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Philip Onsomu\2022 rate case\POD\"/>
    </mc:Choice>
  </mc:AlternateContent>
  <bookViews>
    <workbookView xWindow="0" yWindow="0" windowWidth="19200" windowHeight="11460" firstSheet="1" activeTab="3"/>
  </bookViews>
  <sheets>
    <sheet name="1-JE Monthly" sheetId="24" r:id="rId1"/>
    <sheet name="2-JE-Adjust ARAM" sheetId="25" r:id="rId2"/>
    <sheet name="Check" sheetId="26" r:id="rId3"/>
    <sheet name="Amort. of Reg Liab UnPr" sheetId="27" r:id="rId4"/>
    <sheet name="Amortization of Reg Liab Pr" sheetId="28" r:id="rId5"/>
    <sheet name="Amort. of 25TX" sheetId="29" r:id="rId6"/>
    <sheet name="FN ADIT Before-After As IF" sheetId="22" r:id="rId7"/>
    <sheet name="FN Combined ARAM Summary" sheetId="23" r:id="rId8"/>
    <sheet name="FN-12-31-2018 TB" sheetId="21" r:id="rId9"/>
    <sheet name="FN-2018 RF" sheetId="20" r:id="rId10"/>
    <sheet name="FN ADIT B-A with 2018 Adj As If" sheetId="18" r:id="rId11"/>
    <sheet name="FN ADIT Before-After" sheetId="7" r:id="rId12"/>
    <sheet name="FN FED -  STATE " sheetId="12" r:id="rId13"/>
    <sheet name="FN-OTP Deferreds" sheetId="11" r:id="rId14"/>
    <sheet name="Tax Reform Entries TX-SPCL" sheetId="2" r:id="rId15"/>
    <sheet name="FN ADIT " sheetId="3" r:id="rId16"/>
    <sheet name="DATA" sheetId="1" r:id="rId17"/>
    <sheet name="Reg Liab" sheetId="9" r:id="rId18"/>
    <sheet name="DATA-Reg Liab" sheetId="10" r:id="rId19"/>
    <sheet name="Q1 Activity FN" sheetId="15" r:id="rId20"/>
    <sheet name="FN TB" sheetId="16" r:id="rId21"/>
    <sheet name="ADIT 03 2018" sheetId="17" r:id="rId22"/>
    <sheet name="ADIT" sheetId="13" r:id="rId23"/>
    <sheet name="ExpRecl&amp;GrossUp_FRUs" sheetId="1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p" localSheetId="22">#REF!</definedName>
    <definedName name="\p" localSheetId="6">#REF!</definedName>
    <definedName name="\p" localSheetId="7">#REF!</definedName>
    <definedName name="\p">#REF!</definedName>
    <definedName name="\Z" localSheetId="22">#REF!</definedName>
    <definedName name="\Z" localSheetId="6">#REF!</definedName>
    <definedName name="\Z">#REF!</definedName>
    <definedName name="_101" localSheetId="22">#REF!</definedName>
    <definedName name="_101" localSheetId="6">#REF!</definedName>
    <definedName name="_101">#REF!</definedName>
    <definedName name="_108" localSheetId="22">#REF!</definedName>
    <definedName name="_108" localSheetId="6">#REF!</definedName>
    <definedName name="_108">#REF!</definedName>
    <definedName name="_253REC" localSheetId="22">#REF!</definedName>
    <definedName name="_253REC" localSheetId="6">#REF!</definedName>
    <definedName name="_253REC">#REF!</definedName>
    <definedName name="_5_YR_W_OVHD">#REF!</definedName>
    <definedName name="_5_YR_WITH_OVHD">#REF!</definedName>
    <definedName name="_5_YR_WO_OVHD">#REF!</definedName>
    <definedName name="_xlnm._FilterDatabase" localSheetId="0" hidden="1">'1-JE Monthly'!$A$7:$R$13</definedName>
    <definedName name="_xlnm._FilterDatabase" localSheetId="1" hidden="1">'2-JE-Adjust ARAM'!$A$7:$R$15</definedName>
    <definedName name="_xlnm._FilterDatabase" localSheetId="22" hidden="1">ADIT!$A$7:$R$45</definedName>
    <definedName name="_xlnm._FilterDatabase" localSheetId="21" hidden="1">'ADIT 03 2018'!$A$1:$F$324</definedName>
    <definedName name="_xlnm._FilterDatabase" localSheetId="16" hidden="1">DATA!$A$1:$Q$2112</definedName>
    <definedName name="_xlnm._FilterDatabase" localSheetId="18" hidden="1">'DATA-Reg Liab'!$A$1:$Q$64</definedName>
    <definedName name="_xlnm._FilterDatabase" localSheetId="23" hidden="1">'ExpRecl&amp;GrossUp_FRUs'!$A$7:$R$81</definedName>
    <definedName name="_xlnm._FilterDatabase" localSheetId="10" hidden="1">'FN ADIT B-A with 2018 Adj As If'!$A$9:$N$51</definedName>
    <definedName name="_xlnm._FilterDatabase" localSheetId="11" hidden="1">'FN ADIT Before-After'!$A$9:$Z$46</definedName>
    <definedName name="_Key1" localSheetId="22" hidden="1">[1]IncTx_Calc!#REF!</definedName>
    <definedName name="_Key1" localSheetId="6" hidden="1">[1]IncTx_Calc!#REF!</definedName>
    <definedName name="_Key1" localSheetId="7" hidden="1">[1]IncTx_Calc!#REF!</definedName>
    <definedName name="_Key1" hidden="1">[1]IncTx_Calc!#REF!</definedName>
    <definedName name="_Key2" localSheetId="22" hidden="1">[2]IncTx_Calc!#REF!</definedName>
    <definedName name="_Key2" localSheetId="6" hidden="1">[2]IncTx_Calc!#REF!</definedName>
    <definedName name="_Key2" localSheetId="7" hidden="1">[2]IncTx_Calc!#REF!</definedName>
    <definedName name="_Key2" hidden="1">[2]IncTx_Calc!#REF!</definedName>
    <definedName name="_Order1" hidden="1">255</definedName>
    <definedName name="_Sort" localSheetId="22" hidden="1">[1]IncTx_Calc!#REF!</definedName>
    <definedName name="_Sort" localSheetId="6" hidden="1">[1]IncTx_Calc!#REF!</definedName>
    <definedName name="_Sort" hidden="1">[1]IncTx_Calc!#REF!</definedName>
    <definedName name="a">#REF!</definedName>
    <definedName name="account_code" localSheetId="22">#REF!</definedName>
    <definedName name="account_code" localSheetId="6">#REF!</definedName>
    <definedName name="account_code" localSheetId="7">#REF!</definedName>
    <definedName name="account_code">#REF!</definedName>
    <definedName name="account_description" localSheetId="22">#REF!</definedName>
    <definedName name="account_description" localSheetId="6">#REF!</definedName>
    <definedName name="account_description">#REF!</definedName>
    <definedName name="AD_BAL">#REF!</definedName>
    <definedName name="AD_BAL2" localSheetId="22">#REF!</definedName>
    <definedName name="AD_BAL2" localSheetId="6">#REF!</definedName>
    <definedName name="AD_BAL2">#REF!</definedName>
    <definedName name="ADD" localSheetId="22">#REF!</definedName>
    <definedName name="ADD" localSheetId="6">#REF!</definedName>
    <definedName name="ADD">#REF!</definedName>
    <definedName name="ADD_BY_DIST" localSheetId="22">#REF!</definedName>
    <definedName name="ADD_BY_DIST" localSheetId="6">#REF!</definedName>
    <definedName name="ADD_BY_DIST">#REF!</definedName>
    <definedName name="Asset_Type">#REF!</definedName>
    <definedName name="Assets" localSheetId="22">#REF!</definedName>
    <definedName name="Assets" localSheetId="6">#REF!</definedName>
    <definedName name="Assets">#REF!</definedName>
    <definedName name="Bad_Debt" localSheetId="22">'[3]2-Meals'!#REF!</definedName>
    <definedName name="Bad_Debt" localSheetId="6">'[3]2-Meals'!#REF!</definedName>
    <definedName name="Bad_Debt">'[3]2-Meals'!#REF!</definedName>
    <definedName name="BONUS" localSheetId="22">#REF!</definedName>
    <definedName name="BONUS" localSheetId="6">#REF!</definedName>
    <definedName name="BONUS" localSheetId="7">#REF!</definedName>
    <definedName name="BONUS">#REF!</definedName>
    <definedName name="budget_code" localSheetId="22">#REF!</definedName>
    <definedName name="budget_code" localSheetId="6">#REF!</definedName>
    <definedName name="budget_code">#REF!</definedName>
    <definedName name="budget_description" localSheetId="22">#REF!</definedName>
    <definedName name="budget_description" localSheetId="6">#REF!</definedName>
    <definedName name="budget_description">#REF!</definedName>
    <definedName name="BY_MO_W_OVHD">#REF!</definedName>
    <definedName name="BY_MONTH">#REF!</definedName>
    <definedName name="BY_MONTH_W_OVHD">#REF!</definedName>
    <definedName name="Cap">'[4]2002'!$A$1:$O$101</definedName>
    <definedName name="CAPITAL" localSheetId="22">#REF!</definedName>
    <definedName name="CAPITAL" localSheetId="6">#REF!</definedName>
    <definedName name="CAPITAL">#REF!</definedName>
    <definedName name="CAPSUM" localSheetId="22">#REF!</definedName>
    <definedName name="CAPSUM" localSheetId="6">#REF!</definedName>
    <definedName name="CAPSUM">#REF!</definedName>
    <definedName name="CIAC" localSheetId="22">'[3]2-Meals'!#REF!</definedName>
    <definedName name="CIAC" localSheetId="6">'[3]2-Meals'!#REF!</definedName>
    <definedName name="CIAC">'[3]2-Meals'!#REF!</definedName>
    <definedName name="d" localSheetId="22">#REF!</definedName>
    <definedName name="d" localSheetId="6">#REF!</definedName>
    <definedName name="d" localSheetId="7">#REF!</definedName>
    <definedName name="d">#REF!</definedName>
    <definedName name="_xlnm.Database">#REF!</definedName>
    <definedName name="DEFERRED_TAX">#REF!</definedName>
    <definedName name="Department_Costs" localSheetId="22">#REF!</definedName>
    <definedName name="Department_Costs" localSheetId="6">#REF!</definedName>
    <definedName name="Department_Costs">#REF!</definedName>
    <definedName name="DEPRBYDIST">[5]DeprCoDetail:DeprSum!$A$1:$G$36</definedName>
    <definedName name="DETAIL" localSheetId="22">#REF!</definedName>
    <definedName name="DETAIL" localSheetId="6">#REF!</definedName>
    <definedName name="DETAIL" localSheetId="7">#REF!</definedName>
    <definedName name="DETAIL">#REF!</definedName>
    <definedName name="DIT" localSheetId="22">#REF!</definedName>
    <definedName name="DIT" localSheetId="6">#REF!</definedName>
    <definedName name="DIT">#REF!</definedName>
    <definedName name="DIT_TEMP" localSheetId="22">#REF!</definedName>
    <definedName name="DIT_TEMP" localSheetId="6">#REF!</definedName>
    <definedName name="DIT_TEMP">#REF!</definedName>
    <definedName name="leslie">#REF!</definedName>
    <definedName name="LT_Bonus" localSheetId="22">'[3]2-Meals'!#REF!</definedName>
    <definedName name="LT_Bonus" localSheetId="6">'[3]2-Meals'!#REF!</definedName>
    <definedName name="LT_Bonus">'[3]2-Meals'!#REF!</definedName>
    <definedName name="masterV">[6]MasterV!$A:$P</definedName>
    <definedName name="month">#REF!</definedName>
    <definedName name="Monthly_Dep">#REF!</definedName>
    <definedName name="MONTHLY_DEPR">#REF!</definedName>
    <definedName name="MONTHLY_DEPR2" localSheetId="22">#REF!</definedName>
    <definedName name="MONTHLY_DEPR2" localSheetId="6">#REF!</definedName>
    <definedName name="MONTHLY_DEPR2" localSheetId="7">#REF!</definedName>
    <definedName name="MONTHLY_DEPR2">#REF!</definedName>
    <definedName name="nat_cur_code" localSheetId="22">#REF!</definedName>
    <definedName name="nat_cur_code" localSheetId="6">#REF!</definedName>
    <definedName name="nat_cur_code">#REF!</definedName>
    <definedName name="PAGE1" localSheetId="22">#REF!</definedName>
    <definedName name="PAGE1" localSheetId="6">#REF!</definedName>
    <definedName name="PAGE1">#REF!</definedName>
    <definedName name="PAGE2" localSheetId="22">#REF!</definedName>
    <definedName name="PAGE2" localSheetId="6">#REF!</definedName>
    <definedName name="PAGE2">#REF!</definedName>
    <definedName name="PAGE4" localSheetId="22">'[7]IT Calc'!#REF!</definedName>
    <definedName name="PAGE4" localSheetId="6">'[7]IT Calc'!#REF!</definedName>
    <definedName name="PAGE4">'[7]IT Calc'!#REF!</definedName>
    <definedName name="PAGE5" localSheetId="22">'[7]IT Calc'!#REF!</definedName>
    <definedName name="PAGE5" localSheetId="6">'[7]IT Calc'!#REF!</definedName>
    <definedName name="PAGE5">'[7]IT Calc'!#REF!</definedName>
    <definedName name="Pension" localSheetId="22">'[3]2-Meals'!#REF!</definedName>
    <definedName name="Pension" localSheetId="6">'[3]2-Meals'!#REF!</definedName>
    <definedName name="Pension">'[3]2-Meals'!#REF!</definedName>
    <definedName name="period_end_1" localSheetId="22">#REF!</definedName>
    <definedName name="period_end_1" localSheetId="6">#REF!</definedName>
    <definedName name="period_end_1" localSheetId="7">#REF!</definedName>
    <definedName name="period_end_1">#REF!</definedName>
    <definedName name="period_end_10" localSheetId="22">#REF!</definedName>
    <definedName name="period_end_10" localSheetId="6">#REF!</definedName>
    <definedName name="period_end_10">#REF!</definedName>
    <definedName name="period_end_11" localSheetId="22">#REF!</definedName>
    <definedName name="period_end_11" localSheetId="6">#REF!</definedName>
    <definedName name="period_end_11">#REF!</definedName>
    <definedName name="period_end_12" localSheetId="22">#REF!</definedName>
    <definedName name="period_end_12" localSheetId="6">#REF!</definedName>
    <definedName name="period_end_12">#REF!</definedName>
    <definedName name="period_end_2" localSheetId="22">#REF!</definedName>
    <definedName name="period_end_2" localSheetId="6">#REF!</definedName>
    <definedName name="period_end_2">#REF!</definedName>
    <definedName name="period_end_3" localSheetId="22">#REF!</definedName>
    <definedName name="period_end_3" localSheetId="6">#REF!</definedName>
    <definedName name="period_end_3">#REF!</definedName>
    <definedName name="period_end_4" localSheetId="22">#REF!</definedName>
    <definedName name="period_end_4" localSheetId="6">#REF!</definedName>
    <definedName name="period_end_4">#REF!</definedName>
    <definedName name="period_end_5" localSheetId="22">#REF!</definedName>
    <definedName name="period_end_5" localSheetId="6">#REF!</definedName>
    <definedName name="period_end_5">#REF!</definedName>
    <definedName name="period_end_6" localSheetId="22">#REF!</definedName>
    <definedName name="period_end_6" localSheetId="6">#REF!</definedName>
    <definedName name="period_end_6">#REF!</definedName>
    <definedName name="period_end_7" localSheetId="22">#REF!</definedName>
    <definedName name="period_end_7" localSheetId="6">#REF!</definedName>
    <definedName name="period_end_7">#REF!</definedName>
    <definedName name="period_end_8" localSheetId="22">#REF!</definedName>
    <definedName name="period_end_8" localSheetId="6">#REF!</definedName>
    <definedName name="period_end_8">#REF!</definedName>
    <definedName name="period_end_9" localSheetId="22">#REF!</definedName>
    <definedName name="period_end_9" localSheetId="6">#REF!</definedName>
    <definedName name="period_end_9">#REF!</definedName>
    <definedName name="PGA" localSheetId="22">'[3]2-Meals'!#REF!</definedName>
    <definedName name="PGA" localSheetId="6">'[3]2-Meals'!#REF!</definedName>
    <definedName name="PGA">'[3]2-Meals'!#REF!</definedName>
    <definedName name="PLANT_BAL">#REF!</definedName>
    <definedName name="PLANT_BAL2" localSheetId="22">#REF!</definedName>
    <definedName name="PLANT_BAL2" localSheetId="6">#REF!</definedName>
    <definedName name="PLANT_BAL2" localSheetId="7">#REF!</definedName>
    <definedName name="PLANT_BAL2">#REF!</definedName>
    <definedName name="Post_Retire" localSheetId="22">'[3]2-Meals'!#REF!</definedName>
    <definedName name="Post_Retire" localSheetId="6">'[3]2-Meals'!#REF!</definedName>
    <definedName name="Post_Retire" localSheetId="7">'[3]2-Meals'!#REF!</definedName>
    <definedName name="Post_Retire">'[3]2-Meals'!#REF!</definedName>
    <definedName name="PRINT" localSheetId="22">#REF!</definedName>
    <definedName name="PRINT" localSheetId="6">#REF!</definedName>
    <definedName name="PRINT" localSheetId="7">#REF!</definedName>
    <definedName name="PRINT">#REF!</definedName>
    <definedName name="_xlnm.Print_Area" localSheetId="0">'1-JE Monthly'!$A$8:$F$17</definedName>
    <definedName name="_xlnm.Print_Area" localSheetId="1">'2-JE-Adjust ARAM'!$A$12:$F$19</definedName>
    <definedName name="_xlnm.Print_Area" localSheetId="22">ADIT!$A$8:$F$49</definedName>
    <definedName name="_xlnm.Print_Area" localSheetId="23">'ExpRecl&amp;GrossUp_FRUs'!$A$8:$F$85</definedName>
    <definedName name="_xlnm.Print_Area">#REF!</definedName>
    <definedName name="PRINT_AREA_MI" localSheetId="22">'[8]IT Calc'!#REF!</definedName>
    <definedName name="PRINT_AREA_MI" localSheetId="6">'[8]IT Calc'!#REF!</definedName>
    <definedName name="PRINT_AREA_MI" localSheetId="7">'[8]IT Calc'!#REF!</definedName>
    <definedName name="PRINT_AREA_MI">'[8]IT Calc'!#REF!</definedName>
    <definedName name="PRINT_EXPLANATI" localSheetId="22">#REF!</definedName>
    <definedName name="PRINT_EXPLANATI" localSheetId="6">#REF!</definedName>
    <definedName name="PRINT_EXPLANATI" localSheetId="7">#REF!</definedName>
    <definedName name="PRINT_EXPLANATI">#REF!</definedName>
    <definedName name="_xlnm.Print_Titles" localSheetId="0">'1-JE Monthly'!$1:$7</definedName>
    <definedName name="_xlnm.Print_Titles" localSheetId="1">'2-JE-Adjust ARAM'!$1:$7</definedName>
    <definedName name="_xlnm.Print_Titles" localSheetId="22">ADIT!$1:$7</definedName>
    <definedName name="_xlnm.Print_Titles" localSheetId="23">'ExpRecl&amp;GrossUp_FRUs'!$1:$7</definedName>
    <definedName name="_xlnm.Print_Titles" localSheetId="7">'FN Combined ARAM Summary'!$B:$D</definedName>
    <definedName name="_xlnm.Print_Titles">#REF!</definedName>
    <definedName name="PRINT_TITLES_MI" localSheetId="22">#REF!</definedName>
    <definedName name="PRINT_TITLES_MI" localSheetId="6">#REF!</definedName>
    <definedName name="PRINT_TITLES_MI" localSheetId="7">#REF!</definedName>
    <definedName name="PRINT_TITLES_MI">#REF!</definedName>
    <definedName name="PRIOR_ITCUR" localSheetId="22">#REF!</definedName>
    <definedName name="PRIOR_ITCUR" localSheetId="6">#REF!</definedName>
    <definedName name="PRIOR_ITCUR">#REF!</definedName>
    <definedName name="PRIOR_TIMING" localSheetId="22">#REF!</definedName>
    <definedName name="PRIOR_TIMING" localSheetId="6">#REF!</definedName>
    <definedName name="PRIOR_TIMING">#REF!</definedName>
    <definedName name="PYTD_ITCUR" localSheetId="22">#REF!</definedName>
    <definedName name="PYTD_ITCUR" localSheetId="6">#REF!</definedName>
    <definedName name="PYTD_ITCUR">#REF!</definedName>
    <definedName name="PYTD_TIMING" localSheetId="22">#REF!</definedName>
    <definedName name="PYTD_TIMING" localSheetId="6">#REF!</definedName>
    <definedName name="PYTD_TIMING">#REF!</definedName>
    <definedName name="rate_type" localSheetId="22">#REF!</definedName>
    <definedName name="rate_type" localSheetId="6">#REF!</definedName>
    <definedName name="rate_type">#REF!</definedName>
    <definedName name="RET" localSheetId="22">#REF!</definedName>
    <definedName name="RET" localSheetId="6">#REF!</definedName>
    <definedName name="RET">#REF!</definedName>
    <definedName name="RET_BY_DIST" localSheetId="22">#REF!</definedName>
    <definedName name="RET_BY_DIST" localSheetId="6">#REF!</definedName>
    <definedName name="RET_BY_DIST">#REF!</definedName>
    <definedName name="RIGHT" localSheetId="22">#REF!</definedName>
    <definedName name="RIGHT" localSheetId="6">#REF!</definedName>
    <definedName name="RIGHT">#REF!</definedName>
    <definedName name="ROWS" localSheetId="22">#REF!</definedName>
    <definedName name="ROWS" localSheetId="6">#REF!</definedName>
    <definedName name="ROWS">#REF!</definedName>
    <definedName name="State" localSheetId="22">#REF!</definedName>
    <definedName name="State" localSheetId="6">#REF!</definedName>
    <definedName name="State">#REF!</definedName>
    <definedName name="Summ">'[9]DEL-updated'!$A$11:$T$372</definedName>
    <definedName name="SUMM_W_OVHD">#REF!</definedName>
    <definedName name="SUMMARY">#REF!</definedName>
    <definedName name="SUMMARY_LEGAL">#REF!</definedName>
    <definedName name="TAX" localSheetId="22">#REF!</definedName>
    <definedName name="TAX" localSheetId="6">#REF!</definedName>
    <definedName name="TAX" localSheetId="7">#REF!</definedName>
    <definedName name="TAX">#REF!</definedName>
    <definedName name="TEST">#REF!</definedName>
    <definedName name="TRUEUP_BAL">#REF!</definedName>
    <definedName name="TRUEUP_BAL2" localSheetId="22">#REF!</definedName>
    <definedName name="TRUEUP_BAL2" localSheetId="6">#REF!</definedName>
    <definedName name="TRUEUP_BAL2">#REF!</definedName>
    <definedName name="TX" localSheetId="22">#REF!</definedName>
    <definedName name="TX" localSheetId="6">#REF!</definedName>
    <definedName name="TX">#REF!</definedName>
    <definedName name="TXCALC" localSheetId="22">#REF!</definedName>
    <definedName name="TXCALC" localSheetId="6">#REF!</definedName>
    <definedName name="TXCALC">#REF!</definedName>
    <definedName name="TXCALC_TEMP" localSheetId="22">#REF!</definedName>
    <definedName name="TXCALC_TEMP" localSheetId="6">#REF!</definedName>
    <definedName name="TXCALC_TEMP">#REF!</definedName>
    <definedName name="u">#REF!</definedName>
    <definedName name="Unbilled" localSheetId="22">'[3]2-Meals'!#REF!</definedName>
    <definedName name="Unbilled" localSheetId="6">'[3]2-Meals'!#REF!</definedName>
    <definedName name="Unbilled">'[3]2-Meals'!#REF!</definedName>
    <definedName name="WORKPAPERS" localSheetId="22">#REF!</definedName>
    <definedName name="WORKPAPERS" localSheetId="6">#REF!</definedName>
    <definedName name="WORKPAPERS" localSheetId="7">#REF!</definedName>
    <definedName name="WORKPAPERS">#REF!</definedName>
  </definedNames>
  <calcPr calcId="162913"/>
  <pivotCaches>
    <pivotCache cacheId="3" r:id="rId36"/>
    <pivotCache cacheId="4" r:id="rId37"/>
    <pivotCache cacheId="5" r:id="rId38"/>
  </pivotCaches>
</workbook>
</file>

<file path=xl/calcChain.xml><?xml version="1.0" encoding="utf-8"?>
<calcChain xmlns="http://schemas.openxmlformats.org/spreadsheetml/2006/main">
  <c r="F4" i="25" l="1"/>
  <c r="F4" i="24"/>
  <c r="I8" i="26" l="1"/>
  <c r="K8" i="26" s="1"/>
  <c r="I7" i="26"/>
  <c r="K7" i="26" s="1"/>
  <c r="I5" i="26"/>
  <c r="F5" i="26"/>
  <c r="E13" i="29"/>
  <c r="E13" i="28"/>
  <c r="E13" i="27"/>
  <c r="O25" i="25"/>
  <c r="N25" i="25"/>
  <c r="M25" i="25"/>
  <c r="L25" i="25"/>
  <c r="K25" i="25"/>
  <c r="C25" i="25"/>
  <c r="B25" i="25"/>
  <c r="F15" i="25"/>
  <c r="O15" i="25" s="1"/>
  <c r="A15" i="25"/>
  <c r="F14" i="25"/>
  <c r="O14" i="25" s="1"/>
  <c r="A14" i="25"/>
  <c r="O13" i="25"/>
  <c r="F13" i="25"/>
  <c r="A13" i="25"/>
  <c r="F12" i="25"/>
  <c r="O12" i="25" s="1"/>
  <c r="A12" i="25"/>
  <c r="F11" i="25"/>
  <c r="O11" i="25" s="1"/>
  <c r="A11" i="25"/>
  <c r="F10" i="25"/>
  <c r="O10" i="25" s="1"/>
  <c r="A10" i="25"/>
  <c r="R9" i="25"/>
  <c r="J9" i="25"/>
  <c r="C9" i="25" s="1"/>
  <c r="F9" i="25"/>
  <c r="O9" i="25" s="1"/>
  <c r="A9" i="25"/>
  <c r="T8" i="25"/>
  <c r="T9" i="25" s="1"/>
  <c r="R8" i="25"/>
  <c r="J8" i="25" s="1"/>
  <c r="C8" i="25" s="1"/>
  <c r="O8" i="25"/>
  <c r="F8" i="25"/>
  <c r="A8" i="25"/>
  <c r="M3" i="25"/>
  <c r="K3" i="25"/>
  <c r="O23" i="24"/>
  <c r="N23" i="24"/>
  <c r="M23" i="24"/>
  <c r="L23" i="24"/>
  <c r="K23" i="24"/>
  <c r="C23" i="24"/>
  <c r="B23" i="24"/>
  <c r="F13" i="24"/>
  <c r="O13" i="24" s="1"/>
  <c r="A13" i="24"/>
  <c r="F12" i="24"/>
  <c r="O12" i="24" s="1"/>
  <c r="A12" i="24"/>
  <c r="F11" i="24"/>
  <c r="O11" i="24" s="1"/>
  <c r="A11" i="24"/>
  <c r="F10" i="24"/>
  <c r="O10" i="24" s="1"/>
  <c r="A10" i="24"/>
  <c r="F9" i="24"/>
  <c r="O9" i="24" s="1"/>
  <c r="A9" i="24"/>
  <c r="O8" i="24"/>
  <c r="O15" i="24" s="1"/>
  <c r="F8" i="24"/>
  <c r="A8" i="24"/>
  <c r="M3" i="24"/>
  <c r="K3" i="24"/>
  <c r="K5" i="26" l="1"/>
  <c r="B8" i="25"/>
  <c r="B9" i="25"/>
  <c r="O17" i="25"/>
  <c r="L84" i="22"/>
  <c r="P100" i="22"/>
  <c r="P97" i="22"/>
  <c r="P88" i="22" l="1"/>
  <c r="S66" i="22" s="1"/>
  <c r="M88" i="22"/>
  <c r="P77" i="22"/>
  <c r="M77" i="22"/>
  <c r="P71" i="22"/>
  <c r="M71" i="22"/>
  <c r="CJ10" i="23"/>
  <c r="CJ14" i="23" s="1"/>
  <c r="CI10" i="23"/>
  <c r="CI14" i="23" s="1"/>
  <c r="CH10" i="23"/>
  <c r="CH14" i="23" s="1"/>
  <c r="CG10" i="23"/>
  <c r="CG14" i="23" s="1"/>
  <c r="CF10" i="23"/>
  <c r="CF14" i="23" s="1"/>
  <c r="CE10" i="23"/>
  <c r="CE14" i="23" s="1"/>
  <c r="CD10" i="23"/>
  <c r="CD14" i="23" s="1"/>
  <c r="CC10" i="23"/>
  <c r="CC14" i="23" s="1"/>
  <c r="CB10" i="23"/>
  <c r="CB14" i="23" s="1"/>
  <c r="CA10" i="23"/>
  <c r="CA14" i="23" s="1"/>
  <c r="BZ10" i="23"/>
  <c r="BZ14" i="23" s="1"/>
  <c r="BY10" i="23"/>
  <c r="BY14" i="23" s="1"/>
  <c r="BX10" i="23"/>
  <c r="BX14" i="23" s="1"/>
  <c r="BW10" i="23"/>
  <c r="BW14" i="23" s="1"/>
  <c r="BV10" i="23"/>
  <c r="BV14" i="23" s="1"/>
  <c r="BU10" i="23"/>
  <c r="BU14" i="23" s="1"/>
  <c r="BT10" i="23"/>
  <c r="BT14" i="23" s="1"/>
  <c r="BS10" i="23"/>
  <c r="BS14" i="23" s="1"/>
  <c r="BR10" i="23"/>
  <c r="BR14" i="23" s="1"/>
  <c r="BQ10" i="23"/>
  <c r="BQ14" i="23" s="1"/>
  <c r="BP10" i="23"/>
  <c r="BP14" i="23" s="1"/>
  <c r="BO10" i="23"/>
  <c r="BO14" i="23" s="1"/>
  <c r="BN10" i="23"/>
  <c r="BN14" i="23" s="1"/>
  <c r="BM10" i="23"/>
  <c r="BM14" i="23" s="1"/>
  <c r="BL10" i="23"/>
  <c r="BL14" i="23" s="1"/>
  <c r="BK10" i="23"/>
  <c r="BK14" i="23" s="1"/>
  <c r="BJ10" i="23"/>
  <c r="BJ14" i="23" s="1"/>
  <c r="BI10" i="23"/>
  <c r="BI14" i="23" s="1"/>
  <c r="BH10" i="23"/>
  <c r="BH14" i="23" s="1"/>
  <c r="BG10" i="23"/>
  <c r="BG14" i="23" s="1"/>
  <c r="BF10" i="23"/>
  <c r="BF14" i="23" s="1"/>
  <c r="BE10" i="23"/>
  <c r="BE14" i="23" s="1"/>
  <c r="BD10" i="23"/>
  <c r="BD14" i="23" s="1"/>
  <c r="BC10" i="23"/>
  <c r="BC14" i="23" s="1"/>
  <c r="BB10" i="23"/>
  <c r="BB14" i="23" s="1"/>
  <c r="BA10" i="23"/>
  <c r="BA14" i="23" s="1"/>
  <c r="AZ10" i="23"/>
  <c r="AZ14" i="23" s="1"/>
  <c r="AY10" i="23"/>
  <c r="AY14" i="23" s="1"/>
  <c r="AX10" i="23"/>
  <c r="AX14" i="23" s="1"/>
  <c r="AW10" i="23"/>
  <c r="AW14" i="23" s="1"/>
  <c r="AV10" i="23"/>
  <c r="AV14" i="23" s="1"/>
  <c r="AU10" i="23"/>
  <c r="AU14" i="23" s="1"/>
  <c r="AT10" i="23"/>
  <c r="AT14" i="23" s="1"/>
  <c r="AS10" i="23"/>
  <c r="AS14" i="23" s="1"/>
  <c r="AR10" i="23"/>
  <c r="AR14" i="23" s="1"/>
  <c r="AQ10" i="23"/>
  <c r="AQ14" i="23" s="1"/>
  <c r="AP10" i="23"/>
  <c r="AP14" i="23" s="1"/>
  <c r="AO10" i="23"/>
  <c r="AO14" i="23" s="1"/>
  <c r="AN10" i="23"/>
  <c r="AN14" i="23" s="1"/>
  <c r="AM10" i="23"/>
  <c r="AM14" i="23" s="1"/>
  <c r="AL10" i="23"/>
  <c r="AL14" i="23" s="1"/>
  <c r="AK10" i="23"/>
  <c r="AK14" i="23" s="1"/>
  <c r="AJ10" i="23"/>
  <c r="AJ14" i="23" s="1"/>
  <c r="AI10" i="23"/>
  <c r="AI14" i="23" s="1"/>
  <c r="AH10" i="23"/>
  <c r="AH14" i="23" s="1"/>
  <c r="AG10" i="23"/>
  <c r="AG14" i="23" s="1"/>
  <c r="AF10" i="23"/>
  <c r="AF14" i="23" s="1"/>
  <c r="AE10" i="23"/>
  <c r="AE14" i="23" s="1"/>
  <c r="AD10" i="23"/>
  <c r="AD14" i="23" s="1"/>
  <c r="AC10" i="23"/>
  <c r="AC14" i="23" s="1"/>
  <c r="AB10" i="23"/>
  <c r="AB14" i="23" s="1"/>
  <c r="AA10" i="23"/>
  <c r="AA14" i="23" s="1"/>
  <c r="Z10" i="23"/>
  <c r="Z14" i="23" s="1"/>
  <c r="Y10" i="23"/>
  <c r="Y14" i="23" s="1"/>
  <c r="X10" i="23"/>
  <c r="X14" i="23" s="1"/>
  <c r="W10" i="23"/>
  <c r="W14" i="23" s="1"/>
  <c r="V10" i="23"/>
  <c r="V14" i="23" s="1"/>
  <c r="U10" i="23"/>
  <c r="U14" i="23" s="1"/>
  <c r="T10" i="23"/>
  <c r="T14" i="23" s="1"/>
  <c r="S10" i="23"/>
  <c r="S14" i="23" s="1"/>
  <c r="R10" i="23"/>
  <c r="R14" i="23" s="1"/>
  <c r="Q10" i="23"/>
  <c r="Q14" i="23" s="1"/>
  <c r="P10" i="23"/>
  <c r="P14" i="23" s="1"/>
  <c r="O10" i="23"/>
  <c r="O14" i="23" s="1"/>
  <c r="N10" i="23"/>
  <c r="N14" i="23" s="1"/>
  <c r="M10" i="23"/>
  <c r="M14" i="23" s="1"/>
  <c r="L10" i="23"/>
  <c r="L14" i="23" s="1"/>
  <c r="K10" i="23"/>
  <c r="K14" i="23" s="1"/>
  <c r="J10" i="23"/>
  <c r="J14" i="23" s="1"/>
  <c r="I10" i="23"/>
  <c r="I14" i="23" s="1"/>
  <c r="H10" i="23"/>
  <c r="H14" i="23" s="1"/>
  <c r="G10" i="23"/>
  <c r="G14" i="23" s="1"/>
  <c r="F10" i="23"/>
  <c r="F14" i="23" s="1"/>
  <c r="E10" i="23"/>
  <c r="E14" i="23" s="1"/>
  <c r="M12" i="23" l="1"/>
  <c r="C26" i="29" s="1"/>
  <c r="C26" i="28"/>
  <c r="U12" i="23"/>
  <c r="C34" i="29" s="1"/>
  <c r="C34" i="28"/>
  <c r="AC12" i="23"/>
  <c r="C42" i="29" s="1"/>
  <c r="C42" i="28"/>
  <c r="AK12" i="23"/>
  <c r="C50" i="29" s="1"/>
  <c r="C50" i="28"/>
  <c r="AS12" i="23"/>
  <c r="C58" i="29" s="1"/>
  <c r="C58" i="28"/>
  <c r="BA12" i="23"/>
  <c r="C66" i="29" s="1"/>
  <c r="C66" i="28"/>
  <c r="BI12" i="23"/>
  <c r="C74" i="29" s="1"/>
  <c r="C74" i="28"/>
  <c r="BQ12" i="23"/>
  <c r="C82" i="29" s="1"/>
  <c r="C82" i="28"/>
  <c r="BU12" i="23"/>
  <c r="C86" i="29" s="1"/>
  <c r="C86" i="28"/>
  <c r="CC12" i="23"/>
  <c r="C94" i="29" s="1"/>
  <c r="C94" i="28"/>
  <c r="CG12" i="23"/>
  <c r="C98" i="29" s="1"/>
  <c r="C98" i="28"/>
  <c r="F12" i="23"/>
  <c r="C19" i="29" s="1"/>
  <c r="C19" i="28"/>
  <c r="J12" i="23"/>
  <c r="C23" i="29" s="1"/>
  <c r="C23" i="28"/>
  <c r="N12" i="23"/>
  <c r="C27" i="29" s="1"/>
  <c r="C27" i="28"/>
  <c r="R12" i="23"/>
  <c r="C31" i="29" s="1"/>
  <c r="C31" i="28"/>
  <c r="V12" i="23"/>
  <c r="C35" i="29" s="1"/>
  <c r="C35" i="28"/>
  <c r="Z12" i="23"/>
  <c r="C39" i="29" s="1"/>
  <c r="C39" i="28"/>
  <c r="AD12" i="23"/>
  <c r="C43" i="29" s="1"/>
  <c r="C43" i="28"/>
  <c r="AH12" i="23"/>
  <c r="C47" i="29" s="1"/>
  <c r="C47" i="28"/>
  <c r="AL12" i="23"/>
  <c r="C51" i="29" s="1"/>
  <c r="C51" i="28"/>
  <c r="AP12" i="23"/>
  <c r="C55" i="29" s="1"/>
  <c r="C55" i="28"/>
  <c r="AT12" i="23"/>
  <c r="C59" i="29" s="1"/>
  <c r="C59" i="28"/>
  <c r="AX12" i="23"/>
  <c r="C63" i="29" s="1"/>
  <c r="C63" i="28"/>
  <c r="BB12" i="23"/>
  <c r="C67" i="29" s="1"/>
  <c r="C67" i="28"/>
  <c r="BF12" i="23"/>
  <c r="C71" i="29" s="1"/>
  <c r="C71" i="28"/>
  <c r="BJ12" i="23"/>
  <c r="C75" i="29" s="1"/>
  <c r="C75" i="28"/>
  <c r="BN12" i="23"/>
  <c r="C79" i="29" s="1"/>
  <c r="C79" i="28"/>
  <c r="BR12" i="23"/>
  <c r="C83" i="29" s="1"/>
  <c r="C83" i="28"/>
  <c r="BV12" i="23"/>
  <c r="C87" i="29" s="1"/>
  <c r="C87" i="28"/>
  <c r="BZ12" i="23"/>
  <c r="C91" i="29" s="1"/>
  <c r="C91" i="28"/>
  <c r="CD12" i="23"/>
  <c r="C95" i="29" s="1"/>
  <c r="C95" i="28"/>
  <c r="CH12" i="23"/>
  <c r="C99" i="29" s="1"/>
  <c r="C99" i="28"/>
  <c r="G12" i="23"/>
  <c r="C20" i="29" s="1"/>
  <c r="I5" i="29" s="1"/>
  <c r="C20" i="28"/>
  <c r="I5" i="28" s="1"/>
  <c r="K12" i="23"/>
  <c r="C24" i="29" s="1"/>
  <c r="C24" i="28"/>
  <c r="O12" i="23"/>
  <c r="C28" i="29" s="1"/>
  <c r="C28" i="28"/>
  <c r="S12" i="23"/>
  <c r="C32" i="29" s="1"/>
  <c r="C32" i="28"/>
  <c r="W12" i="23"/>
  <c r="C36" i="29" s="1"/>
  <c r="C36" i="28"/>
  <c r="AA12" i="23"/>
  <c r="C40" i="29" s="1"/>
  <c r="C40" i="28"/>
  <c r="AE12" i="23"/>
  <c r="C44" i="29" s="1"/>
  <c r="C44" i="28"/>
  <c r="AI12" i="23"/>
  <c r="C48" i="29" s="1"/>
  <c r="C48" i="28"/>
  <c r="AM12" i="23"/>
  <c r="C52" i="29" s="1"/>
  <c r="C52" i="28"/>
  <c r="AQ12" i="23"/>
  <c r="C56" i="29" s="1"/>
  <c r="C56" i="28"/>
  <c r="AU12" i="23"/>
  <c r="C60" i="29" s="1"/>
  <c r="C60" i="28"/>
  <c r="AY12" i="23"/>
  <c r="C64" i="29" s="1"/>
  <c r="C64" i="28"/>
  <c r="BC12" i="23"/>
  <c r="C68" i="29" s="1"/>
  <c r="C68" i="28"/>
  <c r="BG12" i="23"/>
  <c r="C72" i="29" s="1"/>
  <c r="C72" i="28"/>
  <c r="BK12" i="23"/>
  <c r="C76" i="29" s="1"/>
  <c r="C76" i="28"/>
  <c r="BO12" i="23"/>
  <c r="C80" i="29" s="1"/>
  <c r="C80" i="28"/>
  <c r="BS12" i="23"/>
  <c r="C84" i="29" s="1"/>
  <c r="C84" i="28"/>
  <c r="BW12" i="23"/>
  <c r="C88" i="29" s="1"/>
  <c r="C88" i="28"/>
  <c r="CA12" i="23"/>
  <c r="C92" i="29" s="1"/>
  <c r="C92" i="28"/>
  <c r="CE12" i="23"/>
  <c r="C96" i="29" s="1"/>
  <c r="C96" i="28"/>
  <c r="CI12" i="23"/>
  <c r="C100" i="29" s="1"/>
  <c r="C100" i="28"/>
  <c r="H12" i="23"/>
  <c r="C21" i="29" s="1"/>
  <c r="C21" i="28"/>
  <c r="L12" i="23"/>
  <c r="C25" i="29" s="1"/>
  <c r="C25" i="28"/>
  <c r="P12" i="23"/>
  <c r="C29" i="29" s="1"/>
  <c r="C29" i="28"/>
  <c r="T12" i="23"/>
  <c r="C33" i="29" s="1"/>
  <c r="C33" i="28"/>
  <c r="X12" i="23"/>
  <c r="C37" i="29" s="1"/>
  <c r="C37" i="28"/>
  <c r="AB12" i="23"/>
  <c r="C41" i="29" s="1"/>
  <c r="C41" i="28"/>
  <c r="AF12" i="23"/>
  <c r="C45" i="29" s="1"/>
  <c r="C45" i="28"/>
  <c r="AJ12" i="23"/>
  <c r="C49" i="29" s="1"/>
  <c r="C49" i="28"/>
  <c r="AN12" i="23"/>
  <c r="C53" i="29" s="1"/>
  <c r="C53" i="28"/>
  <c r="AR12" i="23"/>
  <c r="C57" i="29" s="1"/>
  <c r="C57" i="28"/>
  <c r="AV12" i="23"/>
  <c r="C61" i="29" s="1"/>
  <c r="C61" i="28"/>
  <c r="AZ12" i="23"/>
  <c r="C65" i="29" s="1"/>
  <c r="C65" i="28"/>
  <c r="BD12" i="23"/>
  <c r="C69" i="29" s="1"/>
  <c r="C69" i="28"/>
  <c r="BH12" i="23"/>
  <c r="C73" i="29" s="1"/>
  <c r="C73" i="28"/>
  <c r="BL12" i="23"/>
  <c r="C77" i="29" s="1"/>
  <c r="C77" i="28"/>
  <c r="BP12" i="23"/>
  <c r="C81" i="29" s="1"/>
  <c r="C81" i="28"/>
  <c r="BT12" i="23"/>
  <c r="C85" i="29" s="1"/>
  <c r="C85" i="28"/>
  <c r="BX12" i="23"/>
  <c r="C89" i="29" s="1"/>
  <c r="C89" i="28"/>
  <c r="CB12" i="23"/>
  <c r="C93" i="29" s="1"/>
  <c r="C93" i="28"/>
  <c r="CF12" i="23"/>
  <c r="C97" i="29" s="1"/>
  <c r="C97" i="28"/>
  <c r="CJ12" i="23"/>
  <c r="C101" i="29" s="1"/>
  <c r="C101" i="28"/>
  <c r="E12" i="23"/>
  <c r="G5" i="29" s="1"/>
  <c r="G5" i="28"/>
  <c r="G11" i="28" s="1"/>
  <c r="D19" i="28" s="1"/>
  <c r="E19" i="28" s="1"/>
  <c r="F19" i="28" s="1"/>
  <c r="G19" i="28" s="1"/>
  <c r="H19" i="28" s="1"/>
  <c r="I19" i="28" s="1"/>
  <c r="J19" i="28" s="1"/>
  <c r="K19" i="28" s="1"/>
  <c r="L19" i="28" s="1"/>
  <c r="M19" i="28" s="1"/>
  <c r="N19" i="28" s="1"/>
  <c r="O19" i="28" s="1"/>
  <c r="I12" i="23"/>
  <c r="C22" i="29" s="1"/>
  <c r="C22" i="28"/>
  <c r="Q12" i="23"/>
  <c r="C30" i="29" s="1"/>
  <c r="C30" i="28"/>
  <c r="Y12" i="23"/>
  <c r="C38" i="29" s="1"/>
  <c r="C38" i="28"/>
  <c r="AG12" i="23"/>
  <c r="C46" i="29" s="1"/>
  <c r="C46" i="28"/>
  <c r="AO12" i="23"/>
  <c r="C54" i="29" s="1"/>
  <c r="C54" i="28"/>
  <c r="AW12" i="23"/>
  <c r="C62" i="29" s="1"/>
  <c r="C62" i="28"/>
  <c r="BE12" i="23"/>
  <c r="C70" i="29" s="1"/>
  <c r="C70" i="28"/>
  <c r="BM12" i="23"/>
  <c r="C78" i="29" s="1"/>
  <c r="C78" i="28"/>
  <c r="BY12" i="23"/>
  <c r="C90" i="29" s="1"/>
  <c r="C90" i="28"/>
  <c r="N14" i="22"/>
  <c r="M14" i="22"/>
  <c r="M15" i="22"/>
  <c r="N15" i="22"/>
  <c r="M16" i="22"/>
  <c r="N16" i="22"/>
  <c r="M17" i="22"/>
  <c r="P17" i="22" s="1"/>
  <c r="N17" i="22"/>
  <c r="M18" i="22"/>
  <c r="N18" i="22"/>
  <c r="M19" i="22"/>
  <c r="N19" i="22"/>
  <c r="M20" i="22"/>
  <c r="N20" i="22"/>
  <c r="M21" i="22"/>
  <c r="N21" i="22"/>
  <c r="P21" i="22" s="1"/>
  <c r="M22" i="22"/>
  <c r="N22" i="22"/>
  <c r="M23" i="22"/>
  <c r="N23" i="22"/>
  <c r="M24" i="22"/>
  <c r="N24" i="22"/>
  <c r="M25" i="22"/>
  <c r="N25" i="22"/>
  <c r="M26" i="22"/>
  <c r="N26" i="22"/>
  <c r="M27" i="22"/>
  <c r="N27" i="22"/>
  <c r="M28" i="22"/>
  <c r="N28" i="22"/>
  <c r="M29" i="22"/>
  <c r="N29" i="22"/>
  <c r="P29" i="22" s="1"/>
  <c r="M30" i="22"/>
  <c r="N30" i="22"/>
  <c r="M31" i="22"/>
  <c r="N31" i="22"/>
  <c r="M32" i="22"/>
  <c r="N32" i="22"/>
  <c r="M33" i="22"/>
  <c r="N33" i="22"/>
  <c r="P33" i="22" s="1"/>
  <c r="M34" i="22"/>
  <c r="N34" i="22"/>
  <c r="M35" i="22"/>
  <c r="N35" i="22"/>
  <c r="M36" i="22"/>
  <c r="N36" i="22"/>
  <c r="M37" i="22"/>
  <c r="N37" i="22"/>
  <c r="M38" i="22"/>
  <c r="N38" i="22"/>
  <c r="M39" i="22"/>
  <c r="N39" i="22"/>
  <c r="M40" i="22"/>
  <c r="N40" i="22"/>
  <c r="M41" i="22"/>
  <c r="N41" i="22"/>
  <c r="P41" i="22" s="1"/>
  <c r="M42" i="22"/>
  <c r="N42" i="22"/>
  <c r="M43" i="22"/>
  <c r="N43" i="22"/>
  <c r="M44" i="22"/>
  <c r="N44" i="22"/>
  <c r="M45" i="22"/>
  <c r="N45" i="22"/>
  <c r="P45" i="22" s="1"/>
  <c r="M46" i="22"/>
  <c r="N46" i="22"/>
  <c r="M47" i="22"/>
  <c r="N47" i="22"/>
  <c r="P47" i="22" s="1"/>
  <c r="M48" i="22"/>
  <c r="N48" i="22"/>
  <c r="N13" i="22"/>
  <c r="M13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L50" i="22"/>
  <c r="P37" i="22"/>
  <c r="P25" i="22"/>
  <c r="G11" i="22"/>
  <c r="H11" i="22" s="1"/>
  <c r="M8" i="22"/>
  <c r="H8" i="22"/>
  <c r="G8" i="22"/>
  <c r="G9" i="22" s="1"/>
  <c r="AB56" i="20"/>
  <c r="F56" i="20"/>
  <c r="G47" i="20"/>
  <c r="G54" i="20" s="1"/>
  <c r="H47" i="20"/>
  <c r="H54" i="20" s="1"/>
  <c r="I47" i="20"/>
  <c r="J47" i="20"/>
  <c r="K47" i="20"/>
  <c r="K54" i="20" s="1"/>
  <c r="L47" i="20"/>
  <c r="L54" i="20" s="1"/>
  <c r="M47" i="20"/>
  <c r="N47" i="20"/>
  <c r="N54" i="20" s="1"/>
  <c r="O47" i="20"/>
  <c r="O54" i="20" s="1"/>
  <c r="P47" i="20"/>
  <c r="P54" i="20" s="1"/>
  <c r="Q47" i="20"/>
  <c r="R47" i="20"/>
  <c r="S47" i="20"/>
  <c r="S54" i="20" s="1"/>
  <c r="T47" i="20"/>
  <c r="T54" i="20" s="1"/>
  <c r="U47" i="20"/>
  <c r="V47" i="20"/>
  <c r="V54" i="20" s="1"/>
  <c r="W47" i="20"/>
  <c r="W54" i="20" s="1"/>
  <c r="X47" i="20"/>
  <c r="X54" i="20" s="1"/>
  <c r="Y47" i="20"/>
  <c r="Z47" i="20"/>
  <c r="AA47" i="20"/>
  <c r="AA54" i="20" s="1"/>
  <c r="AB47" i="20"/>
  <c r="AB54" i="20" s="1"/>
  <c r="I54" i="20"/>
  <c r="J54" i="20"/>
  <c r="M54" i="20"/>
  <c r="Q54" i="20"/>
  <c r="R54" i="20"/>
  <c r="U54" i="20"/>
  <c r="Y54" i="20"/>
  <c r="Z54" i="20"/>
  <c r="F5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F47" i="20"/>
  <c r="G36" i="22" l="1"/>
  <c r="G32" i="22"/>
  <c r="H32" i="22" s="1"/>
  <c r="K32" i="22" s="1"/>
  <c r="G30" i="22"/>
  <c r="G28" i="22"/>
  <c r="G24" i="22"/>
  <c r="G22" i="22"/>
  <c r="H22" i="22" s="1"/>
  <c r="G20" i="22"/>
  <c r="H20" i="22" s="1"/>
  <c r="K20" i="22" s="1"/>
  <c r="G16" i="22"/>
  <c r="D20" i="28"/>
  <c r="E20" i="28" s="1"/>
  <c r="Q19" i="28"/>
  <c r="T10" i="25" s="1"/>
  <c r="I11" i="28"/>
  <c r="J11" i="28" s="1"/>
  <c r="J5" i="28"/>
  <c r="G41" i="22"/>
  <c r="G39" i="22"/>
  <c r="H39" i="22" s="1"/>
  <c r="K39" i="22" s="1"/>
  <c r="J5" i="29"/>
  <c r="AB58" i="20"/>
  <c r="G14" i="22"/>
  <c r="H14" i="22" s="1"/>
  <c r="G26" i="22"/>
  <c r="H26" i="22" s="1"/>
  <c r="K26" i="22" s="1"/>
  <c r="G45" i="22"/>
  <c r="H45" i="22" s="1"/>
  <c r="K45" i="22" s="1"/>
  <c r="G43" i="22"/>
  <c r="H43" i="22" s="1"/>
  <c r="K43" i="22" s="1"/>
  <c r="G37" i="22"/>
  <c r="H37" i="22" s="1"/>
  <c r="K37" i="22" s="1"/>
  <c r="G35" i="22"/>
  <c r="H35" i="22" s="1"/>
  <c r="K35" i="22" s="1"/>
  <c r="G33" i="22"/>
  <c r="G31" i="22"/>
  <c r="G29" i="22"/>
  <c r="H29" i="22" s="1"/>
  <c r="K29" i="22" s="1"/>
  <c r="G27" i="22"/>
  <c r="H27" i="22" s="1"/>
  <c r="K27" i="22" s="1"/>
  <c r="G25" i="22"/>
  <c r="H25" i="22" s="1"/>
  <c r="G23" i="22"/>
  <c r="G21" i="22"/>
  <c r="H21" i="22" s="1"/>
  <c r="G19" i="22"/>
  <c r="H19" i="22" s="1"/>
  <c r="K19" i="22" s="1"/>
  <c r="G17" i="22"/>
  <c r="H17" i="22" s="1"/>
  <c r="K17" i="22" s="1"/>
  <c r="G15" i="22"/>
  <c r="G34" i="22"/>
  <c r="H34" i="22" s="1"/>
  <c r="K34" i="22" s="1"/>
  <c r="P46" i="22"/>
  <c r="G40" i="22"/>
  <c r="G46" i="22"/>
  <c r="H46" i="22" s="1"/>
  <c r="K46" i="22" s="1"/>
  <c r="G18" i="22"/>
  <c r="G44" i="22"/>
  <c r="P44" i="22"/>
  <c r="P20" i="22"/>
  <c r="P48" i="22"/>
  <c r="H10" i="22"/>
  <c r="G47" i="22" s="1"/>
  <c r="H47" i="22" s="1"/>
  <c r="K47" i="22" s="1"/>
  <c r="M50" i="22"/>
  <c r="P22" i="22"/>
  <c r="P15" i="22"/>
  <c r="P19" i="22"/>
  <c r="N50" i="22"/>
  <c r="P26" i="22"/>
  <c r="P30" i="22"/>
  <c r="P34" i="22"/>
  <c r="P38" i="22"/>
  <c r="P42" i="22"/>
  <c r="P13" i="22"/>
  <c r="P23" i="22"/>
  <c r="P24" i="22"/>
  <c r="P27" i="22"/>
  <c r="P28" i="22"/>
  <c r="P31" i="22"/>
  <c r="P32" i="22"/>
  <c r="P35" i="22"/>
  <c r="P36" i="22"/>
  <c r="P39" i="22"/>
  <c r="P40" i="22"/>
  <c r="G13" i="22"/>
  <c r="H15" i="22"/>
  <c r="H24" i="22"/>
  <c r="H28" i="22"/>
  <c r="K28" i="22" s="1"/>
  <c r="H30" i="22"/>
  <c r="K30" i="22" s="1"/>
  <c r="H36" i="22"/>
  <c r="K36" i="22" s="1"/>
  <c r="H40" i="22"/>
  <c r="K40" i="22" s="1"/>
  <c r="P14" i="22"/>
  <c r="H16" i="22"/>
  <c r="K16" i="22" s="1"/>
  <c r="P43" i="22"/>
  <c r="P16" i="22"/>
  <c r="H18" i="22"/>
  <c r="K18" i="22" s="1"/>
  <c r="P18" i="22"/>
  <c r="H23" i="22"/>
  <c r="H31" i="22"/>
  <c r="K31" i="22" s="1"/>
  <c r="H33" i="22"/>
  <c r="K33" i="22" s="1"/>
  <c r="H41" i="22"/>
  <c r="K41" i="22" s="1"/>
  <c r="H44" i="22"/>
  <c r="K44" i="22" s="1"/>
  <c r="F58" i="20"/>
  <c r="T18" i="7"/>
  <c r="T20" i="7" s="1"/>
  <c r="F20" i="18" s="1"/>
  <c r="T11" i="25" l="1"/>
  <c r="R11" i="25" s="1"/>
  <c r="J11" i="25" s="1"/>
  <c r="R10" i="25"/>
  <c r="J10" i="25" s="1"/>
  <c r="F20" i="28"/>
  <c r="G20" i="28" s="1"/>
  <c r="H20" i="28" s="1"/>
  <c r="I20" i="28" s="1"/>
  <c r="J20" i="28" s="1"/>
  <c r="K20" i="28" s="1"/>
  <c r="L20" i="28" s="1"/>
  <c r="M20" i="28" s="1"/>
  <c r="N20" i="28" s="1"/>
  <c r="O20" i="28" s="1"/>
  <c r="D21" i="28" s="1"/>
  <c r="E21" i="28" s="1"/>
  <c r="F21" i="28" s="1"/>
  <c r="G21" i="28" s="1"/>
  <c r="H21" i="28" s="1"/>
  <c r="I21" i="28" s="1"/>
  <c r="J21" i="28" s="1"/>
  <c r="K21" i="28" s="1"/>
  <c r="L21" i="28" s="1"/>
  <c r="M21" i="28" s="1"/>
  <c r="N21" i="28" s="1"/>
  <c r="O21" i="28" s="1"/>
  <c r="D22" i="28" s="1"/>
  <c r="E22" i="28" s="1"/>
  <c r="F22" i="28" s="1"/>
  <c r="G22" i="28" s="1"/>
  <c r="H22" i="28" s="1"/>
  <c r="I22" i="28" s="1"/>
  <c r="J22" i="28" s="1"/>
  <c r="K22" i="28" s="1"/>
  <c r="L22" i="28" s="1"/>
  <c r="M22" i="28" s="1"/>
  <c r="N22" i="28" s="1"/>
  <c r="O22" i="28" s="1"/>
  <c r="D23" i="28" s="1"/>
  <c r="E23" i="28" s="1"/>
  <c r="F23" i="28" s="1"/>
  <c r="G23" i="28" s="1"/>
  <c r="H23" i="28" s="1"/>
  <c r="I23" i="28" s="1"/>
  <c r="J23" i="28" s="1"/>
  <c r="K23" i="28" s="1"/>
  <c r="L23" i="28" s="1"/>
  <c r="M23" i="28" s="1"/>
  <c r="N23" i="28" s="1"/>
  <c r="O23" i="28" s="1"/>
  <c r="D24" i="28" s="1"/>
  <c r="E24" i="28" s="1"/>
  <c r="F24" i="28" s="1"/>
  <c r="G24" i="28" s="1"/>
  <c r="H24" i="28" s="1"/>
  <c r="I24" i="28" s="1"/>
  <c r="J24" i="28" s="1"/>
  <c r="K24" i="28" s="1"/>
  <c r="L24" i="28" s="1"/>
  <c r="M24" i="28" s="1"/>
  <c r="N24" i="28" s="1"/>
  <c r="O24" i="28" s="1"/>
  <c r="D25" i="28" s="1"/>
  <c r="E25" i="28" s="1"/>
  <c r="F25" i="28" s="1"/>
  <c r="G25" i="28" s="1"/>
  <c r="H25" i="28" s="1"/>
  <c r="I25" i="28" s="1"/>
  <c r="J25" i="28" s="1"/>
  <c r="K25" i="28" s="1"/>
  <c r="L25" i="28" s="1"/>
  <c r="M25" i="28" s="1"/>
  <c r="N25" i="28" s="1"/>
  <c r="O25" i="28" s="1"/>
  <c r="D26" i="28" s="1"/>
  <c r="E26" i="28" s="1"/>
  <c r="F26" i="28" s="1"/>
  <c r="G26" i="28" s="1"/>
  <c r="H26" i="28" s="1"/>
  <c r="I26" i="28" s="1"/>
  <c r="J26" i="28" s="1"/>
  <c r="K26" i="28" s="1"/>
  <c r="L26" i="28" s="1"/>
  <c r="M26" i="28" s="1"/>
  <c r="N26" i="28" s="1"/>
  <c r="O26" i="28" s="1"/>
  <c r="D27" i="28" s="1"/>
  <c r="E27" i="28" s="1"/>
  <c r="F27" i="28" s="1"/>
  <c r="G27" i="28" s="1"/>
  <c r="H27" i="28" s="1"/>
  <c r="I27" i="28" s="1"/>
  <c r="J27" i="28" s="1"/>
  <c r="K27" i="28" s="1"/>
  <c r="L27" i="28" s="1"/>
  <c r="M27" i="28" s="1"/>
  <c r="N27" i="28" s="1"/>
  <c r="O27" i="28" s="1"/>
  <c r="D28" i="28" s="1"/>
  <c r="E28" i="28" s="1"/>
  <c r="F28" i="28" s="1"/>
  <c r="G28" i="28" s="1"/>
  <c r="H28" i="28" s="1"/>
  <c r="I28" i="28" s="1"/>
  <c r="J28" i="28" s="1"/>
  <c r="K28" i="28" s="1"/>
  <c r="L28" i="28" s="1"/>
  <c r="M28" i="28" s="1"/>
  <c r="N28" i="28" s="1"/>
  <c r="O28" i="28" s="1"/>
  <c r="D29" i="28" s="1"/>
  <c r="E29" i="28" s="1"/>
  <c r="F29" i="28" s="1"/>
  <c r="G29" i="28" s="1"/>
  <c r="H29" i="28" s="1"/>
  <c r="I29" i="28" s="1"/>
  <c r="J29" i="28" s="1"/>
  <c r="K29" i="28" s="1"/>
  <c r="L29" i="28" s="1"/>
  <c r="M29" i="28" s="1"/>
  <c r="N29" i="28" s="1"/>
  <c r="O29" i="28" s="1"/>
  <c r="D30" i="28" s="1"/>
  <c r="E30" i="28" s="1"/>
  <c r="F30" i="28" s="1"/>
  <c r="G30" i="28" s="1"/>
  <c r="H30" i="28" s="1"/>
  <c r="I30" i="28" s="1"/>
  <c r="J30" i="28" s="1"/>
  <c r="K30" i="28" s="1"/>
  <c r="L30" i="28" s="1"/>
  <c r="M30" i="28" s="1"/>
  <c r="N30" i="28" s="1"/>
  <c r="O30" i="28" s="1"/>
  <c r="D31" i="28" s="1"/>
  <c r="E31" i="28" s="1"/>
  <c r="F31" i="28" s="1"/>
  <c r="G31" i="28" s="1"/>
  <c r="H31" i="28" s="1"/>
  <c r="I31" i="28" s="1"/>
  <c r="J31" i="28" s="1"/>
  <c r="K31" i="28" s="1"/>
  <c r="L31" i="28" s="1"/>
  <c r="M31" i="28" s="1"/>
  <c r="N31" i="28" s="1"/>
  <c r="O31" i="28" s="1"/>
  <c r="D32" i="28" s="1"/>
  <c r="E32" i="28" s="1"/>
  <c r="F32" i="28" s="1"/>
  <c r="G32" i="28" s="1"/>
  <c r="H32" i="28" s="1"/>
  <c r="I32" i="28" s="1"/>
  <c r="J32" i="28" s="1"/>
  <c r="K32" i="28" s="1"/>
  <c r="L32" i="28" s="1"/>
  <c r="M32" i="28" s="1"/>
  <c r="N32" i="28" s="1"/>
  <c r="O32" i="28" s="1"/>
  <c r="D33" i="28" s="1"/>
  <c r="E33" i="28" s="1"/>
  <c r="F33" i="28" s="1"/>
  <c r="G33" i="28" s="1"/>
  <c r="H33" i="28" s="1"/>
  <c r="I33" i="28" s="1"/>
  <c r="J33" i="28" s="1"/>
  <c r="K33" i="28" s="1"/>
  <c r="L33" i="28" s="1"/>
  <c r="M33" i="28" s="1"/>
  <c r="N33" i="28" s="1"/>
  <c r="O33" i="28" s="1"/>
  <c r="D34" i="28" s="1"/>
  <c r="E34" i="28" s="1"/>
  <c r="F34" i="28" s="1"/>
  <c r="G34" i="28" s="1"/>
  <c r="H34" i="28" s="1"/>
  <c r="I34" i="28" s="1"/>
  <c r="J34" i="28" s="1"/>
  <c r="K34" i="28" s="1"/>
  <c r="L34" i="28" s="1"/>
  <c r="M34" i="28" s="1"/>
  <c r="N34" i="28" s="1"/>
  <c r="O34" i="28" s="1"/>
  <c r="D35" i="28" s="1"/>
  <c r="E35" i="28" s="1"/>
  <c r="F35" i="28" s="1"/>
  <c r="G35" i="28" s="1"/>
  <c r="H35" i="28" s="1"/>
  <c r="I35" i="28" s="1"/>
  <c r="J35" i="28" s="1"/>
  <c r="K35" i="28" s="1"/>
  <c r="L35" i="28" s="1"/>
  <c r="M35" i="28" s="1"/>
  <c r="N35" i="28" s="1"/>
  <c r="O35" i="28" s="1"/>
  <c r="D36" i="28" s="1"/>
  <c r="E36" i="28" s="1"/>
  <c r="F36" i="28" s="1"/>
  <c r="G36" i="28" s="1"/>
  <c r="H36" i="28" s="1"/>
  <c r="I36" i="28" s="1"/>
  <c r="J36" i="28" s="1"/>
  <c r="K36" i="28" s="1"/>
  <c r="L36" i="28" s="1"/>
  <c r="M36" i="28" s="1"/>
  <c r="N36" i="28" s="1"/>
  <c r="O36" i="28" s="1"/>
  <c r="D37" i="28" s="1"/>
  <c r="E37" i="28" s="1"/>
  <c r="F37" i="28" s="1"/>
  <c r="G37" i="28" s="1"/>
  <c r="H37" i="28" s="1"/>
  <c r="I37" i="28" s="1"/>
  <c r="J37" i="28" s="1"/>
  <c r="K37" i="28" s="1"/>
  <c r="L37" i="28" s="1"/>
  <c r="M37" i="28" s="1"/>
  <c r="N37" i="28" s="1"/>
  <c r="O37" i="28" s="1"/>
  <c r="D38" i="28" s="1"/>
  <c r="E38" i="28" s="1"/>
  <c r="F38" i="28" s="1"/>
  <c r="G38" i="28" s="1"/>
  <c r="H38" i="28" s="1"/>
  <c r="I38" i="28" s="1"/>
  <c r="J38" i="28" s="1"/>
  <c r="K38" i="28" s="1"/>
  <c r="L38" i="28" s="1"/>
  <c r="M38" i="28" s="1"/>
  <c r="N38" i="28" s="1"/>
  <c r="O38" i="28" s="1"/>
  <c r="D39" i="28" s="1"/>
  <c r="E39" i="28" s="1"/>
  <c r="F39" i="28" s="1"/>
  <c r="G39" i="28" s="1"/>
  <c r="H39" i="28" s="1"/>
  <c r="I39" i="28" s="1"/>
  <c r="J39" i="28" s="1"/>
  <c r="K39" i="28" s="1"/>
  <c r="L39" i="28" s="1"/>
  <c r="M39" i="28" s="1"/>
  <c r="N39" i="28" s="1"/>
  <c r="O39" i="28" s="1"/>
  <c r="D40" i="28" s="1"/>
  <c r="E40" i="28" s="1"/>
  <c r="F40" i="28" s="1"/>
  <c r="G40" i="28" s="1"/>
  <c r="H40" i="28" s="1"/>
  <c r="I40" i="28" s="1"/>
  <c r="J40" i="28" s="1"/>
  <c r="K40" i="28" s="1"/>
  <c r="L40" i="28" s="1"/>
  <c r="M40" i="28" s="1"/>
  <c r="N40" i="28" s="1"/>
  <c r="O40" i="28" s="1"/>
  <c r="D41" i="28" s="1"/>
  <c r="E41" i="28" s="1"/>
  <c r="F41" i="28" s="1"/>
  <c r="G41" i="28" s="1"/>
  <c r="H41" i="28" s="1"/>
  <c r="I41" i="28" s="1"/>
  <c r="J41" i="28" s="1"/>
  <c r="K41" i="28" s="1"/>
  <c r="L41" i="28" s="1"/>
  <c r="M41" i="28" s="1"/>
  <c r="N41" i="28" s="1"/>
  <c r="O41" i="28" s="1"/>
  <c r="D42" i="28" s="1"/>
  <c r="E42" i="28" s="1"/>
  <c r="F42" i="28" s="1"/>
  <c r="G42" i="28" s="1"/>
  <c r="H42" i="28" s="1"/>
  <c r="I42" i="28" s="1"/>
  <c r="J42" i="28" s="1"/>
  <c r="K42" i="28" s="1"/>
  <c r="L42" i="28" s="1"/>
  <c r="M42" i="28" s="1"/>
  <c r="N42" i="28" s="1"/>
  <c r="O42" i="28" s="1"/>
  <c r="D43" i="28" s="1"/>
  <c r="E43" i="28" s="1"/>
  <c r="F43" i="28" s="1"/>
  <c r="G43" i="28" s="1"/>
  <c r="H43" i="28" s="1"/>
  <c r="I43" i="28" s="1"/>
  <c r="J43" i="28" s="1"/>
  <c r="K43" i="28" s="1"/>
  <c r="L43" i="28" s="1"/>
  <c r="M43" i="28" s="1"/>
  <c r="N43" i="28" s="1"/>
  <c r="O43" i="28" s="1"/>
  <c r="D44" i="28" s="1"/>
  <c r="E44" i="28" s="1"/>
  <c r="F44" i="28" s="1"/>
  <c r="G44" i="28" s="1"/>
  <c r="H44" i="28" s="1"/>
  <c r="I44" i="28" s="1"/>
  <c r="J44" i="28" s="1"/>
  <c r="K44" i="28" s="1"/>
  <c r="L44" i="28" s="1"/>
  <c r="M44" i="28" s="1"/>
  <c r="N44" i="28" s="1"/>
  <c r="O44" i="28" s="1"/>
  <c r="D45" i="28" s="1"/>
  <c r="E45" i="28" s="1"/>
  <c r="F45" i="28" s="1"/>
  <c r="G45" i="28" s="1"/>
  <c r="H45" i="28" s="1"/>
  <c r="I45" i="28" s="1"/>
  <c r="J45" i="28" s="1"/>
  <c r="K45" i="28" s="1"/>
  <c r="L45" i="28" s="1"/>
  <c r="M45" i="28" s="1"/>
  <c r="N45" i="28" s="1"/>
  <c r="O45" i="28" s="1"/>
  <c r="D46" i="28" s="1"/>
  <c r="E46" i="28" s="1"/>
  <c r="F46" i="28" s="1"/>
  <c r="G46" i="28" s="1"/>
  <c r="H46" i="28" s="1"/>
  <c r="I46" i="28" s="1"/>
  <c r="J46" i="28" s="1"/>
  <c r="K46" i="28" s="1"/>
  <c r="L46" i="28" s="1"/>
  <c r="M46" i="28" s="1"/>
  <c r="N46" i="28" s="1"/>
  <c r="O46" i="28" s="1"/>
  <c r="D47" i="28" s="1"/>
  <c r="E47" i="28" s="1"/>
  <c r="F47" i="28" s="1"/>
  <c r="G47" i="28" s="1"/>
  <c r="H47" i="28" s="1"/>
  <c r="I47" i="28" s="1"/>
  <c r="J47" i="28" s="1"/>
  <c r="K47" i="28" s="1"/>
  <c r="L47" i="28" s="1"/>
  <c r="M47" i="28" s="1"/>
  <c r="N47" i="28" s="1"/>
  <c r="O47" i="28" s="1"/>
  <c r="D48" i="28" s="1"/>
  <c r="E48" i="28" s="1"/>
  <c r="F48" i="28" s="1"/>
  <c r="G48" i="28" s="1"/>
  <c r="H48" i="28" s="1"/>
  <c r="I48" i="28" s="1"/>
  <c r="J48" i="28" s="1"/>
  <c r="K48" i="28" s="1"/>
  <c r="L48" i="28" s="1"/>
  <c r="M48" i="28" s="1"/>
  <c r="N48" i="28" s="1"/>
  <c r="O48" i="28" s="1"/>
  <c r="D49" i="28" s="1"/>
  <c r="E49" i="28" s="1"/>
  <c r="F49" i="28" s="1"/>
  <c r="G49" i="28" s="1"/>
  <c r="H49" i="28" s="1"/>
  <c r="I49" i="28" s="1"/>
  <c r="J49" i="28" s="1"/>
  <c r="K49" i="28" s="1"/>
  <c r="L49" i="28" s="1"/>
  <c r="M49" i="28" s="1"/>
  <c r="N49" i="28" s="1"/>
  <c r="O49" i="28" s="1"/>
  <c r="D50" i="28" s="1"/>
  <c r="E50" i="28" s="1"/>
  <c r="F50" i="28" s="1"/>
  <c r="G50" i="28" s="1"/>
  <c r="H50" i="28" s="1"/>
  <c r="I50" i="28" s="1"/>
  <c r="J50" i="28" s="1"/>
  <c r="K50" i="28" s="1"/>
  <c r="L50" i="28" s="1"/>
  <c r="M50" i="28" s="1"/>
  <c r="N50" i="28" s="1"/>
  <c r="O50" i="28" s="1"/>
  <c r="D51" i="28" s="1"/>
  <c r="E51" i="28" s="1"/>
  <c r="F51" i="28" s="1"/>
  <c r="G51" i="28" s="1"/>
  <c r="H51" i="28" s="1"/>
  <c r="I51" i="28" s="1"/>
  <c r="J51" i="28" s="1"/>
  <c r="K51" i="28" s="1"/>
  <c r="L51" i="28" s="1"/>
  <c r="M51" i="28" s="1"/>
  <c r="N51" i="28" s="1"/>
  <c r="O51" i="28" s="1"/>
  <c r="D52" i="28" s="1"/>
  <c r="E52" i="28" s="1"/>
  <c r="F52" i="28" s="1"/>
  <c r="G52" i="28" s="1"/>
  <c r="H52" i="28" s="1"/>
  <c r="I52" i="28" s="1"/>
  <c r="J52" i="28" s="1"/>
  <c r="K52" i="28" s="1"/>
  <c r="L52" i="28" s="1"/>
  <c r="M52" i="28" s="1"/>
  <c r="N52" i="28" s="1"/>
  <c r="O52" i="28" s="1"/>
  <c r="D53" i="28" s="1"/>
  <c r="E53" i="28" s="1"/>
  <c r="F53" i="28" s="1"/>
  <c r="G53" i="28" s="1"/>
  <c r="H53" i="28" s="1"/>
  <c r="I53" i="28" s="1"/>
  <c r="J53" i="28" s="1"/>
  <c r="K53" i="28" s="1"/>
  <c r="L53" i="28" s="1"/>
  <c r="M53" i="28" s="1"/>
  <c r="N53" i="28" s="1"/>
  <c r="O53" i="28" s="1"/>
  <c r="D54" i="28" s="1"/>
  <c r="E54" i="28" s="1"/>
  <c r="F54" i="28" s="1"/>
  <c r="G54" i="28" s="1"/>
  <c r="H54" i="28" s="1"/>
  <c r="I54" i="28" s="1"/>
  <c r="J54" i="28" s="1"/>
  <c r="K54" i="28" s="1"/>
  <c r="L54" i="28" s="1"/>
  <c r="M54" i="28" s="1"/>
  <c r="N54" i="28" s="1"/>
  <c r="O54" i="28" s="1"/>
  <c r="D55" i="28" s="1"/>
  <c r="E55" i="28" s="1"/>
  <c r="F55" i="28" s="1"/>
  <c r="G55" i="28" s="1"/>
  <c r="H55" i="28" s="1"/>
  <c r="I55" i="28" s="1"/>
  <c r="J55" i="28" s="1"/>
  <c r="K55" i="28" s="1"/>
  <c r="L55" i="28" s="1"/>
  <c r="M55" i="28" s="1"/>
  <c r="N55" i="28" s="1"/>
  <c r="O55" i="28" s="1"/>
  <c r="D56" i="28" s="1"/>
  <c r="E56" i="28" s="1"/>
  <c r="F56" i="28" s="1"/>
  <c r="G56" i="28" s="1"/>
  <c r="H56" i="28" s="1"/>
  <c r="I56" i="28" s="1"/>
  <c r="J56" i="28" s="1"/>
  <c r="K56" i="28" s="1"/>
  <c r="L56" i="28" s="1"/>
  <c r="M56" i="28" s="1"/>
  <c r="N56" i="28" s="1"/>
  <c r="O56" i="28" s="1"/>
  <c r="D57" i="28" s="1"/>
  <c r="E57" i="28" s="1"/>
  <c r="F57" i="28" s="1"/>
  <c r="G57" i="28" s="1"/>
  <c r="H57" i="28" s="1"/>
  <c r="I57" i="28" s="1"/>
  <c r="J57" i="28" s="1"/>
  <c r="K57" i="28" s="1"/>
  <c r="L57" i="28" s="1"/>
  <c r="M57" i="28" s="1"/>
  <c r="N57" i="28" s="1"/>
  <c r="O57" i="28" s="1"/>
  <c r="D58" i="28" s="1"/>
  <c r="E58" i="28" s="1"/>
  <c r="F58" i="28" s="1"/>
  <c r="G58" i="28" s="1"/>
  <c r="H58" i="28" s="1"/>
  <c r="I58" i="28" s="1"/>
  <c r="J58" i="28" s="1"/>
  <c r="K58" i="28" s="1"/>
  <c r="L58" i="28" s="1"/>
  <c r="M58" i="28" s="1"/>
  <c r="N58" i="28" s="1"/>
  <c r="O58" i="28" s="1"/>
  <c r="D59" i="28" s="1"/>
  <c r="E59" i="28" s="1"/>
  <c r="F59" i="28" s="1"/>
  <c r="G59" i="28" s="1"/>
  <c r="H59" i="28" s="1"/>
  <c r="I59" i="28" s="1"/>
  <c r="J59" i="28" s="1"/>
  <c r="K59" i="28" s="1"/>
  <c r="L59" i="28" s="1"/>
  <c r="M59" i="28" s="1"/>
  <c r="N59" i="28" s="1"/>
  <c r="O59" i="28" s="1"/>
  <c r="D60" i="28" s="1"/>
  <c r="E60" i="28" s="1"/>
  <c r="F60" i="28" s="1"/>
  <c r="G60" i="28" s="1"/>
  <c r="H60" i="28" s="1"/>
  <c r="I60" i="28" s="1"/>
  <c r="J60" i="28" s="1"/>
  <c r="K60" i="28" s="1"/>
  <c r="L60" i="28" s="1"/>
  <c r="M60" i="28" s="1"/>
  <c r="N60" i="28" s="1"/>
  <c r="O60" i="28" s="1"/>
  <c r="D61" i="28" s="1"/>
  <c r="E61" i="28" s="1"/>
  <c r="F61" i="28" s="1"/>
  <c r="G61" i="28" s="1"/>
  <c r="H61" i="28" s="1"/>
  <c r="I61" i="28" s="1"/>
  <c r="J61" i="28" s="1"/>
  <c r="K61" i="28" s="1"/>
  <c r="L61" i="28" s="1"/>
  <c r="M61" i="28" s="1"/>
  <c r="N61" i="28" s="1"/>
  <c r="O61" i="28" s="1"/>
  <c r="D62" i="28" s="1"/>
  <c r="E62" i="28" s="1"/>
  <c r="F62" i="28" s="1"/>
  <c r="G62" i="28" s="1"/>
  <c r="H62" i="28" s="1"/>
  <c r="I62" i="28" s="1"/>
  <c r="J62" i="28" s="1"/>
  <c r="K62" i="28" s="1"/>
  <c r="L62" i="28" s="1"/>
  <c r="M62" i="28" s="1"/>
  <c r="N62" i="28" s="1"/>
  <c r="O62" i="28" s="1"/>
  <c r="D63" i="28" s="1"/>
  <c r="E63" i="28" s="1"/>
  <c r="F63" i="28" s="1"/>
  <c r="G63" i="28" s="1"/>
  <c r="H63" i="28" s="1"/>
  <c r="I63" i="28" s="1"/>
  <c r="J63" i="28" s="1"/>
  <c r="K63" i="28" s="1"/>
  <c r="L63" i="28" s="1"/>
  <c r="M63" i="28" s="1"/>
  <c r="N63" i="28" s="1"/>
  <c r="O63" i="28" s="1"/>
  <c r="D64" i="28" s="1"/>
  <c r="E64" i="28" s="1"/>
  <c r="F64" i="28" s="1"/>
  <c r="G64" i="28" s="1"/>
  <c r="H64" i="28" s="1"/>
  <c r="I64" i="28" s="1"/>
  <c r="J64" i="28" s="1"/>
  <c r="K64" i="28" s="1"/>
  <c r="L64" i="28" s="1"/>
  <c r="M64" i="28" s="1"/>
  <c r="N64" i="28" s="1"/>
  <c r="O64" i="28" s="1"/>
  <c r="D65" i="28" s="1"/>
  <c r="E65" i="28" s="1"/>
  <c r="F65" i="28" s="1"/>
  <c r="G65" i="28" s="1"/>
  <c r="H65" i="28" s="1"/>
  <c r="I65" i="28" s="1"/>
  <c r="J65" i="28" s="1"/>
  <c r="K65" i="28" s="1"/>
  <c r="L65" i="28" s="1"/>
  <c r="M65" i="28" s="1"/>
  <c r="N65" i="28" s="1"/>
  <c r="O65" i="28" s="1"/>
  <c r="D66" i="28" s="1"/>
  <c r="E66" i="28" s="1"/>
  <c r="F66" i="28" s="1"/>
  <c r="G66" i="28" s="1"/>
  <c r="H66" i="28" s="1"/>
  <c r="I66" i="28" s="1"/>
  <c r="J66" i="28" s="1"/>
  <c r="K66" i="28" s="1"/>
  <c r="L66" i="28" s="1"/>
  <c r="M66" i="28" s="1"/>
  <c r="N66" i="28" s="1"/>
  <c r="O66" i="28" s="1"/>
  <c r="D67" i="28" s="1"/>
  <c r="E67" i="28" s="1"/>
  <c r="F67" i="28" s="1"/>
  <c r="G67" i="28" s="1"/>
  <c r="H67" i="28" s="1"/>
  <c r="I67" i="28" s="1"/>
  <c r="J67" i="28" s="1"/>
  <c r="K67" i="28" s="1"/>
  <c r="L67" i="28" s="1"/>
  <c r="M67" i="28" s="1"/>
  <c r="N67" i="28" s="1"/>
  <c r="O67" i="28" s="1"/>
  <c r="D68" i="28" s="1"/>
  <c r="E68" i="28" s="1"/>
  <c r="F68" i="28" s="1"/>
  <c r="G68" i="28" s="1"/>
  <c r="H68" i="28" s="1"/>
  <c r="I68" i="28" s="1"/>
  <c r="J68" i="28" s="1"/>
  <c r="K68" i="28" s="1"/>
  <c r="L68" i="28" s="1"/>
  <c r="M68" i="28" s="1"/>
  <c r="N68" i="28" s="1"/>
  <c r="O68" i="28" s="1"/>
  <c r="D69" i="28" s="1"/>
  <c r="E69" i="28" s="1"/>
  <c r="F69" i="28" s="1"/>
  <c r="G69" i="28" s="1"/>
  <c r="H69" i="28" s="1"/>
  <c r="I69" i="28" s="1"/>
  <c r="J69" i="28" s="1"/>
  <c r="K69" i="28" s="1"/>
  <c r="L69" i="28" s="1"/>
  <c r="M69" i="28" s="1"/>
  <c r="N69" i="28" s="1"/>
  <c r="O69" i="28" s="1"/>
  <c r="D70" i="28" s="1"/>
  <c r="E70" i="28" s="1"/>
  <c r="F70" i="28" s="1"/>
  <c r="G70" i="28" s="1"/>
  <c r="H70" i="28" s="1"/>
  <c r="I70" i="28" s="1"/>
  <c r="J70" i="28" s="1"/>
  <c r="K70" i="28" s="1"/>
  <c r="L70" i="28" s="1"/>
  <c r="M70" i="28" s="1"/>
  <c r="N70" i="28" s="1"/>
  <c r="O70" i="28" s="1"/>
  <c r="D71" i="28" s="1"/>
  <c r="E71" i="28" s="1"/>
  <c r="F71" i="28" s="1"/>
  <c r="G71" i="28" s="1"/>
  <c r="H71" i="28" s="1"/>
  <c r="I71" i="28" s="1"/>
  <c r="J71" i="28" s="1"/>
  <c r="K71" i="28" s="1"/>
  <c r="L71" i="28" s="1"/>
  <c r="M71" i="28" s="1"/>
  <c r="N71" i="28" s="1"/>
  <c r="O71" i="28" s="1"/>
  <c r="D72" i="28" s="1"/>
  <c r="E72" i="28" s="1"/>
  <c r="F72" i="28" s="1"/>
  <c r="G72" i="28" s="1"/>
  <c r="H72" i="28" s="1"/>
  <c r="I72" i="28" s="1"/>
  <c r="J72" i="28" s="1"/>
  <c r="K72" i="28" s="1"/>
  <c r="L72" i="28" s="1"/>
  <c r="M72" i="28" s="1"/>
  <c r="N72" i="28" s="1"/>
  <c r="O72" i="28" s="1"/>
  <c r="D73" i="28" s="1"/>
  <c r="E73" i="28" s="1"/>
  <c r="F73" i="28" s="1"/>
  <c r="G73" i="28" s="1"/>
  <c r="H73" i="28" s="1"/>
  <c r="I73" i="28" s="1"/>
  <c r="J73" i="28" s="1"/>
  <c r="K73" i="28" s="1"/>
  <c r="L73" i="28" s="1"/>
  <c r="M73" i="28" s="1"/>
  <c r="N73" i="28" s="1"/>
  <c r="O73" i="28" s="1"/>
  <c r="D74" i="28" s="1"/>
  <c r="E74" i="28" s="1"/>
  <c r="F74" i="28" s="1"/>
  <c r="G74" i="28" s="1"/>
  <c r="H74" i="28" s="1"/>
  <c r="I74" i="28" s="1"/>
  <c r="J74" i="28" s="1"/>
  <c r="K74" i="28" s="1"/>
  <c r="L74" i="28" s="1"/>
  <c r="M74" i="28" s="1"/>
  <c r="N74" i="28" s="1"/>
  <c r="O74" i="28" s="1"/>
  <c r="D75" i="28" s="1"/>
  <c r="E75" i="28" s="1"/>
  <c r="F75" i="28" s="1"/>
  <c r="G75" i="28" s="1"/>
  <c r="H75" i="28" s="1"/>
  <c r="I75" i="28" s="1"/>
  <c r="J75" i="28" s="1"/>
  <c r="K75" i="28" s="1"/>
  <c r="L75" i="28" s="1"/>
  <c r="M75" i="28" s="1"/>
  <c r="N75" i="28" s="1"/>
  <c r="O75" i="28" s="1"/>
  <c r="D76" i="28" s="1"/>
  <c r="E76" i="28" s="1"/>
  <c r="F76" i="28" s="1"/>
  <c r="G76" i="28" s="1"/>
  <c r="H76" i="28" s="1"/>
  <c r="I76" i="28" s="1"/>
  <c r="J76" i="28" s="1"/>
  <c r="K76" i="28" s="1"/>
  <c r="L76" i="28" s="1"/>
  <c r="M76" i="28" s="1"/>
  <c r="N76" i="28" s="1"/>
  <c r="O76" i="28" s="1"/>
  <c r="D77" i="28" s="1"/>
  <c r="E77" i="28" s="1"/>
  <c r="F77" i="28" s="1"/>
  <c r="G77" i="28" s="1"/>
  <c r="H77" i="28" s="1"/>
  <c r="I77" i="28" s="1"/>
  <c r="J77" i="28" s="1"/>
  <c r="K77" i="28" s="1"/>
  <c r="L77" i="28" s="1"/>
  <c r="M77" i="28" s="1"/>
  <c r="N77" i="28" s="1"/>
  <c r="O77" i="28" s="1"/>
  <c r="D78" i="28" s="1"/>
  <c r="E78" i="28" s="1"/>
  <c r="F78" i="28" s="1"/>
  <c r="G78" i="28" s="1"/>
  <c r="H78" i="28" s="1"/>
  <c r="I78" i="28" s="1"/>
  <c r="J78" i="28" s="1"/>
  <c r="K78" i="28" s="1"/>
  <c r="L78" i="28" s="1"/>
  <c r="M78" i="28" s="1"/>
  <c r="N78" i="28" s="1"/>
  <c r="O78" i="28" s="1"/>
  <c r="D79" i="28" s="1"/>
  <c r="E79" i="28" s="1"/>
  <c r="F79" i="28" s="1"/>
  <c r="G79" i="28" s="1"/>
  <c r="H79" i="28" s="1"/>
  <c r="I79" i="28" s="1"/>
  <c r="J79" i="28" s="1"/>
  <c r="K79" i="28" s="1"/>
  <c r="L79" i="28" s="1"/>
  <c r="M79" i="28" s="1"/>
  <c r="N79" i="28" s="1"/>
  <c r="O79" i="28" s="1"/>
  <c r="D80" i="28" s="1"/>
  <c r="E80" i="28" s="1"/>
  <c r="F80" i="28" s="1"/>
  <c r="G80" i="28" s="1"/>
  <c r="H80" i="28" s="1"/>
  <c r="I80" i="28" s="1"/>
  <c r="J80" i="28" s="1"/>
  <c r="K80" i="28" s="1"/>
  <c r="L80" i="28" s="1"/>
  <c r="M80" i="28" s="1"/>
  <c r="N80" i="28" s="1"/>
  <c r="O80" i="28" s="1"/>
  <c r="D81" i="28" s="1"/>
  <c r="E81" i="28" s="1"/>
  <c r="F81" i="28" s="1"/>
  <c r="G81" i="28" s="1"/>
  <c r="H81" i="28" s="1"/>
  <c r="I81" i="28" s="1"/>
  <c r="J81" i="28" s="1"/>
  <c r="K81" i="28" s="1"/>
  <c r="L81" i="28" s="1"/>
  <c r="M81" i="28" s="1"/>
  <c r="N81" i="28" s="1"/>
  <c r="O81" i="28" s="1"/>
  <c r="D82" i="28" s="1"/>
  <c r="E82" i="28" s="1"/>
  <c r="F82" i="28" s="1"/>
  <c r="G82" i="28" s="1"/>
  <c r="H82" i="28" s="1"/>
  <c r="I82" i="28" s="1"/>
  <c r="J82" i="28" s="1"/>
  <c r="K82" i="28" s="1"/>
  <c r="L82" i="28" s="1"/>
  <c r="M82" i="28" s="1"/>
  <c r="N82" i="28" s="1"/>
  <c r="O82" i="28" s="1"/>
  <c r="D83" i="28" s="1"/>
  <c r="E83" i="28" s="1"/>
  <c r="F83" i="28" s="1"/>
  <c r="G83" i="28" s="1"/>
  <c r="H83" i="28" s="1"/>
  <c r="I83" i="28" s="1"/>
  <c r="J83" i="28" s="1"/>
  <c r="K83" i="28" s="1"/>
  <c r="L83" i="28" s="1"/>
  <c r="M83" i="28" s="1"/>
  <c r="N83" i="28" s="1"/>
  <c r="O83" i="28" s="1"/>
  <c r="D84" i="28" s="1"/>
  <c r="E84" i="28" s="1"/>
  <c r="F84" i="28" s="1"/>
  <c r="G84" i="28" s="1"/>
  <c r="H84" i="28" s="1"/>
  <c r="I84" i="28" s="1"/>
  <c r="J84" i="28" s="1"/>
  <c r="K84" i="28" s="1"/>
  <c r="L84" i="28" s="1"/>
  <c r="M84" i="28" s="1"/>
  <c r="N84" i="28" s="1"/>
  <c r="O84" i="28" s="1"/>
  <c r="D85" i="28" s="1"/>
  <c r="E85" i="28" s="1"/>
  <c r="F85" i="28" s="1"/>
  <c r="G85" i="28" s="1"/>
  <c r="H85" i="28" s="1"/>
  <c r="I85" i="28" s="1"/>
  <c r="J85" i="28" s="1"/>
  <c r="K85" i="28" s="1"/>
  <c r="L85" i="28" s="1"/>
  <c r="M85" i="28" s="1"/>
  <c r="N85" i="28" s="1"/>
  <c r="O85" i="28" s="1"/>
  <c r="D86" i="28" s="1"/>
  <c r="E86" i="28" s="1"/>
  <c r="F86" i="28" s="1"/>
  <c r="G86" i="28" s="1"/>
  <c r="H86" i="28" s="1"/>
  <c r="I86" i="28" s="1"/>
  <c r="J86" i="28" s="1"/>
  <c r="K86" i="28" s="1"/>
  <c r="L86" i="28" s="1"/>
  <c r="M86" i="28" s="1"/>
  <c r="N86" i="28" s="1"/>
  <c r="O86" i="28" s="1"/>
  <c r="D87" i="28" s="1"/>
  <c r="E87" i="28" s="1"/>
  <c r="F87" i="28" s="1"/>
  <c r="G87" i="28" s="1"/>
  <c r="H87" i="28" s="1"/>
  <c r="I87" i="28" s="1"/>
  <c r="J87" i="28" s="1"/>
  <c r="K87" i="28" s="1"/>
  <c r="L87" i="28" s="1"/>
  <c r="M87" i="28" s="1"/>
  <c r="N87" i="28" s="1"/>
  <c r="O87" i="28" s="1"/>
  <c r="D88" i="28" s="1"/>
  <c r="E88" i="28" s="1"/>
  <c r="F88" i="28" s="1"/>
  <c r="G88" i="28" s="1"/>
  <c r="H88" i="28" s="1"/>
  <c r="I88" i="28" s="1"/>
  <c r="J88" i="28" s="1"/>
  <c r="K88" i="28" s="1"/>
  <c r="L88" i="28" s="1"/>
  <c r="M88" i="28" s="1"/>
  <c r="N88" i="28" s="1"/>
  <c r="O88" i="28" s="1"/>
  <c r="D89" i="28" s="1"/>
  <c r="E89" i="28" s="1"/>
  <c r="F89" i="28" s="1"/>
  <c r="G89" i="28" s="1"/>
  <c r="H89" i="28" s="1"/>
  <c r="I89" i="28" s="1"/>
  <c r="J89" i="28" s="1"/>
  <c r="K89" i="28" s="1"/>
  <c r="L89" i="28" s="1"/>
  <c r="M89" i="28" s="1"/>
  <c r="N89" i="28" s="1"/>
  <c r="O89" i="28" s="1"/>
  <c r="D90" i="28" s="1"/>
  <c r="E90" i="28" s="1"/>
  <c r="F90" i="28" s="1"/>
  <c r="G90" i="28" s="1"/>
  <c r="H90" i="28" s="1"/>
  <c r="I90" i="28" s="1"/>
  <c r="J90" i="28" s="1"/>
  <c r="K90" i="28" s="1"/>
  <c r="L90" i="28" s="1"/>
  <c r="M90" i="28" s="1"/>
  <c r="N90" i="28" s="1"/>
  <c r="O90" i="28" s="1"/>
  <c r="D91" i="28" s="1"/>
  <c r="E91" i="28" s="1"/>
  <c r="F91" i="28" s="1"/>
  <c r="G91" i="28" s="1"/>
  <c r="H91" i="28" s="1"/>
  <c r="I91" i="28" s="1"/>
  <c r="J91" i="28" s="1"/>
  <c r="K91" i="28" s="1"/>
  <c r="L91" i="28" s="1"/>
  <c r="M91" i="28" s="1"/>
  <c r="N91" i="28" s="1"/>
  <c r="O91" i="28" s="1"/>
  <c r="D92" i="28" s="1"/>
  <c r="E92" i="28" s="1"/>
  <c r="F92" i="28" s="1"/>
  <c r="G92" i="28" s="1"/>
  <c r="H92" i="28" s="1"/>
  <c r="I92" i="28" s="1"/>
  <c r="J92" i="28" s="1"/>
  <c r="K92" i="28" s="1"/>
  <c r="L92" i="28" s="1"/>
  <c r="M92" i="28" s="1"/>
  <c r="N92" i="28" s="1"/>
  <c r="O92" i="28" s="1"/>
  <c r="D93" i="28" s="1"/>
  <c r="E93" i="28" s="1"/>
  <c r="F93" i="28" s="1"/>
  <c r="G93" i="28" s="1"/>
  <c r="H93" i="28" s="1"/>
  <c r="I93" i="28" s="1"/>
  <c r="J93" i="28" s="1"/>
  <c r="K93" i="28" s="1"/>
  <c r="L93" i="28" s="1"/>
  <c r="M93" i="28" s="1"/>
  <c r="N93" i="28" s="1"/>
  <c r="O93" i="28" s="1"/>
  <c r="D94" i="28" s="1"/>
  <c r="E94" i="28" s="1"/>
  <c r="F94" i="28" s="1"/>
  <c r="G94" i="28" s="1"/>
  <c r="H94" i="28" s="1"/>
  <c r="I94" i="28" s="1"/>
  <c r="J94" i="28" s="1"/>
  <c r="K94" i="28" s="1"/>
  <c r="L94" i="28" s="1"/>
  <c r="M94" i="28" s="1"/>
  <c r="N94" i="28" s="1"/>
  <c r="O94" i="28" s="1"/>
  <c r="D95" i="28" s="1"/>
  <c r="E95" i="28" s="1"/>
  <c r="F95" i="28" s="1"/>
  <c r="G95" i="28" s="1"/>
  <c r="H95" i="28" s="1"/>
  <c r="I95" i="28" s="1"/>
  <c r="J95" i="28" s="1"/>
  <c r="K95" i="28" s="1"/>
  <c r="L95" i="28" s="1"/>
  <c r="M95" i="28" s="1"/>
  <c r="N95" i="28" s="1"/>
  <c r="O95" i="28" s="1"/>
  <c r="D96" i="28" s="1"/>
  <c r="E96" i="28" s="1"/>
  <c r="F96" i="28" s="1"/>
  <c r="G96" i="28" s="1"/>
  <c r="H96" i="28" s="1"/>
  <c r="I96" i="28" s="1"/>
  <c r="J96" i="28" s="1"/>
  <c r="K96" i="28" s="1"/>
  <c r="L96" i="28" s="1"/>
  <c r="M96" i="28" s="1"/>
  <c r="N96" i="28" s="1"/>
  <c r="O96" i="28" s="1"/>
  <c r="D97" i="28" s="1"/>
  <c r="E97" i="28" s="1"/>
  <c r="F97" i="28" s="1"/>
  <c r="G97" i="28" s="1"/>
  <c r="H97" i="28" s="1"/>
  <c r="I97" i="28" s="1"/>
  <c r="J97" i="28" s="1"/>
  <c r="K97" i="28" s="1"/>
  <c r="L97" i="28" s="1"/>
  <c r="M97" i="28" s="1"/>
  <c r="N97" i="28" s="1"/>
  <c r="O97" i="28" s="1"/>
  <c r="D98" i="28" s="1"/>
  <c r="E98" i="28" s="1"/>
  <c r="F98" i="28" s="1"/>
  <c r="G98" i="28" s="1"/>
  <c r="H98" i="28" s="1"/>
  <c r="I98" i="28" s="1"/>
  <c r="J98" i="28" s="1"/>
  <c r="K98" i="28" s="1"/>
  <c r="L98" i="28" s="1"/>
  <c r="M98" i="28" s="1"/>
  <c r="N98" i="28" s="1"/>
  <c r="O98" i="28" s="1"/>
  <c r="D99" i="28" s="1"/>
  <c r="E99" i="28" s="1"/>
  <c r="F99" i="28" s="1"/>
  <c r="G99" i="28" s="1"/>
  <c r="H99" i="28" s="1"/>
  <c r="I99" i="28" s="1"/>
  <c r="J99" i="28" s="1"/>
  <c r="K99" i="28" s="1"/>
  <c r="L99" i="28" s="1"/>
  <c r="M99" i="28" s="1"/>
  <c r="N99" i="28" s="1"/>
  <c r="O99" i="28" s="1"/>
  <c r="D100" i="28" s="1"/>
  <c r="E100" i="28" s="1"/>
  <c r="F100" i="28" s="1"/>
  <c r="G100" i="28" s="1"/>
  <c r="H100" i="28" s="1"/>
  <c r="I100" i="28" s="1"/>
  <c r="J100" i="28" s="1"/>
  <c r="K100" i="28" s="1"/>
  <c r="L100" i="28" s="1"/>
  <c r="M100" i="28" s="1"/>
  <c r="N100" i="28" s="1"/>
  <c r="O100" i="28" s="1"/>
  <c r="D101" i="28" s="1"/>
  <c r="E101" i="28" s="1"/>
  <c r="F101" i="28" s="1"/>
  <c r="G101" i="28" s="1"/>
  <c r="H101" i="28" s="1"/>
  <c r="I101" i="28" s="1"/>
  <c r="J101" i="28" s="1"/>
  <c r="K101" i="28" s="1"/>
  <c r="L101" i="28" s="1"/>
  <c r="M101" i="28" s="1"/>
  <c r="N101" i="28" s="1"/>
  <c r="O101" i="28" s="1"/>
  <c r="E14" i="28"/>
  <c r="G48" i="22"/>
  <c r="H48" i="22" s="1"/>
  <c r="K48" i="22" s="1"/>
  <c r="G42" i="22"/>
  <c r="H42" i="22" s="1"/>
  <c r="K42" i="22" s="1"/>
  <c r="G38" i="22"/>
  <c r="H38" i="22" s="1"/>
  <c r="J38" i="22" s="1"/>
  <c r="K38" i="22" s="1"/>
  <c r="J23" i="22"/>
  <c r="K23" i="22" s="1"/>
  <c r="I22" i="22"/>
  <c r="K22" i="22" s="1"/>
  <c r="I24" i="22"/>
  <c r="K24" i="22" s="1"/>
  <c r="I21" i="22"/>
  <c r="I50" i="22" s="1"/>
  <c r="I51" i="22" s="1"/>
  <c r="J15" i="22"/>
  <c r="K15" i="22" s="1"/>
  <c r="I25" i="22"/>
  <c r="K25" i="22" s="1"/>
  <c r="J14" i="22"/>
  <c r="K14" i="22" s="1"/>
  <c r="P50" i="22"/>
  <c r="H13" i="22"/>
  <c r="N57" i="22"/>
  <c r="Q34" i="7"/>
  <c r="F34" i="18" s="1"/>
  <c r="C10" i="25" l="1"/>
  <c r="B10" i="25"/>
  <c r="G50" i="22"/>
  <c r="B11" i="25"/>
  <c r="C11" i="25"/>
  <c r="K21" i="22"/>
  <c r="E15" i="28"/>
  <c r="T11" i="24" s="1"/>
  <c r="R11" i="24" s="1"/>
  <c r="J11" i="24" s="1"/>
  <c r="T10" i="24"/>
  <c r="R10" i="24" s="1"/>
  <c r="J10" i="24" s="1"/>
  <c r="H50" i="22"/>
  <c r="K13" i="22"/>
  <c r="R55" i="22"/>
  <c r="N63" i="22"/>
  <c r="P102" i="22" s="1"/>
  <c r="P104" i="22" s="1"/>
  <c r="J50" i="22"/>
  <c r="N59" i="22"/>
  <c r="I62" i="22"/>
  <c r="I52" i="22"/>
  <c r="W67" i="7"/>
  <c r="Q53" i="7"/>
  <c r="T53" i="7"/>
  <c r="U53" i="7"/>
  <c r="T46" i="7"/>
  <c r="T55" i="7" s="1"/>
  <c r="B11" i="24" l="1"/>
  <c r="C11" i="24"/>
  <c r="K50" i="22"/>
  <c r="I64" i="22" s="1"/>
  <c r="P64" i="22" s="1"/>
  <c r="B10" i="24"/>
  <c r="C10" i="24"/>
  <c r="K54" i="22"/>
  <c r="J53" i="22"/>
  <c r="I63" i="22"/>
  <c r="I57" i="22"/>
  <c r="I59" i="22" s="1"/>
  <c r="M83" i="22" s="1"/>
  <c r="M52" i="22"/>
  <c r="P62" i="22"/>
  <c r="P83" i="22" s="1"/>
  <c r="Q18" i="7"/>
  <c r="I66" i="22" l="1"/>
  <c r="K55" i="22"/>
  <c r="M55" i="22" s="1"/>
  <c r="P55" i="22" s="1"/>
  <c r="K57" i="22"/>
  <c r="K59" i="22" s="1"/>
  <c r="M54" i="22"/>
  <c r="P54" i="22" s="1"/>
  <c r="M53" i="22"/>
  <c r="P53" i="22" s="1"/>
  <c r="G7" i="29" s="1"/>
  <c r="J57" i="22"/>
  <c r="J59" i="22" s="1"/>
  <c r="P52" i="22"/>
  <c r="Q46" i="7"/>
  <c r="Q55" i="7" s="1"/>
  <c r="F18" i="18"/>
  <c r="F40" i="18"/>
  <c r="F37" i="18"/>
  <c r="F16" i="18"/>
  <c r="N73" i="18"/>
  <c r="L73" i="18"/>
  <c r="N67" i="18"/>
  <c r="L67" i="18"/>
  <c r="M53" i="18"/>
  <c r="L51" i="18"/>
  <c r="N51" i="18" s="1"/>
  <c r="K46" i="18"/>
  <c r="M44" i="18"/>
  <c r="J44" i="18"/>
  <c r="L44" i="18" s="1"/>
  <c r="M43" i="18"/>
  <c r="J43" i="18"/>
  <c r="L43" i="18" s="1"/>
  <c r="M42" i="18"/>
  <c r="J42" i="18"/>
  <c r="L42" i="18" s="1"/>
  <c r="A42" i="18"/>
  <c r="M41" i="18"/>
  <c r="J41" i="18"/>
  <c r="L41" i="18" s="1"/>
  <c r="A41" i="18"/>
  <c r="A40" i="18"/>
  <c r="M39" i="18"/>
  <c r="J39" i="18"/>
  <c r="L39" i="18" s="1"/>
  <c r="A39" i="18"/>
  <c r="M38" i="18"/>
  <c r="J38" i="18"/>
  <c r="L38" i="18" s="1"/>
  <c r="A38" i="18"/>
  <c r="A37" i="18"/>
  <c r="M36" i="18"/>
  <c r="J36" i="18"/>
  <c r="L36" i="18" s="1"/>
  <c r="A36" i="18"/>
  <c r="M35" i="18"/>
  <c r="J35" i="18"/>
  <c r="L35" i="18" s="1"/>
  <c r="A35" i="18"/>
  <c r="A34" i="18"/>
  <c r="M33" i="18"/>
  <c r="J33" i="18"/>
  <c r="L33" i="18" s="1"/>
  <c r="N33" i="18" s="1"/>
  <c r="A33" i="18"/>
  <c r="M32" i="18"/>
  <c r="J32" i="18"/>
  <c r="L32" i="18" s="1"/>
  <c r="A32" i="18"/>
  <c r="M31" i="18"/>
  <c r="J31" i="18"/>
  <c r="L31" i="18" s="1"/>
  <c r="A31" i="18"/>
  <c r="M30" i="18"/>
  <c r="J30" i="18"/>
  <c r="L30" i="18" s="1"/>
  <c r="A30" i="18"/>
  <c r="M29" i="18"/>
  <c r="J29" i="18"/>
  <c r="L29" i="18" s="1"/>
  <c r="N29" i="18" s="1"/>
  <c r="A29" i="18"/>
  <c r="M28" i="18"/>
  <c r="J28" i="18"/>
  <c r="L28" i="18" s="1"/>
  <c r="A28" i="18"/>
  <c r="M27" i="18"/>
  <c r="J27" i="18"/>
  <c r="L27" i="18" s="1"/>
  <c r="A27" i="18"/>
  <c r="M26" i="18"/>
  <c r="J26" i="18"/>
  <c r="L26" i="18" s="1"/>
  <c r="A26" i="18"/>
  <c r="M25" i="18"/>
  <c r="J25" i="18"/>
  <c r="L25" i="18" s="1"/>
  <c r="A25" i="18"/>
  <c r="M24" i="18"/>
  <c r="J24" i="18"/>
  <c r="L24" i="18" s="1"/>
  <c r="A24" i="18"/>
  <c r="M23" i="18"/>
  <c r="J23" i="18"/>
  <c r="L23" i="18" s="1"/>
  <c r="A23" i="18"/>
  <c r="M22" i="18"/>
  <c r="H22" i="18"/>
  <c r="J22" i="18" s="1"/>
  <c r="L22" i="18" s="1"/>
  <c r="A22" i="18"/>
  <c r="M21" i="18"/>
  <c r="H21" i="18"/>
  <c r="J21" i="18" s="1"/>
  <c r="A21" i="18"/>
  <c r="M20" i="18"/>
  <c r="A20" i="18"/>
  <c r="M19" i="18"/>
  <c r="H19" i="18"/>
  <c r="A19" i="18"/>
  <c r="A18" i="18"/>
  <c r="M17" i="18"/>
  <c r="J17" i="18"/>
  <c r="L17" i="18" s="1"/>
  <c r="A17" i="18"/>
  <c r="M16" i="18"/>
  <c r="A16" i="18"/>
  <c r="M15" i="18"/>
  <c r="J15" i="18"/>
  <c r="L15" i="18" s="1"/>
  <c r="A15" i="18"/>
  <c r="M14" i="18"/>
  <c r="J14" i="18"/>
  <c r="L14" i="18" s="1"/>
  <c r="A14" i="18"/>
  <c r="M13" i="18"/>
  <c r="J13" i="18"/>
  <c r="L13" i="18" s="1"/>
  <c r="A13" i="18"/>
  <c r="M12" i="18"/>
  <c r="I12" i="18"/>
  <c r="A12" i="18"/>
  <c r="I11" i="18"/>
  <c r="A11" i="18"/>
  <c r="J10" i="18"/>
  <c r="L10" i="18" s="1"/>
  <c r="A10" i="18"/>
  <c r="L8" i="18"/>
  <c r="G8" i="18"/>
  <c r="F8" i="18"/>
  <c r="H98" i="7"/>
  <c r="M98" i="7"/>
  <c r="I7" i="29" l="1"/>
  <c r="G11" i="29"/>
  <c r="N39" i="18"/>
  <c r="N41" i="18"/>
  <c r="G9" i="29"/>
  <c r="I9" i="29" s="1"/>
  <c r="J9" i="29" s="1"/>
  <c r="N24" i="18"/>
  <c r="M57" i="22"/>
  <c r="P57" i="22"/>
  <c r="P76" i="22" s="1"/>
  <c r="P79" i="22" s="1"/>
  <c r="M92" i="22"/>
  <c r="P92" i="22"/>
  <c r="G9" i="27" s="1"/>
  <c r="I9" i="27" s="1"/>
  <c r="J9" i="27" s="1"/>
  <c r="M84" i="22"/>
  <c r="P91" i="22"/>
  <c r="M91" i="22"/>
  <c r="M94" i="22" s="1"/>
  <c r="P59" i="22"/>
  <c r="P73" i="22" s="1"/>
  <c r="M76" i="22"/>
  <c r="M79" i="22" s="1"/>
  <c r="M59" i="22"/>
  <c r="M73" i="22" s="1"/>
  <c r="N26" i="18"/>
  <c r="N25" i="18"/>
  <c r="N30" i="18"/>
  <c r="N42" i="18"/>
  <c r="N44" i="18"/>
  <c r="N13" i="18"/>
  <c r="N31" i="18"/>
  <c r="N35" i="18"/>
  <c r="N14" i="18"/>
  <c r="N17" i="18"/>
  <c r="N23" i="18"/>
  <c r="N28" i="18"/>
  <c r="N36" i="18"/>
  <c r="N38" i="18"/>
  <c r="J11" i="18"/>
  <c r="L11" i="18" s="1"/>
  <c r="N15" i="18"/>
  <c r="N22" i="18"/>
  <c r="N27" i="18"/>
  <c r="N32" i="18"/>
  <c r="N43" i="18"/>
  <c r="F46" i="18"/>
  <c r="J12" i="18"/>
  <c r="N10" i="18"/>
  <c r="J19" i="18"/>
  <c r="L19" i="18" s="1"/>
  <c r="N19" i="18" s="1"/>
  <c r="L21" i="18"/>
  <c r="N21" i="18" s="1"/>
  <c r="J7" i="29" l="1"/>
  <c r="D19" i="29" s="1"/>
  <c r="E19" i="29" s="1"/>
  <c r="F19" i="29" s="1"/>
  <c r="G19" i="29" s="1"/>
  <c r="H19" i="29" s="1"/>
  <c r="I19" i="29" s="1"/>
  <c r="J19" i="29" s="1"/>
  <c r="K19" i="29" s="1"/>
  <c r="L19" i="29" s="1"/>
  <c r="M19" i="29" s="1"/>
  <c r="N19" i="29" s="1"/>
  <c r="O19" i="29" s="1"/>
  <c r="I11" i="29"/>
  <c r="J11" i="29" s="1"/>
  <c r="P94" i="22"/>
  <c r="G7" i="27"/>
  <c r="M98" i="22"/>
  <c r="K84" i="22"/>
  <c r="M96" i="22"/>
  <c r="M86" i="22"/>
  <c r="M89" i="22" s="1"/>
  <c r="L12" i="18"/>
  <c r="D20" i="29" l="1"/>
  <c r="E20" i="29" s="1"/>
  <c r="Q19" i="29"/>
  <c r="T14" i="25" s="1"/>
  <c r="G11" i="27"/>
  <c r="I7" i="27"/>
  <c r="N12" i="18"/>
  <c r="T15" i="25" l="1"/>
  <c r="R15" i="25" s="1"/>
  <c r="J15" i="25" s="1"/>
  <c r="R14" i="25"/>
  <c r="J14" i="25" s="1"/>
  <c r="F20" i="29"/>
  <c r="G20" i="29" s="1"/>
  <c r="H20" i="29" s="1"/>
  <c r="I20" i="29" s="1"/>
  <c r="J20" i="29" s="1"/>
  <c r="K20" i="29" s="1"/>
  <c r="L20" i="29" s="1"/>
  <c r="M20" i="29" s="1"/>
  <c r="N20" i="29" s="1"/>
  <c r="O20" i="29" s="1"/>
  <c r="D21" i="29" s="1"/>
  <c r="E21" i="29" s="1"/>
  <c r="F21" i="29" s="1"/>
  <c r="G21" i="29" s="1"/>
  <c r="H21" i="29" s="1"/>
  <c r="I21" i="29" s="1"/>
  <c r="J21" i="29" s="1"/>
  <c r="K21" i="29" s="1"/>
  <c r="L21" i="29" s="1"/>
  <c r="M21" i="29" s="1"/>
  <c r="N21" i="29" s="1"/>
  <c r="O21" i="29" s="1"/>
  <c r="D22" i="29" s="1"/>
  <c r="E22" i="29" s="1"/>
  <c r="F22" i="29" s="1"/>
  <c r="G22" i="29" s="1"/>
  <c r="H22" i="29" s="1"/>
  <c r="I22" i="29" s="1"/>
  <c r="J22" i="29" s="1"/>
  <c r="K22" i="29" s="1"/>
  <c r="L22" i="29" s="1"/>
  <c r="M22" i="29" s="1"/>
  <c r="N22" i="29" s="1"/>
  <c r="O22" i="29" s="1"/>
  <c r="D23" i="29" s="1"/>
  <c r="E23" i="29" s="1"/>
  <c r="F23" i="29" s="1"/>
  <c r="G23" i="29" s="1"/>
  <c r="H23" i="29" s="1"/>
  <c r="I23" i="29" s="1"/>
  <c r="J23" i="29" s="1"/>
  <c r="K23" i="29" s="1"/>
  <c r="L23" i="29" s="1"/>
  <c r="M23" i="29" s="1"/>
  <c r="N23" i="29" s="1"/>
  <c r="O23" i="29" s="1"/>
  <c r="D24" i="29" s="1"/>
  <c r="E24" i="29" s="1"/>
  <c r="F24" i="29" s="1"/>
  <c r="G24" i="29" s="1"/>
  <c r="H24" i="29" s="1"/>
  <c r="I24" i="29" s="1"/>
  <c r="J24" i="29" s="1"/>
  <c r="K24" i="29" s="1"/>
  <c r="L24" i="29" s="1"/>
  <c r="M24" i="29" s="1"/>
  <c r="N24" i="29" s="1"/>
  <c r="O24" i="29" s="1"/>
  <c r="D25" i="29" s="1"/>
  <c r="E25" i="29" s="1"/>
  <c r="F25" i="29" s="1"/>
  <c r="G25" i="29" s="1"/>
  <c r="H25" i="29" s="1"/>
  <c r="I25" i="29" s="1"/>
  <c r="J25" i="29" s="1"/>
  <c r="K25" i="29" s="1"/>
  <c r="L25" i="29" s="1"/>
  <c r="M25" i="29" s="1"/>
  <c r="N25" i="29" s="1"/>
  <c r="O25" i="29" s="1"/>
  <c r="D26" i="29" s="1"/>
  <c r="E26" i="29" s="1"/>
  <c r="F26" i="29" s="1"/>
  <c r="G26" i="29" s="1"/>
  <c r="H26" i="29" s="1"/>
  <c r="I26" i="29" s="1"/>
  <c r="J26" i="29" s="1"/>
  <c r="K26" i="29" s="1"/>
  <c r="L26" i="29" s="1"/>
  <c r="M26" i="29" s="1"/>
  <c r="N26" i="29" s="1"/>
  <c r="O26" i="29" s="1"/>
  <c r="D27" i="29" s="1"/>
  <c r="E27" i="29" s="1"/>
  <c r="F27" i="29" s="1"/>
  <c r="G27" i="29" s="1"/>
  <c r="H27" i="29" s="1"/>
  <c r="I27" i="29" s="1"/>
  <c r="J27" i="29" s="1"/>
  <c r="K27" i="29" s="1"/>
  <c r="L27" i="29" s="1"/>
  <c r="M27" i="29" s="1"/>
  <c r="N27" i="29" s="1"/>
  <c r="O27" i="29" s="1"/>
  <c r="D28" i="29" s="1"/>
  <c r="E28" i="29" s="1"/>
  <c r="F28" i="29" s="1"/>
  <c r="G28" i="29" s="1"/>
  <c r="H28" i="29" s="1"/>
  <c r="I28" i="29" s="1"/>
  <c r="J28" i="29" s="1"/>
  <c r="K28" i="29" s="1"/>
  <c r="L28" i="29" s="1"/>
  <c r="M28" i="29" s="1"/>
  <c r="N28" i="29" s="1"/>
  <c r="O28" i="29" s="1"/>
  <c r="D29" i="29" s="1"/>
  <c r="E29" i="29" s="1"/>
  <c r="F29" i="29" s="1"/>
  <c r="G29" i="29" s="1"/>
  <c r="H29" i="29" s="1"/>
  <c r="I29" i="29" s="1"/>
  <c r="J29" i="29" s="1"/>
  <c r="K29" i="29" s="1"/>
  <c r="L29" i="29" s="1"/>
  <c r="M29" i="29" s="1"/>
  <c r="N29" i="29" s="1"/>
  <c r="O29" i="29" s="1"/>
  <c r="D30" i="29" s="1"/>
  <c r="E30" i="29" s="1"/>
  <c r="F30" i="29" s="1"/>
  <c r="G30" i="29" s="1"/>
  <c r="H30" i="29" s="1"/>
  <c r="I30" i="29" s="1"/>
  <c r="J30" i="29" s="1"/>
  <c r="K30" i="29" s="1"/>
  <c r="L30" i="29" s="1"/>
  <c r="M30" i="29" s="1"/>
  <c r="N30" i="29" s="1"/>
  <c r="O30" i="29" s="1"/>
  <c r="D31" i="29" s="1"/>
  <c r="E31" i="29" s="1"/>
  <c r="F31" i="29" s="1"/>
  <c r="G31" i="29" s="1"/>
  <c r="H31" i="29" s="1"/>
  <c r="I31" i="29" s="1"/>
  <c r="J31" i="29" s="1"/>
  <c r="K31" i="29" s="1"/>
  <c r="L31" i="29" s="1"/>
  <c r="M31" i="29" s="1"/>
  <c r="N31" i="29" s="1"/>
  <c r="O31" i="29" s="1"/>
  <c r="D32" i="29" s="1"/>
  <c r="E32" i="29" s="1"/>
  <c r="F32" i="29" s="1"/>
  <c r="G32" i="29" s="1"/>
  <c r="H32" i="29" s="1"/>
  <c r="I32" i="29" s="1"/>
  <c r="J32" i="29" s="1"/>
  <c r="K32" i="29" s="1"/>
  <c r="L32" i="29" s="1"/>
  <c r="M32" i="29" s="1"/>
  <c r="N32" i="29" s="1"/>
  <c r="O32" i="29" s="1"/>
  <c r="D33" i="29" s="1"/>
  <c r="E33" i="29" s="1"/>
  <c r="F33" i="29" s="1"/>
  <c r="G33" i="29" s="1"/>
  <c r="H33" i="29" s="1"/>
  <c r="I33" i="29" s="1"/>
  <c r="J33" i="29" s="1"/>
  <c r="K33" i="29" s="1"/>
  <c r="L33" i="29" s="1"/>
  <c r="M33" i="29" s="1"/>
  <c r="N33" i="29" s="1"/>
  <c r="O33" i="29" s="1"/>
  <c r="D34" i="29" s="1"/>
  <c r="E34" i="29" s="1"/>
  <c r="F34" i="29" s="1"/>
  <c r="G34" i="29" s="1"/>
  <c r="H34" i="29" s="1"/>
  <c r="I34" i="29" s="1"/>
  <c r="J34" i="29" s="1"/>
  <c r="K34" i="29" s="1"/>
  <c r="L34" i="29" s="1"/>
  <c r="M34" i="29" s="1"/>
  <c r="N34" i="29" s="1"/>
  <c r="O34" i="29" s="1"/>
  <c r="D35" i="29" s="1"/>
  <c r="E35" i="29" s="1"/>
  <c r="F35" i="29" s="1"/>
  <c r="G35" i="29" s="1"/>
  <c r="H35" i="29" s="1"/>
  <c r="I35" i="29" s="1"/>
  <c r="J35" i="29" s="1"/>
  <c r="K35" i="29" s="1"/>
  <c r="L35" i="29" s="1"/>
  <c r="M35" i="29" s="1"/>
  <c r="N35" i="29" s="1"/>
  <c r="O35" i="29" s="1"/>
  <c r="D36" i="29" s="1"/>
  <c r="E36" i="29" s="1"/>
  <c r="F36" i="29" s="1"/>
  <c r="G36" i="29" s="1"/>
  <c r="H36" i="29" s="1"/>
  <c r="I36" i="29" s="1"/>
  <c r="J36" i="29" s="1"/>
  <c r="K36" i="29" s="1"/>
  <c r="L36" i="29" s="1"/>
  <c r="M36" i="29" s="1"/>
  <c r="N36" i="29" s="1"/>
  <c r="O36" i="29" s="1"/>
  <c r="D37" i="29" s="1"/>
  <c r="E37" i="29" s="1"/>
  <c r="F37" i="29" s="1"/>
  <c r="G37" i="29" s="1"/>
  <c r="H37" i="29" s="1"/>
  <c r="I37" i="29" s="1"/>
  <c r="J37" i="29" s="1"/>
  <c r="K37" i="29" s="1"/>
  <c r="L37" i="29" s="1"/>
  <c r="M37" i="29" s="1"/>
  <c r="N37" i="29" s="1"/>
  <c r="O37" i="29" s="1"/>
  <c r="D38" i="29" s="1"/>
  <c r="E38" i="29" s="1"/>
  <c r="F38" i="29" s="1"/>
  <c r="G38" i="29" s="1"/>
  <c r="H38" i="29" s="1"/>
  <c r="I38" i="29" s="1"/>
  <c r="J38" i="29" s="1"/>
  <c r="K38" i="29" s="1"/>
  <c r="L38" i="29" s="1"/>
  <c r="M38" i="29" s="1"/>
  <c r="N38" i="29" s="1"/>
  <c r="O38" i="29" s="1"/>
  <c r="D39" i="29" s="1"/>
  <c r="E39" i="29" s="1"/>
  <c r="F39" i="29" s="1"/>
  <c r="G39" i="29" s="1"/>
  <c r="H39" i="29" s="1"/>
  <c r="I39" i="29" s="1"/>
  <c r="J39" i="29" s="1"/>
  <c r="K39" i="29" s="1"/>
  <c r="L39" i="29" s="1"/>
  <c r="M39" i="29" s="1"/>
  <c r="N39" i="29" s="1"/>
  <c r="O39" i="29" s="1"/>
  <c r="D40" i="29" s="1"/>
  <c r="E40" i="29" s="1"/>
  <c r="F40" i="29" s="1"/>
  <c r="G40" i="29" s="1"/>
  <c r="H40" i="29" s="1"/>
  <c r="I40" i="29" s="1"/>
  <c r="J40" i="29" s="1"/>
  <c r="K40" i="29" s="1"/>
  <c r="L40" i="29" s="1"/>
  <c r="M40" i="29" s="1"/>
  <c r="N40" i="29" s="1"/>
  <c r="O40" i="29" s="1"/>
  <c r="D41" i="29" s="1"/>
  <c r="E41" i="29" s="1"/>
  <c r="F41" i="29" s="1"/>
  <c r="G41" i="29" s="1"/>
  <c r="H41" i="29" s="1"/>
  <c r="I41" i="29" s="1"/>
  <c r="J41" i="29" s="1"/>
  <c r="K41" i="29" s="1"/>
  <c r="L41" i="29" s="1"/>
  <c r="M41" i="29" s="1"/>
  <c r="N41" i="29" s="1"/>
  <c r="O41" i="29" s="1"/>
  <c r="D42" i="29" s="1"/>
  <c r="E42" i="29" s="1"/>
  <c r="F42" i="29" s="1"/>
  <c r="G42" i="29" s="1"/>
  <c r="H42" i="29" s="1"/>
  <c r="I42" i="29" s="1"/>
  <c r="J42" i="29" s="1"/>
  <c r="K42" i="29" s="1"/>
  <c r="L42" i="29" s="1"/>
  <c r="M42" i="29" s="1"/>
  <c r="N42" i="29" s="1"/>
  <c r="O42" i="29" s="1"/>
  <c r="D43" i="29" s="1"/>
  <c r="E43" i="29" s="1"/>
  <c r="F43" i="29" s="1"/>
  <c r="G43" i="29" s="1"/>
  <c r="H43" i="29" s="1"/>
  <c r="I43" i="29" s="1"/>
  <c r="J43" i="29" s="1"/>
  <c r="K43" i="29" s="1"/>
  <c r="L43" i="29" s="1"/>
  <c r="M43" i="29" s="1"/>
  <c r="N43" i="29" s="1"/>
  <c r="O43" i="29" s="1"/>
  <c r="D44" i="29" s="1"/>
  <c r="E44" i="29" s="1"/>
  <c r="F44" i="29" s="1"/>
  <c r="G44" i="29" s="1"/>
  <c r="H44" i="29" s="1"/>
  <c r="I44" i="29" s="1"/>
  <c r="J44" i="29" s="1"/>
  <c r="K44" i="29" s="1"/>
  <c r="L44" i="29" s="1"/>
  <c r="M44" i="29" s="1"/>
  <c r="N44" i="29" s="1"/>
  <c r="O44" i="29" s="1"/>
  <c r="D45" i="29" s="1"/>
  <c r="E45" i="29" s="1"/>
  <c r="F45" i="29" s="1"/>
  <c r="G45" i="29" s="1"/>
  <c r="H45" i="29" s="1"/>
  <c r="I45" i="29" s="1"/>
  <c r="J45" i="29" s="1"/>
  <c r="K45" i="29" s="1"/>
  <c r="L45" i="29" s="1"/>
  <c r="M45" i="29" s="1"/>
  <c r="N45" i="29" s="1"/>
  <c r="O45" i="29" s="1"/>
  <c r="D46" i="29" s="1"/>
  <c r="E46" i="29" s="1"/>
  <c r="F46" i="29" s="1"/>
  <c r="G46" i="29" s="1"/>
  <c r="H46" i="29" s="1"/>
  <c r="I46" i="29" s="1"/>
  <c r="J46" i="29" s="1"/>
  <c r="K46" i="29" s="1"/>
  <c r="L46" i="29" s="1"/>
  <c r="M46" i="29" s="1"/>
  <c r="N46" i="29" s="1"/>
  <c r="O46" i="29" s="1"/>
  <c r="D47" i="29" s="1"/>
  <c r="E47" i="29" s="1"/>
  <c r="F47" i="29" s="1"/>
  <c r="G47" i="29" s="1"/>
  <c r="H47" i="29" s="1"/>
  <c r="I47" i="29" s="1"/>
  <c r="J47" i="29" s="1"/>
  <c r="K47" i="29" s="1"/>
  <c r="L47" i="29" s="1"/>
  <c r="M47" i="29" s="1"/>
  <c r="N47" i="29" s="1"/>
  <c r="O47" i="29" s="1"/>
  <c r="D48" i="29" s="1"/>
  <c r="E48" i="29" s="1"/>
  <c r="F48" i="29" s="1"/>
  <c r="G48" i="29" s="1"/>
  <c r="H48" i="29" s="1"/>
  <c r="I48" i="29" s="1"/>
  <c r="J48" i="29" s="1"/>
  <c r="K48" i="29" s="1"/>
  <c r="L48" i="29" s="1"/>
  <c r="M48" i="29" s="1"/>
  <c r="N48" i="29" s="1"/>
  <c r="O48" i="29" s="1"/>
  <c r="D49" i="29" s="1"/>
  <c r="E49" i="29" s="1"/>
  <c r="F49" i="29" s="1"/>
  <c r="G49" i="29" s="1"/>
  <c r="H49" i="29" s="1"/>
  <c r="I49" i="29" s="1"/>
  <c r="J49" i="29" s="1"/>
  <c r="K49" i="29" s="1"/>
  <c r="L49" i="29" s="1"/>
  <c r="M49" i="29" s="1"/>
  <c r="N49" i="29" s="1"/>
  <c r="O49" i="29" s="1"/>
  <c r="D50" i="29" s="1"/>
  <c r="E50" i="29" s="1"/>
  <c r="F50" i="29" s="1"/>
  <c r="G50" i="29" s="1"/>
  <c r="H50" i="29" s="1"/>
  <c r="I50" i="29" s="1"/>
  <c r="J50" i="29" s="1"/>
  <c r="K50" i="29" s="1"/>
  <c r="L50" i="29" s="1"/>
  <c r="M50" i="29" s="1"/>
  <c r="N50" i="29" s="1"/>
  <c r="O50" i="29" s="1"/>
  <c r="D51" i="29" s="1"/>
  <c r="E51" i="29" s="1"/>
  <c r="F51" i="29" s="1"/>
  <c r="G51" i="29" s="1"/>
  <c r="H51" i="29" s="1"/>
  <c r="I51" i="29" s="1"/>
  <c r="J51" i="29" s="1"/>
  <c r="K51" i="29" s="1"/>
  <c r="L51" i="29" s="1"/>
  <c r="M51" i="29" s="1"/>
  <c r="N51" i="29" s="1"/>
  <c r="O51" i="29" s="1"/>
  <c r="D52" i="29" s="1"/>
  <c r="E52" i="29" s="1"/>
  <c r="F52" i="29" s="1"/>
  <c r="G52" i="29" s="1"/>
  <c r="H52" i="29" s="1"/>
  <c r="I52" i="29" s="1"/>
  <c r="J52" i="29" s="1"/>
  <c r="K52" i="29" s="1"/>
  <c r="L52" i="29" s="1"/>
  <c r="M52" i="29" s="1"/>
  <c r="N52" i="29" s="1"/>
  <c r="O52" i="29" s="1"/>
  <c r="D53" i="29" s="1"/>
  <c r="E53" i="29" s="1"/>
  <c r="F53" i="29" s="1"/>
  <c r="G53" i="29" s="1"/>
  <c r="H53" i="29" s="1"/>
  <c r="I53" i="29" s="1"/>
  <c r="J53" i="29" s="1"/>
  <c r="K53" i="29" s="1"/>
  <c r="L53" i="29" s="1"/>
  <c r="M53" i="29" s="1"/>
  <c r="N53" i="29" s="1"/>
  <c r="O53" i="29" s="1"/>
  <c r="D54" i="29" s="1"/>
  <c r="E54" i="29" s="1"/>
  <c r="F54" i="29" s="1"/>
  <c r="G54" i="29" s="1"/>
  <c r="H54" i="29" s="1"/>
  <c r="I54" i="29" s="1"/>
  <c r="J54" i="29" s="1"/>
  <c r="K54" i="29" s="1"/>
  <c r="L54" i="29" s="1"/>
  <c r="M54" i="29" s="1"/>
  <c r="N54" i="29" s="1"/>
  <c r="O54" i="29" s="1"/>
  <c r="D55" i="29" s="1"/>
  <c r="E55" i="29" s="1"/>
  <c r="F55" i="29" s="1"/>
  <c r="G55" i="29" s="1"/>
  <c r="H55" i="29" s="1"/>
  <c r="I55" i="29" s="1"/>
  <c r="J55" i="29" s="1"/>
  <c r="K55" i="29" s="1"/>
  <c r="L55" i="29" s="1"/>
  <c r="M55" i="29" s="1"/>
  <c r="N55" i="29" s="1"/>
  <c r="O55" i="29" s="1"/>
  <c r="D56" i="29" s="1"/>
  <c r="E56" i="29" s="1"/>
  <c r="F56" i="29" s="1"/>
  <c r="G56" i="29" s="1"/>
  <c r="H56" i="29" s="1"/>
  <c r="I56" i="29" s="1"/>
  <c r="J56" i="29" s="1"/>
  <c r="K56" i="29" s="1"/>
  <c r="L56" i="29" s="1"/>
  <c r="M56" i="29" s="1"/>
  <c r="N56" i="29" s="1"/>
  <c r="O56" i="29" s="1"/>
  <c r="D57" i="29" s="1"/>
  <c r="E57" i="29" s="1"/>
  <c r="F57" i="29" s="1"/>
  <c r="G57" i="29" s="1"/>
  <c r="H57" i="29" s="1"/>
  <c r="I57" i="29" s="1"/>
  <c r="J57" i="29" s="1"/>
  <c r="K57" i="29" s="1"/>
  <c r="L57" i="29" s="1"/>
  <c r="M57" i="29" s="1"/>
  <c r="N57" i="29" s="1"/>
  <c r="O57" i="29" s="1"/>
  <c r="D58" i="29" s="1"/>
  <c r="E58" i="29" s="1"/>
  <c r="F58" i="29" s="1"/>
  <c r="G58" i="29" s="1"/>
  <c r="H58" i="29" s="1"/>
  <c r="I58" i="29" s="1"/>
  <c r="J58" i="29" s="1"/>
  <c r="K58" i="29" s="1"/>
  <c r="L58" i="29" s="1"/>
  <c r="M58" i="29" s="1"/>
  <c r="N58" i="29" s="1"/>
  <c r="O58" i="29" s="1"/>
  <c r="D59" i="29" s="1"/>
  <c r="E59" i="29" s="1"/>
  <c r="F59" i="29" s="1"/>
  <c r="G59" i="29" s="1"/>
  <c r="H59" i="29" s="1"/>
  <c r="I59" i="29" s="1"/>
  <c r="J59" i="29" s="1"/>
  <c r="K59" i="29" s="1"/>
  <c r="L59" i="29" s="1"/>
  <c r="M59" i="29" s="1"/>
  <c r="N59" i="29" s="1"/>
  <c r="O59" i="29" s="1"/>
  <c r="D60" i="29" s="1"/>
  <c r="E60" i="29" s="1"/>
  <c r="F60" i="29" s="1"/>
  <c r="G60" i="29" s="1"/>
  <c r="H60" i="29" s="1"/>
  <c r="I60" i="29" s="1"/>
  <c r="J60" i="29" s="1"/>
  <c r="K60" i="29" s="1"/>
  <c r="L60" i="29" s="1"/>
  <c r="M60" i="29" s="1"/>
  <c r="N60" i="29" s="1"/>
  <c r="O60" i="29" s="1"/>
  <c r="D61" i="29" s="1"/>
  <c r="E61" i="29" s="1"/>
  <c r="F61" i="29" s="1"/>
  <c r="G61" i="29" s="1"/>
  <c r="H61" i="29" s="1"/>
  <c r="I61" i="29" s="1"/>
  <c r="J61" i="29" s="1"/>
  <c r="K61" i="29" s="1"/>
  <c r="L61" i="29" s="1"/>
  <c r="M61" i="29" s="1"/>
  <c r="N61" i="29" s="1"/>
  <c r="O61" i="29" s="1"/>
  <c r="D62" i="29" s="1"/>
  <c r="E62" i="29" s="1"/>
  <c r="F62" i="29" s="1"/>
  <c r="G62" i="29" s="1"/>
  <c r="H62" i="29" s="1"/>
  <c r="I62" i="29" s="1"/>
  <c r="J62" i="29" s="1"/>
  <c r="K62" i="29" s="1"/>
  <c r="L62" i="29" s="1"/>
  <c r="M62" i="29" s="1"/>
  <c r="N62" i="29" s="1"/>
  <c r="O62" i="29" s="1"/>
  <c r="D63" i="29" s="1"/>
  <c r="E63" i="29" s="1"/>
  <c r="F63" i="29" s="1"/>
  <c r="G63" i="29" s="1"/>
  <c r="H63" i="29" s="1"/>
  <c r="I63" i="29" s="1"/>
  <c r="J63" i="29" s="1"/>
  <c r="K63" i="29" s="1"/>
  <c r="L63" i="29" s="1"/>
  <c r="M63" i="29" s="1"/>
  <c r="N63" i="29" s="1"/>
  <c r="O63" i="29" s="1"/>
  <c r="D64" i="29" s="1"/>
  <c r="E64" i="29" s="1"/>
  <c r="F64" i="29" s="1"/>
  <c r="G64" i="29" s="1"/>
  <c r="H64" i="29" s="1"/>
  <c r="I64" i="29" s="1"/>
  <c r="J64" i="29" s="1"/>
  <c r="K64" i="29" s="1"/>
  <c r="L64" i="29" s="1"/>
  <c r="M64" i="29" s="1"/>
  <c r="N64" i="29" s="1"/>
  <c r="O64" i="29" s="1"/>
  <c r="D65" i="29" s="1"/>
  <c r="E65" i="29" s="1"/>
  <c r="F65" i="29" s="1"/>
  <c r="G65" i="29" s="1"/>
  <c r="H65" i="29" s="1"/>
  <c r="I65" i="29" s="1"/>
  <c r="J65" i="29" s="1"/>
  <c r="K65" i="29" s="1"/>
  <c r="L65" i="29" s="1"/>
  <c r="M65" i="29" s="1"/>
  <c r="N65" i="29" s="1"/>
  <c r="O65" i="29" s="1"/>
  <c r="D66" i="29" s="1"/>
  <c r="E66" i="29" s="1"/>
  <c r="F66" i="29" s="1"/>
  <c r="G66" i="29" s="1"/>
  <c r="H66" i="29" s="1"/>
  <c r="I66" i="29" s="1"/>
  <c r="J66" i="29" s="1"/>
  <c r="K66" i="29" s="1"/>
  <c r="L66" i="29" s="1"/>
  <c r="M66" i="29" s="1"/>
  <c r="N66" i="29" s="1"/>
  <c r="O66" i="29" s="1"/>
  <c r="D67" i="29" s="1"/>
  <c r="E67" i="29" s="1"/>
  <c r="F67" i="29" s="1"/>
  <c r="G67" i="29" s="1"/>
  <c r="H67" i="29" s="1"/>
  <c r="I67" i="29" s="1"/>
  <c r="J67" i="29" s="1"/>
  <c r="K67" i="29" s="1"/>
  <c r="L67" i="29" s="1"/>
  <c r="M67" i="29" s="1"/>
  <c r="N67" i="29" s="1"/>
  <c r="O67" i="29" s="1"/>
  <c r="D68" i="29" s="1"/>
  <c r="E68" i="29" s="1"/>
  <c r="F68" i="29" s="1"/>
  <c r="G68" i="29" s="1"/>
  <c r="H68" i="29" s="1"/>
  <c r="I68" i="29" s="1"/>
  <c r="J68" i="29" s="1"/>
  <c r="K68" i="29" s="1"/>
  <c r="L68" i="29" s="1"/>
  <c r="M68" i="29" s="1"/>
  <c r="N68" i="29" s="1"/>
  <c r="O68" i="29" s="1"/>
  <c r="D69" i="29" s="1"/>
  <c r="E69" i="29" s="1"/>
  <c r="F69" i="29" s="1"/>
  <c r="G69" i="29" s="1"/>
  <c r="H69" i="29" s="1"/>
  <c r="I69" i="29" s="1"/>
  <c r="J69" i="29" s="1"/>
  <c r="K69" i="29" s="1"/>
  <c r="L69" i="29" s="1"/>
  <c r="M69" i="29" s="1"/>
  <c r="N69" i="29" s="1"/>
  <c r="O69" i="29" s="1"/>
  <c r="D70" i="29" s="1"/>
  <c r="E70" i="29" s="1"/>
  <c r="F70" i="29" s="1"/>
  <c r="G70" i="29" s="1"/>
  <c r="H70" i="29" s="1"/>
  <c r="I70" i="29" s="1"/>
  <c r="J70" i="29" s="1"/>
  <c r="K70" i="29" s="1"/>
  <c r="L70" i="29" s="1"/>
  <c r="M70" i="29" s="1"/>
  <c r="N70" i="29" s="1"/>
  <c r="O70" i="29" s="1"/>
  <c r="D71" i="29" s="1"/>
  <c r="E71" i="29" s="1"/>
  <c r="F71" i="29" s="1"/>
  <c r="G71" i="29" s="1"/>
  <c r="H71" i="29" s="1"/>
  <c r="I71" i="29" s="1"/>
  <c r="J71" i="29" s="1"/>
  <c r="K71" i="29" s="1"/>
  <c r="L71" i="29" s="1"/>
  <c r="M71" i="29" s="1"/>
  <c r="N71" i="29" s="1"/>
  <c r="O71" i="29" s="1"/>
  <c r="D72" i="29" s="1"/>
  <c r="E72" i="29" s="1"/>
  <c r="F72" i="29" s="1"/>
  <c r="G72" i="29" s="1"/>
  <c r="H72" i="29" s="1"/>
  <c r="I72" i="29" s="1"/>
  <c r="J72" i="29" s="1"/>
  <c r="K72" i="29" s="1"/>
  <c r="L72" i="29" s="1"/>
  <c r="M72" i="29" s="1"/>
  <c r="N72" i="29" s="1"/>
  <c r="O72" i="29" s="1"/>
  <c r="D73" i="29" s="1"/>
  <c r="E73" i="29" s="1"/>
  <c r="F73" i="29" s="1"/>
  <c r="G73" i="29" s="1"/>
  <c r="H73" i="29" s="1"/>
  <c r="I73" i="29" s="1"/>
  <c r="J73" i="29" s="1"/>
  <c r="K73" i="29" s="1"/>
  <c r="L73" i="29" s="1"/>
  <c r="M73" i="29" s="1"/>
  <c r="N73" i="29" s="1"/>
  <c r="O73" i="29" s="1"/>
  <c r="D74" i="29" s="1"/>
  <c r="E74" i="29" s="1"/>
  <c r="F74" i="29" s="1"/>
  <c r="G74" i="29" s="1"/>
  <c r="H74" i="29" s="1"/>
  <c r="I74" i="29" s="1"/>
  <c r="J74" i="29" s="1"/>
  <c r="K74" i="29" s="1"/>
  <c r="L74" i="29" s="1"/>
  <c r="M74" i="29" s="1"/>
  <c r="N74" i="29" s="1"/>
  <c r="O74" i="29" s="1"/>
  <c r="D75" i="29" s="1"/>
  <c r="E75" i="29" s="1"/>
  <c r="F75" i="29" s="1"/>
  <c r="G75" i="29" s="1"/>
  <c r="H75" i="29" s="1"/>
  <c r="I75" i="29" s="1"/>
  <c r="J75" i="29" s="1"/>
  <c r="K75" i="29" s="1"/>
  <c r="L75" i="29" s="1"/>
  <c r="M75" i="29" s="1"/>
  <c r="N75" i="29" s="1"/>
  <c r="O75" i="29" s="1"/>
  <c r="D76" i="29" s="1"/>
  <c r="E76" i="29" s="1"/>
  <c r="F76" i="29" s="1"/>
  <c r="G76" i="29" s="1"/>
  <c r="H76" i="29" s="1"/>
  <c r="I76" i="29" s="1"/>
  <c r="J76" i="29" s="1"/>
  <c r="K76" i="29" s="1"/>
  <c r="L76" i="29" s="1"/>
  <c r="M76" i="29" s="1"/>
  <c r="N76" i="29" s="1"/>
  <c r="O76" i="29" s="1"/>
  <c r="D77" i="29" s="1"/>
  <c r="E77" i="29" s="1"/>
  <c r="F77" i="29" s="1"/>
  <c r="G77" i="29" s="1"/>
  <c r="H77" i="29" s="1"/>
  <c r="I77" i="29" s="1"/>
  <c r="J77" i="29" s="1"/>
  <c r="K77" i="29" s="1"/>
  <c r="L77" i="29" s="1"/>
  <c r="M77" i="29" s="1"/>
  <c r="N77" i="29" s="1"/>
  <c r="O77" i="29" s="1"/>
  <c r="D78" i="29" s="1"/>
  <c r="E78" i="29" s="1"/>
  <c r="F78" i="29" s="1"/>
  <c r="G78" i="29" s="1"/>
  <c r="H78" i="29" s="1"/>
  <c r="I78" i="29" s="1"/>
  <c r="J78" i="29" s="1"/>
  <c r="K78" i="29" s="1"/>
  <c r="L78" i="29" s="1"/>
  <c r="M78" i="29" s="1"/>
  <c r="N78" i="29" s="1"/>
  <c r="O78" i="29" s="1"/>
  <c r="D79" i="29" s="1"/>
  <c r="E79" i="29" s="1"/>
  <c r="F79" i="29" s="1"/>
  <c r="G79" i="29" s="1"/>
  <c r="H79" i="29" s="1"/>
  <c r="I79" i="29" s="1"/>
  <c r="J79" i="29" s="1"/>
  <c r="K79" i="29" s="1"/>
  <c r="L79" i="29" s="1"/>
  <c r="M79" i="29" s="1"/>
  <c r="N79" i="29" s="1"/>
  <c r="O79" i="29" s="1"/>
  <c r="D80" i="29" s="1"/>
  <c r="E80" i="29" s="1"/>
  <c r="F80" i="29" s="1"/>
  <c r="G80" i="29" s="1"/>
  <c r="H80" i="29" s="1"/>
  <c r="I80" i="29" s="1"/>
  <c r="J80" i="29" s="1"/>
  <c r="K80" i="29" s="1"/>
  <c r="L80" i="29" s="1"/>
  <c r="M80" i="29" s="1"/>
  <c r="N80" i="29" s="1"/>
  <c r="O80" i="29" s="1"/>
  <c r="D81" i="29" s="1"/>
  <c r="E81" i="29" s="1"/>
  <c r="F81" i="29" s="1"/>
  <c r="G81" i="29" s="1"/>
  <c r="H81" i="29" s="1"/>
  <c r="I81" i="29" s="1"/>
  <c r="J81" i="29" s="1"/>
  <c r="K81" i="29" s="1"/>
  <c r="L81" i="29" s="1"/>
  <c r="M81" i="29" s="1"/>
  <c r="N81" i="29" s="1"/>
  <c r="O81" i="29" s="1"/>
  <c r="D82" i="29" s="1"/>
  <c r="E82" i="29" s="1"/>
  <c r="F82" i="29" s="1"/>
  <c r="G82" i="29" s="1"/>
  <c r="H82" i="29" s="1"/>
  <c r="I82" i="29" s="1"/>
  <c r="J82" i="29" s="1"/>
  <c r="K82" i="29" s="1"/>
  <c r="L82" i="29" s="1"/>
  <c r="M82" i="29" s="1"/>
  <c r="N82" i="29" s="1"/>
  <c r="O82" i="29" s="1"/>
  <c r="D83" i="29" s="1"/>
  <c r="E83" i="29" s="1"/>
  <c r="F83" i="29" s="1"/>
  <c r="G83" i="29" s="1"/>
  <c r="H83" i="29" s="1"/>
  <c r="I83" i="29" s="1"/>
  <c r="J83" i="29" s="1"/>
  <c r="K83" i="29" s="1"/>
  <c r="L83" i="29" s="1"/>
  <c r="M83" i="29" s="1"/>
  <c r="N83" i="29" s="1"/>
  <c r="O83" i="29" s="1"/>
  <c r="D84" i="29" s="1"/>
  <c r="E84" i="29" s="1"/>
  <c r="F84" i="29" s="1"/>
  <c r="G84" i="29" s="1"/>
  <c r="H84" i="29" s="1"/>
  <c r="I84" i="29" s="1"/>
  <c r="J84" i="29" s="1"/>
  <c r="K84" i="29" s="1"/>
  <c r="L84" i="29" s="1"/>
  <c r="M84" i="29" s="1"/>
  <c r="N84" i="29" s="1"/>
  <c r="O84" i="29" s="1"/>
  <c r="D85" i="29" s="1"/>
  <c r="E85" i="29" s="1"/>
  <c r="F85" i="29" s="1"/>
  <c r="G85" i="29" s="1"/>
  <c r="H85" i="29" s="1"/>
  <c r="I85" i="29" s="1"/>
  <c r="J85" i="29" s="1"/>
  <c r="K85" i="29" s="1"/>
  <c r="L85" i="29" s="1"/>
  <c r="M85" i="29" s="1"/>
  <c r="N85" i="29" s="1"/>
  <c r="O85" i="29" s="1"/>
  <c r="D86" i="29" s="1"/>
  <c r="E86" i="29" s="1"/>
  <c r="F86" i="29" s="1"/>
  <c r="G86" i="29" s="1"/>
  <c r="H86" i="29" s="1"/>
  <c r="I86" i="29" s="1"/>
  <c r="J86" i="29" s="1"/>
  <c r="K86" i="29" s="1"/>
  <c r="L86" i="29" s="1"/>
  <c r="M86" i="29" s="1"/>
  <c r="N86" i="29" s="1"/>
  <c r="O86" i="29" s="1"/>
  <c r="D87" i="29" s="1"/>
  <c r="E87" i="29" s="1"/>
  <c r="F87" i="29" s="1"/>
  <c r="G87" i="29" s="1"/>
  <c r="H87" i="29" s="1"/>
  <c r="I87" i="29" s="1"/>
  <c r="J87" i="29" s="1"/>
  <c r="K87" i="29" s="1"/>
  <c r="L87" i="29" s="1"/>
  <c r="M87" i="29" s="1"/>
  <c r="N87" i="29" s="1"/>
  <c r="O87" i="29" s="1"/>
  <c r="D88" i="29" s="1"/>
  <c r="E88" i="29" s="1"/>
  <c r="F88" i="29" s="1"/>
  <c r="G88" i="29" s="1"/>
  <c r="H88" i="29" s="1"/>
  <c r="I88" i="29" s="1"/>
  <c r="J88" i="29" s="1"/>
  <c r="K88" i="29" s="1"/>
  <c r="L88" i="29" s="1"/>
  <c r="M88" i="29" s="1"/>
  <c r="N88" i="29" s="1"/>
  <c r="O88" i="29" s="1"/>
  <c r="D89" i="29" s="1"/>
  <c r="E89" i="29" s="1"/>
  <c r="F89" i="29" s="1"/>
  <c r="G89" i="29" s="1"/>
  <c r="H89" i="29" s="1"/>
  <c r="I89" i="29" s="1"/>
  <c r="J89" i="29" s="1"/>
  <c r="K89" i="29" s="1"/>
  <c r="L89" i="29" s="1"/>
  <c r="M89" i="29" s="1"/>
  <c r="N89" i="29" s="1"/>
  <c r="O89" i="29" s="1"/>
  <c r="D90" i="29" s="1"/>
  <c r="E90" i="29" s="1"/>
  <c r="F90" i="29" s="1"/>
  <c r="G90" i="29" s="1"/>
  <c r="H90" i="29" s="1"/>
  <c r="I90" i="29" s="1"/>
  <c r="J90" i="29" s="1"/>
  <c r="K90" i="29" s="1"/>
  <c r="L90" i="29" s="1"/>
  <c r="M90" i="29" s="1"/>
  <c r="N90" i="29" s="1"/>
  <c r="O90" i="29" s="1"/>
  <c r="D91" i="29" s="1"/>
  <c r="E91" i="29" s="1"/>
  <c r="F91" i="29" s="1"/>
  <c r="G91" i="29" s="1"/>
  <c r="H91" i="29" s="1"/>
  <c r="I91" i="29" s="1"/>
  <c r="J91" i="29" s="1"/>
  <c r="K91" i="29" s="1"/>
  <c r="L91" i="29" s="1"/>
  <c r="M91" i="29" s="1"/>
  <c r="N91" i="29" s="1"/>
  <c r="O91" i="29" s="1"/>
  <c r="D92" i="29" s="1"/>
  <c r="E92" i="29" s="1"/>
  <c r="F92" i="29" s="1"/>
  <c r="G92" i="29" s="1"/>
  <c r="H92" i="29" s="1"/>
  <c r="I92" i="29" s="1"/>
  <c r="J92" i="29" s="1"/>
  <c r="K92" i="29" s="1"/>
  <c r="L92" i="29" s="1"/>
  <c r="M92" i="29" s="1"/>
  <c r="N92" i="29" s="1"/>
  <c r="O92" i="29" s="1"/>
  <c r="D93" i="29" s="1"/>
  <c r="E93" i="29" s="1"/>
  <c r="F93" i="29" s="1"/>
  <c r="G93" i="29" s="1"/>
  <c r="H93" i="29" s="1"/>
  <c r="I93" i="29" s="1"/>
  <c r="J93" i="29" s="1"/>
  <c r="K93" i="29" s="1"/>
  <c r="L93" i="29" s="1"/>
  <c r="M93" i="29" s="1"/>
  <c r="N93" i="29" s="1"/>
  <c r="O93" i="29" s="1"/>
  <c r="D94" i="29" s="1"/>
  <c r="E94" i="29" s="1"/>
  <c r="F94" i="29" s="1"/>
  <c r="G94" i="29" s="1"/>
  <c r="H94" i="29" s="1"/>
  <c r="I94" i="29" s="1"/>
  <c r="J94" i="29" s="1"/>
  <c r="K94" i="29" s="1"/>
  <c r="L94" i="29" s="1"/>
  <c r="M94" i="29" s="1"/>
  <c r="N94" i="29" s="1"/>
  <c r="O94" i="29" s="1"/>
  <c r="D95" i="29" s="1"/>
  <c r="E95" i="29" s="1"/>
  <c r="F95" i="29" s="1"/>
  <c r="G95" i="29" s="1"/>
  <c r="H95" i="29" s="1"/>
  <c r="I95" i="29" s="1"/>
  <c r="J95" i="29" s="1"/>
  <c r="K95" i="29" s="1"/>
  <c r="L95" i="29" s="1"/>
  <c r="M95" i="29" s="1"/>
  <c r="N95" i="29" s="1"/>
  <c r="O95" i="29" s="1"/>
  <c r="D96" i="29" s="1"/>
  <c r="E96" i="29" s="1"/>
  <c r="F96" i="29" s="1"/>
  <c r="G96" i="29" s="1"/>
  <c r="H96" i="29" s="1"/>
  <c r="I96" i="29" s="1"/>
  <c r="J96" i="29" s="1"/>
  <c r="K96" i="29" s="1"/>
  <c r="L96" i="29" s="1"/>
  <c r="M96" i="29" s="1"/>
  <c r="N96" i="29" s="1"/>
  <c r="O96" i="29" s="1"/>
  <c r="D97" i="29" s="1"/>
  <c r="E97" i="29" s="1"/>
  <c r="F97" i="29" s="1"/>
  <c r="G97" i="29" s="1"/>
  <c r="H97" i="29" s="1"/>
  <c r="I97" i="29" s="1"/>
  <c r="J97" i="29" s="1"/>
  <c r="K97" i="29" s="1"/>
  <c r="L97" i="29" s="1"/>
  <c r="M97" i="29" s="1"/>
  <c r="N97" i="29" s="1"/>
  <c r="O97" i="29" s="1"/>
  <c r="D98" i="29" s="1"/>
  <c r="E98" i="29" s="1"/>
  <c r="F98" i="29" s="1"/>
  <c r="G98" i="29" s="1"/>
  <c r="H98" i="29" s="1"/>
  <c r="I98" i="29" s="1"/>
  <c r="J98" i="29" s="1"/>
  <c r="K98" i="29" s="1"/>
  <c r="L98" i="29" s="1"/>
  <c r="M98" i="29" s="1"/>
  <c r="N98" i="29" s="1"/>
  <c r="O98" i="29" s="1"/>
  <c r="D99" i="29" s="1"/>
  <c r="E99" i="29" s="1"/>
  <c r="F99" i="29" s="1"/>
  <c r="G99" i="29" s="1"/>
  <c r="H99" i="29" s="1"/>
  <c r="I99" i="29" s="1"/>
  <c r="J99" i="29" s="1"/>
  <c r="K99" i="29" s="1"/>
  <c r="L99" i="29" s="1"/>
  <c r="M99" i="29" s="1"/>
  <c r="N99" i="29" s="1"/>
  <c r="O99" i="29" s="1"/>
  <c r="D100" i="29" s="1"/>
  <c r="E100" i="29" s="1"/>
  <c r="F100" i="29" s="1"/>
  <c r="G100" i="29" s="1"/>
  <c r="H100" i="29" s="1"/>
  <c r="I100" i="29" s="1"/>
  <c r="J100" i="29" s="1"/>
  <c r="K100" i="29" s="1"/>
  <c r="L100" i="29" s="1"/>
  <c r="M100" i="29" s="1"/>
  <c r="N100" i="29" s="1"/>
  <c r="O100" i="29" s="1"/>
  <c r="D101" i="29" s="1"/>
  <c r="E101" i="29" s="1"/>
  <c r="F101" i="29" s="1"/>
  <c r="G101" i="29" s="1"/>
  <c r="H101" i="29" s="1"/>
  <c r="I101" i="29" s="1"/>
  <c r="J101" i="29" s="1"/>
  <c r="K101" i="29" s="1"/>
  <c r="L101" i="29" s="1"/>
  <c r="M101" i="29" s="1"/>
  <c r="N101" i="29" s="1"/>
  <c r="O101" i="29" s="1"/>
  <c r="E14" i="29"/>
  <c r="I11" i="27"/>
  <c r="J11" i="27" s="1"/>
  <c r="J7" i="27"/>
  <c r="D19" i="27" s="1"/>
  <c r="E19" i="27" s="1"/>
  <c r="F19" i="27" s="1"/>
  <c r="G19" i="27" s="1"/>
  <c r="H19" i="27" s="1"/>
  <c r="I19" i="27" s="1"/>
  <c r="J19" i="27" s="1"/>
  <c r="K19" i="27" s="1"/>
  <c r="L19" i="27" s="1"/>
  <c r="M19" i="27" s="1"/>
  <c r="N19" i="27" s="1"/>
  <c r="O19" i="27" s="1"/>
  <c r="W73" i="7"/>
  <c r="L73" i="7"/>
  <c r="N50" i="7"/>
  <c r="L67" i="7"/>
  <c r="N16" i="7"/>
  <c r="V53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8" i="7"/>
  <c r="I69" i="12" s="1"/>
  <c r="V39" i="7"/>
  <c r="V41" i="7"/>
  <c r="V42" i="7"/>
  <c r="V43" i="7"/>
  <c r="V44" i="7"/>
  <c r="V12" i="7"/>
  <c r="F326" i="17"/>
  <c r="E326" i="17"/>
  <c r="D326" i="17"/>
  <c r="I146" i="16"/>
  <c r="I142" i="16"/>
  <c r="I139" i="16"/>
  <c r="I129" i="16"/>
  <c r="H127" i="16"/>
  <c r="H128" i="16"/>
  <c r="I128" i="16" s="1"/>
  <c r="H129" i="16"/>
  <c r="H130" i="16"/>
  <c r="I130" i="16" s="1"/>
  <c r="H131" i="16"/>
  <c r="I131" i="16" s="1"/>
  <c r="H132" i="16"/>
  <c r="I132" i="16" s="1"/>
  <c r="H133" i="16"/>
  <c r="I133" i="16" s="1"/>
  <c r="H134" i="16"/>
  <c r="I134" i="16" s="1"/>
  <c r="H135" i="16"/>
  <c r="I135" i="16" s="1"/>
  <c r="H136" i="16"/>
  <c r="I136" i="16" s="1"/>
  <c r="H137" i="16"/>
  <c r="I137" i="16" s="1"/>
  <c r="H138" i="16"/>
  <c r="I138" i="16" s="1"/>
  <c r="H140" i="16"/>
  <c r="I140" i="16" s="1"/>
  <c r="H141" i="16"/>
  <c r="I141" i="16" s="1"/>
  <c r="H143" i="16"/>
  <c r="I143" i="16" s="1"/>
  <c r="H144" i="16"/>
  <c r="I144" i="16" s="1"/>
  <c r="H145" i="16"/>
  <c r="I145" i="16" s="1"/>
  <c r="H147" i="16"/>
  <c r="I147" i="16" s="1"/>
  <c r="H148" i="16"/>
  <c r="I148" i="16" s="1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Q19" i="27" l="1"/>
  <c r="T12" i="25" s="1"/>
  <c r="D20" i="27"/>
  <c r="E20" i="27" s="1"/>
  <c r="B14" i="25"/>
  <c r="C14" i="25"/>
  <c r="B15" i="25"/>
  <c r="C15" i="25"/>
  <c r="T12" i="24"/>
  <c r="R12" i="24" s="1"/>
  <c r="J12" i="24" s="1"/>
  <c r="E15" i="29"/>
  <c r="T13" i="24" s="1"/>
  <c r="R13" i="24" s="1"/>
  <c r="J13" i="24" s="1"/>
  <c r="H150" i="16"/>
  <c r="I127" i="16"/>
  <c r="I150" i="16" s="1"/>
  <c r="U34" i="7"/>
  <c r="M34" i="18" s="1"/>
  <c r="B30" i="2"/>
  <c r="D30" i="2"/>
  <c r="C12" i="24" l="1"/>
  <c r="B12" i="24"/>
  <c r="B13" i="24"/>
  <c r="C13" i="24"/>
  <c r="E14" i="27"/>
  <c r="F20" i="27"/>
  <c r="G20" i="27" s="1"/>
  <c r="H20" i="27" s="1"/>
  <c r="I20" i="27" s="1"/>
  <c r="J20" i="27" s="1"/>
  <c r="K20" i="27" s="1"/>
  <c r="L20" i="27" s="1"/>
  <c r="M20" i="27" s="1"/>
  <c r="N20" i="27" s="1"/>
  <c r="O20" i="27" s="1"/>
  <c r="D21" i="27" s="1"/>
  <c r="E21" i="27" s="1"/>
  <c r="F21" i="27" s="1"/>
  <c r="G21" i="27" s="1"/>
  <c r="H21" i="27" s="1"/>
  <c r="I21" i="27" s="1"/>
  <c r="J21" i="27" s="1"/>
  <c r="K21" i="27" s="1"/>
  <c r="L21" i="27" s="1"/>
  <c r="M21" i="27" s="1"/>
  <c r="N21" i="27" s="1"/>
  <c r="O21" i="27" s="1"/>
  <c r="D22" i="27" s="1"/>
  <c r="E22" i="27" s="1"/>
  <c r="F22" i="27" s="1"/>
  <c r="G22" i="27" s="1"/>
  <c r="H22" i="27" s="1"/>
  <c r="I22" i="27" s="1"/>
  <c r="J22" i="27" s="1"/>
  <c r="K22" i="27" s="1"/>
  <c r="L22" i="27" s="1"/>
  <c r="M22" i="27" s="1"/>
  <c r="N22" i="27" s="1"/>
  <c r="O22" i="27" s="1"/>
  <c r="D23" i="27" s="1"/>
  <c r="E23" i="27" s="1"/>
  <c r="F23" i="27" s="1"/>
  <c r="G23" i="27" s="1"/>
  <c r="H23" i="27" s="1"/>
  <c r="I23" i="27" s="1"/>
  <c r="J23" i="27" s="1"/>
  <c r="K23" i="27" s="1"/>
  <c r="L23" i="27" s="1"/>
  <c r="M23" i="27" s="1"/>
  <c r="N23" i="27" s="1"/>
  <c r="O23" i="27" s="1"/>
  <c r="D24" i="27" s="1"/>
  <c r="E24" i="27" s="1"/>
  <c r="F24" i="27" s="1"/>
  <c r="G24" i="27" s="1"/>
  <c r="H24" i="27" s="1"/>
  <c r="I24" i="27" s="1"/>
  <c r="J24" i="27" s="1"/>
  <c r="K24" i="27" s="1"/>
  <c r="L24" i="27" s="1"/>
  <c r="M24" i="27" s="1"/>
  <c r="N24" i="27" s="1"/>
  <c r="O24" i="27" s="1"/>
  <c r="D25" i="27" s="1"/>
  <c r="E25" i="27" s="1"/>
  <c r="F25" i="27" s="1"/>
  <c r="G25" i="27" s="1"/>
  <c r="H25" i="27" s="1"/>
  <c r="I25" i="27" s="1"/>
  <c r="J25" i="27" s="1"/>
  <c r="K25" i="27" s="1"/>
  <c r="L25" i="27" s="1"/>
  <c r="M25" i="27" s="1"/>
  <c r="N25" i="27" s="1"/>
  <c r="O25" i="27" s="1"/>
  <c r="D26" i="27" s="1"/>
  <c r="E26" i="27" s="1"/>
  <c r="F26" i="27" s="1"/>
  <c r="G26" i="27" s="1"/>
  <c r="H26" i="27" s="1"/>
  <c r="I26" i="27" s="1"/>
  <c r="J26" i="27" s="1"/>
  <c r="K26" i="27" s="1"/>
  <c r="L26" i="27" s="1"/>
  <c r="M26" i="27" s="1"/>
  <c r="N26" i="27" s="1"/>
  <c r="O26" i="27" s="1"/>
  <c r="D27" i="27" s="1"/>
  <c r="E27" i="27" s="1"/>
  <c r="F27" i="27" s="1"/>
  <c r="G27" i="27" s="1"/>
  <c r="H27" i="27" s="1"/>
  <c r="I27" i="27" s="1"/>
  <c r="J27" i="27" s="1"/>
  <c r="K27" i="27" s="1"/>
  <c r="L27" i="27" s="1"/>
  <c r="M27" i="27" s="1"/>
  <c r="N27" i="27" s="1"/>
  <c r="O27" i="27" s="1"/>
  <c r="D28" i="27" s="1"/>
  <c r="E28" i="27" s="1"/>
  <c r="F28" i="27" s="1"/>
  <c r="G28" i="27" s="1"/>
  <c r="H28" i="27" s="1"/>
  <c r="I28" i="27" s="1"/>
  <c r="J28" i="27" s="1"/>
  <c r="K28" i="27" s="1"/>
  <c r="L28" i="27" s="1"/>
  <c r="M28" i="27" s="1"/>
  <c r="N28" i="27" s="1"/>
  <c r="O28" i="27" s="1"/>
  <c r="T13" i="25"/>
  <c r="R13" i="25" s="1"/>
  <c r="J13" i="25" s="1"/>
  <c r="R12" i="25"/>
  <c r="J12" i="25" s="1"/>
  <c r="U18" i="7"/>
  <c r="Y39" i="11"/>
  <c r="J3" i="25" l="1"/>
  <c r="J17" i="25"/>
  <c r="C12" i="25"/>
  <c r="C17" i="25" s="1"/>
  <c r="B12" i="25"/>
  <c r="C13" i="25"/>
  <c r="B13" i="25"/>
  <c r="E15" i="27"/>
  <c r="T9" i="24" s="1"/>
  <c r="R9" i="24" s="1"/>
  <c r="J9" i="24" s="1"/>
  <c r="T8" i="24"/>
  <c r="R8" i="24" s="1"/>
  <c r="J8" i="24" s="1"/>
  <c r="U46" i="7"/>
  <c r="U55" i="7" s="1"/>
  <c r="M18" i="18"/>
  <c r="N85" i="7"/>
  <c r="N53" i="7"/>
  <c r="N46" i="7"/>
  <c r="O91" i="14"/>
  <c r="N91" i="14"/>
  <c r="M91" i="14"/>
  <c r="L91" i="14"/>
  <c r="K91" i="14"/>
  <c r="C91" i="14"/>
  <c r="B91" i="14"/>
  <c r="J88" i="14"/>
  <c r="J83" i="14"/>
  <c r="O81" i="14"/>
  <c r="E81" i="14"/>
  <c r="C81" i="14"/>
  <c r="B81" i="14"/>
  <c r="A81" i="14"/>
  <c r="O80" i="14"/>
  <c r="C80" i="14"/>
  <c r="B80" i="14"/>
  <c r="A80" i="14"/>
  <c r="O79" i="14"/>
  <c r="C79" i="14"/>
  <c r="B79" i="14"/>
  <c r="A79" i="14"/>
  <c r="O78" i="14"/>
  <c r="E78" i="14"/>
  <c r="C78" i="14"/>
  <c r="B78" i="14"/>
  <c r="A78" i="14"/>
  <c r="O77" i="14"/>
  <c r="C77" i="14"/>
  <c r="B77" i="14"/>
  <c r="A77" i="14"/>
  <c r="O76" i="14"/>
  <c r="C76" i="14"/>
  <c r="B76" i="14"/>
  <c r="A76" i="14"/>
  <c r="O75" i="14"/>
  <c r="E75" i="14"/>
  <c r="C75" i="14"/>
  <c r="B75" i="14"/>
  <c r="A75" i="14"/>
  <c r="O74" i="14"/>
  <c r="C74" i="14"/>
  <c r="B74" i="14"/>
  <c r="A74" i="14"/>
  <c r="O73" i="14"/>
  <c r="C73" i="14"/>
  <c r="B73" i="14"/>
  <c r="A73" i="14"/>
  <c r="O72" i="14"/>
  <c r="E72" i="14"/>
  <c r="C72" i="14"/>
  <c r="B72" i="14"/>
  <c r="A72" i="14"/>
  <c r="O71" i="14"/>
  <c r="C71" i="14"/>
  <c r="B71" i="14"/>
  <c r="A71" i="14"/>
  <c r="O70" i="14"/>
  <c r="C70" i="14"/>
  <c r="B70" i="14"/>
  <c r="A70" i="14"/>
  <c r="O69" i="14"/>
  <c r="E69" i="14"/>
  <c r="C69" i="14"/>
  <c r="B69" i="14"/>
  <c r="A69" i="14"/>
  <c r="O68" i="14"/>
  <c r="C68" i="14"/>
  <c r="B68" i="14"/>
  <c r="A68" i="14"/>
  <c r="O67" i="14"/>
  <c r="C67" i="14"/>
  <c r="B67" i="14"/>
  <c r="A67" i="14"/>
  <c r="O66" i="14"/>
  <c r="E66" i="14"/>
  <c r="C66" i="14"/>
  <c r="B66" i="14"/>
  <c r="A66" i="14"/>
  <c r="O65" i="14"/>
  <c r="C65" i="14"/>
  <c r="B65" i="14"/>
  <c r="A65" i="14"/>
  <c r="O64" i="14"/>
  <c r="C64" i="14"/>
  <c r="B64" i="14"/>
  <c r="A64" i="14"/>
  <c r="O63" i="14"/>
  <c r="E63" i="14"/>
  <c r="C63" i="14"/>
  <c r="B63" i="14"/>
  <c r="A63" i="14"/>
  <c r="O62" i="14"/>
  <c r="C62" i="14"/>
  <c r="B62" i="14"/>
  <c r="A62" i="14"/>
  <c r="O61" i="14"/>
  <c r="C61" i="14"/>
  <c r="B61" i="14"/>
  <c r="A61" i="14"/>
  <c r="O60" i="14"/>
  <c r="E60" i="14"/>
  <c r="C60" i="14"/>
  <c r="B60" i="14"/>
  <c r="A60" i="14"/>
  <c r="O59" i="14"/>
  <c r="C59" i="14"/>
  <c r="B59" i="14"/>
  <c r="A59" i="14"/>
  <c r="O58" i="14"/>
  <c r="C58" i="14"/>
  <c r="B58" i="14"/>
  <c r="A58" i="14"/>
  <c r="O57" i="14"/>
  <c r="E57" i="14"/>
  <c r="C57" i="14"/>
  <c r="B57" i="14"/>
  <c r="A57" i="14"/>
  <c r="O56" i="14"/>
  <c r="C56" i="14"/>
  <c r="B56" i="14"/>
  <c r="A56" i="14"/>
  <c r="O55" i="14"/>
  <c r="C55" i="14"/>
  <c r="B55" i="14"/>
  <c r="A55" i="14"/>
  <c r="O54" i="14"/>
  <c r="C54" i="14"/>
  <c r="B54" i="14"/>
  <c r="A54" i="14"/>
  <c r="O53" i="14"/>
  <c r="C53" i="14"/>
  <c r="B53" i="14"/>
  <c r="A53" i="14"/>
  <c r="O52" i="14"/>
  <c r="C52" i="14"/>
  <c r="B52" i="14"/>
  <c r="A52" i="14"/>
  <c r="O51" i="14"/>
  <c r="C51" i="14"/>
  <c r="B51" i="14"/>
  <c r="A51" i="14"/>
  <c r="O50" i="14"/>
  <c r="C50" i="14"/>
  <c r="B50" i="14"/>
  <c r="A50" i="14"/>
  <c r="O49" i="14"/>
  <c r="C49" i="14"/>
  <c r="B49" i="14"/>
  <c r="A49" i="14"/>
  <c r="O48" i="14"/>
  <c r="C48" i="14"/>
  <c r="B48" i="14"/>
  <c r="A48" i="14"/>
  <c r="O47" i="14"/>
  <c r="C47" i="14"/>
  <c r="B47" i="14"/>
  <c r="A47" i="14"/>
  <c r="O46" i="14"/>
  <c r="C46" i="14"/>
  <c r="B46" i="14"/>
  <c r="A46" i="14"/>
  <c r="O45" i="14"/>
  <c r="C45" i="14"/>
  <c r="B45" i="14"/>
  <c r="A45" i="14"/>
  <c r="O44" i="14"/>
  <c r="E44" i="14"/>
  <c r="C44" i="14"/>
  <c r="B44" i="14"/>
  <c r="A44" i="14"/>
  <c r="O43" i="14"/>
  <c r="C43" i="14"/>
  <c r="B43" i="14"/>
  <c r="A43" i="14"/>
  <c r="O42" i="14"/>
  <c r="C42" i="14"/>
  <c r="B42" i="14"/>
  <c r="A42" i="14"/>
  <c r="O41" i="14"/>
  <c r="E41" i="14"/>
  <c r="C41" i="14"/>
  <c r="B41" i="14"/>
  <c r="A41" i="14"/>
  <c r="O40" i="14"/>
  <c r="C40" i="14"/>
  <c r="B40" i="14"/>
  <c r="A40" i="14"/>
  <c r="O39" i="14"/>
  <c r="C39" i="14"/>
  <c r="B39" i="14"/>
  <c r="A39" i="14"/>
  <c r="O38" i="14"/>
  <c r="E38" i="14"/>
  <c r="C38" i="14"/>
  <c r="B38" i="14"/>
  <c r="A38" i="14"/>
  <c r="O37" i="14"/>
  <c r="C37" i="14"/>
  <c r="B37" i="14"/>
  <c r="A37" i="14"/>
  <c r="O36" i="14"/>
  <c r="C36" i="14"/>
  <c r="B36" i="14"/>
  <c r="A36" i="14"/>
  <c r="O35" i="14"/>
  <c r="E35" i="14"/>
  <c r="C35" i="14"/>
  <c r="B35" i="14"/>
  <c r="A35" i="14"/>
  <c r="O34" i="14"/>
  <c r="C34" i="14"/>
  <c r="B34" i="14"/>
  <c r="A34" i="14"/>
  <c r="O33" i="14"/>
  <c r="C33" i="14"/>
  <c r="B33" i="14"/>
  <c r="A33" i="14"/>
  <c r="O32" i="14"/>
  <c r="E32" i="14"/>
  <c r="C32" i="14"/>
  <c r="B32" i="14"/>
  <c r="A32" i="14"/>
  <c r="O31" i="14"/>
  <c r="C31" i="14"/>
  <c r="B31" i="14"/>
  <c r="A31" i="14"/>
  <c r="O30" i="14"/>
  <c r="C30" i="14"/>
  <c r="B30" i="14"/>
  <c r="A30" i="14"/>
  <c r="O29" i="14"/>
  <c r="E29" i="14"/>
  <c r="C29" i="14"/>
  <c r="B29" i="14"/>
  <c r="A29" i="14"/>
  <c r="O28" i="14"/>
  <c r="C28" i="14"/>
  <c r="B28" i="14"/>
  <c r="A28" i="14"/>
  <c r="O27" i="14"/>
  <c r="C27" i="14"/>
  <c r="B27" i="14"/>
  <c r="A27" i="14"/>
  <c r="O26" i="14"/>
  <c r="E26" i="14"/>
  <c r="C26" i="14"/>
  <c r="B26" i="14"/>
  <c r="A26" i="14"/>
  <c r="O25" i="14"/>
  <c r="C25" i="14"/>
  <c r="B25" i="14"/>
  <c r="A25" i="14"/>
  <c r="O24" i="14"/>
  <c r="C24" i="14"/>
  <c r="B24" i="14"/>
  <c r="A24" i="14"/>
  <c r="O23" i="14"/>
  <c r="E23" i="14"/>
  <c r="C23" i="14"/>
  <c r="B23" i="14"/>
  <c r="A23" i="14"/>
  <c r="O22" i="14"/>
  <c r="C22" i="14"/>
  <c r="B22" i="14"/>
  <c r="A22" i="14"/>
  <c r="O21" i="14"/>
  <c r="C21" i="14"/>
  <c r="B21" i="14"/>
  <c r="A21" i="14"/>
  <c r="O20" i="14"/>
  <c r="E20" i="14"/>
  <c r="C20" i="14"/>
  <c r="B20" i="14"/>
  <c r="A20" i="14"/>
  <c r="O19" i="14"/>
  <c r="C19" i="14"/>
  <c r="B19" i="14"/>
  <c r="A19" i="14"/>
  <c r="O18" i="14"/>
  <c r="C18" i="14"/>
  <c r="B18" i="14"/>
  <c r="A18" i="14"/>
  <c r="O17" i="14"/>
  <c r="C17" i="14"/>
  <c r="B17" i="14"/>
  <c r="A17" i="14"/>
  <c r="O16" i="14"/>
  <c r="C16" i="14"/>
  <c r="B16" i="14"/>
  <c r="A16" i="14"/>
  <c r="O15" i="14"/>
  <c r="C15" i="14"/>
  <c r="B15" i="14"/>
  <c r="A15" i="14"/>
  <c r="O14" i="14"/>
  <c r="C14" i="14"/>
  <c r="B14" i="14"/>
  <c r="A14" i="14"/>
  <c r="O13" i="14"/>
  <c r="C13" i="14"/>
  <c r="B13" i="14"/>
  <c r="A13" i="14"/>
  <c r="O12" i="14"/>
  <c r="C12" i="14"/>
  <c r="B12" i="14"/>
  <c r="A12" i="14"/>
  <c r="O11" i="14"/>
  <c r="C11" i="14"/>
  <c r="B11" i="14"/>
  <c r="A11" i="14"/>
  <c r="O10" i="14"/>
  <c r="C10" i="14"/>
  <c r="B10" i="14"/>
  <c r="A10" i="14"/>
  <c r="O9" i="14"/>
  <c r="C9" i="14"/>
  <c r="B9" i="14"/>
  <c r="A9" i="14"/>
  <c r="O8" i="14"/>
  <c r="C8" i="14"/>
  <c r="B8" i="14"/>
  <c r="A8" i="14"/>
  <c r="F5" i="14"/>
  <c r="M3" i="14"/>
  <c r="K3" i="14"/>
  <c r="J3" i="14"/>
  <c r="O55" i="13"/>
  <c r="N55" i="13"/>
  <c r="M55" i="13"/>
  <c r="L55" i="13"/>
  <c r="K55" i="13"/>
  <c r="C55" i="13"/>
  <c r="B55" i="13"/>
  <c r="B44" i="13"/>
  <c r="C44" i="13"/>
  <c r="C42" i="13"/>
  <c r="B41" i="13"/>
  <c r="C41" i="13"/>
  <c r="B40" i="13"/>
  <c r="C40" i="13"/>
  <c r="C39" i="13"/>
  <c r="C38" i="13"/>
  <c r="B37" i="13"/>
  <c r="C37" i="13"/>
  <c r="B36" i="13"/>
  <c r="C36" i="13"/>
  <c r="C35" i="13"/>
  <c r="C34" i="13"/>
  <c r="B33" i="13"/>
  <c r="C33" i="13"/>
  <c r="B32" i="13"/>
  <c r="C32" i="13"/>
  <c r="C31" i="13"/>
  <c r="C30" i="13"/>
  <c r="C29" i="13"/>
  <c r="P28" i="13"/>
  <c r="P29" i="13" s="1"/>
  <c r="P30" i="13" s="1"/>
  <c r="N28" i="13"/>
  <c r="N29" i="13" s="1"/>
  <c r="N30" i="13" s="1"/>
  <c r="M28" i="13"/>
  <c r="M29" i="13" s="1"/>
  <c r="M30" i="13" s="1"/>
  <c r="M31" i="13" s="1"/>
  <c r="M32" i="13" s="1"/>
  <c r="B28" i="13"/>
  <c r="F27" i="13"/>
  <c r="O27" i="13" s="1"/>
  <c r="A27" i="13"/>
  <c r="B25" i="13"/>
  <c r="C25" i="13"/>
  <c r="C24" i="13"/>
  <c r="B24" i="13"/>
  <c r="C23" i="13"/>
  <c r="C22" i="13"/>
  <c r="B21" i="13"/>
  <c r="C21" i="13"/>
  <c r="C20" i="13"/>
  <c r="B20" i="13"/>
  <c r="C19" i="13"/>
  <c r="C18" i="13"/>
  <c r="B17" i="13"/>
  <c r="C17" i="13"/>
  <c r="C16" i="13"/>
  <c r="B16" i="13"/>
  <c r="C15" i="13"/>
  <c r="C14" i="13"/>
  <c r="B13" i="13"/>
  <c r="C13" i="13"/>
  <c r="C12" i="13"/>
  <c r="B12" i="13"/>
  <c r="C10" i="13"/>
  <c r="P9" i="13"/>
  <c r="P10" i="13" s="1"/>
  <c r="P11" i="13" s="1"/>
  <c r="N9" i="13"/>
  <c r="N10" i="13" s="1"/>
  <c r="N11" i="13" s="1"/>
  <c r="M9" i="13"/>
  <c r="M10" i="13" s="1"/>
  <c r="M11" i="13" s="1"/>
  <c r="M12" i="13" s="1"/>
  <c r="M13" i="13" s="1"/>
  <c r="F8" i="13"/>
  <c r="O8" i="13" s="1"/>
  <c r="A8" i="13"/>
  <c r="F5" i="13"/>
  <c r="M3" i="13"/>
  <c r="K3" i="13"/>
  <c r="J3" i="13"/>
  <c r="B8" i="24" l="1"/>
  <c r="J3" i="24"/>
  <c r="J15" i="24"/>
  <c r="C8" i="24"/>
  <c r="F9" i="13"/>
  <c r="O9" i="13" s="1"/>
  <c r="J1" i="25"/>
  <c r="B17" i="25"/>
  <c r="C19" i="25" s="1"/>
  <c r="C9" i="24"/>
  <c r="B9" i="24"/>
  <c r="F10" i="13"/>
  <c r="O10" i="13" s="1"/>
  <c r="A28" i="13"/>
  <c r="A9" i="13"/>
  <c r="N55" i="7"/>
  <c r="J45" i="13"/>
  <c r="C45" i="13" s="1"/>
  <c r="B10" i="13"/>
  <c r="B14" i="13"/>
  <c r="B18" i="13"/>
  <c r="B22" i="13"/>
  <c r="B29" i="13"/>
  <c r="B31" i="13"/>
  <c r="B35" i="13"/>
  <c r="B39" i="13"/>
  <c r="C83" i="14"/>
  <c r="J1" i="14"/>
  <c r="B83" i="14"/>
  <c r="F28" i="13"/>
  <c r="O28" i="13" s="1"/>
  <c r="F29" i="13"/>
  <c r="O29" i="13" s="1"/>
  <c r="C11" i="13"/>
  <c r="B11" i="13"/>
  <c r="F30" i="13"/>
  <c r="O30" i="13" s="1"/>
  <c r="P31" i="13"/>
  <c r="J26" i="13"/>
  <c r="C8" i="13"/>
  <c r="B8" i="13"/>
  <c r="F11" i="13"/>
  <c r="O11" i="13" s="1"/>
  <c r="P12" i="13"/>
  <c r="N12" i="13"/>
  <c r="A11" i="13"/>
  <c r="N31" i="13"/>
  <c r="A30" i="13"/>
  <c r="B9" i="13"/>
  <c r="J47" i="13"/>
  <c r="B27" i="13"/>
  <c r="C43" i="13"/>
  <c r="B43" i="13"/>
  <c r="B45" i="13"/>
  <c r="A10" i="13"/>
  <c r="M14" i="13"/>
  <c r="B15" i="13"/>
  <c r="B19" i="13"/>
  <c r="B23" i="13"/>
  <c r="C27" i="13"/>
  <c r="A29" i="13"/>
  <c r="B30" i="13"/>
  <c r="M33" i="13"/>
  <c r="B34" i="13"/>
  <c r="B38" i="13"/>
  <c r="B42" i="13"/>
  <c r="C9" i="13"/>
  <c r="C47" i="13" s="1"/>
  <c r="C28" i="13"/>
  <c r="O83" i="14"/>
  <c r="C15" i="24" l="1"/>
  <c r="C85" i="14"/>
  <c r="B15" i="24"/>
  <c r="C17" i="24" s="1"/>
  <c r="J1" i="24"/>
  <c r="F31" i="13"/>
  <c r="O31" i="13" s="1"/>
  <c r="P32" i="13"/>
  <c r="J1" i="13"/>
  <c r="B47" i="13"/>
  <c r="C49" i="13" s="1"/>
  <c r="M15" i="13"/>
  <c r="N13" i="13"/>
  <c r="A12" i="13"/>
  <c r="N32" i="13"/>
  <c r="A31" i="13"/>
  <c r="M34" i="13"/>
  <c r="F12" i="13"/>
  <c r="O12" i="13" s="1"/>
  <c r="P13" i="13"/>
  <c r="C26" i="13"/>
  <c r="B26" i="13"/>
  <c r="N33" i="13" l="1"/>
  <c r="A32" i="13"/>
  <c r="N14" i="13"/>
  <c r="A13" i="13"/>
  <c r="M35" i="13"/>
  <c r="P14" i="13"/>
  <c r="F13" i="13"/>
  <c r="O13" i="13" s="1"/>
  <c r="M16" i="13"/>
  <c r="P33" i="13"/>
  <c r="F32" i="13"/>
  <c r="O32" i="13" s="1"/>
  <c r="P34" i="13" l="1"/>
  <c r="F33" i="13"/>
  <c r="O33" i="13" s="1"/>
  <c r="P15" i="13"/>
  <c r="F14" i="13"/>
  <c r="O14" i="13" s="1"/>
  <c r="N15" i="13"/>
  <c r="A14" i="13"/>
  <c r="N34" i="13"/>
  <c r="A33" i="13"/>
  <c r="M17" i="13"/>
  <c r="M36" i="13"/>
  <c r="N16" i="13" l="1"/>
  <c r="A15" i="13"/>
  <c r="M37" i="13"/>
  <c r="N35" i="13"/>
  <c r="A34" i="13"/>
  <c r="F15" i="13"/>
  <c r="O15" i="13" s="1"/>
  <c r="P16" i="13"/>
  <c r="M18" i="13"/>
  <c r="F34" i="13"/>
  <c r="O34" i="13" s="1"/>
  <c r="P35" i="13"/>
  <c r="N36" i="13" l="1"/>
  <c r="A35" i="13"/>
  <c r="F35" i="13"/>
  <c r="O35" i="13" s="1"/>
  <c r="P36" i="13"/>
  <c r="F16" i="13"/>
  <c r="O16" i="13" s="1"/>
  <c r="P17" i="13"/>
  <c r="M38" i="13"/>
  <c r="N17" i="13"/>
  <c r="A16" i="13"/>
  <c r="M19" i="13"/>
  <c r="N37" i="13" l="1"/>
  <c r="A36" i="13"/>
  <c r="M20" i="13"/>
  <c r="M39" i="13"/>
  <c r="P37" i="13"/>
  <c r="F36" i="13"/>
  <c r="O36" i="13" s="1"/>
  <c r="N18" i="13"/>
  <c r="A17" i="13"/>
  <c r="P18" i="13"/>
  <c r="F17" i="13"/>
  <c r="O17" i="13" s="1"/>
  <c r="O47" i="13" s="1"/>
  <c r="M21" i="13" l="1"/>
  <c r="P19" i="13"/>
  <c r="F18" i="13"/>
  <c r="O18" i="13" s="1"/>
  <c r="P38" i="13"/>
  <c r="F37" i="13"/>
  <c r="O37" i="13" s="1"/>
  <c r="N19" i="13"/>
  <c r="A18" i="13"/>
  <c r="N38" i="13"/>
  <c r="A37" i="13"/>
  <c r="M40" i="13"/>
  <c r="N39" i="13" l="1"/>
  <c r="A38" i="13"/>
  <c r="M22" i="13"/>
  <c r="M41" i="13"/>
  <c r="N20" i="13"/>
  <c r="A19" i="13"/>
  <c r="F19" i="13"/>
  <c r="O19" i="13" s="1"/>
  <c r="P20" i="13"/>
  <c r="F38" i="13"/>
  <c r="O38" i="13" s="1"/>
  <c r="P39" i="13"/>
  <c r="M23" i="13" l="1"/>
  <c r="N21" i="13"/>
  <c r="A20" i="13"/>
  <c r="N40" i="13"/>
  <c r="A39" i="13"/>
  <c r="F39" i="13"/>
  <c r="O39" i="13" s="1"/>
  <c r="P40" i="13"/>
  <c r="F20" i="13"/>
  <c r="O20" i="13" s="1"/>
  <c r="P21" i="13"/>
  <c r="M42" i="13"/>
  <c r="N41" i="13" l="1"/>
  <c r="A40" i="13"/>
  <c r="N22" i="13"/>
  <c r="A21" i="13"/>
  <c r="M43" i="13"/>
  <c r="P41" i="13"/>
  <c r="F40" i="13"/>
  <c r="O40" i="13" s="1"/>
  <c r="P22" i="13"/>
  <c r="F21" i="13"/>
  <c r="O21" i="13" s="1"/>
  <c r="M24" i="13"/>
  <c r="N42" i="13" l="1"/>
  <c r="A41" i="13"/>
  <c r="P42" i="13"/>
  <c r="F41" i="13"/>
  <c r="O41" i="13" s="1"/>
  <c r="N23" i="13"/>
  <c r="A22" i="13"/>
  <c r="P23" i="13"/>
  <c r="F22" i="13"/>
  <c r="O22" i="13" s="1"/>
  <c r="M44" i="13"/>
  <c r="M25" i="13"/>
  <c r="M45" i="13" l="1"/>
  <c r="N43" i="13"/>
  <c r="A42" i="13"/>
  <c r="M26" i="13"/>
  <c r="F23" i="13"/>
  <c r="O23" i="13" s="1"/>
  <c r="P24" i="13"/>
  <c r="F42" i="13"/>
  <c r="O42" i="13" s="1"/>
  <c r="P43" i="13"/>
  <c r="N24" i="13"/>
  <c r="A23" i="13"/>
  <c r="N25" i="13" l="1"/>
  <c r="A24" i="13"/>
  <c r="N44" i="13"/>
  <c r="A43" i="13"/>
  <c r="F24" i="13"/>
  <c r="O24" i="13" s="1"/>
  <c r="P25" i="13"/>
  <c r="P44" i="13"/>
  <c r="F43" i="13"/>
  <c r="O43" i="13" s="1"/>
  <c r="N26" i="13" l="1"/>
  <c r="A26" i="13" s="1"/>
  <c r="A25" i="13"/>
  <c r="P45" i="13"/>
  <c r="F45" i="13" s="1"/>
  <c r="O45" i="13" s="1"/>
  <c r="F44" i="13"/>
  <c r="O44" i="13" s="1"/>
  <c r="N45" i="13"/>
  <c r="A45" i="13" s="1"/>
  <c r="A44" i="13"/>
  <c r="P26" i="13"/>
  <c r="F26" i="13" s="1"/>
  <c r="O26" i="13" s="1"/>
  <c r="F25" i="13"/>
  <c r="O25" i="13" s="1"/>
  <c r="A72" i="12" l="1"/>
  <c r="A68" i="12"/>
  <c r="A36" i="12"/>
  <c r="A33" i="12"/>
  <c r="E81" i="12" l="1"/>
  <c r="F50" i="12"/>
  <c r="F51" i="12"/>
  <c r="F52" i="12"/>
  <c r="F53" i="12"/>
  <c r="F15" i="12"/>
  <c r="F16" i="12"/>
  <c r="F17" i="12"/>
  <c r="F18" i="12"/>
  <c r="F74" i="12"/>
  <c r="J74" i="12" s="1"/>
  <c r="F75" i="12"/>
  <c r="F6" i="12"/>
  <c r="J6" i="12" s="1"/>
  <c r="A41" i="12"/>
  <c r="F41" i="12" s="1"/>
  <c r="J41" i="12" s="1"/>
  <c r="A42" i="12"/>
  <c r="F42" i="12" s="1"/>
  <c r="A43" i="12"/>
  <c r="F43" i="12" s="1"/>
  <c r="A44" i="12"/>
  <c r="F44" i="12" s="1"/>
  <c r="A45" i="12"/>
  <c r="F45" i="12" s="1"/>
  <c r="A46" i="12"/>
  <c r="F46" i="12" s="1"/>
  <c r="A47" i="12"/>
  <c r="F47" i="12" s="1"/>
  <c r="A48" i="12"/>
  <c r="F48" i="12" s="1"/>
  <c r="A49" i="12"/>
  <c r="F49" i="12" s="1"/>
  <c r="A50" i="12"/>
  <c r="A51" i="12"/>
  <c r="A52" i="12"/>
  <c r="A53" i="12"/>
  <c r="A54" i="12"/>
  <c r="F54" i="12" s="1"/>
  <c r="A55" i="12"/>
  <c r="F55" i="12" s="1"/>
  <c r="A56" i="12"/>
  <c r="F56" i="12" s="1"/>
  <c r="A57" i="12"/>
  <c r="F57" i="12" s="1"/>
  <c r="A58" i="12"/>
  <c r="F58" i="12" s="1"/>
  <c r="A59" i="12"/>
  <c r="F59" i="12" s="1"/>
  <c r="A60" i="12"/>
  <c r="F60" i="12" s="1"/>
  <c r="A61" i="12"/>
  <c r="F61" i="12" s="1"/>
  <c r="A62" i="12"/>
  <c r="F62" i="12" s="1"/>
  <c r="A63" i="12"/>
  <c r="F63" i="12" s="1"/>
  <c r="A64" i="12"/>
  <c r="F64" i="12" s="1"/>
  <c r="A65" i="12"/>
  <c r="F65" i="12" s="1"/>
  <c r="A66" i="12"/>
  <c r="F66" i="12" s="1"/>
  <c r="A67" i="12"/>
  <c r="F67" i="12" s="1"/>
  <c r="A69" i="12"/>
  <c r="F69" i="12" s="1"/>
  <c r="J69" i="12" s="1"/>
  <c r="A70" i="12"/>
  <c r="F70" i="12" s="1"/>
  <c r="J70" i="12" s="1"/>
  <c r="A71" i="12"/>
  <c r="F71" i="12" s="1"/>
  <c r="J71" i="12" s="1"/>
  <c r="A73" i="12"/>
  <c r="F73" i="12" s="1"/>
  <c r="A37" i="12"/>
  <c r="F37" i="12" s="1"/>
  <c r="A38" i="12"/>
  <c r="F38" i="12" s="1"/>
  <c r="A39" i="12"/>
  <c r="A7" i="12"/>
  <c r="F7" i="12" s="1"/>
  <c r="A8" i="12"/>
  <c r="F8" i="12" s="1"/>
  <c r="A9" i="12"/>
  <c r="F9" i="12" s="1"/>
  <c r="A10" i="12"/>
  <c r="F10" i="12" s="1"/>
  <c r="A11" i="12"/>
  <c r="F11" i="12" s="1"/>
  <c r="A12" i="12"/>
  <c r="F12" i="12" s="1"/>
  <c r="A13" i="12"/>
  <c r="F13" i="12" s="1"/>
  <c r="A14" i="12"/>
  <c r="F14" i="12" s="1"/>
  <c r="A15" i="12"/>
  <c r="A16" i="12"/>
  <c r="A17" i="12"/>
  <c r="A18" i="12"/>
  <c r="A19" i="12"/>
  <c r="F19" i="12" s="1"/>
  <c r="A20" i="12"/>
  <c r="F20" i="12" s="1"/>
  <c r="A21" i="12"/>
  <c r="F21" i="12" s="1"/>
  <c r="A22" i="12"/>
  <c r="F22" i="12" s="1"/>
  <c r="A23" i="12"/>
  <c r="F23" i="12" s="1"/>
  <c r="A24" i="12"/>
  <c r="F24" i="12" s="1"/>
  <c r="A25" i="12"/>
  <c r="F25" i="12" s="1"/>
  <c r="A26" i="12"/>
  <c r="F26" i="12" s="1"/>
  <c r="A27" i="12"/>
  <c r="F27" i="12" s="1"/>
  <c r="A28" i="12"/>
  <c r="F28" i="12" s="1"/>
  <c r="A29" i="12"/>
  <c r="F29" i="12" s="1"/>
  <c r="A30" i="12"/>
  <c r="F30" i="12" s="1"/>
  <c r="A31" i="12"/>
  <c r="F31" i="12" s="1"/>
  <c r="A32" i="12"/>
  <c r="F32" i="12" s="1"/>
  <c r="A34" i="12"/>
  <c r="F34" i="12" s="1"/>
  <c r="A35" i="12"/>
  <c r="F35" i="12" s="1"/>
  <c r="A6" i="12"/>
  <c r="D40" i="12"/>
  <c r="C40" i="12"/>
  <c r="D5" i="12"/>
  <c r="C5" i="12"/>
  <c r="M40" i="7"/>
  <c r="M37" i="7"/>
  <c r="M16" i="7"/>
  <c r="M50" i="7"/>
  <c r="J41" i="7"/>
  <c r="L41" i="7" s="1"/>
  <c r="J42" i="7"/>
  <c r="L42" i="7" s="1"/>
  <c r="J43" i="7"/>
  <c r="L43" i="7" s="1"/>
  <c r="J44" i="7"/>
  <c r="L44" i="7"/>
  <c r="Y44" i="7" s="1"/>
  <c r="Z44" i="7" s="1"/>
  <c r="I34" i="7"/>
  <c r="H22" i="7"/>
  <c r="I12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D76" i="12" l="1"/>
  <c r="W44" i="7"/>
  <c r="W43" i="7"/>
  <c r="Y43" i="7"/>
  <c r="Z43" i="7" s="1"/>
  <c r="W42" i="7"/>
  <c r="Y42" i="7"/>
  <c r="Z42" i="7" s="1"/>
  <c r="W41" i="7"/>
  <c r="Y41" i="7"/>
  <c r="Z41" i="7" s="1"/>
  <c r="N100" i="7"/>
  <c r="F40" i="12"/>
  <c r="F5" i="12"/>
  <c r="E40" i="12"/>
  <c r="E5" i="12"/>
  <c r="E85" i="12" s="1"/>
  <c r="C76" i="12"/>
  <c r="F76" i="12" l="1"/>
  <c r="E76" i="12"/>
  <c r="E83" i="12" s="1"/>
  <c r="E86" i="12"/>
  <c r="E88" i="12" s="1"/>
  <c r="Y38" i="11" l="1"/>
  <c r="X39" i="11"/>
  <c r="X40" i="11"/>
  <c r="X41" i="11"/>
  <c r="Y41" i="11"/>
  <c r="L47" i="11"/>
  <c r="K47" i="11"/>
  <c r="C50" i="3" l="1"/>
  <c r="D50" i="3"/>
  <c r="E50" i="3"/>
  <c r="F50" i="3"/>
  <c r="G50" i="3"/>
  <c r="H50" i="3"/>
  <c r="I50" i="3"/>
  <c r="J50" i="3"/>
  <c r="K50" i="3"/>
  <c r="L50" i="3"/>
  <c r="B50" i="3"/>
  <c r="M11" i="18" l="1"/>
  <c r="V11" i="7"/>
  <c r="C85" i="12"/>
  <c r="N11" i="18" l="1"/>
  <c r="M46" i="18"/>
  <c r="M55" i="18" s="1"/>
  <c r="J37" i="7"/>
  <c r="L37" i="7" s="1"/>
  <c r="Y37" i="7" s="1"/>
  <c r="Z37" i="7" s="1"/>
  <c r="J34" i="7"/>
  <c r="L34" i="7" s="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5" i="11"/>
  <c r="Y36" i="11"/>
  <c r="Y37" i="11"/>
  <c r="Y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5" i="11"/>
  <c r="X36" i="11"/>
  <c r="X37" i="11"/>
  <c r="X8" i="11"/>
  <c r="I11" i="7"/>
  <c r="H18" i="7"/>
  <c r="H19" i="7"/>
  <c r="H20" i="7"/>
  <c r="R20" i="7" s="1"/>
  <c r="H21" i="7"/>
  <c r="J33" i="7"/>
  <c r="L33" i="7" s="1"/>
  <c r="Y33" i="7" s="1"/>
  <c r="Z33" i="7" s="1"/>
  <c r="J35" i="7"/>
  <c r="L35" i="7" s="1"/>
  <c r="Y35" i="7" s="1"/>
  <c r="Z35" i="7" s="1"/>
  <c r="J36" i="7"/>
  <c r="L36" i="7" s="1"/>
  <c r="Y36" i="7" s="1"/>
  <c r="Z36" i="7" s="1"/>
  <c r="J38" i="7"/>
  <c r="L38" i="7" s="1"/>
  <c r="Y38" i="7" s="1"/>
  <c r="Z38" i="7" s="1"/>
  <c r="J39" i="7"/>
  <c r="L39" i="7" s="1"/>
  <c r="Y39" i="7" s="1"/>
  <c r="Z39" i="7" s="1"/>
  <c r="J40" i="7"/>
  <c r="L40" i="7" s="1"/>
  <c r="Y40" i="7" s="1"/>
  <c r="Z40" i="7" s="1"/>
  <c r="X43" i="11" l="1"/>
  <c r="F47" i="18" s="1"/>
  <c r="W36" i="7"/>
  <c r="W40" i="7"/>
  <c r="W39" i="7"/>
  <c r="W33" i="7"/>
  <c r="W38" i="7"/>
  <c r="W35" i="7"/>
  <c r="W37" i="7"/>
  <c r="P34" i="7" l="1"/>
  <c r="G34" i="18" s="1"/>
  <c r="I34" i="18" s="1"/>
  <c r="J34" i="18" s="1"/>
  <c r="L34" i="18" s="1"/>
  <c r="N34" i="18" s="1"/>
  <c r="L51" i="7"/>
  <c r="W51" i="7" s="1"/>
  <c r="R18" i="7" l="1"/>
  <c r="M80" i="7"/>
  <c r="M85" i="7" s="1"/>
  <c r="S20" i="7" l="1"/>
  <c r="R46" i="7"/>
  <c r="P46" i="7"/>
  <c r="O18" i="7"/>
  <c r="Y34" i="7"/>
  <c r="Z34" i="7" s="1"/>
  <c r="W34" i="7"/>
  <c r="V46" i="7"/>
  <c r="V55" i="7" s="1"/>
  <c r="M53" i="7"/>
  <c r="K46" i="7"/>
  <c r="J12" i="7"/>
  <c r="L12" i="7" s="1"/>
  <c r="Y12" i="7" s="1"/>
  <c r="Z12" i="7" s="1"/>
  <c r="J21" i="7"/>
  <c r="L21" i="7" s="1"/>
  <c r="Y21" i="7" s="1"/>
  <c r="Z21" i="7" s="1"/>
  <c r="L8" i="7"/>
  <c r="J26" i="7"/>
  <c r="J11" i="7"/>
  <c r="L11" i="7" s="1"/>
  <c r="Y11" i="7" s="1"/>
  <c r="J18" i="7"/>
  <c r="L18" i="7" s="1"/>
  <c r="J19" i="7"/>
  <c r="L19" i="7" s="1"/>
  <c r="Y19" i="7" s="1"/>
  <c r="Z19" i="7" s="1"/>
  <c r="J20" i="7"/>
  <c r="L20" i="7" s="1"/>
  <c r="Y20" i="7" s="1"/>
  <c r="Z20" i="7" s="1"/>
  <c r="J22" i="7"/>
  <c r="L22" i="7" s="1"/>
  <c r="Y22" i="7" s="1"/>
  <c r="Z22" i="7" s="1"/>
  <c r="J23" i="7"/>
  <c r="L23" i="7" s="1"/>
  <c r="Y23" i="7" s="1"/>
  <c r="Z23" i="7" s="1"/>
  <c r="J24" i="7"/>
  <c r="L24" i="7" s="1"/>
  <c r="Y24" i="7" s="1"/>
  <c r="Z24" i="7" s="1"/>
  <c r="J25" i="7"/>
  <c r="L25" i="7" s="1"/>
  <c r="Y25" i="7" s="1"/>
  <c r="Z25" i="7" s="1"/>
  <c r="J27" i="7"/>
  <c r="L27" i="7" s="1"/>
  <c r="Y27" i="7" s="1"/>
  <c r="Z27" i="7" s="1"/>
  <c r="J28" i="7"/>
  <c r="L28" i="7" s="1"/>
  <c r="Y28" i="7" s="1"/>
  <c r="Z28" i="7" s="1"/>
  <c r="J29" i="7"/>
  <c r="L29" i="7" s="1"/>
  <c r="Y29" i="7" s="1"/>
  <c r="Z29" i="7" s="1"/>
  <c r="J30" i="7"/>
  <c r="L30" i="7" s="1"/>
  <c r="Y30" i="7" s="1"/>
  <c r="Z30" i="7" s="1"/>
  <c r="J31" i="7"/>
  <c r="L31" i="7" s="1"/>
  <c r="Y31" i="7" s="1"/>
  <c r="Z31" i="7" s="1"/>
  <c r="J32" i="7"/>
  <c r="L32" i="7" s="1"/>
  <c r="Y32" i="7" s="1"/>
  <c r="Z32" i="7" s="1"/>
  <c r="G8" i="7"/>
  <c r="F8" i="7"/>
  <c r="J14" i="7"/>
  <c r="J15" i="7"/>
  <c r="J16" i="7"/>
  <c r="J17" i="7"/>
  <c r="J13" i="7"/>
  <c r="R48" i="7" l="1"/>
  <c r="R53" i="7" s="1"/>
  <c r="I33" i="12"/>
  <c r="I68" i="12" s="1"/>
  <c r="I36" i="12"/>
  <c r="I8" i="12"/>
  <c r="I22" i="12"/>
  <c r="I37" i="12"/>
  <c r="J37" i="12" s="1"/>
  <c r="I21" i="12"/>
  <c r="I38" i="12"/>
  <c r="I20" i="12"/>
  <c r="I31" i="12"/>
  <c r="I15" i="12"/>
  <c r="I17" i="12"/>
  <c r="I32" i="12"/>
  <c r="I67" i="12" s="1"/>
  <c r="I16" i="12"/>
  <c r="I11" i="12"/>
  <c r="I35" i="12"/>
  <c r="J35" i="12" s="1"/>
  <c r="I29" i="12"/>
  <c r="I13" i="12"/>
  <c r="I48" i="12" s="1"/>
  <c r="I28" i="12"/>
  <c r="I12" i="12"/>
  <c r="I47" i="12" s="1"/>
  <c r="I18" i="12"/>
  <c r="I30" i="12"/>
  <c r="I65" i="12" s="1"/>
  <c r="I27" i="12"/>
  <c r="I14" i="12"/>
  <c r="I26" i="12"/>
  <c r="I10" i="12"/>
  <c r="I25" i="12"/>
  <c r="I9" i="12"/>
  <c r="I34" i="12"/>
  <c r="J34" i="12" s="1"/>
  <c r="I24" i="12"/>
  <c r="I19" i="12"/>
  <c r="I23" i="12"/>
  <c r="H79" i="12"/>
  <c r="H80" i="12" s="1"/>
  <c r="H81" i="12" s="1"/>
  <c r="H12" i="12"/>
  <c r="G36" i="12"/>
  <c r="G33" i="12"/>
  <c r="G12" i="12"/>
  <c r="I7" i="12"/>
  <c r="I94" i="7"/>
  <c r="I96" i="7"/>
  <c r="J96" i="7" s="1"/>
  <c r="K96" i="7" s="1"/>
  <c r="I95" i="7"/>
  <c r="J95" i="7" s="1"/>
  <c r="K95" i="7" s="1"/>
  <c r="O46" i="7"/>
  <c r="O48" i="7" s="1"/>
  <c r="O53" i="7" s="1"/>
  <c r="O55" i="7" s="1"/>
  <c r="O79" i="7" s="1"/>
  <c r="G18" i="18"/>
  <c r="S46" i="7"/>
  <c r="S49" i="7" s="1"/>
  <c r="S53" i="7" s="1"/>
  <c r="G20" i="18"/>
  <c r="R55" i="7"/>
  <c r="R79" i="7" s="1"/>
  <c r="R58" i="7"/>
  <c r="O58" i="7"/>
  <c r="P59" i="7"/>
  <c r="P49" i="7"/>
  <c r="P53" i="7" s="1"/>
  <c r="P55" i="7" s="1"/>
  <c r="P80" i="7" s="1"/>
  <c r="Y18" i="7"/>
  <c r="Z18" i="7" s="1"/>
  <c r="Z11" i="7"/>
  <c r="W25" i="7"/>
  <c r="W20" i="7"/>
  <c r="W29" i="7"/>
  <c r="W24" i="7"/>
  <c r="W19" i="7"/>
  <c r="W32" i="7"/>
  <c r="W21" i="7"/>
  <c r="W27" i="7"/>
  <c r="W22" i="7"/>
  <c r="W30" i="7"/>
  <c r="W31" i="7"/>
  <c r="W28" i="7"/>
  <c r="W23" i="7"/>
  <c r="W18" i="7"/>
  <c r="W11" i="7"/>
  <c r="J32" i="12"/>
  <c r="J30" i="12"/>
  <c r="G79" i="12"/>
  <c r="G80" i="12" s="1"/>
  <c r="W12" i="7"/>
  <c r="L26" i="7"/>
  <c r="Y26" i="7" s="1"/>
  <c r="Z26" i="7" s="1"/>
  <c r="L17" i="7"/>
  <c r="Y17" i="7" s="1"/>
  <c r="Z17" i="7" s="1"/>
  <c r="L16" i="7"/>
  <c r="Y16" i="7" s="1"/>
  <c r="Z16" i="7" s="1"/>
  <c r="L14" i="7"/>
  <c r="M46" i="7"/>
  <c r="L13" i="7"/>
  <c r="L15" i="7"/>
  <c r="Y15" i="7" s="1"/>
  <c r="Z15" i="7" s="1"/>
  <c r="I46" i="7"/>
  <c r="J10" i="7"/>
  <c r="L10" i="7" s="1"/>
  <c r="G40" i="18" l="1"/>
  <c r="L96" i="7"/>
  <c r="N96" i="7"/>
  <c r="I58" i="12"/>
  <c r="J58" i="12" s="1"/>
  <c r="J23" i="12"/>
  <c r="I49" i="12"/>
  <c r="J49" i="12" s="1"/>
  <c r="J14" i="12"/>
  <c r="I52" i="12"/>
  <c r="J52" i="12" s="1"/>
  <c r="J17" i="12"/>
  <c r="I73" i="12"/>
  <c r="J73" i="12" s="1"/>
  <c r="J38" i="12"/>
  <c r="I43" i="12"/>
  <c r="J43" i="12" s="1"/>
  <c r="J8" i="12"/>
  <c r="J94" i="7"/>
  <c r="I98" i="7"/>
  <c r="J36" i="12"/>
  <c r="G72" i="12"/>
  <c r="J72" i="12" s="1"/>
  <c r="I54" i="12"/>
  <c r="J54" i="12" s="1"/>
  <c r="J19" i="12"/>
  <c r="I60" i="12"/>
  <c r="J60" i="12" s="1"/>
  <c r="J25" i="12"/>
  <c r="I62" i="12"/>
  <c r="J62" i="12" s="1"/>
  <c r="J27" i="12"/>
  <c r="I63" i="12"/>
  <c r="J63" i="12" s="1"/>
  <c r="J28" i="12"/>
  <c r="I46" i="12"/>
  <c r="J11" i="12"/>
  <c r="I50" i="12"/>
  <c r="J50" i="12" s="1"/>
  <c r="J15" i="12"/>
  <c r="I56" i="12"/>
  <c r="J56" i="12" s="1"/>
  <c r="J21" i="12"/>
  <c r="S55" i="7"/>
  <c r="S80" i="7" s="1"/>
  <c r="S84" i="7" s="1"/>
  <c r="G68" i="12"/>
  <c r="J68" i="12" s="1"/>
  <c r="J33" i="12"/>
  <c r="I44" i="12"/>
  <c r="J44" i="12" s="1"/>
  <c r="J9" i="12"/>
  <c r="J7" i="12"/>
  <c r="I42" i="12"/>
  <c r="J42" i="12" s="1"/>
  <c r="H5" i="12"/>
  <c r="H47" i="12"/>
  <c r="H40" i="12" s="1"/>
  <c r="H86" i="12" s="1"/>
  <c r="I59" i="12"/>
  <c r="J59" i="12" s="1"/>
  <c r="J24" i="12"/>
  <c r="I45" i="12"/>
  <c r="J45" i="12" s="1"/>
  <c r="J10" i="12"/>
  <c r="I51" i="12"/>
  <c r="J51" i="12" s="1"/>
  <c r="J16" i="12"/>
  <c r="I66" i="12"/>
  <c r="J66" i="12" s="1"/>
  <c r="J31" i="12"/>
  <c r="S59" i="7"/>
  <c r="L95" i="7"/>
  <c r="G37" i="18"/>
  <c r="N95" i="7"/>
  <c r="G47" i="12"/>
  <c r="J12" i="12"/>
  <c r="I61" i="12"/>
  <c r="J61" i="12" s="1"/>
  <c r="J26" i="12"/>
  <c r="I53" i="12"/>
  <c r="J53" i="12" s="1"/>
  <c r="J18" i="12"/>
  <c r="I64" i="12"/>
  <c r="J64" i="12" s="1"/>
  <c r="J29" i="12"/>
  <c r="I55" i="12"/>
  <c r="J55" i="12" s="1"/>
  <c r="J20" i="12"/>
  <c r="I57" i="12"/>
  <c r="J57" i="12" s="1"/>
  <c r="J22" i="12"/>
  <c r="I20" i="18"/>
  <c r="I46" i="18" s="1"/>
  <c r="J20" i="18"/>
  <c r="L20" i="18" s="1"/>
  <c r="N20" i="18" s="1"/>
  <c r="H18" i="18"/>
  <c r="P84" i="7"/>
  <c r="W13" i="7"/>
  <c r="Y13" i="7"/>
  <c r="Z13" i="7" s="1"/>
  <c r="W10" i="7"/>
  <c r="Y10" i="7"/>
  <c r="W14" i="7"/>
  <c r="Y14" i="7"/>
  <c r="Z14" i="7" s="1"/>
  <c r="I5" i="12"/>
  <c r="I85" i="12" s="1"/>
  <c r="J13" i="12"/>
  <c r="G5" i="12"/>
  <c r="W26" i="7"/>
  <c r="W15" i="7"/>
  <c r="W16" i="7"/>
  <c r="W17" i="7"/>
  <c r="G81" i="12"/>
  <c r="J65" i="12"/>
  <c r="J67" i="12"/>
  <c r="M55" i="7"/>
  <c r="I49" i="7"/>
  <c r="L49" i="7" s="1"/>
  <c r="W49" i="7" s="1"/>
  <c r="H59" i="7"/>
  <c r="W59" i="7" s="1"/>
  <c r="J37" i="18" l="1"/>
  <c r="L37" i="18"/>
  <c r="N37" i="18" s="1"/>
  <c r="K94" i="7"/>
  <c r="J98" i="7"/>
  <c r="H85" i="12"/>
  <c r="H88" i="12" s="1"/>
  <c r="H76" i="12"/>
  <c r="H83" i="12" s="1"/>
  <c r="J47" i="12"/>
  <c r="J40" i="18"/>
  <c r="L40" i="18" s="1"/>
  <c r="N40" i="18" s="1"/>
  <c r="J18" i="18"/>
  <c r="H46" i="18"/>
  <c r="H59" i="18"/>
  <c r="N59" i="18" s="1"/>
  <c r="I49" i="18"/>
  <c r="Z10" i="7"/>
  <c r="Z46" i="7" s="1"/>
  <c r="Y46" i="7"/>
  <c r="W46" i="7"/>
  <c r="J48" i="12"/>
  <c r="G40" i="12"/>
  <c r="G76" i="12" s="1"/>
  <c r="J46" i="12"/>
  <c r="G85" i="12"/>
  <c r="I53" i="7"/>
  <c r="I55" i="7" s="1"/>
  <c r="F46" i="7"/>
  <c r="L46" i="7"/>
  <c r="J46" i="7"/>
  <c r="H46" i="7"/>
  <c r="H58" i="7" s="1"/>
  <c r="W58" i="7" s="1"/>
  <c r="G46" i="7"/>
  <c r="G47" i="7" s="1"/>
  <c r="G16" i="18" l="1"/>
  <c r="L94" i="7"/>
  <c r="L98" i="7" s="1"/>
  <c r="N94" i="7"/>
  <c r="N98" i="7" s="1"/>
  <c r="K98" i="7"/>
  <c r="M60" i="7" s="1"/>
  <c r="H58" i="18"/>
  <c r="H48" i="18"/>
  <c r="L18" i="18"/>
  <c r="I53" i="18"/>
  <c r="I55" i="18" s="1"/>
  <c r="L49" i="18"/>
  <c r="N49" i="18" s="1"/>
  <c r="F47" i="7"/>
  <c r="Y40" i="11" s="1"/>
  <c r="G83" i="12"/>
  <c r="G86" i="12"/>
  <c r="G88" i="12" s="1"/>
  <c r="L84" i="7"/>
  <c r="W84" i="7" s="1"/>
  <c r="H48" i="7"/>
  <c r="L48" i="7" s="1"/>
  <c r="W48" i="7" s="1"/>
  <c r="J50" i="7"/>
  <c r="J53" i="7" s="1"/>
  <c r="J55" i="7" s="1"/>
  <c r="H60" i="7"/>
  <c r="W60" i="7" l="1"/>
  <c r="W62" i="7" s="1"/>
  <c r="J16" i="18"/>
  <c r="J46" i="18" s="1"/>
  <c r="H60" i="18" s="1"/>
  <c r="L16" i="18"/>
  <c r="N16" i="18" s="1"/>
  <c r="G46" i="18"/>
  <c r="G47" i="18" s="1"/>
  <c r="L84" i="18"/>
  <c r="N58" i="18"/>
  <c r="J50" i="18"/>
  <c r="N18" i="18"/>
  <c r="L48" i="18"/>
  <c r="H53" i="18"/>
  <c r="H55" i="18" s="1"/>
  <c r="L79" i="18" s="1"/>
  <c r="N79" i="18" s="1"/>
  <c r="L85" i="7"/>
  <c r="W85" i="7" s="1"/>
  <c r="H53" i="7"/>
  <c r="H55" i="7" s="1"/>
  <c r="L50" i="7"/>
  <c r="H62" i="7"/>
  <c r="N60" i="18" l="1"/>
  <c r="H62" i="18"/>
  <c r="N46" i="18"/>
  <c r="L46" i="18"/>
  <c r="N62" i="18"/>
  <c r="O79" i="18"/>
  <c r="N48" i="18"/>
  <c r="J53" i="18"/>
  <c r="J55" i="18" s="1"/>
  <c r="L50" i="18"/>
  <c r="N50" i="18" s="1"/>
  <c r="N84" i="18"/>
  <c r="L53" i="7"/>
  <c r="L55" i="7" s="1"/>
  <c r="W50" i="7"/>
  <c r="W53" i="7" s="1"/>
  <c r="L87" i="7"/>
  <c r="W87" i="7"/>
  <c r="D79" i="12"/>
  <c r="F79" i="12" s="1"/>
  <c r="L72" i="7"/>
  <c r="L75" i="7" s="1"/>
  <c r="L80" i="7" s="1"/>
  <c r="W80" i="7" s="1"/>
  <c r="X80" i="7" s="1"/>
  <c r="X87" i="7" s="1"/>
  <c r="L79" i="7"/>
  <c r="W79" i="7" s="1"/>
  <c r="X79" i="7" s="1"/>
  <c r="L85" i="18" l="1"/>
  <c r="L80" i="18"/>
  <c r="N53" i="18"/>
  <c r="L53" i="18"/>
  <c r="W72" i="7"/>
  <c r="W75" i="7" s="1"/>
  <c r="J79" i="12"/>
  <c r="F85" i="12"/>
  <c r="D85" i="12"/>
  <c r="L82" i="7"/>
  <c r="D80" i="12"/>
  <c r="L69" i="7"/>
  <c r="W55" i="7"/>
  <c r="X55" i="7" s="1"/>
  <c r="L72" i="18" l="1"/>
  <c r="L75" i="18" s="1"/>
  <c r="L55" i="18"/>
  <c r="L69" i="18" s="1"/>
  <c r="N72" i="18"/>
  <c r="N75" i="18" s="1"/>
  <c r="N55" i="18"/>
  <c r="N69" i="18" s="1"/>
  <c r="L82" i="18"/>
  <c r="N80" i="18"/>
  <c r="N85" i="18"/>
  <c r="N87" i="18" s="1"/>
  <c r="O87" i="18" s="1"/>
  <c r="L87" i="18"/>
  <c r="D81" i="12"/>
  <c r="D83" i="12" s="1"/>
  <c r="F80" i="12"/>
  <c r="D86" i="12"/>
  <c r="D88" i="12" s="1"/>
  <c r="W69" i="7"/>
  <c r="W82" i="7"/>
  <c r="O80" i="18" l="1"/>
  <c r="N82" i="18"/>
  <c r="O82" i="18" s="1"/>
  <c r="X82" i="7"/>
  <c r="X62" i="7"/>
  <c r="J80" i="12"/>
  <c r="F86" i="12"/>
  <c r="F88" i="12" s="1"/>
  <c r="F81" i="12"/>
  <c r="F83" i="12" s="1"/>
  <c r="C86" i="12"/>
  <c r="C88" i="12" s="1"/>
  <c r="J5" i="12"/>
  <c r="J85" i="12" s="1"/>
  <c r="J81" i="12" l="1"/>
  <c r="J75" i="12" l="1"/>
  <c r="J40" i="12" s="1"/>
  <c r="J76" i="12" s="1"/>
  <c r="J83" i="12" s="1"/>
  <c r="I40" i="12"/>
  <c r="I86" i="12" s="1"/>
  <c r="I88" i="12" s="1"/>
  <c r="J86" i="12" l="1"/>
  <c r="J88" i="12" s="1"/>
  <c r="I76" i="12"/>
  <c r="I83" i="12" s="1"/>
  <c r="P63" i="22" l="1"/>
  <c r="P66" i="22" l="1"/>
  <c r="P84" i="22"/>
  <c r="R66" i="22"/>
  <c r="T66" i="22" s="1"/>
  <c r="P98" i="22" l="1"/>
  <c r="P96" i="22"/>
  <c r="P86" i="22"/>
  <c r="P89" i="22" s="1"/>
</calcChain>
</file>

<file path=xl/sharedStrings.xml><?xml version="1.0" encoding="utf-8"?>
<sst xmlns="http://schemas.openxmlformats.org/spreadsheetml/2006/main" count="39381" uniqueCount="2150">
  <si>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</si>
  <si>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</si>
  <si>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</si>
  <si>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</si>
  <si>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</si>
  <si>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</si>
  <si>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</si>
  <si>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</si>
  <si>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</si>
  <si>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</si>
  <si>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</si>
  <si>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</si>
  <si>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</si>
  <si>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</si>
  <si>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</si>
  <si>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</si>
  <si>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</si>
  <si>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TX-TU</t>
  </si>
  <si>
    <t>WC00</t>
  </si>
  <si>
    <t>00000</t>
  </si>
  <si>
    <t>252L</t>
  </si>
  <si>
    <t>2832</t>
  </si>
  <si>
    <t/>
  </si>
  <si>
    <t>Yes</t>
  </si>
  <si>
    <t>TX</t>
  </si>
  <si>
    <t>CU00</t>
  </si>
  <si>
    <t>JRNL00424667</t>
  </si>
  <si>
    <t>25AF</t>
  </si>
  <si>
    <t>2829</t>
  </si>
  <si>
    <t>ADIT-AFUDC</t>
  </si>
  <si>
    <t>JRNL00433725</t>
  </si>
  <si>
    <t>JRNL00445432</t>
  </si>
  <si>
    <t>MD00</t>
  </si>
  <si>
    <t>2500</t>
  </si>
  <si>
    <t>2822</t>
  </si>
  <si>
    <t>Reverse Q2 ADIT</t>
  </si>
  <si>
    <t>JRNL00439994</t>
  </si>
  <si>
    <t>JRNL00453448</t>
  </si>
  <si>
    <t>Reverse Q3 ADIT Reclass</t>
  </si>
  <si>
    <t>JRNL00446308</t>
  </si>
  <si>
    <t>JRNL00453943</t>
  </si>
  <si>
    <t>TX-SPCL</t>
  </si>
  <si>
    <t>JRNL00454103</t>
  </si>
  <si>
    <t>25AA</t>
  </si>
  <si>
    <t>25DP</t>
  </si>
  <si>
    <t>ADIT-Cost of Removal</t>
  </si>
  <si>
    <t>ADIT-Asset Gain/ Loss</t>
  </si>
  <si>
    <t>JRNL00286255</t>
  </si>
  <si>
    <t>25BN</t>
  </si>
  <si>
    <t>2831</t>
  </si>
  <si>
    <t>Rev Record ADIT Depr Q1 &amp; Q2 2013</t>
  </si>
  <si>
    <t>JRNL00269446</t>
  </si>
  <si>
    <t>JRNL00286326</t>
  </si>
  <si>
    <t>Record ADIT IPP Q3 2013</t>
  </si>
  <si>
    <t>TX-CLR</t>
  </si>
  <si>
    <t>JRNL00304128</t>
  </si>
  <si>
    <t>JRNL00350720</t>
  </si>
  <si>
    <t>REVERSE Q2 ADIT</t>
  </si>
  <si>
    <t>JRNL00333149</t>
  </si>
  <si>
    <t>25AM</t>
  </si>
  <si>
    <t>25OH</t>
  </si>
  <si>
    <t>25PG</t>
  </si>
  <si>
    <t>JRNL00139208</t>
  </si>
  <si>
    <t>Rev Fed NOL reclass to DIT</t>
  </si>
  <si>
    <t>JRNL00125806</t>
  </si>
  <si>
    <t>25BD</t>
  </si>
  <si>
    <t>ADIT-Bad Debts</t>
  </si>
  <si>
    <t>Record ADIT IPP Q1 &amp; Q2 2013</t>
  </si>
  <si>
    <t>JRNL00333143</t>
  </si>
  <si>
    <t>REVERSE 1Q ADIT</t>
  </si>
  <si>
    <t>JRNL00317954</t>
  </si>
  <si>
    <t>DE00</t>
  </si>
  <si>
    <t>ADIT-Conversions</t>
  </si>
  <si>
    <t>JRNL00403771</t>
  </si>
  <si>
    <t>Q1 ADIT RECLASS</t>
  </si>
  <si>
    <t>JRNL00410513</t>
  </si>
  <si>
    <t>JRNL00417381</t>
  </si>
  <si>
    <t>JRNL00239055</t>
  </si>
  <si>
    <t>MOVE NOL TO CU</t>
  </si>
  <si>
    <t>JRNL00239831</t>
  </si>
  <si>
    <t>JRNL00239832</t>
  </si>
  <si>
    <t>Record ADIT IPP Q2 2014</t>
  </si>
  <si>
    <t>25EN</t>
  </si>
  <si>
    <t>ADIT-Environmental</t>
  </si>
  <si>
    <t>ADIT-CIAC</t>
  </si>
  <si>
    <t>JRNL00389676</t>
  </si>
  <si>
    <t>Reverse Prior Q2 ADIT</t>
  </si>
  <si>
    <t>JRNL00382888</t>
  </si>
  <si>
    <t>ADIT-Long-term Bonus</t>
  </si>
  <si>
    <t>WO</t>
  </si>
  <si>
    <t>JRNL00421585</t>
  </si>
  <si>
    <t>Diff. Accr vs. 281G adj at method change</t>
  </si>
  <si>
    <t>ADIT-FED NOL</t>
  </si>
  <si>
    <t>ADIT-Short-term Bonus (IPP)</t>
  </si>
  <si>
    <t>Record ADIT IPP Q1 2014</t>
  </si>
  <si>
    <t>JRNL00350724</t>
  </si>
  <si>
    <t>Record ADIT IPP Q3 2014</t>
  </si>
  <si>
    <t>JRNL00382884</t>
  </si>
  <si>
    <t>REVERSE Q1 ADIT 2015</t>
  </si>
  <si>
    <t>JRNL00376458</t>
  </si>
  <si>
    <t>JRNL00396403</t>
  </si>
  <si>
    <t>Reverse Q3 ADIT</t>
  </si>
  <si>
    <t>JRNL00389735</t>
  </si>
  <si>
    <t>JRNL00409083</t>
  </si>
  <si>
    <t>Reverse Q1 ADIT Reclass</t>
  </si>
  <si>
    <t>JRNL00423659</t>
  </si>
  <si>
    <t>JRNL00455287</t>
  </si>
  <si>
    <t>JRNL00269426</t>
  </si>
  <si>
    <t>JRNL00252233</t>
  </si>
  <si>
    <t>JRNL00174453</t>
  </si>
  <si>
    <t>ADIT-Reclass NOL</t>
  </si>
  <si>
    <t>JRNL00439838</t>
  </si>
  <si>
    <t>Reverse Q1 ADIT</t>
  </si>
  <si>
    <t>ADIT-ADIT Reclass</t>
  </si>
  <si>
    <t>25ID</t>
  </si>
  <si>
    <t>ADIT-Reserve for Insurance Deductibles</t>
  </si>
  <si>
    <t>ADIT-Excess Deferred</t>
  </si>
  <si>
    <t>JRNL00457707</t>
  </si>
  <si>
    <t>AA700</t>
  </si>
  <si>
    <t>Recl YE ADIT-LT Cash</t>
  </si>
  <si>
    <t>ADIT-Purchased Gas Costs</t>
  </si>
  <si>
    <t>Record ADIT IPP Q1 2015</t>
  </si>
  <si>
    <t>Record ADIT IPP Q2 2015</t>
  </si>
  <si>
    <t>JRNL00424629</t>
  </si>
  <si>
    <t>Recl YE ADIT-ST Cash</t>
  </si>
  <si>
    <t>Recl YE ADIT-LT Stock</t>
  </si>
  <si>
    <t>JRNL00217534</t>
  </si>
  <si>
    <t>Record ADIT Depr 3Q 2012</t>
  </si>
  <si>
    <t>JRNL00185999</t>
  </si>
  <si>
    <t>Record ADIT Depr 2012</t>
  </si>
  <si>
    <t>JRNL00199099</t>
  </si>
  <si>
    <t>JRNL00416359</t>
  </si>
  <si>
    <t>JRNL00422963</t>
  </si>
  <si>
    <t>misc, investigated &amp; written off</t>
  </si>
  <si>
    <t>ADIT-Amortization</t>
  </si>
  <si>
    <t>Record ADIT Q3 2013</t>
  </si>
  <si>
    <t>Record ADIT Depr Q2 2014</t>
  </si>
  <si>
    <t>Record ADIT PGC Q2 2014</t>
  </si>
  <si>
    <t>ADIT-Repairs</t>
  </si>
  <si>
    <t>Record ADIT Depr Q3 2015</t>
  </si>
  <si>
    <t>JRNL00425169</t>
  </si>
  <si>
    <t>JRNL00453494</t>
  </si>
  <si>
    <t>Record ADIT Depr Q1 2014</t>
  </si>
  <si>
    <t>Record ADIT Depr Q3 2014</t>
  </si>
  <si>
    <t>Record ADIT PGC Q3 2014</t>
  </si>
  <si>
    <t>JRNL00423339</t>
  </si>
  <si>
    <t>PRA - Depreciation</t>
  </si>
  <si>
    <t>JRNL00438622</t>
  </si>
  <si>
    <t>Write-off Misc difference</t>
  </si>
  <si>
    <t>ADIT-263A Capitalized Interest/Overhead</t>
  </si>
  <si>
    <t>Record ADIT Depr Q1 2015</t>
  </si>
  <si>
    <t>Record ADIT Depr Q2 2015</t>
  </si>
  <si>
    <t>write off diff due to OTP rate calc</t>
  </si>
  <si>
    <t>Fed NOL reclass to DIT</t>
  </si>
  <si>
    <t>JRNL00141195</t>
  </si>
  <si>
    <t>JRNL00141196</t>
  </si>
  <si>
    <t>JRNL00150932</t>
  </si>
  <si>
    <t>JRNL00150936</t>
  </si>
  <si>
    <t>JRNL00154956</t>
  </si>
  <si>
    <t>JRNL00154959</t>
  </si>
  <si>
    <t>JRNL00160867</t>
  </si>
  <si>
    <t>JRNL00160868</t>
  </si>
  <si>
    <t>JRNL00165142</t>
  </si>
  <si>
    <t>JRNL00165143</t>
  </si>
  <si>
    <t>Rev - Record ADIT IPP Q1 2013</t>
  </si>
  <si>
    <t>difference investigated &amp; written off</t>
  </si>
  <si>
    <t>ADIT-Customer Based Intangibles</t>
  </si>
  <si>
    <t>JRNL00217533</t>
  </si>
  <si>
    <t>Reverse ADIT Depr 2Q 2012</t>
  </si>
  <si>
    <t>Record ADIT Depr Q1 2013</t>
  </si>
  <si>
    <t>Rev - Record ADIT Depr Q1 2013</t>
  </si>
  <si>
    <t>Record ADIT PGC Q1 2014</t>
  </si>
  <si>
    <t>ADIT-Adjustment for Repairs Depreciation</t>
  </si>
  <si>
    <t>Record ADIT PGC Q3 2015</t>
  </si>
  <si>
    <t>25IT</t>
  </si>
  <si>
    <t>2550</t>
  </si>
  <si>
    <t>ADIT-Depreciation</t>
  </si>
  <si>
    <t>Record ADIT IPP Q1 2013</t>
  </si>
  <si>
    <t>JRNL00199030</t>
  </si>
  <si>
    <t>Reverse 1Q ADIT Depr 2012</t>
  </si>
  <si>
    <t>Reverse ADIT Q3  2014</t>
  </si>
  <si>
    <t>JRNL00368370</t>
  </si>
  <si>
    <t>Record ADIT IPP Q3 2015</t>
  </si>
  <si>
    <t>Record ADIT Depr Q1 &amp; Q2 2013</t>
  </si>
  <si>
    <t>Record ADIT PGC Q1 2015</t>
  </si>
  <si>
    <t>JRNL00409180</t>
  </si>
  <si>
    <t>Reclass 25DP.05 to 25RE</t>
  </si>
  <si>
    <t>25SD</t>
  </si>
  <si>
    <t>25SI</t>
  </si>
  <si>
    <t>Reverse 1Q Decoupling 2012</t>
  </si>
  <si>
    <t>Record Decoupling 6/2012</t>
  </si>
  <si>
    <t>Record Decoupling 9/2012</t>
  </si>
  <si>
    <t>25SL</t>
  </si>
  <si>
    <t>25RP</t>
  </si>
  <si>
    <t>ADIT-Real Property Taxes</t>
  </si>
  <si>
    <t>Record 2011 State Decoupling</t>
  </si>
  <si>
    <t>Reverse Decoupling 6/2012</t>
  </si>
  <si>
    <t>JRNL00286254</t>
  </si>
  <si>
    <t>Rev Record Decoupling Q2 2013</t>
  </si>
  <si>
    <t>JRNL00269445</t>
  </si>
  <si>
    <t>ADIT-Self Insurance (Non-Current)</t>
  </si>
  <si>
    <t>JRNL00252232</t>
  </si>
  <si>
    <t>Record Decoupling Q1 2013</t>
  </si>
  <si>
    <t>Record Decoupling Q2 2013</t>
  </si>
  <si>
    <t>25PR</t>
  </si>
  <si>
    <t>ADIT-Post Retirement Benefits</t>
  </si>
  <si>
    <t>GJ</t>
  </si>
  <si>
    <t>JRNL00368363</t>
  </si>
  <si>
    <t>Reverse  Decoupling Q3 2014</t>
  </si>
  <si>
    <t>JRNL00350725</t>
  </si>
  <si>
    <t>JRNL00376824</t>
  </si>
  <si>
    <t>Record Decoupling Q1 2015</t>
  </si>
  <si>
    <t>JRNL00378193</t>
  </si>
  <si>
    <t>25RE</t>
  </si>
  <si>
    <t>ADIT-State NOL</t>
  </si>
  <si>
    <t>ADIT-Post-retirement Benefits</t>
  </si>
  <si>
    <t>25RC</t>
  </si>
  <si>
    <t>ADIT-Rate Case</t>
  </si>
  <si>
    <t>Record Decoupling 2012</t>
  </si>
  <si>
    <t>JRNL00333141</t>
  </si>
  <si>
    <t>REVERSE 1Q DECOUPLING</t>
  </si>
  <si>
    <t>JRNL00319210</t>
  </si>
  <si>
    <t>JRNL00396361</t>
  </si>
  <si>
    <t>Reverse Q3 Decoupling</t>
  </si>
  <si>
    <t>JRNL00389688</t>
  </si>
  <si>
    <t>ADIT-State Decoupling</t>
  </si>
  <si>
    <t>JRNL00403887</t>
  </si>
  <si>
    <t>Decoupling Q1 2016</t>
  </si>
  <si>
    <t>25PN</t>
  </si>
  <si>
    <t>ADIT-Pension</t>
  </si>
  <si>
    <t>JRNL00269444</t>
  </si>
  <si>
    <t>Reverse Decoupling Q1 2013</t>
  </si>
  <si>
    <t>JRNL00333148</t>
  </si>
  <si>
    <t>Record Decoupling Q2 2014</t>
  </si>
  <si>
    <t>JRNL00350723</t>
  </si>
  <si>
    <t>Record Decoupling Q3 2014</t>
  </si>
  <si>
    <t>Decoupling Q3 2015</t>
  </si>
  <si>
    <t>JRNL00378194</t>
  </si>
  <si>
    <t>Revised Decoupling Q1 2015</t>
  </si>
  <si>
    <t>25TX</t>
  </si>
  <si>
    <t>ADIT-UnProtected Plant Gross-up</t>
  </si>
  <si>
    <t>ADIT-UnProtected NonPlant Gross-up</t>
  </si>
  <si>
    <t>25RT</t>
  </si>
  <si>
    <t>Recl YE ADIT-R Trust</t>
  </si>
  <si>
    <t>JRNL00457708</t>
  </si>
  <si>
    <t>ADIT Excs Def ST Cash-Reg Gross Up</t>
  </si>
  <si>
    <t>PRA - Repairs Deduction</t>
  </si>
  <si>
    <t>ADIT Excs Def R Trust-Reg Gross Up</t>
  </si>
  <si>
    <t>25UR</t>
  </si>
  <si>
    <t>ADIT Excs Def SERP-Reg Gross Up</t>
  </si>
  <si>
    <t>Record Decoupling Q1 2014</t>
  </si>
  <si>
    <t>JRNL00382885</t>
  </si>
  <si>
    <t>REVERSE Q1 DECOUPLING 2015</t>
  </si>
  <si>
    <t>JRNL00382887</t>
  </si>
  <si>
    <t>Decoupling Q2 2015</t>
  </si>
  <si>
    <t>JRNL00389683</t>
  </si>
  <si>
    <t>Reverse Prior Q2 Decoupling</t>
  </si>
  <si>
    <t>rate adj OTP</t>
  </si>
  <si>
    <t>ADIT-Gross up</t>
  </si>
  <si>
    <t>JRNL00409086</t>
  </si>
  <si>
    <t>Reverse Q1 State State Decoupl</t>
  </si>
  <si>
    <t>ADIT-Protected Gross-up</t>
  </si>
  <si>
    <t>25SR</t>
  </si>
  <si>
    <t>Recl YE ADIT-SERP</t>
  </si>
  <si>
    <t>ADIT Excs Def LT Stock-Reg Gross Up</t>
  </si>
  <si>
    <t>ADIT Excs Def LT Cash-Reg Gross Up</t>
  </si>
  <si>
    <t>Cost of Removal</t>
  </si>
  <si>
    <t>JRNL00286333</t>
  </si>
  <si>
    <t>Record Decoupling Q3 2013</t>
  </si>
  <si>
    <t>JRNL00304565</t>
  </si>
  <si>
    <t>JRNL00429471</t>
  </si>
  <si>
    <t>Row Labels</t>
  </si>
  <si>
    <t>Grand Total</t>
  </si>
  <si>
    <t>Sum of Amount</t>
  </si>
  <si>
    <t>(Multiple Items)</t>
  </si>
  <si>
    <t>Column Labels</t>
  </si>
  <si>
    <t>Total</t>
  </si>
  <si>
    <t>S_NOL_SYS</t>
  </si>
  <si>
    <t>Self Insurance (Current)</t>
  </si>
  <si>
    <t>25SI.01</t>
  </si>
  <si>
    <t>ADIT State Decoupling</t>
  </si>
  <si>
    <t>Property Taxes</t>
  </si>
  <si>
    <t>Repairs Deduction</t>
  </si>
  <si>
    <t>Rate Case</t>
  </si>
  <si>
    <t>Post Retirement Benefits (Non-Current)</t>
  </si>
  <si>
    <t>25PR.02</t>
  </si>
  <si>
    <t>Post Retirement Benefits</t>
  </si>
  <si>
    <t>Pension</t>
  </si>
  <si>
    <t>Purchased Gas Cots</t>
  </si>
  <si>
    <t>Reserve for Insurance Deductibles</t>
  </si>
  <si>
    <t>Adjustment for Repairs Depreciation</t>
  </si>
  <si>
    <t>25DP.05</t>
  </si>
  <si>
    <t>Asset Gain/Loss</t>
  </si>
  <si>
    <t>25DP.04</t>
  </si>
  <si>
    <t>25DP.03</t>
  </si>
  <si>
    <t>Contribution in Aid of Construction</t>
  </si>
  <si>
    <t>25DP.02</t>
  </si>
  <si>
    <t>Depreciation</t>
  </si>
  <si>
    <t>25DP.01</t>
  </si>
  <si>
    <t>Short Term Bonus</t>
  </si>
  <si>
    <t>25BN.01</t>
  </si>
  <si>
    <t>Bad Debts</t>
  </si>
  <si>
    <t>AFUDC</t>
  </si>
  <si>
    <t>Ending Balance</t>
  </si>
  <si>
    <t>Unassigned</t>
  </si>
  <si>
    <t>Balance Sheet Only</t>
  </si>
  <si>
    <t>REG ASSETS</t>
  </si>
  <si>
    <t>OCI</t>
  </si>
  <si>
    <t>Net Operating Loss</t>
  </si>
  <si>
    <t>ITC</t>
  </si>
  <si>
    <t>Current Activity</t>
  </si>
  <si>
    <t>Adj Beg</t>
  </si>
  <si>
    <t>Beg Adj</t>
  </si>
  <si>
    <t>Tax Return Trueup</t>
  </si>
  <si>
    <t>Rate Change</t>
  </si>
  <si>
    <t>Beginning Balance</t>
  </si>
  <si>
    <t>Name</t>
  </si>
  <si>
    <t>Code</t>
  </si>
  <si>
    <t>Seg 3</t>
  </si>
  <si>
    <t>SubConsolidated Deferred Balances Report - Fed/State/FBOS (Reporting)</t>
  </si>
  <si>
    <t>Chesapeake Utilities Corporation_Deploy_2014.1</t>
  </si>
  <si>
    <t>Rabbi Trust</t>
  </si>
  <si>
    <t>12/31/2017 Balance</t>
  </si>
  <si>
    <t>Tax Reform 2017 Reg Asset Gross Up</t>
  </si>
  <si>
    <t>Protected</t>
  </si>
  <si>
    <t>Protected Gross-up</t>
  </si>
  <si>
    <t>UnProtected Plant</t>
  </si>
  <si>
    <t>UnProtected Plant Gross-up</t>
  </si>
  <si>
    <t>UnProtected NonPlant</t>
  </si>
  <si>
    <t>UnProtected NonPlant Gross-up</t>
  </si>
  <si>
    <t>Fed</t>
  </si>
  <si>
    <t>Blended</t>
  </si>
  <si>
    <t>G/L</t>
  </si>
  <si>
    <t>Adjust G/L 25TX</t>
  </si>
  <si>
    <t>OTP Adj</t>
  </si>
  <si>
    <t>Excess Deferred</t>
  </si>
  <si>
    <t>280R-254P</t>
  </si>
  <si>
    <t>280R-254N</t>
  </si>
  <si>
    <t>12/31/2017 Balance befor Rate Change</t>
  </si>
  <si>
    <t>Allocation from Parent</t>
  </si>
  <si>
    <t>Chesapeake Utilities Corporation</t>
  </si>
  <si>
    <t>Deferred income tax component before and after the change in the federal income tax rate</t>
  </si>
  <si>
    <t>BEFORE</t>
  </si>
  <si>
    <t>AFTER</t>
  </si>
  <si>
    <t>a</t>
  </si>
  <si>
    <t>b</t>
  </si>
  <si>
    <t>c</t>
  </si>
  <si>
    <t>d</t>
  </si>
  <si>
    <t>Reg Liability - Protected</t>
  </si>
  <si>
    <t>Reg Liability -UnProtected</t>
  </si>
  <si>
    <t>d-b-c</t>
  </si>
  <si>
    <t>Total with Gross-up</t>
  </si>
  <si>
    <t>254N</t>
  </si>
  <si>
    <t>254N Total</t>
  </si>
  <si>
    <t>254P</t>
  </si>
  <si>
    <t>254P Total</t>
  </si>
  <si>
    <t>MD00-00000-280R-254P</t>
  </si>
  <si>
    <t>280R</t>
  </si>
  <si>
    <t>MD00-00000-280R-254N</t>
  </si>
  <si>
    <t>WC00-00000-280R-254N</t>
  </si>
  <si>
    <t>WC00-00000-280R-254P</t>
  </si>
  <si>
    <t>JRNL00455239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</si>
  <si>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</si>
  <si>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</si>
  <si>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</si>
  <si>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</si>
  <si>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Unrecorded adjustment to correct grossup calulation at year end</t>
  </si>
  <si>
    <t>Reg Liability -UnProtected Plant</t>
  </si>
  <si>
    <t>Reg Liability -UnProtected Non Plant</t>
  </si>
  <si>
    <t>Excess Deferred Tax Liability before gross up</t>
  </si>
  <si>
    <t>PRIOR</t>
  </si>
  <si>
    <t>FC00</t>
  </si>
  <si>
    <t>JRNL00072909</t>
  </si>
  <si>
    <t>Acquis adj-ADIT Pension Reg Asset</t>
  </si>
  <si>
    <t>OFFSYS</t>
  </si>
  <si>
    <t>JRNL00065509</t>
  </si>
  <si>
    <t>FE00</t>
  </si>
  <si>
    <t>Opening Bal-Deferred taxes</t>
  </si>
  <si>
    <t>Acquis adj-Fed Rate to 35%</t>
  </si>
  <si>
    <t>25VA</t>
  </si>
  <si>
    <t>25CN</t>
  </si>
  <si>
    <t>JRNL00065504</t>
  </si>
  <si>
    <t>Activity-Deferred taxes</t>
  </si>
  <si>
    <t>JRNL00094504</t>
  </si>
  <si>
    <t>Record FPU 09 Detail</t>
  </si>
  <si>
    <t>25RD</t>
  </si>
  <si>
    <t>25RG</t>
  </si>
  <si>
    <t>25SV</t>
  </si>
  <si>
    <t>25WR</t>
  </si>
  <si>
    <t>JRNL00065506</t>
  </si>
  <si>
    <t>JRNL00068522</t>
  </si>
  <si>
    <t>INCOME TAXES</t>
  </si>
  <si>
    <t>15</t>
  </si>
  <si>
    <t>JRNL00107177</t>
  </si>
  <si>
    <t>JRNL00068515</t>
  </si>
  <si>
    <t>P&amp;A</t>
  </si>
  <si>
    <t>6</t>
  </si>
  <si>
    <t>JRNL00068337</t>
  </si>
  <si>
    <t>FPU Jan Activity</t>
  </si>
  <si>
    <t>JRNL00068585</t>
  </si>
  <si>
    <t>JRNL00068629</t>
  </si>
  <si>
    <t>JRNL00107470</t>
  </si>
  <si>
    <t>JRNL00068600</t>
  </si>
  <si>
    <t>JRNL00070827</t>
  </si>
  <si>
    <t>JRNL00072917</t>
  </si>
  <si>
    <t>Acquisition adjustment</t>
  </si>
  <si>
    <t>JRNL00107496</t>
  </si>
  <si>
    <t>JRNL00070819</t>
  </si>
  <si>
    <t>INCOME TAXES VER3</t>
  </si>
  <si>
    <t>JRNL00072881</t>
  </si>
  <si>
    <t>Input Batch from PC Upload</t>
  </si>
  <si>
    <t>JRNL00107522</t>
  </si>
  <si>
    <t>JRNL00072876</t>
  </si>
  <si>
    <t>TO ACCRUE ITC ANNUAL AMOUNT</t>
  </si>
  <si>
    <t>JRNL00074935</t>
  </si>
  <si>
    <t>INCOME TAXES VER2</t>
  </si>
  <si>
    <t>JRNL00107555</t>
  </si>
  <si>
    <t>JRNL00074908</t>
  </si>
  <si>
    <t>TO AMTZ ITC ANNUAL AMOUNT</t>
  </si>
  <si>
    <t>JRNL00077411</t>
  </si>
  <si>
    <t>JRNL00107608</t>
  </si>
  <si>
    <t>JRNL00077404</t>
  </si>
  <si>
    <t>ITC ACCRUAL</t>
  </si>
  <si>
    <t>JRNL00079514</t>
  </si>
  <si>
    <t>JRNL00107643</t>
  </si>
  <si>
    <t>JRNL00079507</t>
  </si>
  <si>
    <t>Accrue ITC Annual Amount</t>
  </si>
  <si>
    <t>JRNL00090765</t>
  </si>
  <si>
    <t>Reversal of JRNL 68629</t>
  </si>
  <si>
    <t>JRNL00090767</t>
  </si>
  <si>
    <t>Reversal of JRNL 72881</t>
  </si>
  <si>
    <t>JRNL00090773</t>
  </si>
  <si>
    <t>Reversal of JRNL 74935</t>
  </si>
  <si>
    <t>JRNL00090774</t>
  </si>
  <si>
    <t>Reversal of JRNL 77411</t>
  </si>
  <si>
    <t>JRNL00090777</t>
  </si>
  <si>
    <t>Reversal of JRNL 79514</t>
  </si>
  <si>
    <t>JRNL00090757</t>
  </si>
  <si>
    <t>Reversal of JRNL 68522</t>
  </si>
  <si>
    <t>JRNL00090766</t>
  </si>
  <si>
    <t>Reversal of JRNL 70827</t>
  </si>
  <si>
    <t>JRNL00092795</t>
  </si>
  <si>
    <t>JRNL00092712</t>
  </si>
  <si>
    <t>Adjust True up</t>
  </si>
  <si>
    <t>JRNL00092786</t>
  </si>
  <si>
    <t>FPU 2006 AMENDED</t>
  </si>
  <si>
    <t>JRNL00093084</t>
  </si>
  <si>
    <t>step up 35% amended tu</t>
  </si>
  <si>
    <t>JRNL00092788</t>
  </si>
  <si>
    <t>FN 2008 Tax True Up</t>
  </si>
  <si>
    <t>JRNL00090814</t>
  </si>
  <si>
    <t>Reversal of ITC Tx</t>
  </si>
  <si>
    <t>Decoupling Bonus</t>
  </si>
  <si>
    <t>JRNL00092787</t>
  </si>
  <si>
    <t>FPU 2007 AMEND</t>
  </si>
  <si>
    <t>3rd Qtr Est DIT Depr</t>
  </si>
  <si>
    <t>reclass step up to gw</t>
  </si>
  <si>
    <t>Decoupling True Up</t>
  </si>
  <si>
    <t>JRNL00114808</t>
  </si>
  <si>
    <t>FPU DIT RECLASSES</t>
  </si>
  <si>
    <t>Clear ADIT Beg Bal</t>
  </si>
  <si>
    <t>JRNL00113146</t>
  </si>
  <si>
    <t>To adj decoupling</t>
  </si>
  <si>
    <t>ADIT-Storm Reserve</t>
  </si>
  <si>
    <t>Decoupling Bonus Addition 2010</t>
  </si>
  <si>
    <t>JRNL00110993</t>
  </si>
  <si>
    <t>Adj Decoupling /fed impact</t>
  </si>
  <si>
    <t>Decoupling Bonus 2010 YTD Amort TU</t>
  </si>
  <si>
    <t>ADIT-Vacation</t>
  </si>
  <si>
    <t>ADIT-Purchased Gas/Power  Costs</t>
  </si>
  <si>
    <t>Decoupling Bonus TU</t>
  </si>
  <si>
    <t>BEG BAL ADJ SD</t>
  </si>
  <si>
    <t>ADIT-Conservation</t>
  </si>
  <si>
    <t>ADIT-Taxable Service Contributions</t>
  </si>
  <si>
    <t>FASB 109 Gross UP</t>
  </si>
  <si>
    <t>Decoupling Amort</t>
  </si>
  <si>
    <t>Decoupling Amort True Up</t>
  </si>
  <si>
    <t>1st Qtr Est DIT Depr</t>
  </si>
  <si>
    <t>JRNL00124060</t>
  </si>
  <si>
    <t>Reverse 1Q Estimated DIT</t>
  </si>
  <si>
    <t>2Q Estimated DIT</t>
  </si>
  <si>
    <t>3Q Estimated DIT</t>
  </si>
  <si>
    <t>Reverse 2Q Estimated DIT</t>
  </si>
  <si>
    <t>Reverse 2011 TX Entries</t>
  </si>
  <si>
    <t>JRNL00165607</t>
  </si>
  <si>
    <t>TX TRU UP 2010 FL DECOUPLE</t>
  </si>
  <si>
    <t>RECLASS ADIT</t>
  </si>
  <si>
    <t>JRNL00174519</t>
  </si>
  <si>
    <t>JRNL00174522</t>
  </si>
  <si>
    <t>Correct ITC Amort 2011</t>
  </si>
  <si>
    <t>JRNL00224734</t>
  </si>
  <si>
    <t>TX TRU UP 2011 FL DECOUPLE</t>
  </si>
  <si>
    <t>Amort reg liab</t>
  </si>
  <si>
    <t>JRNL00229342</t>
  </si>
  <si>
    <t>Tax gross up reg liab</t>
  </si>
  <si>
    <t>RECORD RATE ORDER RECLASS /REV FF</t>
  </si>
  <si>
    <t>JRNL00238830</t>
  </si>
  <si>
    <t>ADIT B/S Reclass 2011 Recon</t>
  </si>
  <si>
    <t>JRNL00238892</t>
  </si>
  <si>
    <t>ADIT-Asset Gain/Loss</t>
  </si>
  <si>
    <t>Record ADIT Cost Cons. Q1 2013</t>
  </si>
  <si>
    <t>Rev - Record ADIT Cost Cons. Q1 2013</t>
  </si>
  <si>
    <t>Record ADIT Cost Cons. Q1 &amp; Q2 2013</t>
  </si>
  <si>
    <t>JRNL00280554</t>
  </si>
  <si>
    <t>Record ADIT Cost Cons. Q3 2013</t>
  </si>
  <si>
    <t>XX900</t>
  </si>
  <si>
    <t>Record ADIT Cost Cons. Q1 2014</t>
  </si>
  <si>
    <t>Record ADIT Cost Cons. Q2 2014</t>
  </si>
  <si>
    <t>Record ADIT Cost Cons. Q3 2014</t>
  </si>
  <si>
    <t>JRNL00373223</t>
  </si>
  <si>
    <t>Record ADIT Cost Cons. Q1 2015</t>
  </si>
  <si>
    <t>Record ADIT Cost Cons. Q3 2015</t>
  </si>
  <si>
    <t>JRNL00394882</t>
  </si>
  <si>
    <t>JRNL00394881</t>
  </si>
  <si>
    <t>JRNL00403384</t>
  </si>
  <si>
    <t>2015 YE Deficiencies-Self Ins</t>
  </si>
  <si>
    <t>JRNL00410548</t>
  </si>
  <si>
    <t>Reclass 25__ ADIT to FE00 FF00 FN0</t>
  </si>
  <si>
    <t>JRNL00409179</t>
  </si>
  <si>
    <t>Reclass 25DP to FE00 FF00 FN0</t>
  </si>
  <si>
    <t>JRNL00417387</t>
  </si>
  <si>
    <t>Record CY Amortized ITC</t>
  </si>
  <si>
    <t>JRNL00423648</t>
  </si>
  <si>
    <t>Reverse 2015 YE Deficiencies</t>
  </si>
  <si>
    <t>JRNL00423661</t>
  </si>
  <si>
    <t>Reverse NOL RECLASS</t>
  </si>
  <si>
    <t>Reverse P/Y AJE - signs mixed up</t>
  </si>
  <si>
    <t>Reclass between Business Units</t>
  </si>
  <si>
    <t>Fixed Asset Transfer from FN to FE</t>
  </si>
  <si>
    <t>JRNL00453808</t>
  </si>
  <si>
    <t>ADIT-ADIT Reg Asset</t>
  </si>
  <si>
    <t>PRA-NOL</t>
  </si>
  <si>
    <t>ADIT-Property LT</t>
  </si>
  <si>
    <t>PRA - Contribution in Aid of Constructio</t>
  </si>
  <si>
    <t>CF00-00000-280R-254N</t>
  </si>
  <si>
    <t>CF00</t>
  </si>
  <si>
    <t>DE00-00000-280R-254N</t>
  </si>
  <si>
    <t>ES00-00000-280R-254N</t>
  </si>
  <si>
    <t>ES00</t>
  </si>
  <si>
    <t>FE00-00000-280R-254N</t>
  </si>
  <si>
    <t>FN00-00000-280R-254N</t>
  </si>
  <si>
    <t>FN00</t>
  </si>
  <si>
    <t>FT00-00000-280R-254N</t>
  </si>
  <si>
    <t>FT00</t>
  </si>
  <si>
    <t>FC00-00000-280R-254N</t>
  </si>
  <si>
    <t>FE00-00000-280R-254P</t>
  </si>
  <si>
    <t>ADIT-Piping and Conversion</t>
  </si>
  <si>
    <t>CF00-00000-280R-254P</t>
  </si>
  <si>
    <t>FI00-00000-280R-254N</t>
  </si>
  <si>
    <t>FI00</t>
  </si>
  <si>
    <t>DE00-00000-280R-254P</t>
  </si>
  <si>
    <t>FN00-00000-280R-254P</t>
  </si>
  <si>
    <t>ADIT-Fed Tx Ghg Reg Asset Other LT</t>
  </si>
  <si>
    <t>ES00-00000-280R-254P</t>
  </si>
  <si>
    <t>ADIT-481(a) Adjustment</t>
  </si>
  <si>
    <t>FC00-00000-280R-254P</t>
  </si>
  <si>
    <t>FI00-00000-280R-254P</t>
  </si>
  <si>
    <t>FT00-00000-280R-254P</t>
  </si>
  <si>
    <t>JRNL00455288</t>
  </si>
  <si>
    <t>NOL Reclass</t>
  </si>
  <si>
    <t>ADIT-Loss on Reacquired Debt</t>
  </si>
  <si>
    <t>ADIT-Deferred Revenue (Current)</t>
  </si>
  <si>
    <t>ADIT-SERP (Non-Current)</t>
  </si>
  <si>
    <t>ADIT-ADIT State Tax Reg Asset-DE</t>
  </si>
  <si>
    <t>ADIT-Tx Reg Asset Other LT</t>
  </si>
  <si>
    <t>ADIT-Flex Revenue</t>
  </si>
  <si>
    <t>ADIT-Deferred Revenue (Non-Current)</t>
  </si>
  <si>
    <t>ADIT-ADIT Outside Services</t>
  </si>
  <si>
    <t>ADIT-E3</t>
  </si>
  <si>
    <t>ADIT-Acquisition Adjustments</t>
  </si>
  <si>
    <t>EL00</t>
  </si>
  <si>
    <t>JRNL00457709</t>
  </si>
  <si>
    <t>EL00-00000-280R-254N</t>
  </si>
  <si>
    <t>ADIT Property LT</t>
  </si>
  <si>
    <t>Customer Based Intangibles</t>
  </si>
  <si>
    <t>25AM.01</t>
  </si>
  <si>
    <t>Amortization Schedules Prior Acquisitions</t>
  </si>
  <si>
    <t>Conservation</t>
  </si>
  <si>
    <t>Investment Tax Credit</t>
  </si>
  <si>
    <t>ADIT Reg Asset</t>
  </si>
  <si>
    <t>Storm Reserve</t>
  </si>
  <si>
    <t>S_NOL_SYS - 2014 - FL</t>
  </si>
  <si>
    <t>FL</t>
  </si>
  <si>
    <t>SERP (Current)</t>
  </si>
  <si>
    <t>Total State</t>
  </si>
  <si>
    <t>FED</t>
  </si>
  <si>
    <t>2500: ADIT Property LT</t>
  </si>
  <si>
    <t>25AF: AFUDC</t>
  </si>
  <si>
    <t>25AM.01: Amortization Schedules Prior Acquisitions</t>
  </si>
  <si>
    <t>25AM: Customer Based Intangibles</t>
  </si>
  <si>
    <t>25BD: Bad Debts</t>
  </si>
  <si>
    <t>25BN.01: Short Term Bonus</t>
  </si>
  <si>
    <t>25CN: Conservation</t>
  </si>
  <si>
    <t>25DP.01: Depreciation</t>
  </si>
  <si>
    <t>25DP.02: Contribution in Aid of Construction</t>
  </si>
  <si>
    <t>25DP.03: Cost of Removal</t>
  </si>
  <si>
    <t>25DP.04: Asset Gain/Loss</t>
  </si>
  <si>
    <t>25DP.05: Adjustment for Repairs Depreciation</t>
  </si>
  <si>
    <t>25ID: Reserve for Insurance Deductibles</t>
  </si>
  <si>
    <t>25IT: Investment Tax Credit</t>
  </si>
  <si>
    <t>25PG: Purchased Gas Cots</t>
  </si>
  <si>
    <t>25PN: Pension</t>
  </si>
  <si>
    <t>25PR.02: Post Retirement Benefits (Non-Current)</t>
  </si>
  <si>
    <t>25PR: Post Retirement Benefits</t>
  </si>
  <si>
    <t>25RC: Rate Case</t>
  </si>
  <si>
    <t>25RE: Repairs Deduction</t>
  </si>
  <si>
    <t>25RG: ADIT Reg Asset</t>
  </si>
  <si>
    <t>25RP: Property Taxes</t>
  </si>
  <si>
    <t>25SD: ADIT State Decoupling</t>
  </si>
  <si>
    <t>25SI.01: Self Insurance (Current)</t>
  </si>
  <si>
    <t>25WR: Storm Reserve</t>
  </si>
  <si>
    <t>S_NOL_SYS - 2014 - FL: S_NOL_SYS - 2014 - FL</t>
  </si>
  <si>
    <t>S_NOL_SYS: S_NOL_SYS</t>
  </si>
  <si>
    <t>Breakout of FED and State</t>
  </si>
  <si>
    <t>25RT: Rabbi Trust</t>
  </si>
  <si>
    <t>25SR: SERP</t>
  </si>
  <si>
    <t>25TX: Tax Reform 2017 Reg Asset Gross Up</t>
  </si>
  <si>
    <t>State</t>
  </si>
  <si>
    <t>Total FED</t>
  </si>
  <si>
    <t>FN41-00000-25PN-2832</t>
  </si>
  <si>
    <t>FN41</t>
  </si>
  <si>
    <t>FN43-00000-25PN-2832</t>
  </si>
  <si>
    <t>FN43</t>
  </si>
  <si>
    <t>FN41-00000-2500-2832</t>
  </si>
  <si>
    <t>FN43-00000-2500-2832</t>
  </si>
  <si>
    <t>FN41-00000-25AA-2832</t>
  </si>
  <si>
    <t>FN43-00000-25AA-2832</t>
  </si>
  <si>
    <t>FN41-00000-2500-2822</t>
  </si>
  <si>
    <t>FN43-00000-2500-2822</t>
  </si>
  <si>
    <t>FN00-00000-25DP-2822</t>
  </si>
  <si>
    <t>FN41-00000-25DP-2822</t>
  </si>
  <si>
    <t>FN43-00000-25DP-2822</t>
  </si>
  <si>
    <t>FN41-00000-25BD-2831</t>
  </si>
  <si>
    <t>FN43-00000-25BD-2831</t>
  </si>
  <si>
    <t>FN41-00000-25CN-2831</t>
  </si>
  <si>
    <t>FN43-00000-25CN-2831</t>
  </si>
  <si>
    <t>FN41-00000-25RC-2832</t>
  </si>
  <si>
    <t>FN41-00000-25SI-2832</t>
  </si>
  <si>
    <t>FN43-00000-25SI-2832</t>
  </si>
  <si>
    <t>FN41-00000-25VA-2831</t>
  </si>
  <si>
    <t>FN43-00000-25VA-2831</t>
  </si>
  <si>
    <t>FN41-00000-25UR-2831</t>
  </si>
  <si>
    <t>FN43-00000-25UR-2831</t>
  </si>
  <si>
    <t>FN41-00000-25EN-2832</t>
  </si>
  <si>
    <t>FN43-00000-25EN-2832</t>
  </si>
  <si>
    <t>FN41-00000-25PR-2832</t>
  </si>
  <si>
    <t>FN43-00000-25PR-2832</t>
  </si>
  <si>
    <t>FN41-00000-25AM-2832</t>
  </si>
  <si>
    <t>FN43-00000-25AM-2832</t>
  </si>
  <si>
    <t>FN41-00000-25RD-2832</t>
  </si>
  <si>
    <t>FN41-00000-25SI-2831</t>
  </si>
  <si>
    <t>FN41-00000-25SV-2831</t>
  </si>
  <si>
    <t>FN41-00000-25WR-2832</t>
  </si>
  <si>
    <t>FN43-00000-25RD-2832</t>
  </si>
  <si>
    <t>FN43-00000-25SI-2831</t>
  </si>
  <si>
    <t>FN43-00000-25SV-2831</t>
  </si>
  <si>
    <t>FN41-00000-25DP-2829</t>
  </si>
  <si>
    <t>FN41-00000-25IT-2550</t>
  </si>
  <si>
    <t>FN43-00000-25DP-2829</t>
  </si>
  <si>
    <t>FN43-00000-25IT-2550</t>
  </si>
  <si>
    <t>INCOME TAXES VER 2</t>
  </si>
  <si>
    <t>LIBERALIZED DEPR -FEDERAL</t>
  </si>
  <si>
    <t>15Y</t>
  </si>
  <si>
    <t>LIBERALIZED DEPRECIATION-FEDER</t>
  </si>
  <si>
    <t>LIBERALIZED DEPRECIATION-STATE</t>
  </si>
  <si>
    <t>JRNL00086019</t>
  </si>
  <si>
    <t>FN00-00000-25IT-2550</t>
  </si>
  <si>
    <t>JRNL00092627</t>
  </si>
  <si>
    <t>FN00-00000-25OH-2832</t>
  </si>
  <si>
    <t>FN DEC 2009 Fed Tax True Up</t>
  </si>
  <si>
    <t>FN00-00000-25PG-2831</t>
  </si>
  <si>
    <t>FN00-00000-25RC-2832</t>
  </si>
  <si>
    <t>FN00-00000-25PN-2832</t>
  </si>
  <si>
    <t>JRNL00092601</t>
  </si>
  <si>
    <t>FN00-00000-2500-2832</t>
  </si>
  <si>
    <t>FN Oct 2009 Fed Tax True Up</t>
  </si>
  <si>
    <t>FN00-00000-25AM-2832</t>
  </si>
  <si>
    <t>state true up pre-merger FN</t>
  </si>
  <si>
    <t>35 TO 34 ADJ FN TRUE UP</t>
  </si>
  <si>
    <t>Fed impact/state true up pre-merger FN</t>
  </si>
  <si>
    <t>FN00-00000-25VA-2832</t>
  </si>
  <si>
    <t>FN00-00000-25SD-2832</t>
  </si>
  <si>
    <t>FN00-00000-25SI-2831</t>
  </si>
  <si>
    <t>FN00-00000-25EN-2832</t>
  </si>
  <si>
    <t>JRNL00090900</t>
  </si>
  <si>
    <t>JRNL00090856</t>
  </si>
  <si>
    <t>FN Investment Tax Credit Amort</t>
  </si>
  <si>
    <t>1st Qtr EST DIT Depr</t>
  </si>
  <si>
    <t>JRNL00090784</t>
  </si>
  <si>
    <t>Reversal of JRNL 86019</t>
  </si>
  <si>
    <t>JRNL00092691</t>
  </si>
  <si>
    <t>FN00-00000-25SV-2831</t>
  </si>
  <si>
    <t>FN00-00000-25VA-2831</t>
  </si>
  <si>
    <t>JRNL00096803</t>
  </si>
  <si>
    <t>Correction of EST DIT Depr</t>
  </si>
  <si>
    <t>JRNL00097391</t>
  </si>
  <si>
    <t>ITC Amortization</t>
  </si>
  <si>
    <t>JRNL00096802</t>
  </si>
  <si>
    <t>JRNL00101116</t>
  </si>
  <si>
    <t>Nov</t>
  </si>
  <si>
    <t>JRNL00102304</t>
  </si>
  <si>
    <t>JRNL00102305</t>
  </si>
  <si>
    <t>JRNL00112973</t>
  </si>
  <si>
    <t>ADIT-Rate Refund/Rate case</t>
  </si>
  <si>
    <t>JRNL00110861</t>
  </si>
  <si>
    <t>YE Tax Accrual</t>
  </si>
  <si>
    <t>ADIT-Natural Gas Odorizer</t>
  </si>
  <si>
    <t>JRNL00114327</t>
  </si>
  <si>
    <t>YE tax accrual</t>
  </si>
  <si>
    <t>JRNL00110908</t>
  </si>
  <si>
    <t>JRNL00110917</t>
  </si>
  <si>
    <t>JRNL00110824</t>
  </si>
  <si>
    <t>JRNL00110822</t>
  </si>
  <si>
    <t>FN00-00000-25WR-2832</t>
  </si>
  <si>
    <t>JRNL00107360</t>
  </si>
  <si>
    <t>ITC AMORTIZATION DEC</t>
  </si>
  <si>
    <t>FN00-00000-25ID-2831</t>
  </si>
  <si>
    <t>JRNL00110354</t>
  </si>
  <si>
    <t>JRNL00110355</t>
  </si>
  <si>
    <t>FN00-00000-25BD-2831</t>
  </si>
  <si>
    <t>FN00-00000-25CN-2831</t>
  </si>
  <si>
    <t>JRNL00113662</t>
  </si>
  <si>
    <t>Reverse quarterly dit</t>
  </si>
  <si>
    <t>FN00-00000-25DP-2832</t>
  </si>
  <si>
    <t>JRNL00114891</t>
  </si>
  <si>
    <t>JRNL00110915</t>
  </si>
  <si>
    <t>FN00-00000-25RG-2832</t>
  </si>
  <si>
    <t>JRNL00110820</t>
  </si>
  <si>
    <t>JRNL00110905</t>
  </si>
  <si>
    <t>JRNL00110907</t>
  </si>
  <si>
    <t>JRNL00113020</t>
  </si>
  <si>
    <t>JRNL00115324</t>
  </si>
  <si>
    <t>JRNL00118692</t>
  </si>
  <si>
    <t>ITC AMORTIZATION FEB</t>
  </si>
  <si>
    <t>JRNL00119167</t>
  </si>
  <si>
    <t>FN00-00000-252L-2832</t>
  </si>
  <si>
    <t>JRNL00125755</t>
  </si>
  <si>
    <t>JRNL00124464</t>
  </si>
  <si>
    <t>JRNL00125739</t>
  </si>
  <si>
    <t>JRNL00125572</t>
  </si>
  <si>
    <t>PLANTTFR</t>
  </si>
  <si>
    <t>JRNL00129142</t>
  </si>
  <si>
    <t>Transfer Meters and Regulators</t>
  </si>
  <si>
    <t>JRNL00129507</t>
  </si>
  <si>
    <t>ITC AMORTIZATION</t>
  </si>
  <si>
    <t>JRNL00130400</t>
  </si>
  <si>
    <t>JRNL00130483</t>
  </si>
  <si>
    <t>Adj Decoupling</t>
  </si>
  <si>
    <t>JRNL00130480</t>
  </si>
  <si>
    <t>Income Tax Accrual</t>
  </si>
  <si>
    <t>JRNL00132562</t>
  </si>
  <si>
    <t>JRNL00134783</t>
  </si>
  <si>
    <t>JRNL00138035</t>
  </si>
  <si>
    <t>JRNL00139677</t>
  </si>
  <si>
    <t>JRNL00139109</t>
  </si>
  <si>
    <t>JRNL00143595</t>
  </si>
  <si>
    <t>JRNL00145042</t>
  </si>
  <si>
    <t>JRNL00146396</t>
  </si>
  <si>
    <t>JRNL00150651</t>
  </si>
  <si>
    <t>JRNL00153909</t>
  </si>
  <si>
    <t>FN00-00000-25MR-2831</t>
  </si>
  <si>
    <t>25MR</t>
  </si>
  <si>
    <t>JRNL00154948</t>
  </si>
  <si>
    <t>JRNL00152993</t>
  </si>
  <si>
    <t>JRNL00153765</t>
  </si>
  <si>
    <t>JRNL00153593</t>
  </si>
  <si>
    <t>JRNL00158482</t>
  </si>
  <si>
    <t>JRNL00160332</t>
  </si>
  <si>
    <t>JRNL00163224</t>
  </si>
  <si>
    <t>JRNL00165037</t>
  </si>
  <si>
    <t>JRNL00168953</t>
  </si>
  <si>
    <t>JRNL00171782</t>
  </si>
  <si>
    <t>YE TAX ACCRUAL 2011</t>
  </si>
  <si>
    <t>JRNL00171917</t>
  </si>
  <si>
    <t>JRNL00171916</t>
  </si>
  <si>
    <t>ADJ</t>
  </si>
  <si>
    <t>JRNL00171666</t>
  </si>
  <si>
    <t>FN00-00000-25MC-2832</t>
  </si>
  <si>
    <t>25MC</t>
  </si>
  <si>
    <t>Gross up Merger Cost Reg Asset for tax</t>
  </si>
  <si>
    <t>FN00-00000-25AA-2832</t>
  </si>
  <si>
    <t>Gross up Reg Asset balance for tax</t>
  </si>
  <si>
    <t>JRNL00174426</t>
  </si>
  <si>
    <t>YEAR END TAX ACCRUAL ADIT</t>
  </si>
  <si>
    <t>JRNL00165546</t>
  </si>
  <si>
    <t>-ADIT- Bad Debt</t>
  </si>
  <si>
    <t>JRNL00168104</t>
  </si>
  <si>
    <t>-ADIT- Depreciation</t>
  </si>
  <si>
    <t>JRNL00171849</t>
  </si>
  <si>
    <t>Reclass ADIT</t>
  </si>
  <si>
    <t>JRNL00171746</t>
  </si>
  <si>
    <t>JRNL00171923</t>
  </si>
  <si>
    <t>decoupling aep bare steel adj</t>
  </si>
  <si>
    <t>JRNL00176895</t>
  </si>
  <si>
    <t>Amortize Acquisition Adj ADIT</t>
  </si>
  <si>
    <t>JRNL00176896</t>
  </si>
  <si>
    <t>Amortize Merger Costs ADIT</t>
  </si>
  <si>
    <t>JRNL00174686</t>
  </si>
  <si>
    <t>JRNL00179514</t>
  </si>
  <si>
    <t>JRNL00179515</t>
  </si>
  <si>
    <t>JRNL00179510</t>
  </si>
  <si>
    <t>JRNL00182696</t>
  </si>
  <si>
    <t>JRNL00182715</t>
  </si>
  <si>
    <t>JRNL00182614</t>
  </si>
  <si>
    <t>JRNL00185989</t>
  </si>
  <si>
    <t>JRNL00187836</t>
  </si>
  <si>
    <t>JRNL00187837</t>
  </si>
  <si>
    <t>JRNL00187810</t>
  </si>
  <si>
    <t>JRNL00194002</t>
  </si>
  <si>
    <t>JRNL00194003</t>
  </si>
  <si>
    <t>JRNL00193996</t>
  </si>
  <si>
    <t>JRNL00198556</t>
  </si>
  <si>
    <t>JRNL00198559</t>
  </si>
  <si>
    <t>JRNL00198545</t>
  </si>
  <si>
    <t>JRNL00199093</t>
  </si>
  <si>
    <t>JRNL00199131</t>
  </si>
  <si>
    <t>JRNL00204677</t>
  </si>
  <si>
    <t>JRNL00204678</t>
  </si>
  <si>
    <t>JRNL00204673</t>
  </si>
  <si>
    <t>JRNL00210686</t>
  </si>
  <si>
    <t>JRNL00210687</t>
  </si>
  <si>
    <t>JRNL00210682</t>
  </si>
  <si>
    <t>JRNL00215086</t>
  </si>
  <si>
    <t>JRNL00215088</t>
  </si>
  <si>
    <t>JRNL00215076</t>
  </si>
  <si>
    <t>JRNL00217556</t>
  </si>
  <si>
    <t>JRNL00217555</t>
  </si>
  <si>
    <t>JRNL00221105</t>
  </si>
  <si>
    <t>JRNL00221106</t>
  </si>
  <si>
    <t>JRNL00221101</t>
  </si>
  <si>
    <t>JRNL00227167</t>
  </si>
  <si>
    <t>JRNL00227168</t>
  </si>
  <si>
    <t>JRNL00227163</t>
  </si>
  <si>
    <t>FN00-AA700-25RG-2832</t>
  </si>
  <si>
    <t>JRNL00229354</t>
  </si>
  <si>
    <t>JRNL00233527</t>
  </si>
  <si>
    <t>JRNL00239001</t>
  </si>
  <si>
    <t>ADIT-Amortization-Atlantic Acquisition</t>
  </si>
  <si>
    <t>FN00-00000-25PC-2822</t>
  </si>
  <si>
    <t>25PC</t>
  </si>
  <si>
    <t>ADIT-Piping/Conversion</t>
  </si>
  <si>
    <t>JRNL00233529</t>
  </si>
  <si>
    <t>JRNL00233522</t>
  </si>
  <si>
    <t>JRNL00236416</t>
  </si>
  <si>
    <t>Reverse 2012 YTD ADIT Depr</t>
  </si>
  <si>
    <t>FN00-00000-25BN-2831</t>
  </si>
  <si>
    <t>JRNL00237515</t>
  </si>
  <si>
    <t>Amortize Regulatory Liability</t>
  </si>
  <si>
    <t>JRNL00238831</t>
  </si>
  <si>
    <t>Reverse 2012 YTD Decoupling</t>
  </si>
  <si>
    <t>Reverse Amortize Regulatory Liability</t>
  </si>
  <si>
    <t>JRNL00241494</t>
  </si>
  <si>
    <t>JRNL00241495</t>
  </si>
  <si>
    <t>JRNL00241490</t>
  </si>
  <si>
    <t>JRNL00241498</t>
  </si>
  <si>
    <t>JRNL00246005</t>
  </si>
  <si>
    <t>JRNL00246006</t>
  </si>
  <si>
    <t>JRNL00246001</t>
  </si>
  <si>
    <t>JRNL00246008</t>
  </si>
  <si>
    <t>JRNL00251879</t>
  </si>
  <si>
    <t>JRNL00251880</t>
  </si>
  <si>
    <t>JRNL00251874</t>
  </si>
  <si>
    <t>JRNL00251882</t>
  </si>
  <si>
    <t>JRNL00256527</t>
  </si>
  <si>
    <t>JRNL00256528</t>
  </si>
  <si>
    <t>JRNL00256522</t>
  </si>
  <si>
    <t>JRNL00256530</t>
  </si>
  <si>
    <t>JRNL00263122</t>
  </si>
  <si>
    <t>JRNL00263123</t>
  </si>
  <si>
    <t>JRNL00263118</t>
  </si>
  <si>
    <t>JRNL00263125</t>
  </si>
  <si>
    <t>JRNL00268009</t>
  </si>
  <si>
    <t>JRNL00268014</t>
  </si>
  <si>
    <t>JRNL00268006</t>
  </si>
  <si>
    <t>JRNL00268016</t>
  </si>
  <si>
    <t>JRNL00273496</t>
  </si>
  <si>
    <t>JRNL00273497</t>
  </si>
  <si>
    <t>JRNL00273492</t>
  </si>
  <si>
    <t>JRNL00273500</t>
  </si>
  <si>
    <t>JRNL00278835</t>
  </si>
  <si>
    <t>JRNL00278836</t>
  </si>
  <si>
    <t>JRNL00278832</t>
  </si>
  <si>
    <t>FN Accrual to return diff - IPP</t>
  </si>
  <si>
    <t>JRNL00278838</t>
  </si>
  <si>
    <t>JRNL00284355</t>
  </si>
  <si>
    <t>JRNL00284356</t>
  </si>
  <si>
    <t>JRNL00284350</t>
  </si>
  <si>
    <t>JRNL00284358</t>
  </si>
  <si>
    <t>JRNL00290206</t>
  </si>
  <si>
    <t>JRNL00290208</t>
  </si>
  <si>
    <t>JRNL00290203</t>
  </si>
  <si>
    <t>JRNL00290210</t>
  </si>
  <si>
    <t>JRNL00295099</t>
  </si>
  <si>
    <t>JRNL00295100</t>
  </si>
  <si>
    <t>JRNL00295096</t>
  </si>
  <si>
    <t>JRNL00295102</t>
  </si>
  <si>
    <t>JRNL00301361</t>
  </si>
  <si>
    <t>JRNL00306449</t>
  </si>
  <si>
    <t>JRNL00301362</t>
  </si>
  <si>
    <t>JRNL00306466</t>
  </si>
  <si>
    <t>ADIT-Merger cost amortization</t>
  </si>
  <si>
    <t>JRNL00301358</t>
  </si>
  <si>
    <t>FN00-00000-25GP-2821</t>
  </si>
  <si>
    <t>25GP</t>
  </si>
  <si>
    <t>2821</t>
  </si>
  <si>
    <t>ADIT-GRIP</t>
  </si>
  <si>
    <t>FN00-XX900-25PR-2832</t>
  </si>
  <si>
    <t>JRNL00301364</t>
  </si>
  <si>
    <t>JRNL00306450</t>
  </si>
  <si>
    <t>Record 2013 Decoupling</t>
  </si>
  <si>
    <t>JRNL00308297</t>
  </si>
  <si>
    <t>JRNL00308298</t>
  </si>
  <si>
    <t>JRNL00308294</t>
  </si>
  <si>
    <t>JRNL00308300</t>
  </si>
  <si>
    <t>JRNL00311113</t>
  </si>
  <si>
    <t>JRNL00311114</t>
  </si>
  <si>
    <t>JRNL00311110</t>
  </si>
  <si>
    <t>JRNL00311116</t>
  </si>
  <si>
    <t>JRNL00316814</t>
  </si>
  <si>
    <t>JRNL00316815</t>
  </si>
  <si>
    <t>JRNL00316811</t>
  </si>
  <si>
    <t>JRNL00316817</t>
  </si>
  <si>
    <t>JRNL00322105</t>
  </si>
  <si>
    <t>JRNL00322106</t>
  </si>
  <si>
    <t>JRNL00322102</t>
  </si>
  <si>
    <t>JRNL00322108</t>
  </si>
  <si>
    <t>JRNL00328186</t>
  </si>
  <si>
    <t>JRNL00328187</t>
  </si>
  <si>
    <t>JRNL00328182</t>
  </si>
  <si>
    <t>JRNL00328189</t>
  </si>
  <si>
    <t>JRNL00333453</t>
  </si>
  <si>
    <t>JRNL00333454</t>
  </si>
  <si>
    <t>JRNL00333449</t>
  </si>
  <si>
    <t>JRNL00333457</t>
  </si>
  <si>
    <t>JRNL00338663</t>
  </si>
  <si>
    <t>JRNL00338664</t>
  </si>
  <si>
    <t>JRNL00338660</t>
  </si>
  <si>
    <t>JRNL00340572</t>
  </si>
  <si>
    <t>Reverse ADIT Depr Q2 2014</t>
  </si>
  <si>
    <t>JRNL00338666</t>
  </si>
  <si>
    <t>JRNL00343639</t>
  </si>
  <si>
    <t>JRNL00343640</t>
  </si>
  <si>
    <t>JRNL00343636</t>
  </si>
  <si>
    <t>JRNL00343643</t>
  </si>
  <si>
    <t>JRNL00350263</t>
  </si>
  <si>
    <t>JRNL00350265</t>
  </si>
  <si>
    <t>JRNL00350259</t>
  </si>
  <si>
    <t>JRNL00350268</t>
  </si>
  <si>
    <t>JRNL00354819</t>
  </si>
  <si>
    <t>JRNL00354816</t>
  </si>
  <si>
    <t>JRNL00354821</t>
  </si>
  <si>
    <t>JRNL00354840</t>
  </si>
  <si>
    <t>JRNL00361333</t>
  </si>
  <si>
    <t>JRNL00361313</t>
  </si>
  <si>
    <t>JRNL00367725</t>
  </si>
  <si>
    <t>JRNL00373257</t>
  </si>
  <si>
    <t>FN00-xx900-25PR-2832</t>
  </si>
  <si>
    <t>ADIT-Merger Cost</t>
  </si>
  <si>
    <t>JRNL00367722</t>
  </si>
  <si>
    <t>JRNL00372786</t>
  </si>
  <si>
    <t>ITC AMORT WO</t>
  </si>
  <si>
    <t>ADIT-Grip Over-Recoveries</t>
  </si>
  <si>
    <t>FN-2014 STATE DECOUPLING-FL</t>
  </si>
  <si>
    <t>JRNL00373537</t>
  </si>
  <si>
    <t>JRNL00375218</t>
  </si>
  <si>
    <t>Record ADIT Amortization Q1 2015</t>
  </si>
  <si>
    <t>JRNL00376915</t>
  </si>
  <si>
    <t>JRNL00378807</t>
  </si>
  <si>
    <t>JRNL00380924</t>
  </si>
  <si>
    <t>JRNL00382839</t>
  </si>
  <si>
    <t>Record ADIT Amortization Q2 2015</t>
  </si>
  <si>
    <t>Record ADIT Cost Cons. Q2 2015</t>
  </si>
  <si>
    <t>JRNL00384925</t>
  </si>
  <si>
    <t>JRNL00386951</t>
  </si>
  <si>
    <t>JRNL00389050</t>
  </si>
  <si>
    <t>Record ADIT Amortization Q3 2015</t>
  </si>
  <si>
    <t>JRNL00391210</t>
  </si>
  <si>
    <t>JRNL00393098</t>
  </si>
  <si>
    <t>JRNL00395305</t>
  </si>
  <si>
    <t>JRNL00397731</t>
  </si>
  <si>
    <t>JRNL00398197</t>
  </si>
  <si>
    <t>FN ADIT Cost of Removal - PRA</t>
  </si>
  <si>
    <t>FN ADIT Reserve Insurance Deduct - PRA</t>
  </si>
  <si>
    <t>FN State-FL Fed Benefit PRA</t>
  </si>
  <si>
    <t>JRNL00398515</t>
  </si>
  <si>
    <t>FN ADIT Asset G/L - PRA</t>
  </si>
  <si>
    <t>FN ADIT Depreciation - PRA</t>
  </si>
  <si>
    <t>FN00-00000-25RE-2822</t>
  </si>
  <si>
    <t>FN00-00000-25SL-2832</t>
  </si>
  <si>
    <t>FN ADIT Repairs - PRA</t>
  </si>
  <si>
    <t>FN ADIT NOL - PRA</t>
  </si>
  <si>
    <t>FN ADIT State Decoupling - PRA</t>
  </si>
  <si>
    <t>JRNL00398058</t>
  </si>
  <si>
    <t>JRNL00400108</t>
  </si>
  <si>
    <t>JRNL00401964</t>
  </si>
  <si>
    <t>JRNL00404469</t>
  </si>
  <si>
    <t>JRNL00406437</t>
  </si>
  <si>
    <t>JRNL00409137</t>
  </si>
  <si>
    <t>JRNL00411503</t>
  </si>
  <si>
    <t>JRNL00413097</t>
  </si>
  <si>
    <t>JRNL00415936</t>
  </si>
  <si>
    <t>JRNL00417912</t>
  </si>
  <si>
    <t>JRNL00420176</t>
  </si>
  <si>
    <t>JRNL00422421</t>
  </si>
  <si>
    <t>Amount investigated, write off</t>
  </si>
  <si>
    <t>JRNL00423902</t>
  </si>
  <si>
    <t>JRNL00421979</t>
  </si>
  <si>
    <t>JRNL00424405</t>
  </si>
  <si>
    <t>NOL True-up</t>
  </si>
  <si>
    <t>JRNL00425003</t>
  </si>
  <si>
    <t>JRNL00427237</t>
  </si>
  <si>
    <t>JRNL00428891</t>
  </si>
  <si>
    <t>JRNL00434073</t>
  </si>
  <si>
    <t>JRNL00436329</t>
  </si>
  <si>
    <t>JRNL00438435</t>
  </si>
  <si>
    <t>FN00-00000-2500-2822</t>
  </si>
  <si>
    <t>Fixed Asset Transfer from FN to CF</t>
  </si>
  <si>
    <t>JRNL00440702</t>
  </si>
  <si>
    <t>JRNL00442811</t>
  </si>
  <si>
    <t>JRNL00444729</t>
  </si>
  <si>
    <t>JRNL00447061</t>
  </si>
  <si>
    <t>JRNL00449336</t>
  </si>
  <si>
    <t>JRNL00451704</t>
  </si>
  <si>
    <t>FN00-00000-25TX-2822</t>
  </si>
  <si>
    <t>PRA - ADIT State Decoupling</t>
  </si>
  <si>
    <t>PRA - NOL</t>
  </si>
  <si>
    <t>JRNL00453936</t>
  </si>
  <si>
    <t>JRNL00454375</t>
  </si>
  <si>
    <t>JRNL00456246</t>
  </si>
  <si>
    <t>FN00-00000-25TX-2832</t>
  </si>
  <si>
    <t>FN00-AA700-25BN-2832</t>
  </si>
  <si>
    <t>FN00-AA700-25BN-2831</t>
  </si>
  <si>
    <t>FN00-AA700-25RT-2832</t>
  </si>
  <si>
    <t>FN00-AA700-25SR-2832</t>
  </si>
  <si>
    <t>JRNL00458489</t>
  </si>
  <si>
    <t>2/21/2018 1:54:59 PM</t>
  </si>
  <si>
    <t>2017 TAX PROVISION 21%v2, FN00</t>
  </si>
  <si>
    <t>Acquisition Adjustment</t>
  </si>
  <si>
    <t>Environmental</t>
  </si>
  <si>
    <t>Grip Over Recoveries</t>
  </si>
  <si>
    <t>Merger Cost Amortization</t>
  </si>
  <si>
    <t>Piping and Conservation</t>
  </si>
  <si>
    <t>ADIT Outside Services</t>
  </si>
  <si>
    <t>25SR.01</t>
  </si>
  <si>
    <t>FN ADIT</t>
  </si>
  <si>
    <t>25AA: Acquisition Adjustment</t>
  </si>
  <si>
    <t>25EN: Environmental</t>
  </si>
  <si>
    <t>25GP: Grip Over Recoveries</t>
  </si>
  <si>
    <t>25MC: Merger Cost Amortization</t>
  </si>
  <si>
    <t>25PC: Piping and Conservation</t>
  </si>
  <si>
    <t>25SV: ADIT Outside Services</t>
  </si>
  <si>
    <t>25SL1</t>
  </si>
  <si>
    <t>25SL2</t>
  </si>
  <si>
    <t>UNNP</t>
  </si>
  <si>
    <t>UNPP</t>
  </si>
  <si>
    <t>P</t>
  </si>
  <si>
    <t>NetAdjust to LT Bonus</t>
  </si>
  <si>
    <t xml:space="preserve">Originating Org Unit:  </t>
  </si>
  <si>
    <t xml:space="preserve">Entered by:  </t>
  </si>
  <si>
    <t>Total Debits</t>
  </si>
  <si>
    <t xml:space="preserve">Journal Number — JRNL:  </t>
  </si>
  <si>
    <t xml:space="preserve">Approved by:  </t>
  </si>
  <si>
    <t>DR/CR TOT</t>
  </si>
  <si>
    <t xml:space="preserve">JE Description:  </t>
  </si>
  <si>
    <t>Recl YE ADIT</t>
  </si>
  <si>
    <t xml:space="preserve">Posted Date:  </t>
  </si>
  <si>
    <t>Row Ct.</t>
  </si>
  <si>
    <t>JE desc length</t>
  </si>
  <si>
    <t xml:space="preserve">Journal Type:  </t>
  </si>
  <si>
    <t xml:space="preserve">Prepared by:  </t>
  </si>
  <si>
    <t xml:space="preserve">Apply Date:  </t>
  </si>
  <si>
    <t>N</t>
  </si>
  <si>
    <t>Reversing?</t>
  </si>
  <si>
    <t>Account</t>
  </si>
  <si>
    <t>Debit</t>
  </si>
  <si>
    <t>Credit</t>
  </si>
  <si>
    <t>Ref</t>
  </si>
  <si>
    <t>Doc</t>
  </si>
  <si>
    <t>b1</t>
  </si>
  <si>
    <t>b2</t>
  </si>
  <si>
    <t>b3</t>
  </si>
  <si>
    <t>seg1</t>
  </si>
  <si>
    <t>seg2</t>
  </si>
  <si>
    <t>seg3</t>
  </si>
  <si>
    <t>seg4</t>
  </si>
  <si>
    <t>ck desc length</t>
  </si>
  <si>
    <t>spare1</t>
  </si>
  <si>
    <t>spare2</t>
  </si>
  <si>
    <t>spare3</t>
  </si>
  <si>
    <t>AE01</t>
  </si>
  <si>
    <t>LT Stock</t>
  </si>
  <si>
    <t>EF00</t>
  </si>
  <si>
    <t>FF00</t>
  </si>
  <si>
    <t>FM00</t>
  </si>
  <si>
    <t>PC00</t>
  </si>
  <si>
    <t>PS00</t>
  </si>
  <si>
    <t>SC00</t>
  </si>
  <si>
    <t>SG00</t>
  </si>
  <si>
    <t>SK00</t>
  </si>
  <si>
    <t>Totals</t>
  </si>
  <si>
    <t>Ck Total s/b zero</t>
  </si>
  <si>
    <t>cccc-ddddd-nnnn-aaaa</t>
  </si>
  <si>
    <t>&lt;&lt;&lt; formulas for using FULL ACCT</t>
  </si>
  <si>
    <t>Recl YE Excess ADIT</t>
  </si>
  <si>
    <t>ADIT Excs Def LT Stock-Recl CU NR Tx Exp</t>
  </si>
  <si>
    <t>8500</t>
  </si>
  <si>
    <t>4101</t>
  </si>
  <si>
    <t>NonReg</t>
  </si>
  <si>
    <t>03/31/2018 Balance</t>
  </si>
  <si>
    <t>4/13/2018 1:56:02 PM</t>
  </si>
  <si>
    <t>2018 Q1 Provision, FN00</t>
  </si>
  <si>
    <t>FN44</t>
  </si>
  <si>
    <t>FN45</t>
  </si>
  <si>
    <t>TOTAL</t>
  </si>
  <si>
    <t>FPU Florida Natural Gas</t>
  </si>
  <si>
    <t>FPU Florida Natural Gas - South</t>
  </si>
  <si>
    <t>FPU Florida Natural Gas - Central</t>
  </si>
  <si>
    <t>FPU Florida Natural Gas - NW</t>
  </si>
  <si>
    <t>FPU Florida Natural Gas - NE</t>
  </si>
  <si>
    <t>GL</t>
  </si>
  <si>
    <t>Sum of Current Activity</t>
  </si>
  <si>
    <t>FPU Natural Gas</t>
  </si>
  <si>
    <t>Summary Trial</t>
  </si>
  <si>
    <t>March 31, 2018</t>
  </si>
  <si>
    <t>Beg Bal</t>
  </si>
  <si>
    <t>End Bal</t>
  </si>
  <si>
    <t>Acct</t>
  </si>
  <si>
    <t>Descrip</t>
  </si>
  <si>
    <t>01/01/18</t>
  </si>
  <si>
    <t>DB</t>
  </si>
  <si>
    <t>CR</t>
  </si>
  <si>
    <t>03/31/18</t>
  </si>
  <si>
    <t>Summary Info -- presented as Debit (Credit):</t>
  </si>
  <si>
    <t>Total Assets (excl ARC)</t>
  </si>
  <si>
    <t>Total Capitalization</t>
  </si>
  <si>
    <t>Total Liabilities (incl ARC)</t>
  </si>
  <si>
    <t>Balance Sheet out of balance</t>
  </si>
  <si>
    <t>Gross Margin</t>
  </si>
  <si>
    <t>EBIT</t>
  </si>
  <si>
    <t>Other (Income) Expense [excl Tax]</t>
  </si>
  <si>
    <t>Interest</t>
  </si>
  <si>
    <t>Taxes</t>
  </si>
  <si>
    <t>Net (Income) Loss</t>
  </si>
  <si>
    <t>P&amp;L out of balance</t>
  </si>
  <si>
    <t>Plant</t>
  </si>
  <si>
    <t>1010</t>
  </si>
  <si>
    <t>Plant in Service</t>
  </si>
  <si>
    <t>1070</t>
  </si>
  <si>
    <t>CWIP</t>
  </si>
  <si>
    <t>107A</t>
  </si>
  <si>
    <t>CWIP Accruals</t>
  </si>
  <si>
    <t>107G</t>
  </si>
  <si>
    <t>CWIP Accruals - GRIP Only</t>
  </si>
  <si>
    <t>1080</t>
  </si>
  <si>
    <t>Accumulated Depreciation</t>
  </si>
  <si>
    <t>1089</t>
  </si>
  <si>
    <t>RWIP</t>
  </si>
  <si>
    <t>108A</t>
  </si>
  <si>
    <t>RWIP Accruals</t>
  </si>
  <si>
    <t>108G</t>
  </si>
  <si>
    <t>RWIP Accruals - GRIP Only</t>
  </si>
  <si>
    <t>-</t>
  </si>
  <si>
    <t>Net plant (excluding ARC)</t>
  </si>
  <si>
    <t>108S</t>
  </si>
  <si>
    <t>Accumulated Negative Salvage Value</t>
  </si>
  <si>
    <t>Net plant (including ARC)</t>
  </si>
  <si>
    <t>Cash</t>
  </si>
  <si>
    <t>1130</t>
  </si>
  <si>
    <t>Cash-Imprest Account</t>
  </si>
  <si>
    <t>1170</t>
  </si>
  <si>
    <t>Petty Cash</t>
  </si>
  <si>
    <t>Total Cash</t>
  </si>
  <si>
    <t>AR</t>
  </si>
  <si>
    <t>1220</t>
  </si>
  <si>
    <t>Accounts Receivable</t>
  </si>
  <si>
    <t>1225</t>
  </si>
  <si>
    <t>Provision for Bad Debts</t>
  </si>
  <si>
    <t>1275</t>
  </si>
  <si>
    <t>Accounts Receivable Unbilled Revenue - Margin</t>
  </si>
  <si>
    <t>1276</t>
  </si>
  <si>
    <t>Accounts Receivable Unbilled Revenue - Fuel Costs</t>
  </si>
  <si>
    <t>1299</t>
  </si>
  <si>
    <t>Miscellaneous Accounts Receivable</t>
  </si>
  <si>
    <t>12CR</t>
  </si>
  <si>
    <t>Accounts Receivable Credits</t>
  </si>
  <si>
    <t>Total AR</t>
  </si>
  <si>
    <t>IC/IO</t>
  </si>
  <si>
    <t>1310</t>
  </si>
  <si>
    <t>IC with Delmarva Natural Gas</t>
  </si>
  <si>
    <t>1330</t>
  </si>
  <si>
    <t>IC with Florida</t>
  </si>
  <si>
    <t>1340</t>
  </si>
  <si>
    <t>IC with FPU</t>
  </si>
  <si>
    <t>13CF</t>
  </si>
  <si>
    <t>IC with Central Florida Gas</t>
  </si>
  <si>
    <t>13CU</t>
  </si>
  <si>
    <t>IC with CU</t>
  </si>
  <si>
    <t>13FC</t>
  </si>
  <si>
    <t>IC with FPU Corporate/Common (FC)</t>
  </si>
  <si>
    <t>13FE</t>
  </si>
  <si>
    <t>IC with FPU Electric (FE)</t>
  </si>
  <si>
    <t>13FF</t>
  </si>
  <si>
    <t>IC with Flo-Gas ... FPU Propane (FF)</t>
  </si>
  <si>
    <t>13FI</t>
  </si>
  <si>
    <t>IC with FPU-Indiantown</t>
  </si>
  <si>
    <t>13FM</t>
  </si>
  <si>
    <t>IC with FPU M&amp;J (FM)</t>
  </si>
  <si>
    <t>13FN</t>
  </si>
  <si>
    <t>IC with FPU Natural Gas (FN)</t>
  </si>
  <si>
    <t>13FT</t>
  </si>
  <si>
    <t>IC with Ft. Meade</t>
  </si>
  <si>
    <t>Total IC/IO</t>
  </si>
  <si>
    <t>Other Inventory</t>
  </si>
  <si>
    <t>1431</t>
  </si>
  <si>
    <t>Construction/Service Inventory</t>
  </si>
  <si>
    <t>1438</t>
  </si>
  <si>
    <t>Purchase Price Variance</t>
  </si>
  <si>
    <t>Total Other Inventory</t>
  </si>
  <si>
    <t>Prepaids &amp; Other Current Assets</t>
  </si>
  <si>
    <t>1510</t>
  </si>
  <si>
    <t>Prepaid Insurance</t>
  </si>
  <si>
    <t>1530</t>
  </si>
  <si>
    <t>Prepaid Rent</t>
  </si>
  <si>
    <t>1532</t>
  </si>
  <si>
    <t>Prepaid Security Deposits</t>
  </si>
  <si>
    <t>1550</t>
  </si>
  <si>
    <t>Prepaid Other</t>
  </si>
  <si>
    <t>Total Prepaids &amp; Other Current Assets</t>
  </si>
  <si>
    <t>Other Regulatory Assets</t>
  </si>
  <si>
    <t>1720</t>
  </si>
  <si>
    <t>Environmental Regulatory Assets</t>
  </si>
  <si>
    <t>1762</t>
  </si>
  <si>
    <t>Deferred Depreciation Study</t>
  </si>
  <si>
    <t>1773</t>
  </si>
  <si>
    <t>Unrecovered Piping &amp; Conversion</t>
  </si>
  <si>
    <t>1774</t>
  </si>
  <si>
    <t>Unrecovered Area Expansion Costs</t>
  </si>
  <si>
    <t>1781</t>
  </si>
  <si>
    <t>Retirement Plans</t>
  </si>
  <si>
    <t>1799</t>
  </si>
  <si>
    <t>Regulatory Asset</t>
  </si>
  <si>
    <t>Total Other Regulatory Assets</t>
  </si>
  <si>
    <t>Goodwill</t>
  </si>
  <si>
    <t>1810</t>
  </si>
  <si>
    <t>Total Goodwill</t>
  </si>
  <si>
    <t>Other Deferred Charges</t>
  </si>
  <si>
    <t>1990</t>
  </si>
  <si>
    <t>Clearing Account</t>
  </si>
  <si>
    <t>Total Other Deferred Charges</t>
  </si>
  <si>
    <t>AP</t>
  </si>
  <si>
    <t>2100</t>
  </si>
  <si>
    <t>AP Hand Accrual</t>
  </si>
  <si>
    <t>2110</t>
  </si>
  <si>
    <t>Accounts Payable-Unmatched Receipts</t>
  </si>
  <si>
    <t>2112</t>
  </si>
  <si>
    <t>Gas Bills Payable</t>
  </si>
  <si>
    <t>Total AP</t>
  </si>
  <si>
    <t>Customer Deposits &amp; Refunds</t>
  </si>
  <si>
    <t>2210</t>
  </si>
  <si>
    <t>Customer Deposits</t>
  </si>
  <si>
    <t>2230</t>
  </si>
  <si>
    <t>Customer Advances-Construction</t>
  </si>
  <si>
    <t>Total Customer Deposits &amp; Refunds</t>
  </si>
  <si>
    <t>Accrued Interest</t>
  </si>
  <si>
    <t>2330</t>
  </si>
  <si>
    <t>Accrued Interest on Customer Deposits</t>
  </si>
  <si>
    <t>Total Accrued Interest</t>
  </si>
  <si>
    <t>Income Tax Liability</t>
  </si>
  <si>
    <t>2420</t>
  </si>
  <si>
    <t>Income Tax Liability-Federal</t>
  </si>
  <si>
    <t>24FL</t>
  </si>
  <si>
    <t>Income Tax Liability-FL</t>
  </si>
  <si>
    <t>Total Income Tax Liability</t>
  </si>
  <si>
    <t>ADIT</t>
  </si>
  <si>
    <t>ADIT Acquisition Adjustment</t>
  </si>
  <si>
    <t>ADIT Amortization</t>
  </si>
  <si>
    <t>ADIT Bad Debts</t>
  </si>
  <si>
    <t>ADIT Long-term Bonus</t>
  </si>
  <si>
    <t>ADIT Conservation</t>
  </si>
  <si>
    <t>ADIT Depreciation</t>
  </si>
  <si>
    <t>ADIT Environmental</t>
  </si>
  <si>
    <t>ADIT Insurance Deductibles</t>
  </si>
  <si>
    <t>ADIT Piping &amp; Conversion</t>
  </si>
  <si>
    <t>ADIT Pension</t>
  </si>
  <si>
    <t>ADIT Post-retirement Benefits</t>
  </si>
  <si>
    <t>ADIT Reacquired Debt</t>
  </si>
  <si>
    <t>ADIT Repairs</t>
  </si>
  <si>
    <t>ADIT Regulatory Asset/Liability</t>
  </si>
  <si>
    <t>ADIT Rabbi Trust</t>
  </si>
  <si>
    <t>ADIT Self Insurance</t>
  </si>
  <si>
    <t>ADIT State Loss Carryforward</t>
  </si>
  <si>
    <t>ADIT SERP</t>
  </si>
  <si>
    <t>ADIT Tax Rate Change</t>
  </si>
  <si>
    <t>ADIT Weather (Storm) Reserve</t>
  </si>
  <si>
    <t>Total ADIT</t>
  </si>
  <si>
    <t>Regulatory Liab (Current)</t>
  </si>
  <si>
    <t>2600</t>
  </si>
  <si>
    <t>Conservation Cost Recovery Liability</t>
  </si>
  <si>
    <t>2605</t>
  </si>
  <si>
    <t>(Over)/Under Collections GRIP</t>
  </si>
  <si>
    <t>2609</t>
  </si>
  <si>
    <t>GRIP Clearing</t>
  </si>
  <si>
    <t>2620</t>
  </si>
  <si>
    <t>Self Insurance-Current</t>
  </si>
  <si>
    <t>26PG</t>
  </si>
  <si>
    <t>Over-recovered PGC</t>
  </si>
  <si>
    <t>Total Regulatory Liab (Current)</t>
  </si>
  <si>
    <t>Accrued Compensation</t>
  </si>
  <si>
    <t>2714</t>
  </si>
  <si>
    <t>Accrued Bonus</t>
  </si>
  <si>
    <t>Total Accrued Compensation</t>
  </si>
  <si>
    <t>Other Accrued Liab (current)</t>
  </si>
  <si>
    <t>2778</t>
  </si>
  <si>
    <t>Deferred Environmental Liability</t>
  </si>
  <si>
    <t>2781</t>
  </si>
  <si>
    <t>2782</t>
  </si>
  <si>
    <t>Franchise Tax</t>
  </si>
  <si>
    <t>2785</t>
  </si>
  <si>
    <t>Accrued State Regulatory Tax</t>
  </si>
  <si>
    <t>2788</t>
  </si>
  <si>
    <t>Accrued Gross Receipts Tax</t>
  </si>
  <si>
    <t>2789</t>
  </si>
  <si>
    <t>Accrued Utility Tax</t>
  </si>
  <si>
    <t>27FL</t>
  </si>
  <si>
    <t>FL Taxes Other</t>
  </si>
  <si>
    <t>Total Other Accrued Liab (current)</t>
  </si>
  <si>
    <t>Regulatory Liab (Non-Current)</t>
  </si>
  <si>
    <t>2805</t>
  </si>
  <si>
    <t>Regulatory Liability-Tax Rate Change</t>
  </si>
  <si>
    <t>280X</t>
  </si>
  <si>
    <t>Liability related to ADIT</t>
  </si>
  <si>
    <t>2810</t>
  </si>
  <si>
    <t>Deferred Environmental Costs</t>
  </si>
  <si>
    <t>2815</t>
  </si>
  <si>
    <t>2819</t>
  </si>
  <si>
    <t>Deferred Environmental Contra</t>
  </si>
  <si>
    <t>Total Regulatory Liab (Non-Current)</t>
  </si>
  <si>
    <t>Other Pension &amp; Benefit Costs</t>
  </si>
  <si>
    <t>2900</t>
  </si>
  <si>
    <t>Accrued Pensions</t>
  </si>
  <si>
    <t>2920</t>
  </si>
  <si>
    <t>Other Post Retirement Benefits</t>
  </si>
  <si>
    <t>2930</t>
  </si>
  <si>
    <t>Deferred Compensation Liability-SERP</t>
  </si>
  <si>
    <t>Total Other Pension &amp; Benefit Costs</t>
  </si>
  <si>
    <t>Other Liab (Non-Current)</t>
  </si>
  <si>
    <t>2990</t>
  </si>
  <si>
    <t>Miscellaneous Long-term Liabilities</t>
  </si>
  <si>
    <t>Total Other Liab (Non-Current)</t>
  </si>
  <si>
    <t>Stockholders' Equity</t>
  </si>
  <si>
    <t>3210</t>
  </si>
  <si>
    <t>Stock-based Compensation</t>
  </si>
  <si>
    <t>3400</t>
  </si>
  <si>
    <t>Retained Earnings (Auto)</t>
  </si>
  <si>
    <t>3410</t>
  </si>
  <si>
    <t>Retained Earnings (Beg Bal/Manual)</t>
  </si>
  <si>
    <t>3610</t>
  </si>
  <si>
    <t>Employer Stock (Rabbi Trust)</t>
  </si>
  <si>
    <t>Total Stockholders' Equity</t>
  </si>
  <si>
    <t>Revenue</t>
  </si>
  <si>
    <t xml:space="preserve">  undefined</t>
  </si>
  <si>
    <t>4010</t>
  </si>
  <si>
    <t>Fuel</t>
  </si>
  <si>
    <t>4011</t>
  </si>
  <si>
    <t>Other Fuel</t>
  </si>
  <si>
    <t>4015</t>
  </si>
  <si>
    <t>Base</t>
  </si>
  <si>
    <t>4020</t>
  </si>
  <si>
    <t>4025</t>
  </si>
  <si>
    <t>Gross Receipts Tax</t>
  </si>
  <si>
    <t xml:space="preserve">  Total undefined</t>
  </si>
  <si>
    <t xml:space="preserve">  Propane</t>
  </si>
  <si>
    <t>4199</t>
  </si>
  <si>
    <t xml:space="preserve">  Other Revenue</t>
  </si>
  <si>
    <t xml:space="preserve">  Total Propane</t>
  </si>
  <si>
    <t xml:space="preserve">  Misc Revenue</t>
  </si>
  <si>
    <t>4952</t>
  </si>
  <si>
    <t xml:space="preserve">  Unbilled Revenue</t>
  </si>
  <si>
    <t>4953</t>
  </si>
  <si>
    <t xml:space="preserve">  Conservation Revenue</t>
  </si>
  <si>
    <t>4999</t>
  </si>
  <si>
    <t xml:space="preserve">  Miscellaneous Revenue</t>
  </si>
  <si>
    <t>499A</t>
  </si>
  <si>
    <t xml:space="preserve">  Allowances &amp; Adjustments</t>
  </si>
  <si>
    <t>499B</t>
  </si>
  <si>
    <t xml:space="preserve">  Bill Collection Charge</t>
  </si>
  <si>
    <t>499G</t>
  </si>
  <si>
    <t xml:space="preserve">  Change of Account Charge</t>
  </si>
  <si>
    <t>499P</t>
  </si>
  <si>
    <t xml:space="preserve">  Returned Payment Charge</t>
  </si>
  <si>
    <t>499R</t>
  </si>
  <si>
    <t xml:space="preserve">  Diconnect/Reconnect Charge</t>
  </si>
  <si>
    <t>499S</t>
  </si>
  <si>
    <t xml:space="preserve">  Seasonal Reconnection Charge</t>
  </si>
  <si>
    <t xml:space="preserve">  Total Misc Revenue</t>
  </si>
  <si>
    <t>Total Revenue</t>
  </si>
  <si>
    <t>COGS</t>
  </si>
  <si>
    <t xml:space="preserve">  Payroll</t>
  </si>
  <si>
    <t>5011</t>
  </si>
  <si>
    <t xml:space="preserve">  Salaries</t>
  </si>
  <si>
    <t>5012</t>
  </si>
  <si>
    <t xml:space="preserve">  Overtime/Comp Time/On Call</t>
  </si>
  <si>
    <t>5014</t>
  </si>
  <si>
    <t xml:space="preserve">  Bonus/Incentive Pay</t>
  </si>
  <si>
    <t>5015</t>
  </si>
  <si>
    <t xml:space="preserve">  Temporary Services</t>
  </si>
  <si>
    <t xml:space="preserve">  Total Payroll</t>
  </si>
  <si>
    <t xml:space="preserve">  Dept Expenses</t>
  </si>
  <si>
    <t>5020</t>
  </si>
  <si>
    <t xml:space="preserve">  Lodging &amp; Travel</t>
  </si>
  <si>
    <t>5021</t>
  </si>
  <si>
    <t xml:space="preserve">  Meals</t>
  </si>
  <si>
    <t>5023</t>
  </si>
  <si>
    <t xml:space="preserve">  Seminars &amp; Training</t>
  </si>
  <si>
    <t>5024</t>
  </si>
  <si>
    <t xml:space="preserve">  Cell Phones</t>
  </si>
  <si>
    <t>5025</t>
  </si>
  <si>
    <t xml:space="preserve">  Uniforms</t>
  </si>
  <si>
    <t>5026</t>
  </si>
  <si>
    <t xml:space="preserve">  Memberships &amp; Subscriptions</t>
  </si>
  <si>
    <t>5029</t>
  </si>
  <si>
    <t xml:space="preserve">  Supplies/Misc Dept Expenses</t>
  </si>
  <si>
    <t xml:space="preserve">  Total Dept Expenses</t>
  </si>
  <si>
    <t xml:space="preserve">  Vehicle Expenses</t>
  </si>
  <si>
    <t>5031</t>
  </si>
  <si>
    <t xml:space="preserve">  Vehicle Fuel</t>
  </si>
  <si>
    <t>5032</t>
  </si>
  <si>
    <t xml:space="preserve">  Vehicle Depreciation</t>
  </si>
  <si>
    <t>5033</t>
  </si>
  <si>
    <t xml:space="preserve">  Vehicle Insurance</t>
  </si>
  <si>
    <t>5039</t>
  </si>
  <si>
    <t xml:space="preserve">  Other Vehicle Operating Exp.</t>
  </si>
  <si>
    <t xml:space="preserve">  Total Vehicle Expenses</t>
  </si>
  <si>
    <t xml:space="preserve">  HR-related, Benefits &amp; PY Taxes</t>
  </si>
  <si>
    <t>504D</t>
  </si>
  <si>
    <t xml:space="preserve">  Inter-Dept. Benefits</t>
  </si>
  <si>
    <t>505D</t>
  </si>
  <si>
    <t xml:space="preserve">  Inter-Dept. Pyrl Tx</t>
  </si>
  <si>
    <t xml:space="preserve">  Total HR-related, Benefits &amp; PY Taxes</t>
  </si>
  <si>
    <t xml:space="preserve">  Consulting</t>
  </si>
  <si>
    <t>5060</t>
  </si>
  <si>
    <t xml:space="preserve">  Legal</t>
  </si>
  <si>
    <t>5061</t>
  </si>
  <si>
    <t xml:space="preserve">  Consulting/Sub-Contractors</t>
  </si>
  <si>
    <t>5069</t>
  </si>
  <si>
    <t xml:space="preserve">  Other Outside Services</t>
  </si>
  <si>
    <t xml:space="preserve">  Total Consulting</t>
  </si>
  <si>
    <t xml:space="preserve">  Other Expenses</t>
  </si>
  <si>
    <t>5080</t>
  </si>
  <si>
    <t xml:space="preserve">  Advertising</t>
  </si>
  <si>
    <t>5081</t>
  </si>
  <si>
    <t xml:space="preserve">  Printing &amp; Printing Materials</t>
  </si>
  <si>
    <t>5082</t>
  </si>
  <si>
    <t xml:space="preserve">  Outdoor Banners/Signage</t>
  </si>
  <si>
    <t>5083</t>
  </si>
  <si>
    <t xml:space="preserve">  Print Advertising</t>
  </si>
  <si>
    <t>5085</t>
  </si>
  <si>
    <t xml:space="preserve">  Radio Advertising</t>
  </si>
  <si>
    <t>5086</t>
  </si>
  <si>
    <t xml:space="preserve">  Printing/Production</t>
  </si>
  <si>
    <t>5089</t>
  </si>
  <si>
    <t xml:space="preserve">  Other Communications Expenses</t>
  </si>
  <si>
    <t>5090</t>
  </si>
  <si>
    <t xml:space="preserve">  Customer Satisfaction</t>
  </si>
  <si>
    <t xml:space="preserve">  Total Other Expenses</t>
  </si>
  <si>
    <t xml:space="preserve">  ???</t>
  </si>
  <si>
    <t>5704</t>
  </si>
  <si>
    <t xml:space="preserve">  Demand Upstream Storage Cost</t>
  </si>
  <si>
    <t>5722</t>
  </si>
  <si>
    <t xml:space="preserve">  No Notice Reserve</t>
  </si>
  <si>
    <t>5726</t>
  </si>
  <si>
    <t xml:space="preserve">  Commodity Firm Transportation FGT</t>
  </si>
  <si>
    <t xml:space="preserve">  Total ???</t>
  </si>
  <si>
    <t xml:space="preserve">  Other Gas Costs</t>
  </si>
  <si>
    <t>5800</t>
  </si>
  <si>
    <t xml:space="preserve">  Cost of Gas</t>
  </si>
  <si>
    <t>5881</t>
  </si>
  <si>
    <t xml:space="preserve">  Franchise Tax</t>
  </si>
  <si>
    <t>5882</t>
  </si>
  <si>
    <t xml:space="preserve">  Gross Receipts/Utility Tax</t>
  </si>
  <si>
    <t>5883</t>
  </si>
  <si>
    <t xml:space="preserve">  PSC Assessment</t>
  </si>
  <si>
    <t xml:space="preserve">  Total Other Gas Costs</t>
  </si>
  <si>
    <t xml:space="preserve">  Misc</t>
  </si>
  <si>
    <t>5954</t>
  </si>
  <si>
    <t xml:space="preserve">  Conservation Recovery</t>
  </si>
  <si>
    <t>5999</t>
  </si>
  <si>
    <t xml:space="preserve">  Cost of Goods Sold</t>
  </si>
  <si>
    <t xml:space="preserve">  Total Misc</t>
  </si>
  <si>
    <t>Total COGS</t>
  </si>
  <si>
    <t>Payroll</t>
  </si>
  <si>
    <t>6100</t>
  </si>
  <si>
    <t>Salaries &amp; Commissions</t>
  </si>
  <si>
    <t>6110</t>
  </si>
  <si>
    <t>Salaries</t>
  </si>
  <si>
    <t>6120</t>
  </si>
  <si>
    <t>Overtime/Comp Time/On Call</t>
  </si>
  <si>
    <t>6130</t>
  </si>
  <si>
    <t>Commissions &amp; Tips</t>
  </si>
  <si>
    <t>6140</t>
  </si>
  <si>
    <t>Bonus/Incentive Pay</t>
  </si>
  <si>
    <t>6141</t>
  </si>
  <si>
    <t>Short-term Cash Bonus</t>
  </si>
  <si>
    <t>6142</t>
  </si>
  <si>
    <t>Long-term Cash Bonus</t>
  </si>
  <si>
    <t>6143</t>
  </si>
  <si>
    <t>Stock Bonus</t>
  </si>
  <si>
    <t>6150</t>
  </si>
  <si>
    <t>Temporary Services</t>
  </si>
  <si>
    <t>Total Payroll</t>
  </si>
  <si>
    <t>Dept Expenses</t>
  </si>
  <si>
    <t>6200</t>
  </si>
  <si>
    <t>Department Expenses</t>
  </si>
  <si>
    <t>6210</t>
  </si>
  <si>
    <t>Lodging &amp; Travel</t>
  </si>
  <si>
    <t>6220</t>
  </si>
  <si>
    <t>Meals</t>
  </si>
  <si>
    <t>6230</t>
  </si>
  <si>
    <t>Seminars &amp; Training</t>
  </si>
  <si>
    <t>6240</t>
  </si>
  <si>
    <t>Cell Phones</t>
  </si>
  <si>
    <t>6250</t>
  </si>
  <si>
    <t>Uniforms</t>
  </si>
  <si>
    <t>6260</t>
  </si>
  <si>
    <t>Memberships &amp; Subscriptions</t>
  </si>
  <si>
    <t>6290</t>
  </si>
  <si>
    <t>Supplies/Misc Dept Expenses</t>
  </si>
  <si>
    <t>Total Dept Expenses</t>
  </si>
  <si>
    <t>Vehicle Expenses</t>
  </si>
  <si>
    <t>6300</t>
  </si>
  <si>
    <t>6310</t>
  </si>
  <si>
    <t>Vehicle Fuel</t>
  </si>
  <si>
    <t>6320</t>
  </si>
  <si>
    <t>Vehicle Depreciation</t>
  </si>
  <si>
    <t>6330</t>
  </si>
  <si>
    <t>Vehicle Insurance</t>
  </si>
  <si>
    <t>6390</t>
  </si>
  <si>
    <t>Other Vehicle Expenses</t>
  </si>
  <si>
    <t>Total Vehicle Expenses</t>
  </si>
  <si>
    <t>Health Benefits</t>
  </si>
  <si>
    <t>6400</t>
  </si>
  <si>
    <t>Health-related Benefits</t>
  </si>
  <si>
    <t>6410</t>
  </si>
  <si>
    <t>Workers Compensation</t>
  </si>
  <si>
    <t>6420</t>
  </si>
  <si>
    <t>Benefit Claims, Opt Out Cr, P/R W/H</t>
  </si>
  <si>
    <t>6425</t>
  </si>
  <si>
    <t>Benefit Withholding</t>
  </si>
  <si>
    <t>6430</t>
  </si>
  <si>
    <t>Benefit Administrative Fees</t>
  </si>
  <si>
    <t>6490</t>
  </si>
  <si>
    <t>Other Health-related Benefits</t>
  </si>
  <si>
    <t>649D</t>
  </si>
  <si>
    <t>Inter-Dept Benefits</t>
  </si>
  <si>
    <t>Total Health Benefits</t>
  </si>
  <si>
    <t>Other Benefits</t>
  </si>
  <si>
    <t>6600</t>
  </si>
  <si>
    <t>6610</t>
  </si>
  <si>
    <t>OPRB</t>
  </si>
  <si>
    <t>6620</t>
  </si>
  <si>
    <t>401K Stock Match</t>
  </si>
  <si>
    <t>6630</t>
  </si>
  <si>
    <t>401K Cash Match</t>
  </si>
  <si>
    <t>6640</t>
  </si>
  <si>
    <t>401K SERP Match</t>
  </si>
  <si>
    <t>6660</t>
  </si>
  <si>
    <t>Pension Expense</t>
  </si>
  <si>
    <t>6670</t>
  </si>
  <si>
    <t>Tuition Reimbursement</t>
  </si>
  <si>
    <t>6690</t>
  </si>
  <si>
    <t>Total Other Benefits</t>
  </si>
  <si>
    <t>Other HR Costs</t>
  </si>
  <si>
    <t>6700</t>
  </si>
  <si>
    <t>Other HR Charges-Allocated</t>
  </si>
  <si>
    <t>Total Other HR Costs</t>
  </si>
  <si>
    <t>Co Event &amp; CHOICE</t>
  </si>
  <si>
    <t>6800</t>
  </si>
  <si>
    <t>Company Events &amp; CHOICE</t>
  </si>
  <si>
    <t>6810</t>
  </si>
  <si>
    <t>Company Event Expense</t>
  </si>
  <si>
    <t>6830</t>
  </si>
  <si>
    <t>CHOICE Meetings</t>
  </si>
  <si>
    <t>Total Co Event &amp; CHOICE</t>
  </si>
  <si>
    <t>Sales, Adv, &amp; Comm</t>
  </si>
  <si>
    <t>7000</t>
  </si>
  <si>
    <t>Communications</t>
  </si>
  <si>
    <t>7010</t>
  </si>
  <si>
    <t>Sales</t>
  </si>
  <si>
    <t>7020</t>
  </si>
  <si>
    <t>Advertising</t>
  </si>
  <si>
    <t>7025</t>
  </si>
  <si>
    <t>Mandatory Advertising</t>
  </si>
  <si>
    <t>7030</t>
  </si>
  <si>
    <t>Printing &amp; Printed Materials</t>
  </si>
  <si>
    <t>7090</t>
  </si>
  <si>
    <t>Other Communication Expenses</t>
  </si>
  <si>
    <t>Total Sales, Adv, &amp; Comm</t>
  </si>
  <si>
    <t>CR, Collections &amp; Cust Svc</t>
  </si>
  <si>
    <t>7110</t>
  </si>
  <si>
    <t>Coll. Agency &amp; Cr. Reports</t>
  </si>
  <si>
    <t>7120</t>
  </si>
  <si>
    <t>7190</t>
  </si>
  <si>
    <t>Other Customer Related Expenses</t>
  </si>
  <si>
    <t>Total CR, Collections &amp; Cust Svc</t>
  </si>
  <si>
    <t>Outside Services</t>
  </si>
  <si>
    <t>7200</t>
  </si>
  <si>
    <t>Outside Services &amp; Other</t>
  </si>
  <si>
    <t>7210</t>
  </si>
  <si>
    <t>Audit Fees</t>
  </si>
  <si>
    <t>7215</t>
  </si>
  <si>
    <t>Tax Preparation Fees</t>
  </si>
  <si>
    <t>7220</t>
  </si>
  <si>
    <t>Legal</t>
  </si>
  <si>
    <t>7230</t>
  </si>
  <si>
    <t>Consulting</t>
  </si>
  <si>
    <t>7290</t>
  </si>
  <si>
    <t>Other Outside Services</t>
  </si>
  <si>
    <t>Fees &amp; Assessments</t>
  </si>
  <si>
    <t>7300</t>
  </si>
  <si>
    <t>7320</t>
  </si>
  <si>
    <t>Bank Fees</t>
  </si>
  <si>
    <t>7330</t>
  </si>
  <si>
    <t>Merchant Payment Fees</t>
  </si>
  <si>
    <t>7340</t>
  </si>
  <si>
    <t>Miss Utility Fees</t>
  </si>
  <si>
    <t>7350</t>
  </si>
  <si>
    <t>Right of Way Charges</t>
  </si>
  <si>
    <t>7360</t>
  </si>
  <si>
    <t>Discounts</t>
  </si>
  <si>
    <t>Total Fees &amp; Assessments</t>
  </si>
  <si>
    <t>Investor Relations</t>
  </si>
  <si>
    <t>7400</t>
  </si>
  <si>
    <t>Investor Relations Expenses</t>
  </si>
  <si>
    <t>Total Investor Relations</t>
  </si>
  <si>
    <t>Insurance</t>
  </si>
  <si>
    <t>7500</t>
  </si>
  <si>
    <t>Insurance Allocation</t>
  </si>
  <si>
    <t>7510</t>
  </si>
  <si>
    <t>Property Insurance</t>
  </si>
  <si>
    <t>7520</t>
  </si>
  <si>
    <t>Self Insurance</t>
  </si>
  <si>
    <t>7521</t>
  </si>
  <si>
    <t>General Liability</t>
  </si>
  <si>
    <t>7522</t>
  </si>
  <si>
    <t>Excess Liability (Umbrella)</t>
  </si>
  <si>
    <t>7523</t>
  </si>
  <si>
    <t>Comprehensive Crime</t>
  </si>
  <si>
    <t>7524</t>
  </si>
  <si>
    <t>D&amp;O Liability</t>
  </si>
  <si>
    <t>7525</t>
  </si>
  <si>
    <t>Employment Practices</t>
  </si>
  <si>
    <t>7526</t>
  </si>
  <si>
    <t>Fiduciary Liability</t>
  </si>
  <si>
    <t>7529</t>
  </si>
  <si>
    <t>Errors &amp; Omissions</t>
  </si>
  <si>
    <t>7540</t>
  </si>
  <si>
    <t>Broker Fees</t>
  </si>
  <si>
    <t>7560</t>
  </si>
  <si>
    <t>Bonds/Licenses</t>
  </si>
  <si>
    <t>Total Insurance</t>
  </si>
  <si>
    <t>Safety</t>
  </si>
  <si>
    <t>7610</t>
  </si>
  <si>
    <t>Safety Meetings</t>
  </si>
  <si>
    <t>7620</t>
  </si>
  <si>
    <t>Safety Training</t>
  </si>
  <si>
    <t>7630</t>
  </si>
  <si>
    <t>Safety Equipment</t>
  </si>
  <si>
    <t>7690</t>
  </si>
  <si>
    <t>Other Safety Costs</t>
  </si>
  <si>
    <t>Total Safety</t>
  </si>
  <si>
    <t>Facil &amp; Other Op Exp</t>
  </si>
  <si>
    <t>7700</t>
  </si>
  <si>
    <t>Other Operating Expenses</t>
  </si>
  <si>
    <t>7710</t>
  </si>
  <si>
    <t>Rent-External</t>
  </si>
  <si>
    <t>7720</t>
  </si>
  <si>
    <t>Utilities-Telephone</t>
  </si>
  <si>
    <t>7730</t>
  </si>
  <si>
    <t>Utilities-Gas &amp; Elec</t>
  </si>
  <si>
    <t>7740</t>
  </si>
  <si>
    <t>Water, Sewer, Cleaning, Lawn</t>
  </si>
  <si>
    <t>7750</t>
  </si>
  <si>
    <t>Postage/Express Mail</t>
  </si>
  <si>
    <t>7770</t>
  </si>
  <si>
    <t>Equipment &amp; Hardware</t>
  </si>
  <si>
    <t>7785</t>
  </si>
  <si>
    <t>Other Depreciation</t>
  </si>
  <si>
    <t>7790</t>
  </si>
  <si>
    <t>Other Facilities Costs</t>
  </si>
  <si>
    <t>Total Facil &amp; Other Op Exp</t>
  </si>
  <si>
    <t>Maintenance</t>
  </si>
  <si>
    <t>7800</t>
  </si>
  <si>
    <t>Other Maintenance Expenses</t>
  </si>
  <si>
    <t>7810</t>
  </si>
  <si>
    <t>Equipment &amp; Hardware Maintenance</t>
  </si>
  <si>
    <t>7820</t>
  </si>
  <si>
    <t>Software Maintenance</t>
  </si>
  <si>
    <t>7830</t>
  </si>
  <si>
    <t>Facilities Maintenance</t>
  </si>
  <si>
    <t>Total Maintenance</t>
  </si>
  <si>
    <t>7999</t>
  </si>
  <si>
    <t>O&amp;M Transfer</t>
  </si>
  <si>
    <t>8010</t>
  </si>
  <si>
    <t>Miscellaneous Service Revenue</t>
  </si>
  <si>
    <t>Depr &amp; Amort</t>
  </si>
  <si>
    <t>8110</t>
  </si>
  <si>
    <t>8120</t>
  </si>
  <si>
    <t>Amortization</t>
  </si>
  <si>
    <t>Total Depr &amp; Amort</t>
  </si>
  <si>
    <t>Tax Other than Income</t>
  </si>
  <si>
    <t>8200</t>
  </si>
  <si>
    <t>Taxes Other than Income</t>
  </si>
  <si>
    <t>8210</t>
  </si>
  <si>
    <t>Payroll Taxes</t>
  </si>
  <si>
    <t>821D</t>
  </si>
  <si>
    <t>Inter-Dept Pyrl Tx</t>
  </si>
  <si>
    <t>8220</t>
  </si>
  <si>
    <t>8290</t>
  </si>
  <si>
    <t>Misc Taxes Other</t>
  </si>
  <si>
    <t>Total Tax Other than Income</t>
  </si>
  <si>
    <t>Op Inc Tax</t>
  </si>
  <si>
    <t>8310</t>
  </si>
  <si>
    <t>State Income Tax</t>
  </si>
  <si>
    <t>8320</t>
  </si>
  <si>
    <t>Federal Income Tax</t>
  </si>
  <si>
    <t>DIT Debit</t>
  </si>
  <si>
    <t>8600</t>
  </si>
  <si>
    <t>DIT Credit</t>
  </si>
  <si>
    <t>Total Op Inc Tax</t>
  </si>
  <si>
    <t>Interest Expense</t>
  </si>
  <si>
    <t>8710</t>
  </si>
  <si>
    <t>8720</t>
  </si>
  <si>
    <t>Interest on Short-term debt</t>
  </si>
  <si>
    <t>8730</t>
  </si>
  <si>
    <t>Interest on Customer Deposits</t>
  </si>
  <si>
    <t>Total Interest Expense</t>
  </si>
  <si>
    <t>Non-Op Income</t>
  </si>
  <si>
    <t>9110</t>
  </si>
  <si>
    <t>Interest Income</t>
  </si>
  <si>
    <t>9190</t>
  </si>
  <si>
    <t>Other Income</t>
  </si>
  <si>
    <t>Total Non-Op Income</t>
  </si>
  <si>
    <t>Non-Op Expense</t>
  </si>
  <si>
    <t>9210</t>
  </si>
  <si>
    <t>Charitable Contribution</t>
  </si>
  <si>
    <t>9280</t>
  </si>
  <si>
    <t>NonOp Expenses-Not Deductible for Tax</t>
  </si>
  <si>
    <t>9290</t>
  </si>
  <si>
    <t>Other NonOperating expense</t>
  </si>
  <si>
    <t>9291</t>
  </si>
  <si>
    <t>9292</t>
  </si>
  <si>
    <t>Total Non-Op Expense</t>
  </si>
  <si>
    <t>Non-Op Tax &amp; ITC</t>
  </si>
  <si>
    <t>9320</t>
  </si>
  <si>
    <t>NonOp IT Federal</t>
  </si>
  <si>
    <t>9600</t>
  </si>
  <si>
    <t>NonOp DIT Credit</t>
  </si>
  <si>
    <t>Total Non-Op Tax &amp; ITC</t>
  </si>
  <si>
    <t>9999</t>
  </si>
  <si>
    <t>Income Summary-Net Income</t>
  </si>
  <si>
    <t>=</t>
  </si>
  <si>
    <t>CPK-ST_ALL</t>
  </si>
  <si>
    <t>YTD Sum Trial ALL</t>
  </si>
  <si>
    <t>04/11/18</t>
  </si>
  <si>
    <t>11:53 AM</t>
  </si>
  <si>
    <t>Account Code</t>
  </si>
  <si>
    <t>Organization</t>
  </si>
  <si>
    <t>Period End Date</t>
  </si>
  <si>
    <t>Period Activity</t>
  </si>
  <si>
    <t>CF00-00000-2520-2832</t>
  </si>
  <si>
    <t>CF00-00000-25BD-2831</t>
  </si>
  <si>
    <t>CF00-00000-25CN-2831</t>
  </si>
  <si>
    <t>CF00-00000-25DP-2822</t>
  </si>
  <si>
    <t>CF00-00000-25DP-2829</t>
  </si>
  <si>
    <t>CF00-00000-25DR-2831</t>
  </si>
  <si>
    <t>CF00-00000-25EN-2832</t>
  </si>
  <si>
    <t>CF00-00000-25FR-2831</t>
  </si>
  <si>
    <t>CF00-00000-25IA-2832</t>
  </si>
  <si>
    <t>CF00-00000-25IT-2550</t>
  </si>
  <si>
    <t>CF00-00000-25MK-2832</t>
  </si>
  <si>
    <t>CF00-00000-25OH-2832</t>
  </si>
  <si>
    <t>CF00-00000-25PG-2831</t>
  </si>
  <si>
    <t>CF00-00000-25PN-2832</t>
  </si>
  <si>
    <t>CF00-00000-25PR-2832</t>
  </si>
  <si>
    <t>CF00-00000-25RC-2832</t>
  </si>
  <si>
    <t>CF00-00000-25SI-2831</t>
  </si>
  <si>
    <t>CF00-00000-25SI-2832</t>
  </si>
  <si>
    <t>CF00-00000-25TC-2832</t>
  </si>
  <si>
    <t>CF00-00000-25UR-2831</t>
  </si>
  <si>
    <t>CF00-00000-25ID-2831</t>
  </si>
  <si>
    <t>CF00-00000-25AF-2829</t>
  </si>
  <si>
    <t>CF00-00000-25SD-2832</t>
  </si>
  <si>
    <t>FC00-00000-2500-2822</t>
  </si>
  <si>
    <t>FC00-00000-25DP-2822</t>
  </si>
  <si>
    <t>FE00-00000-25DP-2822</t>
  </si>
  <si>
    <t>FF00-00000-25DP-2822</t>
  </si>
  <si>
    <t>FF41-00000-25BD-2831</t>
  </si>
  <si>
    <t>FF41</t>
  </si>
  <si>
    <t>FF43-00000-25BD-2831</t>
  </si>
  <si>
    <t>FF43</t>
  </si>
  <si>
    <t>FF45-00000-25BD-2831</t>
  </si>
  <si>
    <t>FF45</t>
  </si>
  <si>
    <t>FF41-00000-25VA-2831</t>
  </si>
  <si>
    <t>FF43-00000-25VA-2831</t>
  </si>
  <si>
    <t>FF45-00000-25VA-2831</t>
  </si>
  <si>
    <t>FF41-00000-25PN-2832</t>
  </si>
  <si>
    <t>FF43-00000-25PN-2832</t>
  </si>
  <si>
    <t>FF45-00000-25PN-2832</t>
  </si>
  <si>
    <t>FE44-00000-25IT-2550</t>
  </si>
  <si>
    <t>FE44</t>
  </si>
  <si>
    <t>FE45-00000-25IT-2550</t>
  </si>
  <si>
    <t>FE45</t>
  </si>
  <si>
    <t>FE44-00000-25BD-2831</t>
  </si>
  <si>
    <t>FE45-00000-25BD-2831</t>
  </si>
  <si>
    <t>FE44-00000-25CN-2831</t>
  </si>
  <si>
    <t>FE45-00000-25CN-2831</t>
  </si>
  <si>
    <t>FE44-00000-25VA-2831</t>
  </si>
  <si>
    <t>FE45-00000-25VA-2831</t>
  </si>
  <si>
    <t>FE44-00000-25PN-2832</t>
  </si>
  <si>
    <t>FE45-00000-25PN-2832</t>
  </si>
  <si>
    <t>FE44-00000-25RC-2832</t>
  </si>
  <si>
    <t>FE45-00000-25RC-2832</t>
  </si>
  <si>
    <t>FE44-00000-25PG-2831</t>
  </si>
  <si>
    <t>FE45-00000-25PG-2831</t>
  </si>
  <si>
    <t>FE44-00000-25SI-2832</t>
  </si>
  <si>
    <t>FE45-00000-25SI-2832</t>
  </si>
  <si>
    <t>FE44-00000-25UR-2831</t>
  </si>
  <si>
    <t>FE45-00000-25UR-2831</t>
  </si>
  <si>
    <t>FF41-00000-2500-2832</t>
  </si>
  <si>
    <t>FF43-00000-2500-2832</t>
  </si>
  <si>
    <t>FF45-00000-2500-2832</t>
  </si>
  <si>
    <t>FF41-00000-25DP-2822</t>
  </si>
  <si>
    <t>FF43-00000-25DP-2822</t>
  </si>
  <si>
    <t>FF45-00000-25DP-2822</t>
  </si>
  <si>
    <t>FE44-00000-2500-2832</t>
  </si>
  <si>
    <t>FE45-00000-2500-2832</t>
  </si>
  <si>
    <t>FE44-00000-25DP-2822</t>
  </si>
  <si>
    <t>FE45-00000-25DP-2822</t>
  </si>
  <si>
    <t>FF41-00000-25AM-2832</t>
  </si>
  <si>
    <t>FF43-00000-25AM-2832</t>
  </si>
  <si>
    <t>FF45-00000-25AM-2832</t>
  </si>
  <si>
    <t>FE44-00000-25AA-2832</t>
  </si>
  <si>
    <t>FE45-00000-25AA-2832</t>
  </si>
  <si>
    <t>FF41-00000-25AA-2832</t>
  </si>
  <si>
    <t>FF43-00000-25AA-2832</t>
  </si>
  <si>
    <t>FF45-00000-25AA-2832</t>
  </si>
  <si>
    <t>FE44-00000-2500-2822</t>
  </si>
  <si>
    <t>FE45-00000-2500-2822</t>
  </si>
  <si>
    <t>FC00-00000-25AM-2832</t>
  </si>
  <si>
    <t>FE00-00000-25IT-2550</t>
  </si>
  <si>
    <t>FM00-00000-25DP-2822</t>
  </si>
  <si>
    <t>FE00-00000-25PG-2831</t>
  </si>
  <si>
    <t>FE00-00000-25AM-2832</t>
  </si>
  <si>
    <t>FE00-00000-25OH-2832</t>
  </si>
  <si>
    <t>FE00-00000-25RC-2832</t>
  </si>
  <si>
    <t>FE00-00000-2500-2832</t>
  </si>
  <si>
    <t>FE00-00000-25SV-2832</t>
  </si>
  <si>
    <t>FE00-00000-25PN-2832</t>
  </si>
  <si>
    <t>FE00-00000-25VA-2831</t>
  </si>
  <si>
    <t>FF00-00000-25AM-2832</t>
  </si>
  <si>
    <t>FF00-00000-25OH-2832</t>
  </si>
  <si>
    <t>FF00-00000-25PN-2832</t>
  </si>
  <si>
    <t>FF00-00000-25VA-2832</t>
  </si>
  <si>
    <t>FE00-00000-25SV-2831</t>
  </si>
  <si>
    <t>FE00-00000-25EN-2832</t>
  </si>
  <si>
    <t>FF00-00000-25VA-2831</t>
  </si>
  <si>
    <t>FF00-00000-25SV-2831</t>
  </si>
  <si>
    <t>FF00-00000-2500-2832</t>
  </si>
  <si>
    <t>FF00-00000-25SD-2832</t>
  </si>
  <si>
    <t>FE00-00000-25SD-2832</t>
  </si>
  <si>
    <t>FF41-00000-25PR-2832</t>
  </si>
  <si>
    <t>FF43-00000-25PR-2832</t>
  </si>
  <si>
    <t>FF45-00000-25PR-2832</t>
  </si>
  <si>
    <t>FE45-00000-25RG-2832</t>
  </si>
  <si>
    <t>FE45-00000-25WR-2832</t>
  </si>
  <si>
    <t>FE45-00000-25SI-2831</t>
  </si>
  <si>
    <t>FE45-00000-25SV-2831</t>
  </si>
  <si>
    <t>FE44-00000-25SV-2831</t>
  </si>
  <si>
    <t>FE44-00000-25SI-2831</t>
  </si>
  <si>
    <t>FE44-00000-25WR-2832</t>
  </si>
  <si>
    <t>FE44-00000-25RG-2832</t>
  </si>
  <si>
    <t>FE44-00000-25RD-2832</t>
  </si>
  <si>
    <t>FE44-00000-25PR-2832</t>
  </si>
  <si>
    <t>FE44-00000-25DP-2829</t>
  </si>
  <si>
    <t>FE45-00000-25DP-2829</t>
  </si>
  <si>
    <t>FE45-00000-25PR-2832</t>
  </si>
  <si>
    <t>FE45-00000-25RD-2832</t>
  </si>
  <si>
    <t>FC00-00000-252L-2832</t>
  </si>
  <si>
    <t>CF00-00000-25DR-2832</t>
  </si>
  <si>
    <t>FC00-00000-25SL-2832</t>
  </si>
  <si>
    <t>CF00-00000-25MR-2831</t>
  </si>
  <si>
    <t>FC00-AA800-25PN-2832</t>
  </si>
  <si>
    <t>FC00-AA800-25PR-2832</t>
  </si>
  <si>
    <t>FM00-00000-25BD-2831</t>
  </si>
  <si>
    <t>FC00-00000-25BD-2831</t>
  </si>
  <si>
    <t>FE00-00000-25BD-2831</t>
  </si>
  <si>
    <t>FF00-00000-25BD-2831</t>
  </si>
  <si>
    <t>FI00-00000-25DP-2822</t>
  </si>
  <si>
    <t>FI00-00000-25CN-2831</t>
  </si>
  <si>
    <t>FC00-00000-25RC-2832</t>
  </si>
  <si>
    <t>FE00-00000-25RG-2832</t>
  </si>
  <si>
    <t>FE00-00000-25WR-2832</t>
  </si>
  <si>
    <t>FC00-00000-25WR-2832</t>
  </si>
  <si>
    <t>FC00-00000-25PG-2831</t>
  </si>
  <si>
    <t>FE00-00000-25CN-2831</t>
  </si>
  <si>
    <t>FF00-00000-25MR-2831</t>
  </si>
  <si>
    <t>FC00-00000-25ID-2831</t>
  </si>
  <si>
    <t>FC00-00000-25SV-2831</t>
  </si>
  <si>
    <t>FC00-00000-25EN-2832</t>
  </si>
  <si>
    <t>FC00-00000-25RD-2832</t>
  </si>
  <si>
    <t>FC00-00000-25PN-2832</t>
  </si>
  <si>
    <t>FC00-00000-25PR-2832</t>
  </si>
  <si>
    <t>FC00-00000-25SI-2831</t>
  </si>
  <si>
    <t>FC00-00000-25VA-2831</t>
  </si>
  <si>
    <t>FE00-00000-25ID-2831</t>
  </si>
  <si>
    <t>FF00-00000-25ID-2831</t>
  </si>
  <si>
    <t>CF00-00000-252L-2832</t>
  </si>
  <si>
    <t>FE00-00000-252L-2832</t>
  </si>
  <si>
    <t>FF00-00000-252L-2832</t>
  </si>
  <si>
    <t>FI00-00000-252L-2832</t>
  </si>
  <si>
    <t>FM00-00000-252L-2832</t>
  </si>
  <si>
    <t>FG00-00000-25BD-2831</t>
  </si>
  <si>
    <t>FG00</t>
  </si>
  <si>
    <t>FG00-00000-25DP-2822</t>
  </si>
  <si>
    <t>FG00-00000-25ID-2831</t>
  </si>
  <si>
    <t>FI00-00000-25BD-2831</t>
  </si>
  <si>
    <t>FI00-00000-25ID-2831</t>
  </si>
  <si>
    <t>FS00-00000-25DP-2822</t>
  </si>
  <si>
    <t>FS00</t>
  </si>
  <si>
    <t>FE00-AA700-25RG-2832</t>
  </si>
  <si>
    <t>FE00-00000-25LT-2832</t>
  </si>
  <si>
    <t>CF00-00000-25BN-2832</t>
  </si>
  <si>
    <t>FC00-00000-25BN-2832</t>
  </si>
  <si>
    <t>FE00-00000-25BN-2831</t>
  </si>
  <si>
    <t>FF00-00000-25BN-2831</t>
  </si>
  <si>
    <t>CF00-00000-25GP-2821</t>
  </si>
  <si>
    <t>CF00-00000-25AM-2832</t>
  </si>
  <si>
    <t>FI00-00000-25SD-2832</t>
  </si>
  <si>
    <t>FI00-00000-25PG-2831</t>
  </si>
  <si>
    <t>FC00-XX900-25PR-2832</t>
  </si>
  <si>
    <t>FC00-XX900-25PN-2832</t>
  </si>
  <si>
    <t>FE00-XX900-25PN-2832</t>
  </si>
  <si>
    <t>FE00-XX900-25PR-2832</t>
  </si>
  <si>
    <t>FF00-XX900-25PR-2832</t>
  </si>
  <si>
    <t>FF00-XX900-25PN-2832</t>
  </si>
  <si>
    <t>FN00-XX900-25PN-2832</t>
  </si>
  <si>
    <t>FT00-00000-25AM-2832</t>
  </si>
  <si>
    <t>FT00-00000-25BD-2831</t>
  </si>
  <si>
    <t>FT00-00000-25CN-2831</t>
  </si>
  <si>
    <t>FT00-00000-25DP-2822</t>
  </si>
  <si>
    <t>FT00-00000-25SD-2832</t>
  </si>
  <si>
    <t>FM00-00000-25ID-2831</t>
  </si>
  <si>
    <t>CF00-00000-25BN-2831</t>
  </si>
  <si>
    <t>FI00-00000-25BN-2831</t>
  </si>
  <si>
    <t>FC00-00000-25IT-2550</t>
  </si>
  <si>
    <t>FF00-00000-25IT-2550</t>
  </si>
  <si>
    <t>FI00-00000-25IT-2550</t>
  </si>
  <si>
    <t>FM00-00000-25IT-2550</t>
  </si>
  <si>
    <t>FT00-00000-25IT-2550</t>
  </si>
  <si>
    <t>CF00-00000-25RG-2832</t>
  </si>
  <si>
    <t>FF00-00000-25MR-2832</t>
  </si>
  <si>
    <t>FF00-00000-25MR-2382</t>
  </si>
  <si>
    <t>FE00-00000-25DP-2829</t>
  </si>
  <si>
    <t>FE00-00000-25SI-2831</t>
  </si>
  <si>
    <t>FT00-00000-25BN-2831</t>
  </si>
  <si>
    <t>FT00-00000-25PG-2831</t>
  </si>
  <si>
    <t>FT00-00000-25ID-2831</t>
  </si>
  <si>
    <t>FM00-00000-25BN-2831</t>
  </si>
  <si>
    <t>CF00-00000-25SR-2832</t>
  </si>
  <si>
    <t>FF00-00000-25PR-2832</t>
  </si>
  <si>
    <t>FC00-00000-25BN-2831</t>
  </si>
  <si>
    <t>CF00-00000-25RE-2822</t>
  </si>
  <si>
    <t>FC00-00000-25RE-2822</t>
  </si>
  <si>
    <t>FE00-00000-25RE-2822</t>
  </si>
  <si>
    <t>FF00-00000-25RE-2822</t>
  </si>
  <si>
    <t>FI00-00000-25RE-2822</t>
  </si>
  <si>
    <t>FM00-00000-25RE-2822</t>
  </si>
  <si>
    <t>FT00-00000-25RE-2822</t>
  </si>
  <si>
    <t>CF00-00000-25SL-2832</t>
  </si>
  <si>
    <t>FI00-00000-25SL-2832</t>
  </si>
  <si>
    <t>FE00-00000-25SL-2832</t>
  </si>
  <si>
    <t>FM00-00000-25SL-2832</t>
  </si>
  <si>
    <t>FT00-00000-25SL-2832</t>
  </si>
  <si>
    <t>FT00-00000-25SI-2831</t>
  </si>
  <si>
    <t>CF00-00000-2500-2822</t>
  </si>
  <si>
    <t>FE00-00000-2500-2822</t>
  </si>
  <si>
    <t>FF00-00000-2500-2822</t>
  </si>
  <si>
    <t>FI00-00000-2500-2822</t>
  </si>
  <si>
    <t>FM00-00000-2500-2822</t>
  </si>
  <si>
    <t>FT00-00000-2500-2822</t>
  </si>
  <si>
    <t>CF00-00000-25TX-2822</t>
  </si>
  <si>
    <t>FI00-00000-25TX-2822</t>
  </si>
  <si>
    <t>FT00-00000-25TX-2822</t>
  </si>
  <si>
    <t>FE00-00000-25TX-2822</t>
  </si>
  <si>
    <t>FC00-00000-25TX-2822</t>
  </si>
  <si>
    <t>CF00-AA700-25BN-2832</t>
  </si>
  <si>
    <t>FE00-AA700-25BN-2832</t>
  </si>
  <si>
    <t>FF00-AA700-25BN-2832</t>
  </si>
  <si>
    <t>FI00-AA700-25BN-2832</t>
  </si>
  <si>
    <t>FM00-AA700-25BN-2832</t>
  </si>
  <si>
    <t>FT00-AA700-25BN-2832</t>
  </si>
  <si>
    <t>CF00-AA700-25BN-2831</t>
  </si>
  <si>
    <t>FE00-AA700-25BN-2831</t>
  </si>
  <si>
    <t>FF00-AA700-25BN-2831</t>
  </si>
  <si>
    <t>FI00-AA700-25BN-2831</t>
  </si>
  <si>
    <t>FM00-AA700-25BN-2831</t>
  </si>
  <si>
    <t>FT00-AA700-25BN-2831</t>
  </si>
  <si>
    <t>CF00-AA700-25RT-2832</t>
  </si>
  <si>
    <t>FE00-AA700-25RT-2832</t>
  </si>
  <si>
    <t>FF00-AA700-25RT-2832</t>
  </si>
  <si>
    <t>FI00-AA700-25RT-2832</t>
  </si>
  <si>
    <t>FM00-AA700-25RT-2832</t>
  </si>
  <si>
    <t>FT00-AA700-25RT-2832</t>
  </si>
  <si>
    <t>FE00-AA700-25SR-2832</t>
  </si>
  <si>
    <t>FF00-AA700-25SR-2832</t>
  </si>
  <si>
    <t>FI00-AA700-25SR-2832</t>
  </si>
  <si>
    <t>FM00-AA700-25SR-2832</t>
  </si>
  <si>
    <t>FT00-AA700-25SR-2832</t>
  </si>
  <si>
    <t>CF00-AA700-25SR-2832</t>
  </si>
  <si>
    <t>CF00-00000-25TX-2832</t>
  </si>
  <si>
    <t>FE00-00000-25TX-2832</t>
  </si>
  <si>
    <t>FI00-00000-25TX-2832</t>
  </si>
  <si>
    <t>FT00-00000-25TX-2832</t>
  </si>
  <si>
    <t>Q1 Entries</t>
  </si>
  <si>
    <t xml:space="preserve"> Q1 Entries</t>
  </si>
  <si>
    <t>FERC</t>
  </si>
  <si>
    <t>Allocation of 25BN, 25RT, 25SR from Parent</t>
  </si>
  <si>
    <t>GU-35%</t>
  </si>
  <si>
    <t>Excess</t>
  </si>
  <si>
    <t>12/31/2017 Adj. Balance</t>
  </si>
  <si>
    <t>GU-21%</t>
  </si>
  <si>
    <t>2017 TAX REFORM, FN00 Revised for 2018 Adjustments</t>
  </si>
  <si>
    <t>-b-c</t>
  </si>
  <si>
    <t>Allocation from Parent made in Q1 2018</t>
  </si>
  <si>
    <t>Repairs</t>
  </si>
  <si>
    <t>COR</t>
  </si>
  <si>
    <t>Adj</t>
  </si>
  <si>
    <t>SERP (Non-Current)</t>
  </si>
  <si>
    <t>25SR.02</t>
  </si>
  <si>
    <t>Loss on Reacquired Debt</t>
  </si>
  <si>
    <t>25BN-RT-SR Reclass</t>
  </si>
  <si>
    <t>ARAM ADJ</t>
  </si>
  <si>
    <t>Excess True Up</t>
  </si>
  <si>
    <t>2017 TAX REFORM, FN00 Revised for Tax True Ups and ARAM Adjustments</t>
  </si>
  <si>
    <t>Difference</t>
  </si>
  <si>
    <t>December 31, 2018</t>
  </si>
  <si>
    <t>12/31/18</t>
  </si>
  <si>
    <t>13ES</t>
  </si>
  <si>
    <t>IC with Eastern Shore</t>
  </si>
  <si>
    <t>1434</t>
  </si>
  <si>
    <t>Cycle Count Adjustment</t>
  </si>
  <si>
    <t>1435</t>
  </si>
  <si>
    <t>Physical Inventory Adjustment</t>
  </si>
  <si>
    <t>1500</t>
  </si>
  <si>
    <t>Prepaid Taxes</t>
  </si>
  <si>
    <t>2220</t>
  </si>
  <si>
    <t>Reserve for Refund</t>
  </si>
  <si>
    <t>ADIT GRIP</t>
  </si>
  <si>
    <t xml:space="preserve">  Fuel</t>
  </si>
  <si>
    <t xml:space="preserve">  Other Fuel</t>
  </si>
  <si>
    <t xml:space="preserve">  Base</t>
  </si>
  <si>
    <t xml:space="preserve">  Gross Receipts Tax</t>
  </si>
  <si>
    <t>5087</t>
  </si>
  <si>
    <t xml:space="preserve">  Television</t>
  </si>
  <si>
    <t>6144</t>
  </si>
  <si>
    <t>Signing Bonus</t>
  </si>
  <si>
    <t>6149</t>
  </si>
  <si>
    <t>Other Bonuses</t>
  </si>
  <si>
    <t>6710</t>
  </si>
  <si>
    <t>Recruiting Costs</t>
  </si>
  <si>
    <t>6730</t>
  </si>
  <si>
    <t>Relocation Expenses</t>
  </si>
  <si>
    <t>8020</t>
  </si>
  <si>
    <t>Asset Impairment</t>
  </si>
  <si>
    <t>8410</t>
  </si>
  <si>
    <t>State IT True up</t>
  </si>
  <si>
    <t>8420</t>
  </si>
  <si>
    <t>Federal IT True up</t>
  </si>
  <si>
    <t>8510</t>
  </si>
  <si>
    <t>DIT Debit True up</t>
  </si>
  <si>
    <t>8610</t>
  </si>
  <si>
    <t>DIT Credit True up</t>
  </si>
  <si>
    <t>9310</t>
  </si>
  <si>
    <t>NonOp IT State</t>
  </si>
  <si>
    <t>9500</t>
  </si>
  <si>
    <t>NonOp DIT Debit</t>
  </si>
  <si>
    <t>01/24/19</t>
  </si>
  <si>
    <t>11:21 AM</t>
  </si>
  <si>
    <t>Rate - Fed 35%</t>
  </si>
  <si>
    <t>Rate - Fed 21%</t>
  </si>
  <si>
    <t>State Rate net of FBOS (35%)</t>
  </si>
  <si>
    <t>State Rate net of FBOS (21%)</t>
  </si>
  <si>
    <t>State Rate</t>
  </si>
  <si>
    <t>2018 Entries</t>
  </si>
  <si>
    <t>12/31/2018 Balance</t>
  </si>
  <si>
    <t>Additonal  Adjustments</t>
  </si>
  <si>
    <t>Amortization/Reduction to Tax</t>
  </si>
  <si>
    <t>FE Total</t>
  </si>
  <si>
    <t>Gross-up</t>
  </si>
  <si>
    <t>Amortization/Reduction to Reg Liab.</t>
  </si>
  <si>
    <t>FN Combined ARAM Summary</t>
  </si>
  <si>
    <t>Reclass FN Reg Liab to FN Reg Asset Acq</t>
  </si>
  <si>
    <t>2017 TAX REFORM, FN00 Revised True Ups</t>
  </si>
  <si>
    <t>Journal Number</t>
  </si>
  <si>
    <t>Apply date</t>
  </si>
  <si>
    <t>Line No</t>
  </si>
  <si>
    <t>Receiving Company</t>
  </si>
  <si>
    <t>Line Description</t>
  </si>
  <si>
    <t>JRNL00480121</t>
  </si>
  <si>
    <t>CHPK</t>
  </si>
  <si>
    <t>FN00-00000-1799-1141</t>
  </si>
  <si>
    <t xml:space="preserve"> Amount </t>
  </si>
  <si>
    <t>A</t>
  </si>
  <si>
    <t>Amort of Tax Reform Reg Asset</t>
  </si>
  <si>
    <t>Months</t>
  </si>
  <si>
    <t>4050</t>
  </si>
  <si>
    <t>Record change to ARAM</t>
  </si>
  <si>
    <t>Amortization of Reg Liability related to 2017 Tax Reform</t>
  </si>
  <si>
    <t>Unprotected</t>
  </si>
  <si>
    <t>Deferred Tax Change</t>
  </si>
  <si>
    <t>Amoritziaion Period</t>
  </si>
  <si>
    <t>Annual Amoritization</t>
  </si>
  <si>
    <t>Monthly Amoritization</t>
  </si>
  <si>
    <t xml:space="preserve">Year </t>
  </si>
  <si>
    <t>dr</t>
  </si>
  <si>
    <t>cr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</si>
  <si>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</si>
  <si>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</si>
  <si>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</si>
  <si>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</si>
  <si>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</si>
  <si>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</si>
  <si>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</si>
  <si>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</si>
  <si>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</si>
  <si>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</si>
  <si>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</si>
  <si>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</si>
  <si>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Amort</t>
  </si>
  <si>
    <t>Amortization of Reg Liabbility related to 2017 Tax Reform</t>
  </si>
  <si>
    <t>See ARAM Schedule</t>
  </si>
  <si>
    <t>Amortization of DTA related to 2017 Tax Reform</t>
  </si>
  <si>
    <t>Deferred</t>
  </si>
  <si>
    <t>2018 AMORT</t>
  </si>
  <si>
    <t>FN00-AA700-8120-4050</t>
  </si>
  <si>
    <t>FN00-AA700-8500-4101</t>
  </si>
  <si>
    <t>GLBAT00210151</t>
  </si>
  <si>
    <t>kstaudt</t>
  </si>
  <si>
    <t>JRNL00486489</t>
  </si>
  <si>
    <t>JRNL00486491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</si>
</sst>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mm/dd/yyyy"/>
    <numFmt numFmtId="165" formatCode="#,##0.00;[Red]\-#,##0.00"/>
    <numFmt numFmtId="166" formatCode="_(* #,##0_);_(* \(#,##0\);_(* &quot;-&quot;??_);_(@_)"/>
    <numFmt numFmtId="167" formatCode="m/d/yy;@"/>
    <numFmt numFmtId="168" formatCode="#,###,##0.00;\(#,###,##0.00\)"/>
    <numFmt numFmtId="169" formatCode="&quot;$&quot;#,###,##0.00;\(&quot;$&quot;#,###,##0.00\)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2"/>
      <name val="Arial"/>
      <family val="2"/>
    </font>
    <font>
      <i/>
      <sz val="10"/>
      <color indexed="12"/>
      <name val="Comic Sans MS"/>
      <family val="4"/>
    </font>
    <font>
      <sz val="10"/>
      <color indexed="12"/>
      <name val="Arial Black"/>
      <family val="2"/>
    </font>
    <font>
      <sz val="10"/>
      <color rgb="FF0000FF"/>
      <name val="Arial Black"/>
      <family val="2"/>
    </font>
    <font>
      <b/>
      <u/>
      <sz val="10"/>
      <name val="Arial Narrow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sz val="11"/>
      <color theme="1"/>
      <name val="Arial"/>
      <family val="2"/>
    </font>
    <font>
      <sz val="10"/>
      <color indexed="0"/>
      <name val="Arial"/>
    </font>
    <font>
      <sz val="12"/>
      <color indexed="0"/>
      <name val="Arial Black"/>
    </font>
    <font>
      <sz val="10"/>
      <color indexed="0"/>
      <name val="Arial Black"/>
    </font>
    <font>
      <b/>
      <i/>
      <sz val="10"/>
      <color indexed="0"/>
      <name val="Arial"/>
    </font>
    <font>
      <b/>
      <sz val="10"/>
      <color indexed="0"/>
      <name val="Arial"/>
    </font>
    <font>
      <b/>
      <sz val="8"/>
      <color rgb="FFFF0000"/>
      <name val="Arial"/>
      <family val="2"/>
    </font>
    <font>
      <sz val="24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24242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5">
    <xf numFmtId="0" fontId="0" fillId="0" borderId="0"/>
    <xf numFmtId="0" fontId="2" fillId="0" borderId="0"/>
    <xf numFmtId="37" fontId="2" fillId="0" borderId="1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0" fontId="3" fillId="0" borderId="2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Protection="0">
      <alignment horizontal="center" wrapText="1"/>
    </xf>
    <xf numFmtId="0" fontId="22" fillId="0" borderId="0"/>
    <xf numFmtId="168" fontId="22" fillId="0" borderId="0"/>
    <xf numFmtId="0" fontId="30" fillId="0" borderId="0"/>
    <xf numFmtId="0" fontId="31" fillId="0" borderId="0" applyNumberFormat="0" applyFill="0" applyBorder="0" applyAlignment="0" applyProtection="0"/>
    <xf numFmtId="37" fontId="30" fillId="0" borderId="1" applyFont="0" applyFill="0" applyAlignment="0" applyProtection="0"/>
    <xf numFmtId="37" fontId="30" fillId="0" borderId="0" applyFont="0" applyFill="0" applyBorder="0" applyAlignment="0" applyProtection="0"/>
    <xf numFmtId="0" fontId="31" fillId="0" borderId="2" applyNumberFormat="0" applyFill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/>
    <xf numFmtId="37" fontId="30" fillId="0" borderId="1" applyFont="0" applyFill="0" applyAlignment="0" applyProtection="0"/>
    <xf numFmtId="37" fontId="30" fillId="0" borderId="0" applyFont="0" applyFill="0" applyBorder="0" applyAlignment="0" applyProtection="0"/>
    <xf numFmtId="0" fontId="35" fillId="0" borderId="0"/>
    <xf numFmtId="168" fontId="35" fillId="0" borderId="0"/>
    <xf numFmtId="0" fontId="2" fillId="0" borderId="0"/>
  </cellStyleXfs>
  <cellXfs count="431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3"/>
    <xf numFmtId="0" fontId="3" fillId="0" borderId="2" xfId="5">
      <alignment horizontal="center" wrapText="1"/>
    </xf>
    <xf numFmtId="0" fontId="2" fillId="0" borderId="0" xfId="1" applyFont="1"/>
    <xf numFmtId="39" fontId="1" fillId="2" borderId="3" xfId="0" applyNumberFormat="1" applyFont="1" applyFill="1" applyBorder="1"/>
    <xf numFmtId="10" fontId="3" fillId="0" borderId="0" xfId="1" applyNumberFormat="1" applyFont="1" applyAlignment="1">
      <alignment horizontal="center"/>
    </xf>
    <xf numFmtId="0" fontId="2" fillId="0" borderId="0" xfId="1" applyFont="1"/>
    <xf numFmtId="10" fontId="2" fillId="0" borderId="0" xfId="1" applyNumberFormat="1" applyFont="1"/>
    <xf numFmtId="0" fontId="3" fillId="0" borderId="2" xfId="5" applyFont="1">
      <alignment horizontal="center" wrapText="1"/>
    </xf>
    <xf numFmtId="37" fontId="2" fillId="0" borderId="0" xfId="4" applyFont="1"/>
    <xf numFmtId="0" fontId="3" fillId="0" borderId="0" xfId="3" applyFont="1"/>
    <xf numFmtId="37" fontId="2" fillId="0" borderId="1" xfId="2" applyFont="1"/>
    <xf numFmtId="0" fontId="7" fillId="0" borderId="0" xfId="0" applyFont="1"/>
    <xf numFmtId="0" fontId="2" fillId="0" borderId="0" xfId="6" applyFont="1" applyAlignment="1">
      <alignment horizontal="left" wrapText="1"/>
    </xf>
    <xf numFmtId="0" fontId="7" fillId="0" borderId="0" xfId="0" applyFont="1" applyFill="1"/>
    <xf numFmtId="0" fontId="7" fillId="0" borderId="2" xfId="0" applyFont="1" applyBorder="1"/>
    <xf numFmtId="37" fontId="7" fillId="0" borderId="0" xfId="0" applyNumberFormat="1" applyFont="1"/>
    <xf numFmtId="166" fontId="7" fillId="0" borderId="0" xfId="8" applyNumberFormat="1" applyFont="1"/>
    <xf numFmtId="166" fontId="7" fillId="0" borderId="0" xfId="0" applyNumberFormat="1" applyFont="1"/>
    <xf numFmtId="166" fontId="2" fillId="0" borderId="0" xfId="8" applyNumberFormat="1" applyFont="1"/>
    <xf numFmtId="37" fontId="2" fillId="0" borderId="0" xfId="4" applyFont="1" applyFill="1"/>
    <xf numFmtId="37" fontId="7" fillId="0" borderId="4" xfId="0" applyNumberFormat="1" applyFont="1" applyBorder="1"/>
    <xf numFmtId="37" fontId="0" fillId="0" borderId="0" xfId="4" applyFont="1"/>
    <xf numFmtId="37" fontId="8" fillId="0" borderId="0" xfId="9" applyNumberFormat="1"/>
    <xf numFmtId="37" fontId="0" fillId="0" borderId="1" xfId="2" applyFont="1"/>
    <xf numFmtId="37" fontId="0" fillId="6" borderId="1" xfId="2" applyFont="1" applyFill="1"/>
    <xf numFmtId="0" fontId="3" fillId="0" borderId="0" xfId="5" applyFont="1" applyBorder="1">
      <alignment horizontal="center" wrapText="1"/>
    </xf>
    <xf numFmtId="37" fontId="2" fillId="0" borderId="0" xfId="1" applyNumberFormat="1" applyFont="1"/>
    <xf numFmtId="0" fontId="2" fillId="0" borderId="0" xfId="1" applyFont="1" applyAlignment="1"/>
    <xf numFmtId="0" fontId="9" fillId="0" borderId="0" xfId="7" applyFont="1" applyAlignment="1"/>
    <xf numFmtId="0" fontId="10" fillId="0" borderId="0" xfId="1" applyFont="1" applyAlignment="1">
      <alignment horizontal="center"/>
    </xf>
    <xf numFmtId="14" fontId="11" fillId="0" borderId="0" xfId="0" applyNumberFormat="1" applyFont="1"/>
    <xf numFmtId="0" fontId="10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/>
    <xf numFmtId="37" fontId="2" fillId="0" borderId="2" xfId="4" applyFont="1" applyBorder="1"/>
    <xf numFmtId="37" fontId="2" fillId="0" borderId="1" xfId="4" applyFont="1" applyBorder="1"/>
    <xf numFmtId="0" fontId="1" fillId="0" borderId="0" xfId="0" applyFont="1" applyBorder="1"/>
    <xf numFmtId="0" fontId="11" fillId="0" borderId="0" xfId="0" applyFont="1" applyFill="1" applyBorder="1"/>
    <xf numFmtId="37" fontId="10" fillId="0" borderId="0" xfId="0" applyNumberFormat="1" applyFont="1" applyAlignment="1">
      <alignment horizontal="center"/>
    </xf>
    <xf numFmtId="37" fontId="2" fillId="0" borderId="0" xfId="4" applyFont="1" applyBorder="1"/>
    <xf numFmtId="0" fontId="7" fillId="8" borderId="0" xfId="0" applyFont="1" applyFill="1"/>
    <xf numFmtId="0" fontId="0" fillId="8" borderId="0" xfId="0" applyFill="1" applyBorder="1"/>
    <xf numFmtId="37" fontId="2" fillId="8" borderId="0" xfId="4" applyFont="1" applyFill="1" applyBorder="1"/>
    <xf numFmtId="0" fontId="10" fillId="8" borderId="0" xfId="0" applyFont="1" applyFill="1" applyAlignment="1">
      <alignment horizontal="center"/>
    </xf>
    <xf numFmtId="0" fontId="8" fillId="0" borderId="0" xfId="9"/>
    <xf numFmtId="0" fontId="1" fillId="2" borderId="3" xfId="0" applyFont="1" applyFill="1" applyBorder="1" applyAlignment="1">
      <alignment horizontal="left"/>
    </xf>
    <xf numFmtId="37" fontId="0" fillId="4" borderId="1" xfId="2" applyFont="1" applyFill="1"/>
    <xf numFmtId="0" fontId="2" fillId="0" borderId="0" xfId="1" applyFont="1"/>
    <xf numFmtId="0" fontId="0" fillId="0" borderId="0" xfId="0" applyAlignment="1">
      <alignment horizontal="left" indent="1"/>
    </xf>
    <xf numFmtId="0" fontId="12" fillId="0" borderId="0" xfId="0" applyFont="1"/>
    <xf numFmtId="166" fontId="0" fillId="0" borderId="0" xfId="8" applyNumberFormat="1" applyFont="1"/>
    <xf numFmtId="166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2" xfId="0" applyBorder="1"/>
    <xf numFmtId="166" fontId="0" fillId="0" borderId="2" xfId="0" applyNumberFormat="1" applyBorder="1"/>
    <xf numFmtId="166" fontId="1" fillId="0" borderId="2" xfId="8" applyNumberFormat="1" applyFont="1" applyBorder="1"/>
    <xf numFmtId="166" fontId="1" fillId="0" borderId="5" xfId="8" applyNumberFormat="1" applyFont="1" applyBorder="1"/>
    <xf numFmtId="166" fontId="0" fillId="0" borderId="2" xfId="8" applyNumberFormat="1" applyFont="1" applyBorder="1"/>
    <xf numFmtId="166" fontId="0" fillId="0" borderId="4" xfId="8" applyNumberFormat="1" applyFont="1" applyBorder="1"/>
    <xf numFmtId="37" fontId="0" fillId="0" borderId="0" xfId="0" applyNumberFormat="1"/>
    <xf numFmtId="9" fontId="3" fillId="0" borderId="2" xfId="11" applyFont="1" applyBorder="1" applyAlignment="1">
      <alignment horizontal="center"/>
    </xf>
    <xf numFmtId="166" fontId="1" fillId="0" borderId="0" xfId="8" applyNumberFormat="1" applyFont="1"/>
    <xf numFmtId="166" fontId="1" fillId="0" borderId="0" xfId="8" applyNumberFormat="1" applyFont="1" applyAlignment="1">
      <alignment horizontal="right"/>
    </xf>
    <xf numFmtId="0" fontId="3" fillId="0" borderId="2" xfId="5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8" fillId="0" borderId="0" xfId="9" applyFill="1" applyBorder="1" applyAlignment="1"/>
    <xf numFmtId="0" fontId="0" fillId="4" borderId="0" xfId="0" applyFill="1"/>
    <xf numFmtId="0" fontId="0" fillId="6" borderId="0" xfId="0" applyFill="1"/>
    <xf numFmtId="0" fontId="0" fillId="5" borderId="0" xfId="0" applyFill="1"/>
    <xf numFmtId="37" fontId="2" fillId="0" borderId="0" xfId="4"/>
    <xf numFmtId="0" fontId="0" fillId="3" borderId="0" xfId="0" applyFill="1"/>
    <xf numFmtId="38" fontId="0" fillId="0" borderId="0" xfId="0" applyNumberFormat="1"/>
    <xf numFmtId="14" fontId="3" fillId="0" borderId="2" xfId="5" applyNumberFormat="1" applyFont="1">
      <alignment horizontal="center" wrapText="1"/>
    </xf>
    <xf numFmtId="43" fontId="0" fillId="0" borderId="0" xfId="8" applyFont="1"/>
    <xf numFmtId="0" fontId="2" fillId="0" borderId="0" xfId="1" applyFont="1"/>
    <xf numFmtId="0" fontId="0" fillId="0" borderId="0" xfId="0"/>
    <xf numFmtId="167" fontId="3" fillId="0" borderId="0" xfId="5" applyNumberFormat="1" applyFont="1" applyBorder="1">
      <alignment horizontal="center" wrapText="1"/>
    </xf>
    <xf numFmtId="0" fontId="13" fillId="0" borderId="0" xfId="12" applyFont="1" applyAlignment="1">
      <alignment horizontal="right"/>
    </xf>
    <xf numFmtId="0" fontId="14" fillId="0" borderId="0" xfId="12" applyNumberFormat="1" applyFont="1" applyAlignment="1">
      <alignment horizontal="left"/>
    </xf>
    <xf numFmtId="39" fontId="2" fillId="0" borderId="0" xfId="12" applyNumberFormat="1"/>
    <xf numFmtId="0" fontId="2" fillId="0" borderId="0" xfId="12"/>
    <xf numFmtId="0" fontId="15" fillId="0" borderId="2" xfId="13" applyFont="1" applyBorder="1"/>
    <xf numFmtId="39" fontId="2" fillId="0" borderId="6" xfId="12" applyNumberFormat="1" applyBorder="1"/>
    <xf numFmtId="49" fontId="2" fillId="0" borderId="5" xfId="12" applyNumberFormat="1" applyBorder="1"/>
    <xf numFmtId="49" fontId="2" fillId="0" borderId="7" xfId="12" applyNumberFormat="1" applyBorder="1"/>
    <xf numFmtId="49" fontId="2" fillId="0" borderId="0" xfId="12" applyNumberFormat="1"/>
    <xf numFmtId="0" fontId="15" fillId="0" borderId="5" xfId="12" applyFont="1" applyBorder="1"/>
    <xf numFmtId="39" fontId="2" fillId="0" borderId="8" xfId="12" applyNumberFormat="1" applyBorder="1" applyAlignment="1">
      <alignment horizontal="center"/>
    </xf>
    <xf numFmtId="0" fontId="14" fillId="0" borderId="0" xfId="12" applyFont="1" applyBorder="1"/>
    <xf numFmtId="39" fontId="2" fillId="0" borderId="9" xfId="13" applyNumberFormat="1" applyBorder="1"/>
    <xf numFmtId="37" fontId="2" fillId="0" borderId="5" xfId="13" applyNumberFormat="1" applyBorder="1"/>
    <xf numFmtId="49" fontId="2" fillId="0" borderId="7" xfId="13" applyNumberFormat="1" applyBorder="1"/>
    <xf numFmtId="0" fontId="2" fillId="0" borderId="6" xfId="12" applyBorder="1"/>
    <xf numFmtId="0" fontId="2" fillId="0" borderId="5" xfId="12" applyBorder="1"/>
    <xf numFmtId="0" fontId="2" fillId="0" borderId="7" xfId="12" applyBorder="1"/>
    <xf numFmtId="0" fontId="2" fillId="0" borderId="0" xfId="12" applyBorder="1"/>
    <xf numFmtId="14" fontId="14" fillId="0" borderId="0" xfId="12" applyNumberFormat="1" applyFont="1" applyAlignment="1">
      <alignment horizontal="left"/>
    </xf>
    <xf numFmtId="0" fontId="16" fillId="0" borderId="0" xfId="12" applyFont="1"/>
    <xf numFmtId="39" fontId="17" fillId="0" borderId="10" xfId="12" applyNumberFormat="1" applyFont="1" applyBorder="1"/>
    <xf numFmtId="49" fontId="2" fillId="0" borderId="11" xfId="12" applyNumberFormat="1" applyFont="1" applyBorder="1"/>
    <xf numFmtId="49" fontId="2" fillId="0" borderId="11" xfId="12" applyNumberFormat="1" applyBorder="1"/>
    <xf numFmtId="49" fontId="2" fillId="0" borderId="12" xfId="12" applyNumberFormat="1" applyBorder="1"/>
    <xf numFmtId="0" fontId="18" fillId="0" borderId="0" xfId="12" applyFont="1" applyAlignment="1">
      <alignment horizontal="center" wrapText="1"/>
    </xf>
    <xf numFmtId="39" fontId="18" fillId="0" borderId="0" xfId="12" applyNumberFormat="1" applyFont="1" applyAlignment="1">
      <alignment horizontal="center" wrapText="1"/>
    </xf>
    <xf numFmtId="0" fontId="18" fillId="0" borderId="0" xfId="12" applyFont="1" applyAlignment="1">
      <alignment horizontal="center"/>
    </xf>
    <xf numFmtId="49" fontId="18" fillId="0" borderId="0" xfId="12" applyNumberFormat="1" applyFont="1" applyAlignment="1">
      <alignment horizontal="center" wrapText="1"/>
    </xf>
    <xf numFmtId="0" fontId="2" fillId="0" borderId="13" xfId="1" applyFont="1" applyBorder="1"/>
    <xf numFmtId="39" fontId="2" fillId="0" borderId="13" xfId="1" applyNumberFormat="1" applyBorder="1"/>
    <xf numFmtId="0" fontId="2" fillId="0" borderId="13" xfId="1" applyBorder="1"/>
    <xf numFmtId="0" fontId="2" fillId="0" borderId="0" xfId="1"/>
    <xf numFmtId="39" fontId="19" fillId="0" borderId="0" xfId="1" applyNumberFormat="1" applyFont="1"/>
    <xf numFmtId="49" fontId="19" fillId="0" borderId="0" xfId="1" applyNumberFormat="1" applyFont="1" applyFill="1" applyAlignment="1">
      <alignment horizontal="center"/>
    </xf>
    <xf numFmtId="0" fontId="20" fillId="0" borderId="0" xfId="12" applyFont="1"/>
    <xf numFmtId="39" fontId="2" fillId="0" borderId="0" xfId="1" applyNumberFormat="1"/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/>
    <xf numFmtId="39" fontId="3" fillId="0" borderId="0" xfId="1" applyNumberFormat="1" applyFont="1"/>
    <xf numFmtId="39" fontId="2" fillId="0" borderId="14" xfId="12" applyNumberFormat="1" applyBorder="1"/>
    <xf numFmtId="37" fontId="2" fillId="0" borderId="6" xfId="12" applyNumberFormat="1" applyBorder="1"/>
    <xf numFmtId="37" fontId="2" fillId="9" borderId="14" xfId="12" applyNumberFormat="1" applyFill="1" applyBorder="1"/>
    <xf numFmtId="0" fontId="19" fillId="0" borderId="0" xfId="13" applyFont="1"/>
    <xf numFmtId="49" fontId="2" fillId="0" borderId="0" xfId="13" applyNumberFormat="1"/>
    <xf numFmtId="0" fontId="2" fillId="0" borderId="0" xfId="13"/>
    <xf numFmtId="39" fontId="19" fillId="0" borderId="0" xfId="13" applyNumberFormat="1" applyFont="1"/>
    <xf numFmtId="0" fontId="2" fillId="0" borderId="0" xfId="13" applyNumberFormat="1" applyFont="1" applyFill="1" applyAlignment="1">
      <alignment horizontal="center"/>
    </xf>
    <xf numFmtId="0" fontId="2" fillId="0" borderId="13" xfId="14" applyFont="1" applyBorder="1"/>
    <xf numFmtId="39" fontId="2" fillId="0" borderId="13" xfId="14" applyNumberFormat="1" applyBorder="1"/>
    <xf numFmtId="0" fontId="2" fillId="0" borderId="13" xfId="14" applyBorder="1"/>
    <xf numFmtId="0" fontId="18" fillId="0" borderId="13" xfId="15" applyFont="1" applyBorder="1" applyAlignment="1">
      <alignment horizontal="center" wrapText="1"/>
    </xf>
    <xf numFmtId="0" fontId="2" fillId="0" borderId="0" xfId="14"/>
    <xf numFmtId="39" fontId="19" fillId="0" borderId="0" xfId="14" applyNumberFormat="1" applyFont="1"/>
    <xf numFmtId="49" fontId="19" fillId="0" borderId="0" xfId="14" applyNumberFormat="1" applyFont="1" applyFill="1" applyAlignment="1">
      <alignment horizontal="center"/>
    </xf>
    <xf numFmtId="0" fontId="2" fillId="0" borderId="0" xfId="14" applyFont="1"/>
    <xf numFmtId="39" fontId="2" fillId="0" borderId="0" xfId="14" applyNumberFormat="1"/>
    <xf numFmtId="0" fontId="18" fillId="0" borderId="0" xfId="15" applyFont="1" applyAlignment="1">
      <alignment horizontal="center" wrapText="1"/>
    </xf>
    <xf numFmtId="0" fontId="0" fillId="0" borderId="0" xfId="15" applyFont="1"/>
    <xf numFmtId="0" fontId="2" fillId="0" borderId="15" xfId="14" applyFont="1" applyBorder="1"/>
    <xf numFmtId="39" fontId="2" fillId="0" borderId="15" xfId="14" applyNumberFormat="1" applyBorder="1"/>
    <xf numFmtId="0" fontId="2" fillId="0" borderId="15" xfId="14" applyBorder="1"/>
    <xf numFmtId="0" fontId="2" fillId="0" borderId="15" xfId="15" applyBorder="1"/>
    <xf numFmtId="0" fontId="2" fillId="0" borderId="0" xfId="15"/>
    <xf numFmtId="0" fontId="0" fillId="0" borderId="0" xfId="0"/>
    <xf numFmtId="0" fontId="2" fillId="0" borderId="0" xfId="1" applyFont="1"/>
    <xf numFmtId="0" fontId="3" fillId="0" borderId="0" xfId="16">
      <alignment horizontal="center" wrapText="1"/>
    </xf>
    <xf numFmtId="0" fontId="2" fillId="0" borderId="0" xfId="1" quotePrefix="1"/>
    <xf numFmtId="37" fontId="2" fillId="0" borderId="2" xfId="4" applyBorder="1"/>
    <xf numFmtId="37" fontId="2" fillId="0" borderId="1" xfId="2"/>
    <xf numFmtId="0" fontId="2" fillId="0" borderId="0" xfId="1" applyAlignment="1">
      <alignment horizontal="left"/>
    </xf>
    <xf numFmtId="41" fontId="2" fillId="0" borderId="0" xfId="1" applyNumberFormat="1"/>
    <xf numFmtId="0" fontId="23" fillId="0" borderId="0" xfId="17" applyFont="1" applyAlignment="1">
      <alignment horizontal="left"/>
    </xf>
    <xf numFmtId="0" fontId="22" fillId="0" borderId="0" xfId="17"/>
    <xf numFmtId="168" fontId="22" fillId="0" borderId="0" xfId="18"/>
    <xf numFmtId="0" fontId="24" fillId="0" borderId="0" xfId="17" applyFont="1" applyAlignment="1">
      <alignment horizontal="left"/>
    </xf>
    <xf numFmtId="49" fontId="22" fillId="0" borderId="0" xfId="18" applyNumberFormat="1" applyAlignment="1">
      <alignment horizontal="center"/>
    </xf>
    <xf numFmtId="0" fontId="22" fillId="0" borderId="2" xfId="17" applyBorder="1" applyAlignment="1">
      <alignment horizontal="center"/>
    </xf>
    <xf numFmtId="49" fontId="22" fillId="0" borderId="2" xfId="18" applyNumberFormat="1" applyBorder="1" applyAlignment="1">
      <alignment horizontal="center"/>
    </xf>
    <xf numFmtId="0" fontId="25" fillId="0" borderId="0" xfId="17" applyFont="1"/>
    <xf numFmtId="0" fontId="25" fillId="0" borderId="0" xfId="17" applyFont="1" applyAlignment="1">
      <alignment horizontal="left"/>
    </xf>
    <xf numFmtId="168" fontId="25" fillId="0" borderId="0" xfId="18" applyFont="1"/>
    <xf numFmtId="0" fontId="22" fillId="0" borderId="0" xfId="17" applyAlignment="1">
      <alignment horizontal="left"/>
    </xf>
    <xf numFmtId="169" fontId="22" fillId="0" borderId="0" xfId="18" applyNumberFormat="1"/>
    <xf numFmtId="0" fontId="25" fillId="10" borderId="2" xfId="17" applyFont="1" applyFill="1" applyBorder="1"/>
    <xf numFmtId="0" fontId="25" fillId="10" borderId="2" xfId="17" applyFont="1" applyFill="1" applyBorder="1" applyAlignment="1">
      <alignment horizontal="left"/>
    </xf>
    <xf numFmtId="168" fontId="25" fillId="10" borderId="2" xfId="18" applyFont="1" applyFill="1" applyBorder="1"/>
    <xf numFmtId="0" fontId="25" fillId="10" borderId="4" xfId="17" applyFont="1" applyFill="1" applyBorder="1"/>
    <xf numFmtId="0" fontId="25" fillId="10" borderId="4" xfId="17" applyFont="1" applyFill="1" applyBorder="1" applyAlignment="1">
      <alignment horizontal="left"/>
    </xf>
    <xf numFmtId="168" fontId="25" fillId="10" borderId="4" xfId="18" applyFont="1" applyFill="1" applyBorder="1"/>
    <xf numFmtId="0" fontId="26" fillId="0" borderId="0" xfId="17" applyFont="1"/>
    <xf numFmtId="0" fontId="26" fillId="0" borderId="0" xfId="17" applyFont="1" applyAlignment="1">
      <alignment horizontal="left"/>
    </xf>
    <xf numFmtId="168" fontId="26" fillId="0" borderId="0" xfId="18" applyFont="1"/>
    <xf numFmtId="49" fontId="22" fillId="0" borderId="0" xfId="18" applyNumberFormat="1" applyAlignment="1">
      <alignment horizontal="fill"/>
    </xf>
    <xf numFmtId="0" fontId="25" fillId="10" borderId="0" xfId="17" applyFont="1" applyFill="1" applyAlignment="1">
      <alignment horizontal="left"/>
    </xf>
    <xf numFmtId="168" fontId="25" fillId="10" borderId="0" xfId="18" applyFont="1" applyFill="1"/>
    <xf numFmtId="0" fontId="22" fillId="0" borderId="2" xfId="17" applyBorder="1" applyAlignment="1">
      <alignment horizontal="left"/>
    </xf>
    <xf numFmtId="168" fontId="22" fillId="0" borderId="2" xfId="18" applyBorder="1"/>
    <xf numFmtId="0" fontId="25" fillId="10" borderId="0" xfId="17" applyFont="1" applyFill="1"/>
    <xf numFmtId="0" fontId="22" fillId="0" borderId="16" xfId="17" applyBorder="1"/>
    <xf numFmtId="168" fontId="22" fillId="0" borderId="16" xfId="18" applyBorder="1"/>
    <xf numFmtId="37" fontId="22" fillId="0" borderId="0" xfId="17" applyNumberFormat="1"/>
    <xf numFmtId="168" fontId="22" fillId="0" borderId="0" xfId="17" applyNumberFormat="1"/>
    <xf numFmtId="37" fontId="7" fillId="0" borderId="0" xfId="0" applyNumberFormat="1" applyFont="1" applyBorder="1"/>
    <xf numFmtId="0" fontId="7" fillId="0" borderId="0" xfId="0" applyFont="1" applyBorder="1"/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0" fontId="2" fillId="0" borderId="0" xfId="1" applyFont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0" fillId="0" borderId="0" xfId="0" applyFont="1" applyBorder="1"/>
    <xf numFmtId="0" fontId="7" fillId="0" borderId="21" xfId="0" applyFont="1" applyBorder="1"/>
    <xf numFmtId="166" fontId="2" fillId="0" borderId="0" xfId="8" applyNumberFormat="1" applyFont="1" applyBorder="1"/>
    <xf numFmtId="166" fontId="7" fillId="0" borderId="0" xfId="0" applyNumberFormat="1" applyFont="1" applyBorder="1"/>
    <xf numFmtId="0" fontId="2" fillId="0" borderId="0" xfId="1" applyFont="1" applyBorder="1"/>
    <xf numFmtId="0" fontId="7" fillId="0" borderId="22" xfId="0" applyFont="1" applyBorder="1"/>
    <xf numFmtId="0" fontId="7" fillId="0" borderId="23" xfId="0" applyFont="1" applyBorder="1"/>
    <xf numFmtId="37" fontId="2" fillId="0" borderId="0" xfId="4" quotePrefix="1" applyFont="1" applyBorder="1"/>
    <xf numFmtId="0" fontId="28" fillId="0" borderId="20" xfId="0" applyFont="1" applyBorder="1" applyAlignment="1">
      <alignment horizontal="center"/>
    </xf>
    <xf numFmtId="0" fontId="2" fillId="4" borderId="0" xfId="1" applyFont="1" applyFill="1"/>
    <xf numFmtId="37" fontId="2" fillId="4" borderId="0" xfId="4" applyFill="1"/>
    <xf numFmtId="37" fontId="2" fillId="4" borderId="0" xfId="4" applyFont="1" applyFill="1"/>
    <xf numFmtId="166" fontId="2" fillId="4" borderId="0" xfId="8" applyNumberFormat="1" applyFont="1" applyFill="1"/>
    <xf numFmtId="166" fontId="7" fillId="4" borderId="0" xfId="0" applyNumberFormat="1" applyFont="1" applyFill="1"/>
    <xf numFmtId="37" fontId="0" fillId="4" borderId="0" xfId="4" applyFont="1" applyFill="1"/>
    <xf numFmtId="0" fontId="7" fillId="4" borderId="0" xfId="0" applyFont="1" applyFill="1"/>
    <xf numFmtId="0" fontId="10" fillId="0" borderId="0" xfId="0" quotePrefix="1" applyFont="1" applyAlignment="1">
      <alignment horizontal="center"/>
    </xf>
    <xf numFmtId="166" fontId="7" fillId="0" borderId="0" xfId="8" applyNumberFormat="1" applyFont="1" applyBorder="1"/>
    <xf numFmtId="166" fontId="2" fillId="0" borderId="1" xfId="8" applyNumberFormat="1" applyFont="1" applyBorder="1"/>
    <xf numFmtId="9" fontId="3" fillId="0" borderId="0" xfId="5" applyNumberFormat="1" applyFont="1" applyBorder="1">
      <alignment horizontal="center" wrapText="1"/>
    </xf>
    <xf numFmtId="0" fontId="3" fillId="0" borderId="21" xfId="5" applyFont="1" applyBorder="1">
      <alignment horizontal="center" wrapText="1"/>
    </xf>
    <xf numFmtId="37" fontId="2" fillId="0" borderId="21" xfId="4" quotePrefix="1" applyFont="1" applyBorder="1"/>
    <xf numFmtId="166" fontId="7" fillId="0" borderId="21" xfId="0" applyNumberFormat="1" applyFont="1" applyBorder="1"/>
    <xf numFmtId="37" fontId="7" fillId="0" borderId="21" xfId="0" applyNumberFormat="1" applyFont="1" applyBorder="1"/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0" fontId="30" fillId="0" borderId="0" xfId="19"/>
    <xf numFmtId="0" fontId="31" fillId="0" borderId="0" xfId="20"/>
    <xf numFmtId="37" fontId="30" fillId="0" borderId="1" xfId="21"/>
    <xf numFmtId="37" fontId="30" fillId="0" borderId="0" xfId="22"/>
    <xf numFmtId="0" fontId="31" fillId="0" borderId="2" xfId="23">
      <alignment horizontal="center" wrapText="1"/>
    </xf>
    <xf numFmtId="0" fontId="9" fillId="0" borderId="0" xfId="27" applyFont="1" applyFill="1" applyAlignment="1"/>
    <xf numFmtId="0" fontId="30" fillId="0" borderId="0" xfId="19" applyAlignment="1"/>
    <xf numFmtId="0" fontId="33" fillId="0" borderId="0" xfId="26" applyAlignment="1"/>
    <xf numFmtId="0" fontId="32" fillId="0" borderId="0" xfId="25" applyAlignment="1"/>
    <xf numFmtId="0" fontId="30" fillId="0" borderId="0" xfId="29"/>
    <xf numFmtId="5" fontId="30" fillId="0" borderId="0" xfId="29" applyNumberFormat="1"/>
    <xf numFmtId="37" fontId="30" fillId="0" borderId="1" xfId="30"/>
    <xf numFmtId="0" fontId="30" fillId="0" borderId="0" xfId="29" applyAlignment="1">
      <alignment horizontal="right"/>
    </xf>
    <xf numFmtId="37" fontId="30" fillId="0" borderId="0" xfId="31"/>
    <xf numFmtId="37" fontId="30" fillId="0" borderId="0" xfId="29" applyNumberFormat="1"/>
    <xf numFmtId="0" fontId="32" fillId="0" borderId="0" xfId="28" applyAlignment="1">
      <alignment horizontal="center" wrapText="1"/>
    </xf>
    <xf numFmtId="0" fontId="27" fillId="0" borderId="0" xfId="28" applyFont="1" applyAlignment="1">
      <alignment horizontal="left" wrapText="1"/>
    </xf>
    <xf numFmtId="0" fontId="11" fillId="0" borderId="0" xfId="29" applyFont="1"/>
    <xf numFmtId="0" fontId="2" fillId="0" borderId="0" xfId="1" applyFont="1" applyFill="1"/>
    <xf numFmtId="0" fontId="34" fillId="4" borderId="0" xfId="0" applyFont="1" applyFill="1" applyAlignment="1">
      <alignment vertical="center"/>
    </xf>
    <xf numFmtId="0" fontId="36" fillId="0" borderId="0" xfId="32" applyFont="1" applyAlignment="1">
      <alignment horizontal="left"/>
    </xf>
    <xf numFmtId="0" fontId="35" fillId="0" borderId="0" xfId="32"/>
    <xf numFmtId="168" fontId="35" fillId="0" borderId="0" xfId="33"/>
    <xf numFmtId="0" fontId="37" fillId="0" borderId="0" xfId="32" applyFont="1" applyAlignment="1">
      <alignment horizontal="left"/>
    </xf>
    <xf numFmtId="49" fontId="35" fillId="0" borderId="0" xfId="33" applyNumberFormat="1" applyAlignment="1">
      <alignment horizontal="center"/>
    </xf>
    <xf numFmtId="0" fontId="35" fillId="0" borderId="2" xfId="32" applyBorder="1" applyAlignment="1">
      <alignment horizontal="center"/>
    </xf>
    <xf numFmtId="49" fontId="35" fillId="0" borderId="2" xfId="33" applyNumberFormat="1" applyBorder="1" applyAlignment="1">
      <alignment horizontal="center"/>
    </xf>
    <xf numFmtId="0" fontId="38" fillId="0" borderId="0" xfId="32" applyFont="1"/>
    <xf numFmtId="0" fontId="38" fillId="0" borderId="0" xfId="32" applyFont="1" applyAlignment="1">
      <alignment horizontal="left"/>
    </xf>
    <xf numFmtId="168" fontId="38" fillId="0" borderId="0" xfId="33" applyFont="1"/>
    <xf numFmtId="0" fontId="35" fillId="0" borderId="0" xfId="32" applyAlignment="1">
      <alignment horizontal="left"/>
    </xf>
    <xf numFmtId="169" fontId="35" fillId="0" borderId="0" xfId="33" applyNumberFormat="1"/>
    <xf numFmtId="0" fontId="38" fillId="10" borderId="2" xfId="32" applyFont="1" applyFill="1" applyBorder="1"/>
    <xf numFmtId="0" fontId="38" fillId="10" borderId="2" xfId="32" applyFont="1" applyFill="1" applyBorder="1" applyAlignment="1">
      <alignment horizontal="left"/>
    </xf>
    <xf numFmtId="168" fontId="38" fillId="10" borderId="2" xfId="33" applyFont="1" applyFill="1" applyBorder="1"/>
    <xf numFmtId="0" fontId="38" fillId="10" borderId="4" xfId="32" applyFont="1" applyFill="1" applyBorder="1"/>
    <xf numFmtId="0" fontId="38" fillId="10" borderId="4" xfId="32" applyFont="1" applyFill="1" applyBorder="1" applyAlignment="1">
      <alignment horizontal="left"/>
    </xf>
    <xf numFmtId="168" fontId="38" fillId="10" borderId="4" xfId="33" applyFont="1" applyFill="1" applyBorder="1"/>
    <xf numFmtId="0" fontId="39" fillId="0" borderId="0" xfId="32" applyFont="1"/>
    <xf numFmtId="0" fontId="39" fillId="0" borderId="0" xfId="32" applyFont="1" applyAlignment="1">
      <alignment horizontal="left"/>
    </xf>
    <xf numFmtId="168" fontId="39" fillId="0" borderId="0" xfId="33" applyFont="1"/>
    <xf numFmtId="49" fontId="35" fillId="0" borderId="0" xfId="33" applyNumberFormat="1" applyAlignment="1">
      <alignment horizontal="fill"/>
    </xf>
    <xf numFmtId="0" fontId="38" fillId="10" borderId="0" xfId="32" applyFont="1" applyFill="1" applyAlignment="1">
      <alignment horizontal="left"/>
    </xf>
    <xf numFmtId="168" fontId="38" fillId="10" borderId="0" xfId="33" applyFont="1" applyFill="1"/>
    <xf numFmtId="0" fontId="35" fillId="0" borderId="2" xfId="32" applyBorder="1" applyAlignment="1">
      <alignment horizontal="left"/>
    </xf>
    <xf numFmtId="168" fontId="35" fillId="0" borderId="2" xfId="33" applyBorder="1"/>
    <xf numFmtId="0" fontId="38" fillId="10" borderId="0" xfId="32" applyFont="1" applyFill="1"/>
    <xf numFmtId="0" fontId="35" fillId="0" borderId="16" xfId="32" applyBorder="1"/>
    <xf numFmtId="168" fontId="35" fillId="0" borderId="16" xfId="33" applyBorder="1"/>
    <xf numFmtId="0" fontId="9" fillId="5" borderId="0" xfId="7" applyFont="1" applyFill="1" applyAlignment="1"/>
    <xf numFmtId="0" fontId="2" fillId="5" borderId="0" xfId="1" applyFont="1" applyFill="1"/>
    <xf numFmtId="0" fontId="7" fillId="5" borderId="0" xfId="0" applyFont="1" applyFill="1"/>
    <xf numFmtId="0" fontId="2" fillId="5" borderId="0" xfId="1" applyFont="1" applyFill="1" applyAlignment="1"/>
    <xf numFmtId="0" fontId="7" fillId="5" borderId="0" xfId="0" applyFont="1" applyFill="1" applyBorder="1"/>
    <xf numFmtId="10" fontId="3" fillId="0" borderId="0" xfId="0" applyNumberFormat="1" applyFont="1" applyAlignment="1">
      <alignment horizontal="center"/>
    </xf>
    <xf numFmtId="0" fontId="34" fillId="0" borderId="0" xfId="0" applyFont="1" applyAlignment="1">
      <alignment vertical="center"/>
    </xf>
    <xf numFmtId="37" fontId="2" fillId="0" borderId="0" xfId="4" applyFont="1" applyAlignment="1">
      <alignment vertical="center"/>
    </xf>
    <xf numFmtId="43" fontId="7" fillId="0" borderId="0" xfId="8" applyFont="1" applyBorder="1"/>
    <xf numFmtId="37" fontId="2" fillId="4" borderId="0" xfId="4" applyFont="1" applyFill="1" applyAlignment="1">
      <alignment vertical="center"/>
    </xf>
    <xf numFmtId="166" fontId="7" fillId="4" borderId="0" xfId="8" applyNumberFormat="1" applyFont="1" applyFill="1" applyBorder="1"/>
    <xf numFmtId="43" fontId="7" fillId="4" borderId="0" xfId="8" applyFont="1" applyFill="1" applyBorder="1"/>
    <xf numFmtId="0" fontId="40" fillId="0" borderId="0" xfId="0" applyFont="1" applyAlignment="1">
      <alignment vertical="center" wrapText="1"/>
    </xf>
    <xf numFmtId="37" fontId="2" fillId="0" borderId="0" xfId="2" applyFont="1" applyBorder="1"/>
    <xf numFmtId="0" fontId="2" fillId="12" borderId="0" xfId="1" applyFont="1" applyFill="1"/>
    <xf numFmtId="37" fontId="2" fillId="12" borderId="0" xfId="1" applyNumberFormat="1" applyFont="1" applyFill="1"/>
    <xf numFmtId="0" fontId="7" fillId="12" borderId="0" xfId="0" applyFont="1" applyFill="1"/>
    <xf numFmtId="0" fontId="7" fillId="12" borderId="0" xfId="0" applyFont="1" applyFill="1" applyBorder="1"/>
    <xf numFmtId="0" fontId="0" fillId="12" borderId="0" xfId="0" applyFill="1"/>
    <xf numFmtId="37" fontId="2" fillId="12" borderId="0" xfId="4" applyFont="1" applyFill="1"/>
    <xf numFmtId="166" fontId="2" fillId="12" borderId="0" xfId="8" applyNumberFormat="1" applyFont="1" applyFill="1"/>
    <xf numFmtId="37" fontId="7" fillId="12" borderId="0" xfId="0" applyNumberFormat="1" applyFont="1" applyFill="1"/>
    <xf numFmtId="37" fontId="7" fillId="12" borderId="0" xfId="0" applyNumberFormat="1" applyFont="1" applyFill="1" applyBorder="1"/>
    <xf numFmtId="0" fontId="7" fillId="12" borderId="2" xfId="0" applyFont="1" applyFill="1" applyBorder="1"/>
    <xf numFmtId="43" fontId="7" fillId="12" borderId="0" xfId="8" applyFont="1" applyFill="1" applyBorder="1"/>
    <xf numFmtId="0" fontId="3" fillId="12" borderId="0" xfId="3" applyFont="1" applyFill="1"/>
    <xf numFmtId="37" fontId="7" fillId="12" borderId="4" xfId="0" applyNumberFormat="1" applyFont="1" applyFill="1" applyBorder="1"/>
    <xf numFmtId="0" fontId="10" fillId="12" borderId="0" xfId="0" applyFont="1" applyFill="1" applyAlignment="1">
      <alignment horizontal="center"/>
    </xf>
    <xf numFmtId="0" fontId="1" fillId="12" borderId="0" xfId="0" applyFont="1" applyFill="1" applyBorder="1"/>
    <xf numFmtId="0" fontId="0" fillId="12" borderId="0" xfId="0" applyFill="1" applyBorder="1"/>
    <xf numFmtId="37" fontId="10" fillId="12" borderId="0" xfId="0" applyNumberFormat="1" applyFont="1" applyFill="1" applyAlignment="1">
      <alignment horizontal="center"/>
    </xf>
    <xf numFmtId="0" fontId="11" fillId="12" borderId="0" xfId="0" applyFont="1" applyFill="1" applyBorder="1"/>
    <xf numFmtId="37" fontId="2" fillId="12" borderId="2" xfId="4" applyFont="1" applyFill="1" applyBorder="1"/>
    <xf numFmtId="37" fontId="2" fillId="12" borderId="1" xfId="4" applyFont="1" applyFill="1" applyBorder="1"/>
    <xf numFmtId="37" fontId="2" fillId="12" borderId="0" xfId="4" applyFont="1" applyFill="1" applyBorder="1"/>
    <xf numFmtId="43" fontId="7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30" fillId="4" borderId="0" xfId="19" applyFill="1"/>
    <xf numFmtId="0" fontId="0" fillId="0" borderId="0" xfId="0" applyFill="1"/>
    <xf numFmtId="0" fontId="30" fillId="0" borderId="0" xfId="19" applyFill="1"/>
    <xf numFmtId="0" fontId="34" fillId="0" borderId="0" xfId="0" applyFont="1" applyFill="1" applyAlignment="1">
      <alignment vertical="center"/>
    </xf>
    <xf numFmtId="37" fontId="2" fillId="0" borderId="0" xfId="4" applyFont="1" applyFill="1" applyAlignment="1">
      <alignment vertical="center"/>
    </xf>
    <xf numFmtId="166" fontId="2" fillId="0" borderId="0" xfId="8" applyNumberFormat="1" applyFont="1" applyFill="1"/>
    <xf numFmtId="166" fontId="7" fillId="0" borderId="0" xfId="0" applyNumberFormat="1" applyFont="1" applyFill="1"/>
    <xf numFmtId="166" fontId="7" fillId="0" borderId="0" xfId="8" applyNumberFormat="1" applyFont="1" applyFill="1" applyBorder="1"/>
    <xf numFmtId="43" fontId="7" fillId="0" borderId="0" xfId="8" applyFont="1" applyFill="1" applyBorder="1"/>
    <xf numFmtId="0" fontId="40" fillId="4" borderId="0" xfId="0" applyFont="1" applyFill="1" applyAlignment="1">
      <alignment vertical="center" wrapText="1"/>
    </xf>
    <xf numFmtId="0" fontId="41" fillId="0" borderId="0" xfId="0" applyFont="1"/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13" borderId="0" xfId="0" applyFont="1" applyFill="1" applyAlignment="1">
      <alignment horizontal="right"/>
    </xf>
    <xf numFmtId="0" fontId="1" fillId="13" borderId="0" xfId="0" applyFont="1" applyFill="1"/>
    <xf numFmtId="1" fontId="1" fillId="13" borderId="0" xfId="0" applyNumberFormat="1" applyFont="1" applyFill="1"/>
    <xf numFmtId="166" fontId="1" fillId="0" borderId="14" xfId="8" applyNumberFormat="1" applyFont="1" applyBorder="1"/>
    <xf numFmtId="166" fontId="1" fillId="0" borderId="0" xfId="8" applyNumberFormat="1" applyFont="1" applyAlignment="1">
      <alignment horizontal="left"/>
    </xf>
    <xf numFmtId="166" fontId="7" fillId="12" borderId="0" xfId="8" applyNumberFormat="1" applyFont="1" applyFill="1"/>
    <xf numFmtId="166" fontId="7" fillId="0" borderId="0" xfId="0" quotePrefix="1" applyNumberFormat="1" applyFont="1" applyBorder="1"/>
    <xf numFmtId="0" fontId="2" fillId="5" borderId="0" xfId="1" applyFont="1" applyFill="1"/>
    <xf numFmtId="0" fontId="2" fillId="0" borderId="0" xfId="1" applyFont="1"/>
    <xf numFmtId="0" fontId="0" fillId="0" borderId="0" xfId="0"/>
    <xf numFmtId="0" fontId="0" fillId="0" borderId="0" xfId="0"/>
    <xf numFmtId="0" fontId="2" fillId="0" borderId="0" xfId="1"/>
    <xf numFmtId="0" fontId="28" fillId="0" borderId="0" xfId="0" applyFont="1" applyAlignment="1"/>
    <xf numFmtId="0" fontId="42" fillId="0" borderId="0" xfId="0" applyFont="1"/>
    <xf numFmtId="14" fontId="42" fillId="0" borderId="0" xfId="0" applyNumberFormat="1" applyFont="1"/>
    <xf numFmtId="166" fontId="42" fillId="0" borderId="0" xfId="8" applyNumberFormat="1" applyFont="1"/>
    <xf numFmtId="37" fontId="10" fillId="12" borderId="0" xfId="0" applyNumberFormat="1" applyFont="1" applyFill="1"/>
    <xf numFmtId="0" fontId="13" fillId="0" borderId="0" xfId="1" applyFont="1" applyAlignment="1">
      <alignment horizontal="right"/>
    </xf>
    <xf numFmtId="0" fontId="14" fillId="0" borderId="0" xfId="1" applyNumberFormat="1" applyFont="1" applyAlignment="1">
      <alignment horizontal="left"/>
    </xf>
    <xf numFmtId="39" fontId="2" fillId="0" borderId="6" xfId="1" applyNumberFormat="1" applyFont="1" applyBorder="1"/>
    <xf numFmtId="49" fontId="2" fillId="0" borderId="5" xfId="1" applyNumberFormat="1" applyBorder="1"/>
    <xf numFmtId="49" fontId="2" fillId="0" borderId="7" xfId="1" applyNumberFormat="1" applyBorder="1"/>
    <xf numFmtId="49" fontId="2" fillId="0" borderId="0" xfId="1" applyNumberFormat="1"/>
    <xf numFmtId="0" fontId="15" fillId="0" borderId="5" xfId="1" applyFont="1" applyBorder="1"/>
    <xf numFmtId="39" fontId="2" fillId="0" borderId="8" xfId="1" applyNumberFormat="1" applyBorder="1" applyAlignment="1">
      <alignment horizontal="center"/>
    </xf>
    <xf numFmtId="0" fontId="14" fillId="0" borderId="0" xfId="1" applyFont="1" applyBorder="1"/>
    <xf numFmtId="0" fontId="2" fillId="0" borderId="6" xfId="1" applyBorder="1"/>
    <xf numFmtId="0" fontId="2" fillId="0" borderId="5" xfId="1" applyBorder="1"/>
    <xf numFmtId="0" fontId="2" fillId="0" borderId="7" xfId="1" applyBorder="1"/>
    <xf numFmtId="0" fontId="2" fillId="0" borderId="0" xfId="1" applyBorder="1"/>
    <xf numFmtId="14" fontId="14" fillId="0" borderId="0" xfId="1" applyNumberFormat="1" applyFont="1" applyAlignment="1">
      <alignment horizontal="left"/>
    </xf>
    <xf numFmtId="0" fontId="16" fillId="0" borderId="0" xfId="1" applyFont="1"/>
    <xf numFmtId="39" fontId="17" fillId="0" borderId="10" xfId="1" applyNumberFormat="1" applyFont="1" applyBorder="1"/>
    <xf numFmtId="49" fontId="2" fillId="0" borderId="11" xfId="1" applyNumberFormat="1" applyFont="1" applyBorder="1"/>
    <xf numFmtId="49" fontId="2" fillId="0" borderId="11" xfId="1" applyNumberFormat="1" applyBorder="1"/>
    <xf numFmtId="49" fontId="2" fillId="0" borderId="12" xfId="1" applyNumberFormat="1" applyBorder="1"/>
    <xf numFmtId="0" fontId="18" fillId="0" borderId="0" xfId="1" applyFont="1" applyAlignment="1">
      <alignment horizontal="center" wrapText="1"/>
    </xf>
    <xf numFmtId="39" fontId="18" fillId="0" borderId="0" xfId="1" applyNumberFormat="1" applyFont="1" applyAlignment="1">
      <alignment horizontal="center" wrapText="1"/>
    </xf>
    <xf numFmtId="0" fontId="18" fillId="0" borderId="0" xfId="1" applyFont="1" applyAlignment="1">
      <alignment horizontal="center"/>
    </xf>
    <xf numFmtId="49" fontId="18" fillId="0" borderId="0" xfId="1" applyNumberFormat="1" applyFont="1" applyAlignment="1">
      <alignment horizontal="center" wrapText="1"/>
    </xf>
    <xf numFmtId="0" fontId="2" fillId="0" borderId="0" xfId="34" applyFont="1"/>
    <xf numFmtId="39" fontId="2" fillId="0" borderId="0" xfId="34" applyNumberFormat="1"/>
    <xf numFmtId="0" fontId="2" fillId="0" borderId="0" xfId="34"/>
    <xf numFmtId="39" fontId="19" fillId="0" borderId="0" xfId="34" applyNumberFormat="1" applyFont="1"/>
    <xf numFmtId="49" fontId="19" fillId="0" borderId="0" xfId="34" applyNumberFormat="1" applyFont="1" applyFill="1" applyAlignment="1">
      <alignment horizontal="center"/>
    </xf>
    <xf numFmtId="43" fontId="2" fillId="0" borderId="0" xfId="8" applyFont="1"/>
    <xf numFmtId="39" fontId="2" fillId="0" borderId="14" xfId="1" applyNumberFormat="1" applyBorder="1"/>
    <xf numFmtId="37" fontId="2" fillId="0" borderId="6" xfId="1" applyNumberFormat="1" applyBorder="1"/>
    <xf numFmtId="37" fontId="2" fillId="9" borderId="14" xfId="1" applyNumberFormat="1" applyFill="1" applyBorder="1"/>
    <xf numFmtId="165" fontId="0" fillId="0" borderId="2" xfId="0" applyNumberFormat="1" applyBorder="1"/>
    <xf numFmtId="0" fontId="0" fillId="0" borderId="0" xfId="0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8" applyNumberFormat="1" applyFont="1" applyBorder="1"/>
    <xf numFmtId="10" fontId="0" fillId="0" borderId="0" xfId="11" applyNumberFormat="1" applyFont="1"/>
    <xf numFmtId="43" fontId="0" fillId="0" borderId="0" xfId="8" applyNumberFormat="1" applyFont="1" applyBorder="1"/>
    <xf numFmtId="0" fontId="0" fillId="0" borderId="0" xfId="0" applyBorder="1" applyAlignment="1">
      <alignment horizontal="center"/>
    </xf>
    <xf numFmtId="38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5" fontId="0" fillId="0" borderId="0" xfId="0" applyNumberFormat="1" applyBorder="1"/>
    <xf numFmtId="0" fontId="1" fillId="0" borderId="0" xfId="0" applyFont="1" applyFill="1" applyBorder="1"/>
    <xf numFmtId="0" fontId="11" fillId="0" borderId="0" xfId="0" applyFont="1" applyBorder="1"/>
    <xf numFmtId="166" fontId="0" fillId="0" borderId="0" xfId="0" applyNumberFormat="1" applyBorder="1"/>
    <xf numFmtId="0" fontId="0" fillId="0" borderId="0" xfId="0" applyAlignment="1">
      <alignment horizontal="center"/>
    </xf>
    <xf numFmtId="166" fontId="0" fillId="4" borderId="0" xfId="8" applyNumberFormat="1" applyFont="1" applyFill="1"/>
    <xf numFmtId="5" fontId="0" fillId="4" borderId="0" xfId="0" applyNumberFormat="1" applyFill="1"/>
    <xf numFmtId="43" fontId="0" fillId="4" borderId="0" xfId="8" applyFont="1" applyFill="1"/>
    <xf numFmtId="5" fontId="0" fillId="0" borderId="0" xfId="0" applyNumberFormat="1"/>
    <xf numFmtId="0" fontId="0" fillId="0" borderId="25" xfId="0" applyBorder="1"/>
    <xf numFmtId="166" fontId="0" fillId="0" borderId="25" xfId="8" applyNumberFormat="1" applyFont="1" applyBorder="1"/>
    <xf numFmtId="5" fontId="0" fillId="0" borderId="25" xfId="0" applyNumberFormat="1" applyBorder="1"/>
    <xf numFmtId="0" fontId="0" fillId="0" borderId="0" xfId="0" applyFill="1" applyBorder="1"/>
    <xf numFmtId="5" fontId="0" fillId="0" borderId="0" xfId="0" applyNumberFormat="1" applyFill="1" applyBorder="1"/>
    <xf numFmtId="166" fontId="0" fillId="0" borderId="0" xfId="0" applyNumberFormat="1" applyBorder="1" applyAlignment="1">
      <alignment horizontal="center"/>
    </xf>
    <xf numFmtId="10" fontId="0" fillId="0" borderId="0" xfId="11" applyNumberFormat="1" applyFont="1" applyBorder="1"/>
    <xf numFmtId="4" fontId="43" fillId="0" borderId="0" xfId="0" applyNumberFormat="1" applyFont="1" applyBorder="1"/>
    <xf numFmtId="166" fontId="0" fillId="0" borderId="0" xfId="8" applyNumberFormat="1" applyFont="1" applyFill="1"/>
    <xf numFmtId="166" fontId="0" fillId="0" borderId="25" xfId="8" applyNumberFormat="1" applyFont="1" applyFill="1" applyBorder="1"/>
    <xf numFmtId="0" fontId="3" fillId="5" borderId="0" xfId="7" applyFont="1" applyFill="1" applyAlignment="1">
      <alignment horizontal="left" wrapText="1"/>
    </xf>
    <xf numFmtId="0" fontId="2" fillId="5" borderId="0" xfId="1" applyFont="1" applyFill="1"/>
    <xf numFmtId="0" fontId="2" fillId="5" borderId="0" xfId="6" applyFont="1" applyFill="1" applyAlignment="1">
      <alignment horizontal="left" wrapText="1"/>
    </xf>
    <xf numFmtId="0" fontId="27" fillId="5" borderId="0" xfId="6" applyFont="1" applyFill="1" applyAlignment="1">
      <alignment horizontal="left" wrapText="1"/>
    </xf>
    <xf numFmtId="0" fontId="11" fillId="5" borderId="0" xfId="0" applyFont="1" applyFill="1"/>
    <xf numFmtId="0" fontId="2" fillId="0" borderId="0" xfId="6" applyFont="1" applyAlignment="1">
      <alignment horizontal="left" wrapText="1"/>
    </xf>
    <xf numFmtId="0" fontId="2" fillId="0" borderId="0" xfId="1" applyFont="1"/>
    <xf numFmtId="0" fontId="10" fillId="7" borderId="0" xfId="1" applyFont="1" applyFill="1" applyAlignment="1">
      <alignment horizontal="center"/>
    </xf>
    <xf numFmtId="0" fontId="27" fillId="0" borderId="0" xfId="28" applyFont="1" applyAlignment="1">
      <alignment horizontal="left" wrapText="1"/>
    </xf>
    <xf numFmtId="0" fontId="11" fillId="0" borderId="0" xfId="29" applyFont="1"/>
    <xf numFmtId="0" fontId="3" fillId="0" borderId="0" xfId="7" applyFont="1" applyAlignment="1">
      <alignment horizontal="left" wrapText="1"/>
    </xf>
    <xf numFmtId="0" fontId="27" fillId="0" borderId="0" xfId="6" applyFont="1" applyAlignment="1">
      <alignment horizontal="left" wrapText="1"/>
    </xf>
    <xf numFmtId="0" fontId="11" fillId="0" borderId="0" xfId="0" applyFont="1"/>
    <xf numFmtId="167" fontId="29" fillId="11" borderId="0" xfId="5" applyNumberFormat="1" applyFont="1" applyFill="1" applyBorder="1" applyAlignment="1">
      <alignment horizontal="center" vertical="center" wrapText="1"/>
    </xf>
    <xf numFmtId="167" fontId="29" fillId="3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/>
    <xf numFmtId="0" fontId="5" fillId="0" borderId="0" xfId="7" applyAlignment="1">
      <alignment horizontal="left" wrapText="1"/>
    </xf>
    <xf numFmtId="0" fontId="4" fillId="0" borderId="0" xfId="6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/>
  </cellXfs>
  <cellStyles count="35">
    <cellStyle name="ColumnHeader" xfId="5"/>
    <cellStyle name="ColumnHeader 2" xfId="23"/>
    <cellStyle name="Comma" xfId="8" builtinId="3"/>
    <cellStyle name="Comma 2" xfId="10"/>
    <cellStyle name="FRxAmtStyle" xfId="18"/>
    <cellStyle name="FRxAmtStyle 2" xfId="33"/>
    <cellStyle name="Header" xfId="7"/>
    <cellStyle name="Header 2" xfId="26"/>
    <cellStyle name="Header 3" xfId="27"/>
    <cellStyle name="Normal" xfId="0" builtinId="0"/>
    <cellStyle name="Normal 2" xfId="1"/>
    <cellStyle name="Normal 2 2" xfId="12"/>
    <cellStyle name="Normal 2 3" xfId="14"/>
    <cellStyle name="Normal 3" xfId="9"/>
    <cellStyle name="Normal 3 2" xfId="29"/>
    <cellStyle name="Normal 3 3" xfId="34"/>
    <cellStyle name="Normal 4" xfId="17"/>
    <cellStyle name="Normal 5" xfId="19"/>
    <cellStyle name="Normal 6" xfId="32"/>
    <cellStyle name="Normal_JE Template" xfId="15"/>
    <cellStyle name="Normal_voids_athena_0908" xfId="13"/>
    <cellStyle name="Percent" xfId="11" builtinId="5"/>
    <cellStyle name="SubHeader" xfId="6"/>
    <cellStyle name="SubHeader 2" xfId="25"/>
    <cellStyle name="SubHeader 3" xfId="28"/>
    <cellStyle name="TextNumber" xfId="4"/>
    <cellStyle name="TextNumber 2" xfId="22"/>
    <cellStyle name="TextNumber 3" xfId="31"/>
    <cellStyle name="TotalNumber" xfId="2"/>
    <cellStyle name="TotalNumber 2" xfId="21"/>
    <cellStyle name="TotalNumber 3" xfId="30"/>
    <cellStyle name="TotalText" xfId="3"/>
    <cellStyle name="TotalText 2" xfId="20"/>
    <cellStyle name="UnitHeader" xfId="16"/>
    <cellStyle name="UnitHeader 2" xfId="24"/>
  </cellStyles>
  <dxfs count="2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externalLink" Target="externalLinks/externalLink2.xml" Id="rId26" /><Relationship Type="http://schemas.openxmlformats.org/officeDocument/2006/relationships/theme" Target="theme/theme1.xml" Id="rId39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externalLink" Target="externalLinks/externalLink10.xml" Id="rId34" /><Relationship Type="http://schemas.openxmlformats.org/officeDocument/2006/relationships/calcChain" Target="calcChain.xml" Id="rId42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externalLink" Target="externalLinks/externalLink1.xml" Id="rId25" /><Relationship Type="http://schemas.openxmlformats.org/officeDocument/2006/relationships/externalLink" Target="externalLinks/externalLink9.xml" Id="rId33" /><Relationship Type="http://schemas.openxmlformats.org/officeDocument/2006/relationships/pivotCacheDefinition" Target="pivotCache/pivotCacheDefinition3.xml" Id="rId38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externalLink" Target="externalLinks/externalLink5.xml" Id="rId29" /><Relationship Type="http://schemas.openxmlformats.org/officeDocument/2006/relationships/sharedStrings" Target="sharedStrings.xml" Id="rId41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24.xml" Id="rId24" /><Relationship Type="http://schemas.openxmlformats.org/officeDocument/2006/relationships/externalLink" Target="externalLinks/externalLink8.xml" Id="rId32" /><Relationship Type="http://schemas.openxmlformats.org/officeDocument/2006/relationships/pivotCacheDefinition" Target="pivotCache/pivotCacheDefinition2.xml" Id="rId37" /><Relationship Type="http://schemas.openxmlformats.org/officeDocument/2006/relationships/styles" Target="styles.xml" Id="rId40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externalLink" Target="externalLinks/externalLink4.xml" Id="rId28" /><Relationship Type="http://schemas.openxmlformats.org/officeDocument/2006/relationships/pivotCacheDefinition" Target="pivotCache/pivotCacheDefinition1.xml" Id="rId36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externalLink" Target="externalLinks/externalLink7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Relationship Type="http://schemas.openxmlformats.org/officeDocument/2006/relationships/externalLink" Target="externalLinks/externalLink3.xml" Id="rId27" /><Relationship Type="http://schemas.openxmlformats.org/officeDocument/2006/relationships/externalLink" Target="externalLinks/externalLink6.xml" Id="rId30" /><Relationship Type="http://schemas.openxmlformats.org/officeDocument/2006/relationships/externalLink" Target="externalLinks/externalLink11.xml" Id="rId35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gulatory%20ARAM\FN-280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8\2018%20Regulatory\FPU%20Requests\FN\FN-Reclass%20Chesapeake%20Repairs%20Study%20PwC%20and%20C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Accounting/Plant%20-%20Capital/2002%20Budget/ESNG/2002%20ESNG%20Capital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Users/swollaston/AppData/Local/Microsoft/Windows/Temporary%20Internet%20Files/Content.Outlook/0IAZDB3L/FN41-sent%20Novemb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42">
          <cell r="F42">
            <v>-3941555</v>
          </cell>
        </row>
        <row r="43">
          <cell r="F43">
            <v>6518569</v>
          </cell>
        </row>
        <row r="45">
          <cell r="F45">
            <v>2577014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RE-Repairs"/>
      <sheetName val="25DP.03 Cost of Removal"/>
      <sheetName val="1.0 Summary by Entity"/>
      <sheetName val="Summary"/>
    </sheetNames>
    <sheetDataSet>
      <sheetData sheetId="0">
        <row r="73">
          <cell r="F73">
            <v>115842</v>
          </cell>
        </row>
        <row r="74">
          <cell r="F74">
            <v>125807</v>
          </cell>
        </row>
        <row r="77">
          <cell r="D77">
            <v>316761</v>
          </cell>
        </row>
      </sheetData>
      <sheetData sheetId="1">
        <row r="31">
          <cell r="F31">
            <v>-1830649.0691610202</v>
          </cell>
          <cell r="H31">
            <v>726529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 xml:space="preserve"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9315.2800000000007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17487.439999999999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132508.92000000001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39592.959999999999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37256.589999999997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37202.400000000001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37202.400000000001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21843.200000000001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142865.60999999999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80344.070000000007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17823.330000000002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19407.310000000001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84707.839999999997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19031.080000000002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40133.839999999997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67776.960000000006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34303.279999999999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34303.279999999999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34303.279999999999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34303.279999999999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22079.279999999999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34303.279999999999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21019.279999999999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75053.070000000007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21019.279999999999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 xml:space="preserve"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17049.689999999999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71284.990000000005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36246.660000000003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26985.040000000001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26985.040000000001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26985.040000000001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133054.60999999999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37003.160000000003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9559.7000000000007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165412.64000000001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40882.300000000003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37781.310000000005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40706.480000000003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24304.400000000001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34816.339999999997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33184.400000000001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19031.080000000002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42415.519999999997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18519.310000000001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 xml:space="preserve"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 xml:space="preserve"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DERAN\init_department\Accounting\Tax\2018\2018%20Regulatory\FPU%20Requests\FN\2018%20Q1ADIT%20Activity%20OTP%20F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192.682041898152" createdVersion="5" refreshedVersion="5" minRefreshableVersion="3" recordCount="356">
  <cacheSource type="worksheet">
    <worksheetSource ref="A1:Q400" sheet="DATA-Reg Liab"/>
  </cacheSource>
  <cacheFields count="17">
    <cacheField name="Journal_Type" numFmtId="49">
      <sharedItems containsBlank="1"/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2">
        <s v="CF00"/>
        <s v="DE00"/>
        <s v="ES00"/>
        <s v="FE00"/>
        <s v="FN00"/>
        <s v="FT00"/>
        <s v="MD00"/>
        <s v="FC00"/>
        <s v="WC00"/>
        <s v="FI00"/>
        <s v="EL00"/>
        <m/>
      </sharedItems>
    </cacheField>
    <cacheField name="Seg2_Code" numFmtId="49">
      <sharedItems containsBlank="1"/>
    </cacheField>
    <cacheField name="Seg3_Code" numFmtId="49">
      <sharedItems containsBlank="1"/>
    </cacheField>
    <cacheField name="Seg4_Code" numFmtId="49">
      <sharedItems containsBlank="1" count="3">
        <s v="254N"/>
        <s v="254P"/>
        <m/>
      </sharedItems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23323670" maxValue="9529746"/>
    </cacheField>
    <cacheField name="Description" numFmtId="49">
      <sharedItems containsBlank="1"/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17-12-31T00:00:00" maxDate="2018-03-01T00:00:00" count="3">
        <d v="2017-12-31T00:00:00"/>
        <d v="2018-02-28T00:00:00"/>
        <m/>
      </sharedItems>
    </cacheField>
    <cacheField name="Posted_Date" numFmtId="164">
      <sharedItems containsNonDate="0" containsDate="1" containsString="0" containsBlank="1" minDate="2018-01-3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Staudt" refreshedDate="43193.60756423611" createdVersion="5" refreshedVersion="5" minRefreshableVersion="3" recordCount="2112">
  <cacheSource type="worksheet">
    <worksheetSource ref="A1:Q2500" sheet="DATA"/>
  </cacheSource>
  <cacheFields count="17">
    <cacheField name="Journal_Type" numFmtId="49">
      <sharedItems containsBlank="1" count="19">
        <s v="PRIOR"/>
        <s v="OFFSYS"/>
        <s v="TX"/>
        <s v="GJ"/>
        <s v="TX-TU"/>
        <s v="TX-CLR"/>
        <s v="PLANTTFR"/>
        <s v="ADJ"/>
        <s v="WO"/>
        <s v="TX-SPCL"/>
        <m/>
        <s v="MD-ACCR" u="1"/>
        <s v="MD-TX" u="1"/>
        <s v="MD-ADJ" u="1"/>
        <s v="IC60" u="1"/>
        <s v="PLANT" u="1"/>
        <s v="MP-TX" u="1"/>
        <s v="MD-TXTU" u="1"/>
        <s v="MD-GJ" u="1"/>
      </sharedItems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9">
        <s v="FN41"/>
        <s v="FN43"/>
        <s v="FN00"/>
        <m/>
        <s v="FE44" u="1"/>
        <s v="WC00" u="1"/>
        <s v="FE00" u="1"/>
        <s v="MD00" u="1"/>
        <s v="FE45" u="1"/>
      </sharedItems>
    </cacheField>
    <cacheField name="Seg2_Code" numFmtId="49">
      <sharedItems containsBlank="1"/>
    </cacheField>
    <cacheField name="Seg3_Code" numFmtId="49">
      <sharedItems containsBlank="1" count="40">
        <s v="25PN"/>
        <s v="2500"/>
        <s v="25AA"/>
        <s v="25DP"/>
        <s v="25BD"/>
        <s v="25CN"/>
        <s v="25RC"/>
        <s v="25SI"/>
        <s v="25VA"/>
        <s v="25UR"/>
        <s v="25EN"/>
        <s v="25PR"/>
        <s v="25AM"/>
        <s v="25RD"/>
        <s v="25SV"/>
        <s v="25WR"/>
        <s v="25IT"/>
        <s v="25OH"/>
        <s v="25PG"/>
        <s v="25SD"/>
        <s v="25ID"/>
        <s v="25RG"/>
        <s v="252L"/>
        <s v="25MR"/>
        <s v="25MC"/>
        <s v="25PC"/>
        <s v="25BN"/>
        <s v="25GP"/>
        <s v="25RE"/>
        <s v="25SL"/>
        <s v="25TX"/>
        <s v="25RT"/>
        <s v="25SR"/>
        <m/>
        <s v="25CC" u="1"/>
        <s v="25RP" u="1"/>
        <s v="25IA" u="1"/>
        <s v="25MK" u="1"/>
        <s v="25LT" u="1"/>
        <s v="25AF" u="1"/>
      </sharedItems>
    </cacheField>
    <cacheField name="Seg4_Code" numFmtId="49">
      <sharedItems containsBlank="1"/>
    </cacheField>
    <cacheField name="Reference_Code" numFmtId="49">
      <sharedItems containsBlank="1"/>
    </cacheField>
    <cacheField name="Amount" numFmtId="165">
      <sharedItems containsString="0" containsBlank="1" containsNumber="1" minValue="-18090087" maxValue="11781496"/>
    </cacheField>
    <cacheField name="Description" numFmtId="49">
      <sharedItems containsBlank="1" count="316">
        <s v="Acquis adj-ADIT Pension Reg Asset"/>
        <s v="Acquis adj-Fed Rate to 35%"/>
        <s v="Opening Bal-Deferred taxes"/>
        <s v="Activity-Deferred taxes"/>
        <s v="Record FPU 09 Detail"/>
        <s v="INCOME TAXES"/>
        <s v="FPU Jan Activity"/>
        <s v="P&amp;A"/>
        <s v="INCOME TAXES VER 2"/>
        <s v="Acquisition adjustment"/>
        <s v="INCOME TAXES VER3"/>
        <s v="Input Batch from PC Upload"/>
        <s v="TO ACCRUE ITC ANNUAL AMOUNT"/>
        <s v="INCOME TAXES VER2"/>
        <s v="TO AMTZ ITC ANNUAL AMOUNT"/>
        <s v="LIBERALIZED DEPR -FEDERAL"/>
        <s v="ITC ACCRUAL"/>
        <s v="LIBERALIZED DEPRECIATION-FEDER"/>
        <s v="LIBERALIZED DEPRECIATION-STATE"/>
        <s v="Accrue ITC Annual Amount"/>
        <s v="Reversal of JRNL 68522"/>
        <s v="Reversal of JRNL 70827"/>
        <s v="Reversal of JRNL 68629"/>
        <s v="Reversal of JRNL 74935"/>
        <s v="Reversal of JRNL 77411"/>
        <s v="Reversal of JRNL 79514"/>
        <s v="Reversal of JRNL 72881"/>
        <s v="FN DEC 2009 Fed Tax True Up"/>
        <s v="FN Oct 2009 Fed Tax True Up"/>
        <s v="state true up pre-merger FN"/>
        <s v="35 TO 34 ADJ FN TRUE UP"/>
        <s v="FPU 2006 AMENDED"/>
        <s v="reclass step up to gw"/>
        <s v="Adjust True up"/>
        <s v="FPU 2007 AMEND"/>
        <s v="Fed impact/state true up pre-merger FN"/>
        <s v="FN 2008 Tax True Up"/>
        <s v="Reversal of ITC Tx"/>
        <s v="3rd Qtr Est DIT Depr"/>
        <s v="FN Investment Tax Credit Amort"/>
        <s v="1st Qtr EST DIT Depr"/>
        <s v="step up 35% amended tu"/>
        <s v="Reversal of JRNL 86019"/>
        <s v="Decoupling Bonus"/>
        <s v="Correction of EST DIT Depr"/>
        <s v="ITC Amortization"/>
        <s v="Decoupling True Up"/>
        <s v="ADIT-Rate Refund/Rate case"/>
        <s v="ADIT-Customer Based Intangibles"/>
        <s v="FPU DIT RECLASSES"/>
        <s v="YE Tax Accrual"/>
        <s v="ADIT-Natural Gas Odorizer"/>
        <s v="Clear ADIT Beg Bal"/>
        <s v="Decoupling Bonus 2010 YTD Amort TU"/>
        <s v="ADIT-Vacation"/>
        <s v="To adj decoupling"/>
        <s v="Decoupling Bonus Addition 2010"/>
        <s v="Adj Decoupling /fed impact"/>
        <s v="ITC AMORTIZATION DEC"/>
        <s v="ADIT-Reserve for Insurance Deductibles"/>
        <s v="FASB 109 Gross UP"/>
        <s v="ADIT-Taxable Service Contributions"/>
        <s v="Reverse quarterly dit"/>
        <s v="BEG BAL ADJ SD"/>
        <s v="ADIT-Purchased Gas/Power  Costs"/>
        <s v="Decoupling Bonus TU"/>
        <s v="Decoupling Amort"/>
        <s v="ITC AMORTIZATION FEB"/>
        <s v="Fed NOL reclass to DIT"/>
        <s v="Decoupling Amort True Up"/>
        <s v="Transfer Meters and Regulators"/>
        <s v="Adj Decoupling"/>
        <s v="Income Tax Accrual"/>
        <s v="Rev Fed NOL reclass to DIT"/>
        <s v="2Q Estimated DIT"/>
        <s v="Reverse 1Q Estimated DIT"/>
        <s v="3Q Estimated DIT"/>
        <s v="Reverse 2Q Estimated DIT"/>
        <s v="Reverse 2011 TX Entries"/>
        <s v="YE TAX ACCRUAL 2011"/>
        <s v="ADIT-Reclass NOL"/>
        <s v="ADIT-Amortization"/>
        <s v="Gross up Merger Cost Reg Asset for tax"/>
        <s v="ADIT-Rate Case"/>
        <s v="Gross up Reg Asset balance for tax"/>
        <s v="YEAR END TAX ACCRUAL ADIT"/>
        <s v="-ADIT- Bad Debt"/>
        <s v="ADIT-Depreciation"/>
        <s v="RECLASS ADIT"/>
        <s v="-ADIT- Depreciation"/>
        <s v="Correct ITC Amort 2011"/>
        <s v="ADIT-Cost of Removal"/>
        <s v="ADIT-Asset Gain/ Loss"/>
        <s v="ADIT-Bad Debts"/>
        <s v="ADIT-Conservation"/>
        <s v="ADIT-Environmental"/>
        <s v="ADIT-Storm Reserve"/>
        <s v="TX TRU UP 2010 FL DECOUPLE"/>
        <s v="Record 2011 State Decoupling"/>
        <s v="decoupling aep bare steel adj"/>
        <s v="Amortize Acquisition Adj ADIT"/>
        <s v="Amortize Merger Costs ADIT"/>
        <s v="Record ADIT Depr 2012"/>
        <s v="Record Decoupling 2012"/>
        <s v="Reverse 1Q ADIT Depr 2012"/>
        <s v="Reverse 1Q Decoupling 2012"/>
        <s v="Record Decoupling 6/2012"/>
        <s v="Reverse ADIT Depr 2Q 2012"/>
        <s v="Record ADIT Depr 3Q 2012"/>
        <s v="Record Decoupling 9/2012"/>
        <s v="Reverse Decoupling 6/2012"/>
        <s v="RECORD RATE ORDER RECLASS /REV FF"/>
        <s v="TX TRU UP 2011 FL DECOUPLE"/>
        <s v="Tax gross up reg liab"/>
        <s v="Amort reg liab"/>
        <s v="ADIT-Amortization-Atlantic Acquisition"/>
        <s v="MOVE NOL TO CU"/>
        <s v="ADIT-Piping/Conversion"/>
        <s v="Reverse 2012 YTD ADIT Depr"/>
        <s v="ADIT B/S Reclass 2011 Recon"/>
        <s v="ADIT-Short-term Bonus (IPP)"/>
        <s v="ADIT-Asset Gain/Loss"/>
        <s v="Amortize Regulatory Liability"/>
        <s v="Reverse 2012 YTD Decoupling"/>
        <s v="Reverse Amortize Regulatory Liability"/>
        <s v="Record ADIT Cost Cons. Q1 2013"/>
        <s v="Record ADIT IPP Q1 2013"/>
        <s v="Record ADIT Depr Q1 2013"/>
        <s v="Record Decoupling Q1 2013"/>
        <s v="Record ADIT Depr Q1 &amp; Q2 2013"/>
        <s v="Record ADIT Cost Cons. Q1 &amp; Q2 2013"/>
        <s v="Record ADIT IPP Q1 &amp; Q2 2013"/>
        <s v="Rev - Record ADIT Cost Cons. Q1 2013"/>
        <s v="Rev - Record ADIT Depr Q1 2013"/>
        <s v="Rev - Record ADIT IPP Q1 2013"/>
        <s v="Reverse Decoupling Q1 2013"/>
        <s v="Record Decoupling Q2 2013"/>
        <s v="FN Accrual to return diff - IPP"/>
        <s v="Record ADIT Cost Cons. Q3 2013"/>
        <s v="Rev Record ADIT Depr Q1 &amp; Q2 2013"/>
        <s v="Record Decoupling Q3 2013"/>
        <s v="Rev Record Decoupling Q2 2013"/>
        <s v="Record ADIT Q3 2013"/>
        <s v="Record ADIT IPP Q3 2013"/>
        <s v="ADIT-Pension"/>
        <s v="ADIT-Merger cost amortization"/>
        <s v="ADIT-GRIP"/>
        <s v="ADIT-Post-retirement Benefits"/>
        <s v="Record 2013 Decoupling"/>
        <s v="Record ADIT Cost Cons. Q1 2014"/>
        <s v="Record ADIT IPP Q1 2014"/>
        <s v="Record ADIT Depr Q1 2014"/>
        <s v="Record ADIT PGC Q1 2014"/>
        <s v="Record Decoupling Q1 2014"/>
        <s v="Record Decoupling Q2 2014"/>
        <s v="REVERSE 1Q ADIT"/>
        <s v="Record ADIT PGC Q2 2014"/>
        <s v="Record ADIT Cost Cons. Q2 2014"/>
        <s v="Record ADIT IPP Q2 2014"/>
        <s v="Record ADIT Depr Q2 2014"/>
        <s v="REVERSE 1Q DECOUPLING"/>
        <s v="Reverse ADIT Depr Q2 2014"/>
        <s v="Record ADIT PGC Q3 2014"/>
        <s v="Record ADIT IPP Q3 2014"/>
        <s v="Record ADIT Cost Cons. Q3 2014"/>
        <s v="Record ADIT Depr Q3 2014"/>
        <s v="REVERSE Q2 ADIT"/>
        <s v="Record Decoupling Q3 2014"/>
        <s v="ADIT-Acquisition Adjustments"/>
        <s v="ADIT-Piping and Conversion"/>
        <s v="ADIT-Post Retirement Benefits"/>
        <s v="ADIT-Merger Cost"/>
        <s v="Reverse ADIT Q3  2014"/>
        <s v="ITC AMORT WO"/>
        <s v="ADIT-Adjustment for Repairs Depreciation"/>
        <s v="ADIT-Grip Over-Recoveries"/>
        <s v="ADIT-CIAC"/>
        <s v="FN-2014 STATE DECOUPLING-FL"/>
        <s v="ADIT-Repairs"/>
        <s v="Reverse  Decoupling Q3 2014"/>
        <s v="Record ADIT Amortization Q1 2015"/>
        <s v="Record ADIT IPP Q1 2015"/>
        <s v="Record ADIT Depr Q1 2015"/>
        <s v="Record ADIT PGC Q1 2015"/>
        <s v="Record ADIT Cost Cons. Q1 2015"/>
        <s v="Record Decoupling Q1 2015"/>
        <s v="Revised Decoupling Q1 2015"/>
        <s v="REVERSE Q1 ADIT 2015"/>
        <s v="Record ADIT Amortization Q2 2015"/>
        <s v="Record ADIT Depr Q2 2015"/>
        <s v="Record ADIT Cost Cons. Q2 2015"/>
        <s v="Record ADIT IPP Q2 2015"/>
        <s v="REVERSE Q1 DECOUPLING 2015"/>
        <s v="Decoupling Q2 2015"/>
        <s v="Record ADIT Amortization Q3 2015"/>
        <s v="Reverse Prior Q2 ADIT"/>
        <s v="Record ADIT Cost Cons. Q3 2015"/>
        <s v="Record ADIT PGC Q3 2015"/>
        <s v="Record ADIT IPP Q3 2015"/>
        <s v="Record ADIT Depr Q3 2015"/>
        <s v="Decoupling Q3 2015"/>
        <s v="Reverse Prior Q2 Decoupling"/>
        <s v="Reverse Q3 ADIT"/>
        <s v="FN ADIT Cost of Removal - PRA"/>
        <s v="FN ADIT Reserve Insurance Deduct - PRA"/>
        <s v="FN State-FL Fed Benefit PRA"/>
        <s v="FN ADIT Asset G/L - PRA"/>
        <s v="FN ADIT Depreciation - PRA"/>
        <s v="Reverse Q3 Decoupling"/>
        <s v="ADIT-State Decoupling"/>
        <s v="FN ADIT Repairs - PRA"/>
        <s v="FN ADIT NOL - PRA"/>
        <s v="FN ADIT State Decoupling - PRA"/>
        <s v="Q1 ADIT RECLASS"/>
        <s v="Decoupling Q1 2016"/>
        <s v="2015 YE Deficiencies-Self Ins"/>
        <s v="Reclass 25__ ADIT to FE00 FF00 FN0"/>
        <s v="Reverse Q1 ADIT Reclass"/>
        <s v="Reclass 25DP.05 to 25RE"/>
        <s v="Reclass 25DP to FE00 FF00 FN0"/>
        <s v="ADIT-Long-term Bonus"/>
        <s v="Reverse Q1 State State Decoupl"/>
        <s v="Record CY Amortized ITC"/>
        <s v="rate adj OTP"/>
        <s v="Diff. Accr vs. 281G adj at method change"/>
        <s v="misc, investigated &amp; written off"/>
        <s v="difference investigated &amp; written off"/>
        <s v="write off diff due to OTP rate calc"/>
        <s v="Amount investigated, write off"/>
        <s v="Reverse 2015 YE Deficiencies"/>
        <s v="Reverse NOL RECLASS"/>
        <s v="NOL True-up"/>
        <s v="Reverse P/Y AJE - signs mixed up"/>
        <s v="Reverse Q1 ADIT"/>
        <s v="ADIT-ADIT Reclass"/>
        <s v="Write-off Misc difference"/>
        <s v="Fixed Asset Transfer from FN to FE"/>
        <s v="Fixed Asset Transfer from FN to CF"/>
        <s v="Reclass between Business Units"/>
        <s v="Reverse Q3 ADIT Reclass"/>
        <s v="ADIT-Property LT"/>
        <s v="PRA-NOL"/>
        <s v="PRA - Depreciation"/>
        <s v="ADIT-State NOL"/>
        <s v="ADIT-Protected Gross-up"/>
        <s v="PRA - Contribution in Aid of Constructio"/>
        <s v="PRA - ADIT State Decoupling"/>
        <s v="ADIT-ADIT Outside Services"/>
        <s v="ADIT-ADIT Reg Asset"/>
        <s v="ADIT-Self Insurance (Non-Current)"/>
        <s v="ADIT-UnProtected Plant Gross-up"/>
        <s v="ADIT-UnProtected NonPlant Gross-up"/>
        <s v="PRA - Repairs Deduction"/>
        <s v="PRA - NOL"/>
        <s v="ADIT Excs Def SERP-Reg Gross Up"/>
        <s v="Recl YE ADIT-LT Cash"/>
        <s v="Recl YE ADIT-ST Cash"/>
        <s v="Recl YE ADIT-LT Stock"/>
        <s v="Recl YE ADIT-R Trust"/>
        <s v="ADIT Excs Def ST Cash-Reg Gross Up"/>
        <s v="ADIT Excs Def LT Stock-Reg Gross Up"/>
        <s v="ADIT Excs Def LT Cash-Reg Gross Up"/>
        <s v="Recl YE ADIT-SERP"/>
        <s v="ADIT Excs Def R Trust-Reg Gross Up"/>
        <m/>
        <s v="ADIT-Excess Deferred" u="1"/>
        <s v="Correct JE#2 - wrong sign used" u="1"/>
        <s v="FE Oct 2009 Fed Tax True Up" u="1"/>
        <s v="FE Accrual to return diff - IPP" u="1"/>
        <s v="Acquis adj-Pension Reg Asset" u="1"/>
        <s v="state true up pre-merger FE" u="1"/>
        <s v="FE ADIT Cost of Removal - PRA" u="1"/>
        <s v="FE ADIT Reserve Insurance Deduct - PRA" u="1"/>
        <s v="Expense ADIT Acquis Adj Fed Rate to 35%" u="1"/>
        <s v="Reverse est dit" u="1"/>
        <s v="Reverse Q2 ADITs" u="1"/>
        <s v="FE-2014 STATE DECOUPLING-FL" u="1"/>
        <s v="FE DEC 2009 Fed Tax True Up" u="1"/>
        <s v="FASB 109 Gross UP Nat Gas" u="1"/>
        <s v="FE Accrual to return diff - depr" u="1"/>
        <s v="Reclass DIT balances" u="1"/>
        <s v="-ADIT-Depreciation" u="1"/>
        <s v="True Up ADIT Acquis Adj Fed Rate to 35%" u="1"/>
        <s v="FE Investment Tax Credit Amort" u="1"/>
        <s v="ADIT-Purchased Gas Costs" u="1"/>
        <s v="2015 YE Deficiencies-CIAC" u="1"/>
        <s v="FE ADIT State Decoupling - PRA" u="1"/>
        <s v="ADIT-Deferred Litigation" u="1"/>
        <s v="Amortization Regulatory Liability" u="1"/>
        <s v="ITC Amortization Adjustment  for Trueup" u="1"/>
        <s v="FE ADIT Repairs - PRA" u="1"/>
        <s v="Reversal of JRNL 86018" u="1"/>
        <s v="Record ADIT PGC Q1 2013" u="1"/>
        <s v="ADIT-Electric Consltant Fee" u="1"/>
        <s v="FE ADIT Asset G/L - PRA" u="1"/>
        <s v="ADIT-Gross up" u="1"/>
        <s v="FPU ADIT Asset Gain/Loss-PRA" u="1"/>
        <s v="Reverse 2012 Decoupling" u="1"/>
        <s v="PRA - Asset Gain/Loss" u="1"/>
        <s v="Reverse ADIT 3Q 2012" u="1"/>
        <s v="FE ADIT Depreciation - PRA" u="1"/>
        <s v="FE State-FL Fed Benefit PRA" u="1"/>
        <s v="35 TO 34 ADJ FE TRUE UP" u="1"/>
        <s v="3rd Qtr Est DIT PGC" u="1"/>
        <s v="Fed impact/state true up pre-merger FE" u="1"/>
        <s v="ADIT-Purchased Gas/Power Costs" u="1"/>
        <s v="Amort ADIT Acq Adj Fed Rate to 35%" u="1"/>
        <s v="FE ADIT CIAC - PRA" u="1"/>
        <s v="Rev - Record ADIT PGC Q1 2013" u="1"/>
        <s v="Record ADIT PGC Q2 2015" u="1"/>
        <s v="Record 2013 State Decoupling" u="1"/>
        <s v="FL tax tup -  2014" u="1"/>
        <s v="FE ADIT NOL - PRA" u="1"/>
        <s v="ITC Amortizaton" u="1"/>
        <s v="Reverse Decoupling Bonus Sep &amp; Oct" u="1"/>
        <s v="ADIT-Self Insurance (Current)" u="1"/>
      </sharedItems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00-12-31T00:00:00" maxDate="2018-04-01T00:00:00" count="252">
        <d v="2009-10-31T00:00:00"/>
        <d v="2009-11-30T00:00:00"/>
        <d v="2009-12-31T00:00:00"/>
        <d v="2010-01-31T00:00:00"/>
        <d v="2010-02-28T00:00:00"/>
        <d v="2010-03-31T00:00:00"/>
        <d v="2010-04-30T00:00:00"/>
        <d v="2010-05-31T00:00:00"/>
        <d v="2010-06-30T00:00:00"/>
        <d v="2010-07-31T00:00:00"/>
        <d v="2010-08-31T00:00:00"/>
        <d v="2010-09-30T00:00:00"/>
        <d v="2010-10-31T00:00:00"/>
        <d v="2010-11-30T00:00:00"/>
        <d v="2010-12-31T00:00:00"/>
        <d v="2011-01-31T00:00:00"/>
        <d v="2011-02-28T00:00:00"/>
        <d v="2011-03-31T00:00:00"/>
        <d v="2011-04-30T00:00:00"/>
        <d v="2011-05-31T00:00:00"/>
        <d v="2011-06-30T00:00:00"/>
        <d v="2011-07-31T00:00:00"/>
        <d v="2011-08-31T00:00:00"/>
        <d v="2011-09-30T00:00:00"/>
        <d v="2011-10-31T00:00:00"/>
        <d v="2011-11-30T00:00:00"/>
        <d v="2011-12-31T00:00:00"/>
        <d v="2012-01-31T00:00:00"/>
        <d v="2012-02-29T00:00:00"/>
        <d v="2012-03-31T00:00:00"/>
        <d v="2012-04-30T00:00:00"/>
        <d v="2012-05-31T00:00:00"/>
        <d v="2012-06-30T00:00:00"/>
        <d v="2012-07-31T00:00:00"/>
        <d v="2012-08-31T00:00:00"/>
        <d v="2012-09-30T00:00:00"/>
        <d v="2012-10-31T00:00:00"/>
        <d v="2012-11-30T00:00:00"/>
        <d v="2012-12-31T00:00:00"/>
        <d v="2013-01-31T00:00:00"/>
        <d v="2013-02-28T00:00:00"/>
        <d v="2013-03-31T00:00:00"/>
        <d v="2013-04-30T00:00:00"/>
        <d v="2013-05-31T00:00:00"/>
        <d v="2013-06-30T00:00:00"/>
        <d v="2013-07-31T00:00:00"/>
        <d v="2013-08-31T00:00:00"/>
        <d v="2013-09-30T00:00:00"/>
        <d v="2013-10-31T00:00:00"/>
        <d v="2013-11-30T00:00:00"/>
        <d v="2013-12-31T00:00:00"/>
        <d v="2014-01-31T00:00:00"/>
        <d v="2014-02-28T00:00:00"/>
        <d v="2014-03-31T00:00:00"/>
        <d v="2014-04-24T00:00:00"/>
        <d v="2014-05-31T00:00:00"/>
        <d v="2014-06-25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m/>
        <d v="2007-03-31T00:00:00" u="1"/>
        <d v="2008-03-31T00:00:00" u="1"/>
        <d v="2009-03-31T00:00:00" u="1"/>
        <d v="2009-06-29T00:00:00" u="1"/>
        <d v="2015-06-29T00:00:00" u="1"/>
        <d v="2010-12-21T00:00:00" u="1"/>
        <d v="2010-02-26T00:00:00" u="1"/>
        <d v="2010-08-30T00:00:00" u="1"/>
        <d v="2001-10-31T00:00:00" u="1"/>
        <d v="2002-10-31T00:00:00" u="1"/>
        <d v="2003-10-31T00:00:00" u="1"/>
        <d v="2004-10-31T00:00:00" u="1"/>
        <d v="2006-10-31T00:00:00" u="1"/>
        <d v="2008-10-31T00:00:00" u="1"/>
        <d v="2015-04-27T00:00:00" u="1"/>
        <d v="2014-07-29T00:00:00" u="1"/>
        <d v="2005-10-19T00:00:00" u="1"/>
        <d v="2014-10-23T00:00:00" u="1"/>
        <d v="2017-10-23T00:00:00" u="1"/>
        <d v="2001-09-30T00:00:00" u="1"/>
        <d v="2002-09-30T00:00:00" u="1"/>
        <d v="2003-09-30T00:00:00" u="1"/>
        <d v="2004-09-30T00:00:00" u="1"/>
        <d v="2005-09-30T00:00:00" u="1"/>
        <d v="2006-09-30T00:00:00" u="1"/>
        <d v="2007-09-30T00:00:00" u="1"/>
        <d v="2008-09-30T00:00:00" u="1"/>
        <d v="2009-09-30T00:00:00" u="1"/>
        <d v="2010-06-24T00:00:00" u="1"/>
        <d v="2017-06-28T00:00:00" u="1"/>
        <d v="2016-06-24T00:00:00" u="1"/>
        <d v="2001-05-31T00:00:00" u="1"/>
        <d v="2002-05-31T00:00:00" u="1"/>
        <d v="2004-02-29T00:00:00" u="1"/>
        <d v="2017-09-26T00:00:00" u="1"/>
        <d v="2003-05-31T00:00:00" u="1"/>
        <d v="2004-05-31T00:00:00" u="1"/>
        <d v="2005-05-31T00:00:00" u="1"/>
        <d v="2006-05-31T00:00:00" u="1"/>
        <d v="2008-02-29T00:00:00" u="1"/>
        <d v="2007-05-31T00:00:00" u="1"/>
        <d v="2008-05-31T00:00:00" u="1"/>
        <d v="2009-05-31T00:00:00" u="1"/>
        <d v="2001-04-30T00:00:00" u="1"/>
        <d v="2002-04-30T00:00:00" u="1"/>
        <d v="2003-04-30T00:00:00" u="1"/>
        <d v="2004-04-30T00:00:00" u="1"/>
        <d v="2005-04-30T00:00:00" u="1"/>
        <d v="2006-04-30T00:00:00" u="1"/>
        <d v="2007-04-30T00:00:00" u="1"/>
        <d v="2008-04-30T00:00:00" u="1"/>
        <d v="2009-04-30T00:00:00" u="1"/>
        <d v="2009-07-28T00:00:00" u="1"/>
        <d v="2014-10-30T00:00:00" u="1"/>
        <d v="2000-12-31T00:00:00" u="1"/>
        <d v="2001-12-31T00:00:00" u="1"/>
        <d v="2002-12-31T00:00:00" u="1"/>
        <d v="2003-12-31T00:00:00" u="1"/>
        <d v="2004-12-31T00:00:00" u="1"/>
        <d v="2005-12-31T00:00:00" u="1"/>
        <d v="2006-12-31T00:00:00" u="1"/>
        <d v="2007-12-31T00:00:00" u="1"/>
        <d v="2008-12-31T00:00:00" u="1"/>
        <d v="2013-06-27T00:00:00" u="1"/>
        <d v="2014-06-27T00:00:00" u="1"/>
        <d v="2016-09-29T00:00:00" u="1"/>
        <d v="2001-02-28T00:00:00" u="1"/>
        <d v="2002-02-28T00:00:00" u="1"/>
        <d v="2003-02-28T00:00:00" u="1"/>
        <d v="2005-02-28T00:00:00" u="1"/>
        <d v="2016-12-27T00:00:00" u="1"/>
        <d v="2006-02-28T00:00:00" u="1"/>
        <d v="2007-02-28T00:00:00" u="1"/>
        <d v="2009-02-28T00:00:00" u="1"/>
        <d v="2001-11-30T00:00:00" u="1"/>
        <d v="2002-11-30T00:00:00" u="1"/>
        <d v="2003-11-30T00:00:00" u="1"/>
        <d v="2004-11-30T00:00:00" u="1"/>
        <d v="2005-11-30T00:00:00" u="1"/>
        <d v="2006-11-30T00:00:00" u="1"/>
        <d v="2007-11-30T00:00:00" u="1"/>
        <d v="2008-11-30T00:00:00" u="1"/>
        <d v="2012-08-28T00:00:00" u="1"/>
        <d v="2001-01-31T00:00:00" u="1"/>
        <d v="2002-01-31T00:00:00" u="1"/>
        <d v="2015-08-28T00:00:00" u="1"/>
        <d v="2003-01-31T00:00:00" u="1"/>
        <d v="2004-01-31T00:00:00" u="1"/>
        <d v="2008-11-26T00:00:00" u="1"/>
        <d v="2005-01-31T00:00:00" u="1"/>
        <d v="2006-01-31T00:00:00" u="1"/>
        <d v="2007-01-31T00:00:00" u="1"/>
        <d v="2008-01-31T00:00:00" u="1"/>
        <d v="2009-01-31T00:00:00" u="1"/>
        <d v="2001-07-31T00:00:00" u="1"/>
        <d v="2002-07-31T00:00:00" u="1"/>
        <d v="2003-07-31T00:00:00" u="1"/>
        <d v="2004-07-31T00:00:00" u="1"/>
        <d v="2005-07-31T00:00:00" u="1"/>
        <d v="2006-07-31T00:00:00" u="1"/>
        <d v="2007-07-31T00:00:00" u="1"/>
        <d v="2009-04-29T00:00:00" u="1"/>
        <d v="2008-07-31T00:00:00" u="1"/>
        <d v="2010-04-29T00:00:00" u="1"/>
        <d v="2009-07-31T00:00:00" u="1"/>
        <d v="2014-04-29T00:00:00" u="1"/>
        <d v="2009-10-29T00:00:00" u="1"/>
        <d v="2010-10-29T00:00:00" u="1"/>
        <d v="2001-06-30T00:00:00" u="1"/>
        <d v="2002-06-30T00:00:00" u="1"/>
        <d v="2003-06-30T00:00:00" u="1"/>
        <d v="2004-06-30T00:00:00" u="1"/>
        <d v="2005-06-30T00:00:00" u="1"/>
        <d v="2006-06-30T00:00:00" u="1"/>
        <d v="2007-06-30T00:00:00" u="1"/>
        <d v="2008-06-30T00:00:00" u="1"/>
        <d v="2009-06-30T00:00:00" u="1"/>
        <d v="2013-03-28T00:00:00" u="1"/>
        <d v="2014-03-28T00:00:00" u="1"/>
        <d v="2012-09-28T00:00:00" u="1"/>
        <d v="2015-09-28T00:00:00" u="1"/>
        <d v="2014-09-24T00:00:00" u="1"/>
        <d v="2001-08-31T00:00:00" u="1"/>
        <d v="2002-08-31T00:00:00" u="1"/>
        <d v="2003-08-31T00:00:00" u="1"/>
        <d v="2004-08-31T00:00:00" u="1"/>
        <d v="2005-08-31T00:00:00" u="1"/>
        <d v="2006-08-31T00:00:00" u="1"/>
        <d v="2007-08-31T00:00:00" u="1"/>
        <d v="2009-05-29T00:00:00" u="1"/>
        <d v="2008-08-31T00:00:00" u="1"/>
        <d v="2009-08-31T00:00:00" u="1"/>
        <d v="2014-05-29T00:00:00" u="1"/>
        <d v="2015-05-29T00:00:00" u="1"/>
        <d v="2017-02-27T00:00:00" u="1"/>
        <d v="2010-05-21T00:00:00" u="1"/>
        <d v="2009-11-25T00:00:00" u="1"/>
        <d v="2016-11-29T00:00:00" u="1"/>
        <d v="2008-11-17T00:00:00" u="1"/>
        <d v="2015-07-30T00:00:00" u="1"/>
        <d v="2001-03-31T00:00:00" u="1"/>
        <d v="2002-03-31T00:00:00" u="1"/>
        <d v="2015-10-28T00:00:00" u="1"/>
        <d v="2003-03-31T00:00:00" u="1"/>
        <d v="2016-10-28T00:00:00" u="1"/>
        <d v="2004-03-31T00:00:00" u="1"/>
        <d v="2005-03-31T00:00:00" u="1"/>
        <d v="2006-03-31T00:00:00" u="1"/>
      </sharedItems>
    </cacheField>
    <cacheField name="Posted_Date" numFmtId="164">
      <sharedItems containsNonDate="0" containsDate="1" containsString="0" containsBlank="1" minDate="2010-01-29T00:00:00" maxDate="2018-03-30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 Staudt" refreshedDate="43203.643036111112" createdVersion="5" refreshedVersion="5" minRefreshableVersion="3" recordCount="34">
  <cacheSource type="worksheet">
    <worksheetSource ref="A9:D43" sheet="Q1 Activity FN" r:id="rId2"/>
  </cacheSource>
  <cacheFields count="4">
    <cacheField name="GL" numFmtId="0">
      <sharedItems count="27">
        <s v="2500"/>
        <s v="25AA"/>
        <s v="25AF"/>
        <s v="25AM"/>
        <s v="25BD"/>
        <s v="25BN"/>
        <s v="25CN"/>
        <s v="25DP"/>
        <s v="25EN"/>
        <s v="25GP"/>
        <s v="25ID"/>
        <s v="25IT"/>
        <s v="25MC"/>
        <s v="25PC"/>
        <s v="25PG"/>
        <s v="25PN"/>
        <s v="25PR"/>
        <s v="25RC"/>
        <s v="25RE"/>
        <s v="25RG"/>
        <s v="25RP"/>
        <s v="25SD"/>
        <s v="25SI"/>
        <s v="25SV"/>
        <s v="25TX"/>
        <s v="25WR"/>
        <s v="25SL"/>
      </sharedItems>
    </cacheField>
    <cacheField name="Code" numFmtId="0">
      <sharedItems/>
    </cacheField>
    <cacheField name="Name" numFmtId="37">
      <sharedItems/>
    </cacheField>
    <cacheField name="Current Activity" numFmtId="37">
      <sharedItems containsSemiMixedTypes="0" containsString="0" containsNumber="1" containsInteger="1" minValue="-149987" maxValue="827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TX-SPCL"/>
    <s v="CU00"/>
    <s v="JRNL00454103"/>
    <s v="CF00-00000-280R-254N"/>
    <x v="0"/>
    <s v="00000"/>
    <s v="280R"/>
    <x v="0"/>
    <s v=""/>
    <n v="26064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3101"/>
    <s v="ADIT-UnProtected Non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21742"/>
    <s v="ADIT-Environment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0626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118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125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82312"/>
    <s v="ADIT-Environment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66770"/>
    <s v="ADIT-UnProtected Non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1258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976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6993"/>
    <s v="ADIT-Self Insurance (Non-Current)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9616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0967"/>
    <s v="ADIT-UnProtected NonPlant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031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6464"/>
    <s v="ADIT-UnProtected Plant Gross-up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97029"/>
    <s v="ADIT-CIAC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38164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40818"/>
    <s v="ADIT-Piping and Conver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07844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193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8814"/>
    <s v="ADIT-UnProtected Plant Gross-up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32108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67823"/>
    <s v="ADIT-Long-term Bonu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0883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2530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3713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025"/>
    <s v="ADIT-ADIT Reg Asse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8638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1222"/>
    <s v="ADIT-Conserv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287"/>
    <s v="ADIT-Conserv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529746"/>
    <s v="ADIT-Protected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55271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5258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36098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653"/>
    <s v="ADIT-State NOL"/>
    <s v=""/>
    <s v=""/>
    <s v="JRNL00454103"/>
    <x v="0"/>
    <d v="2018-01-31T00:00:00"/>
    <s v="Yes"/>
  </r>
  <r>
    <s v="TX-SPCL"/>
    <s v="CU00"/>
    <s v="JRNL00455239"/>
    <s v="DE00-00000-280R-254P"/>
    <x v="1"/>
    <s v="00000"/>
    <s v="280R"/>
    <x v="1"/>
    <s v=""/>
    <n v="-3604461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300762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902252"/>
    <s v="ADIT-Protected Gross-up"/>
    <s v=""/>
    <s v=""/>
    <s v="JRNL00455239"/>
    <x v="0"/>
    <d v="2018-02-16T00:00:00"/>
    <s v="Yes"/>
  </r>
  <r>
    <s v="TX-SPCL"/>
    <s v="CU00"/>
    <s v="JRNL00455239"/>
    <s v="WC00-00000-280R-254P"/>
    <x v="8"/>
    <s v="00000"/>
    <s v="280R"/>
    <x v="1"/>
    <s v=""/>
    <n v="-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-125920"/>
    <s v="ADIT-Fed Tx Ghg Reg Asset Other LT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91769"/>
    <s v="ADIT-481(a) Adjustmen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666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18038"/>
    <s v="ADIT-Protected Gross-up"/>
    <s v=""/>
    <s v=""/>
    <s v="JRNL00454103"/>
    <x v="0"/>
    <d v="2018-01-31T00:00:00"/>
    <s v="Yes"/>
  </r>
  <r>
    <s v="TX-SPCL"/>
    <s v="CU00"/>
    <s v="JRNL00455239"/>
    <s v="ES00-00000-280R-254P"/>
    <x v="2"/>
    <s v="00000"/>
    <s v="280R"/>
    <x v="1"/>
    <s v=""/>
    <n v="-9529746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436098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518038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650"/>
    <s v="ADIT-FED NOL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47289"/>
    <s v="ADIT-Protected Gross-up"/>
    <s v=""/>
    <s v=""/>
    <s v="JRNL00454103"/>
    <x v="0"/>
    <d v="2018-01-31T00:00:00"/>
    <s v="Yes"/>
  </r>
  <r>
    <s v="TX-SPCL"/>
    <s v="CU00"/>
    <s v="JRNL00455239"/>
    <s v="ES00-00000-280R-254N"/>
    <x v="2"/>
    <s v="00000"/>
    <s v="280R"/>
    <x v="0"/>
    <s v=""/>
    <n v="9529746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436098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518038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34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274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2124"/>
    <s v="ADIT-State NO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111546"/>
    <s v="ADIT-Protected Gross-up"/>
    <s v=""/>
    <s v=""/>
    <s v="JRNL00454103"/>
    <x v="0"/>
    <d v="2018-01-31T00:00:00"/>
    <s v="Yes"/>
  </r>
  <r>
    <s v="TX-SPCL"/>
    <s v="CU00"/>
    <s v="JRNL00455239"/>
    <s v="FC00-00000-280R-254P"/>
    <x v="7"/>
    <s v="00000"/>
    <s v="280R"/>
    <x v="1"/>
    <s v=""/>
    <n v="-111251"/>
    <s v="ADIT-Protected Gross-up"/>
    <s v=""/>
    <s v=""/>
    <s v="JRNL00455239"/>
    <x v="0"/>
    <d v="2018-02-16T00:00:00"/>
    <s v="Yes"/>
  </r>
  <r>
    <s v="TX-SPCL"/>
    <s v="CU00"/>
    <s v="JRNL00455239"/>
    <s v="FI00-00000-280R-254P"/>
    <x v="9"/>
    <s v="00000"/>
    <s v="280R"/>
    <x v="1"/>
    <s v=""/>
    <n v="-47289"/>
    <s v="ADIT-Protected Gross-up"/>
    <s v=""/>
    <s v=""/>
    <s v="JRNL00455239"/>
    <x v="0"/>
    <d v="2018-02-16T00:00:00"/>
    <s v="Yes"/>
  </r>
  <r>
    <s v="TX-SPCL"/>
    <s v="CU00"/>
    <s v="JRNL00455239"/>
    <s v="FT00-00000-280R-254P"/>
    <x v="5"/>
    <s v="00000"/>
    <s v="280R"/>
    <x v="1"/>
    <s v=""/>
    <n v="-13517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2208729"/>
    <s v="ADIT-Protected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0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054634"/>
    <s v="ADIT-Protected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3517"/>
    <s v="ADIT-Protected Gross-up"/>
    <s v=""/>
    <s v=""/>
    <s v="JRNL00454103"/>
    <x v="0"/>
    <d v="2018-01-31T00:00:00"/>
    <s v="Yes"/>
  </r>
  <r>
    <s v="TX-SPCL"/>
    <s v="CU00"/>
    <s v="JRNL00455239"/>
    <s v="CF00-00000-280R-254P"/>
    <x v="0"/>
    <s v="00000"/>
    <s v="280R"/>
    <x v="1"/>
    <s v=""/>
    <n v="-2208729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818586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4054634"/>
    <s v="ADIT-Protected Gross-up"/>
    <s v=""/>
    <s v=""/>
    <s v="JRNL00455239"/>
    <x v="0"/>
    <d v="2018-02-16T00:00:00"/>
    <s v="Yes"/>
  </r>
  <r>
    <s v="TX-SPCL"/>
    <s v="CU00"/>
    <s v="JRNL00455239"/>
    <s v="MD00-00000-280R-254P"/>
    <x v="6"/>
    <s v="00000"/>
    <s v="280R"/>
    <x v="1"/>
    <s v=""/>
    <n v="-1111546"/>
    <s v="ADIT-Protected Gross-up"/>
    <s v=""/>
    <s v=""/>
    <s v="JRNL00455239"/>
    <x v="0"/>
    <d v="2018-02-16T00:00:00"/>
    <s v="Yes"/>
  </r>
  <r>
    <s v="TX"/>
    <s v="ES00"/>
    <s v="JRNL00455288"/>
    <s v="ES00-00000-280R-254N"/>
    <x v="2"/>
    <s v="00000"/>
    <s v="280R"/>
    <x v="0"/>
    <s v=""/>
    <n v="-151019"/>
    <s v="NOL Reclass"/>
    <s v=""/>
    <s v=""/>
    <s v="JRNL00455288"/>
    <x v="0"/>
    <d v="2018-02-16T00:00:00"/>
    <s v="Yes"/>
  </r>
  <r>
    <s v="TX-SPCL"/>
    <s v="CU00"/>
    <s v="JRNL00454103"/>
    <s v="CF00-00000-280R-254N"/>
    <x v="0"/>
    <s v="00000"/>
    <s v="280R"/>
    <x v="0"/>
    <s v=""/>
    <n v="105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60446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00762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0788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326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847"/>
    <s v="ADIT-Long-term Bonu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5142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4150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831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217174"/>
    <s v="ADIT-Long-term Bonu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365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224824"/>
    <s v="ADIT-Conserv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23446"/>
    <s v="ADIT-Long-term Bonu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153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856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5547"/>
    <s v="ADIT-UnProtected 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78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2904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72720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7224"/>
    <s v="ADIT-Conservat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30924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70917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57721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"/>
    <s v="ADIT-Post Retirement Benefi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55622"/>
    <s v="ADIT-Long-term Bonu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3520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427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1419"/>
    <s v="ADIT-Self Insurance (Non-Current)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492"/>
    <s v="ADIT-UnProtected NonPlant Gross-up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46309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166934"/>
    <s v="ADIT-State Decoupling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487"/>
    <s v="ADIT-Reserve for Insurance Deduct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60609"/>
    <s v="ADIT-State Decoupling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4519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1766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14851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56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539"/>
    <s v="ADIT-Reserve for Insurance Deductibles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5664"/>
    <s v="ADIT-Excess Deferred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-14725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59584"/>
    <s v="ADIT-Excess Deferred"/>
    <s v=""/>
    <s v=""/>
    <s v="JRNL00455287"/>
    <x v="0"/>
    <d v="2018-02-16T00:00:00"/>
    <s v="Yes"/>
  </r>
  <r>
    <s v="TX-SPCL"/>
    <s v="CU00"/>
    <s v="JRNL00454103"/>
    <s v="ES00-00000-280R-254N"/>
    <x v="2"/>
    <s v="00000"/>
    <s v="280R"/>
    <x v="0"/>
    <s v=""/>
    <n v="-425215"/>
    <s v="ADIT-State Decoupling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54160"/>
    <s v="ADIT-Reserve for Insurance Deductible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36391"/>
    <s v="ADIT-Loss on Reacquired Deb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29425"/>
    <s v="ADIT-State Decoupling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24451"/>
    <s v="ADIT-Rate Cas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206681"/>
    <s v="ADIT-Excess Deferred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-39295"/>
    <s v="ADIT-Excess Deferred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1378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4349"/>
    <s v="ADIT-Deferred Revenue (Current)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1717"/>
    <s v="ADIT-Excess Deferred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7894"/>
    <s v="ADIT-Excess Deferred"/>
    <s v=""/>
    <s v=""/>
    <s v="JRNL00455287"/>
    <x v="0"/>
    <d v="2018-02-16T00:00:00"/>
    <s v="Yes"/>
  </r>
  <r>
    <s v="TX-SPCL"/>
    <s v="CU00"/>
    <s v="JRNL00454103"/>
    <s v="FE00-00000-280R-254N"/>
    <x v="3"/>
    <s v="00000"/>
    <s v="280R"/>
    <x v="0"/>
    <s v=""/>
    <n v="-15825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7332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94793"/>
    <s v="ADIT-Rate Case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626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552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07571"/>
    <s v="ADIT-State Decoupling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3147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82836"/>
    <s v="ADIT-Repairs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11727"/>
    <s v="ADIT-Cost of Remova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89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57165"/>
    <s v="ADIT-Cost of Remova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01524"/>
    <s v="ADIT-Repair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79"/>
    <s v="ADIT-Amortiz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SERP (Non-Current)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237474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58593"/>
    <s v="ADIT-Cost of Remov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334962"/>
    <s v="ADIT-AFUDC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105339"/>
    <s v="ADIT-Asset Gain/ Los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8"/>
    <s v="ADIT-Repair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28"/>
    <s v="ADIT-AFUDC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-107806"/>
    <s v="ADIT-Cost of Removal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9299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612300"/>
    <s v="ADIT-Cost of Remov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25786"/>
    <s v="ADIT-Repair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127945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1486"/>
    <s v="ADIT-Asset Gain/ Los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040"/>
    <s v="ADIT-Repairs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793"/>
    <s v="ADIT-Cost of Removal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31602"/>
    <s v="ADIT-Amortiz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49891"/>
    <s v="ADIT-Repair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9149"/>
    <s v="ADIT-AFUDC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96438"/>
    <s v="ADIT-Asset Gain/ Los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2222"/>
    <s v="ADIT-Repair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1075"/>
    <s v="ADIT-Repair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0437"/>
    <s v="ADIT-Amortization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195"/>
    <s v="ADIT-Cost of Remova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46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6648"/>
    <s v="ADIT-Asset Gain/ Los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66912"/>
    <s v="ADIT-Repair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18909"/>
    <s v="ADIT-Asset Gain/ Loss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6012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2433"/>
    <s v="ADIT-Asset Gain/ Los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9845"/>
    <s v="ADIT-Asset Gain/ Los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8976"/>
    <s v="ADIT-Repairs"/>
    <s v=""/>
    <s v=""/>
    <s v="JRNL00454103"/>
    <x v="0"/>
    <d v="2018-01-31T00:00:00"/>
    <s v="Yes"/>
  </r>
  <r>
    <s v="TX-SPCL"/>
    <s v="CU00"/>
    <s v="JRNL00455239"/>
    <s v="FC00-00000-280R-254N"/>
    <x v="7"/>
    <s v="00000"/>
    <s v="280R"/>
    <x v="0"/>
    <s v=""/>
    <n v="111251"/>
    <s v="ADIT-Protected Gross-up"/>
    <s v=""/>
    <s v=""/>
    <s v="JRNL00455239"/>
    <x v="0"/>
    <d v="2018-02-16T00:00:00"/>
    <s v="Yes"/>
  </r>
  <r>
    <s v="TX-SPCL"/>
    <s v="CU00"/>
    <s v="JRNL00455239"/>
    <s v="FI00-00000-280R-254N"/>
    <x v="9"/>
    <s v="00000"/>
    <s v="280R"/>
    <x v="0"/>
    <s v=""/>
    <n v="47289"/>
    <s v="ADIT-Protected Gross-up"/>
    <s v=""/>
    <s v=""/>
    <s v="JRNL00455239"/>
    <x v="0"/>
    <d v="2018-02-16T00:00:00"/>
    <s v="Yes"/>
  </r>
  <r>
    <s v="TX-SPCL"/>
    <s v="CU00"/>
    <s v="JRNL00455239"/>
    <s v="FT00-00000-280R-254N"/>
    <x v="5"/>
    <s v="00000"/>
    <s v="280R"/>
    <x v="0"/>
    <s v=""/>
    <n v="13517"/>
    <s v="ADIT-Protected Gross-up"/>
    <s v=""/>
    <s v=""/>
    <s v="JRNL00455239"/>
    <x v="0"/>
    <d v="2018-02-16T00:00:00"/>
    <s v="Yes"/>
  </r>
  <r>
    <s v="TX-SPCL"/>
    <s v="CU00"/>
    <s v="JRNL00454103"/>
    <s v="FC00-00000-280R-254N"/>
    <x v="7"/>
    <s v="00000"/>
    <s v="280R"/>
    <x v="0"/>
    <s v=""/>
    <n v="-11125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18586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02252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6127"/>
    <s v="ADIT-Protected Gross-up"/>
    <s v=""/>
    <s v=""/>
    <s v="JRNL00454103"/>
    <x v="0"/>
    <d v="2018-01-31T00:00:00"/>
    <s v="Yes"/>
  </r>
  <r>
    <s v="TX-SPCL"/>
    <s v="CU00"/>
    <s v="JRNL00455239"/>
    <s v="DE00-00000-280R-254N"/>
    <x v="1"/>
    <s v="00000"/>
    <s v="280R"/>
    <x v="0"/>
    <s v=""/>
    <n v="3604461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300762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902252"/>
    <s v="ADIT-Protected Gross-up"/>
    <s v=""/>
    <s v=""/>
    <s v="JRNL00455239"/>
    <x v="0"/>
    <d v="2018-02-16T00:00:00"/>
    <s v="Yes"/>
  </r>
  <r>
    <s v="TX-SPCL"/>
    <s v="CU00"/>
    <s v="JRNL00455239"/>
    <s v="WC00-00000-280R-254N"/>
    <x v="8"/>
    <s v="00000"/>
    <s v="280R"/>
    <x v="0"/>
    <s v=""/>
    <n v="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90"/>
    <s v="ADIT-State NOL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54602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58"/>
    <s v="ADIT-State NO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15"/>
    <s v="ADIT-FED NOL"/>
    <s v=""/>
    <s v=""/>
    <s v="JRNL00454103"/>
    <x v="0"/>
    <d v="2018-01-31T00:00:00"/>
    <s v="Yes"/>
  </r>
  <r>
    <s v="TX-SPCL"/>
    <s v="CU00"/>
    <s v="JRNL00455239"/>
    <s v="CF00-00000-280R-254N"/>
    <x v="0"/>
    <s v="00000"/>
    <s v="280R"/>
    <x v="0"/>
    <s v=""/>
    <n v="2208729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818586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4054634"/>
    <s v="ADIT-Protected Gross-up"/>
    <s v=""/>
    <s v=""/>
    <s v="JRNL00455239"/>
    <x v="0"/>
    <d v="2018-02-16T00:00:00"/>
    <s v="Yes"/>
  </r>
  <r>
    <s v="TX-SPCL"/>
    <s v="CU00"/>
    <s v="JRNL00455239"/>
    <s v="MD00-00000-280R-254N"/>
    <x v="6"/>
    <s v="00000"/>
    <s v="280R"/>
    <x v="0"/>
    <s v=""/>
    <n v="1111546"/>
    <s v="ADIT-Protected Gross-up"/>
    <s v=""/>
    <s v=""/>
    <s v="JRNL00455239"/>
    <x v="0"/>
    <d v="2018-02-16T00:00:00"/>
    <s v="Yes"/>
  </r>
  <r>
    <s v="TX-SPCL"/>
    <s v="CU00"/>
    <s v="JRNL00454103"/>
    <s v="FN00-00000-280R-254N"/>
    <x v="4"/>
    <s v="00000"/>
    <s v="280R"/>
    <x v="0"/>
    <s v=""/>
    <n v="86386"/>
    <s v="ADIT-Post Retirement Benefi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414"/>
    <s v="ADIT-Self Insurance (Non-Current)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30471"/>
    <s v="ADIT-CIAC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95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20287"/>
    <s v="ADIT-UnProtected Plant Gross-up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629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9509"/>
    <s v="ADIT-Conserv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5508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692"/>
    <s v="ADIT-ADIT State Tax Reg Asset-DE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0751"/>
    <s v="ADIT-UnProtected 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967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5262"/>
    <s v="ADIT-UnProtected Non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3"/>
    <s v="ADIT-Self Insurance (Non-Current)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0602"/>
    <s v="ADIT-UnProtected 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3674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42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"/>
    <s v="ADIT-Long-term Bonu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3912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94835"/>
    <s v="ADIT-UnProtected 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087"/>
    <s v="ADIT-Conservat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6"/>
    <s v="ADIT-UnProtected Plant Gross-up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2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94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775"/>
    <s v="ADIT-Tx Reg Asset Other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9368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6275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3514"/>
    <s v="ADIT-Bad Deb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44902"/>
    <s v="ADIT-263A Capitalized Interest/Overhead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259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82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9677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4684"/>
    <s v="ADIT-263A Capitalized Interest/Overhead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5201"/>
    <s v="ADIT-263A Capitalized Interest/Overhead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95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1089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801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38565"/>
    <s v="ADIT-Property LT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931"/>
    <s v="ADIT-Bad Debt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50383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87035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803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1361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1868"/>
    <s v="ADIT-Pens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56696"/>
    <s v="ADIT-Pens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39726"/>
    <s v="ADIT-Pension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9659"/>
    <s v="ADIT-Vac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6673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702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4754"/>
    <s v="ADIT-Pens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242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23689"/>
    <s v="ADIT-263A Capitalized Interest/Overhead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8887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59"/>
    <s v="ADIT-Bad Deb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288459"/>
    <s v="ADIT-Conversion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8163"/>
    <s v="ADIT-Flex Revenue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39482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7461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77060"/>
    <s v="ADIT-Property LT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6126"/>
    <s v="ADIT-Deferred Revenue (Non-Current)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6144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4443"/>
    <s v="ADIT-Property L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59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2942"/>
    <s v="ADIT-State Decoupling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506994"/>
    <s v="ADIT-Purchased Gas Cost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895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7914"/>
    <s v="ADIT-Real Property Taxe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4053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286"/>
    <s v="ADIT-ADIT Outside Servic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535452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52050"/>
    <s v="ADIT-Purchased Gas Cos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564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90806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0297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631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225"/>
    <s v="ADIT-Real Property Tax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7055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875"/>
    <s v="ADIT-ADIT Outside Servic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11"/>
    <s v="ADIT-ADIT Outside Services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6367953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1284548"/>
    <s v="ADIT-Depreci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3"/>
    <s v="ADIT-Storm Reserve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6619"/>
    <s v="ADIT-Depreci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"/>
    <s v="ADIT-E3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7848"/>
    <s v="ADIT-Storm Reserv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1506"/>
    <s v="ADIT-Gross up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3914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15839"/>
    <s v="ADIT-Gross up"/>
    <s v=""/>
    <s v=""/>
    <s v="JRNL00455287"/>
    <x v="0"/>
    <d v="2018-02-16T00:00:00"/>
    <s v="Yes"/>
  </r>
  <r>
    <s v="TX-SPCL"/>
    <s v="CU00"/>
    <s v="JRNL00454103"/>
    <s v="DE00-00000-280R-254P"/>
    <x v="1"/>
    <s v="00000"/>
    <s v="280R"/>
    <x v="1"/>
    <s v=""/>
    <n v="-9296093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224"/>
    <s v="ADIT-Storm Reserve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129200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1781496"/>
    <s v="ADIT-Depreciation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2820550"/>
    <s v="ADIT-Depreciation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321685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76118"/>
    <s v="ADIT-Storm Reserve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1239025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2657629"/>
    <s v="ADIT-Depreciation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54941"/>
    <s v="ADIT-Gross up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10446"/>
    <s v="ADIT-Gross up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-366"/>
    <s v="ADIT-Gross up"/>
    <s v=""/>
    <s v=""/>
    <s v="JRNL00455287"/>
    <x v="0"/>
    <d v="2018-02-16T00:00:00"/>
    <s v="Yes"/>
  </r>
  <r>
    <s v="TX-SPCL"/>
    <s v="CU00"/>
    <s v="JRNL00454103"/>
    <s v="FE00-00000-280R-254P"/>
    <x v="3"/>
    <s v="00000"/>
    <s v="280R"/>
    <x v="1"/>
    <s v=""/>
    <n v="-2376082"/>
    <s v="ADIT-Depreciation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-1201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469"/>
    <s v="ADIT-Gross up"/>
    <s v=""/>
    <s v=""/>
    <s v="JRNL00455287"/>
    <x v="0"/>
    <d v="2018-02-16T00:00:00"/>
    <s v="Yes"/>
  </r>
  <r>
    <s v="TX-SPCL"/>
    <s v="CU00"/>
    <s v="JRNL00454103"/>
    <s v="ES00-00000-280R-254P"/>
    <x v="2"/>
    <s v="00000"/>
    <s v="280R"/>
    <x v="1"/>
    <s v=""/>
    <n v="-23323670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885909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5162"/>
    <s v="ADIT-Storm Reserve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525909"/>
    <s v="ADIT-Depreciation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-456"/>
    <s v="ADIT-Gross up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-2098"/>
    <s v="ADIT-Gross up"/>
    <s v=""/>
    <s v=""/>
    <s v="JRNL00455287"/>
    <x v="0"/>
    <d v="2018-02-16T00:00:00"/>
    <s v="Yes"/>
  </r>
  <r>
    <s v="TX-SPCL"/>
    <s v="CU00"/>
    <s v="JRNL00454103"/>
    <s v="FN00-00000-280R-254N"/>
    <x v="4"/>
    <s v="00000"/>
    <s v="280R"/>
    <x v="0"/>
    <s v=""/>
    <n v="473037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5624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53566"/>
    <s v="ADIT-Customer Based Intangible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19"/>
    <s v="ADIT-Customer Based Intangible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2473"/>
    <s v="ADIT-Customer Based Intang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575"/>
    <s v="ADIT-Customer Based Intang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9"/>
    <s v="ADIT-Customer Based Intangible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98805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866438"/>
    <s v="ADIT-Acquisition Adjustments"/>
    <s v=""/>
    <s v=""/>
    <s v="JRNL00454103"/>
    <x v="0"/>
    <d v="2018-01-31T00:00:00"/>
    <s v="Yes"/>
  </r>
  <r>
    <s v="TX-SPCL"/>
    <s v="CU00"/>
    <s v="JRNL00457708"/>
    <s v="CF00-00000-280R-254N"/>
    <x v="0"/>
    <s v="00000"/>
    <s v="280R"/>
    <x v="0"/>
    <s v=""/>
    <n v="25359"/>
    <s v="ADIT Excs Def S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5804"/>
    <s v="ADIT Excs Def S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165"/>
    <s v="ADIT Excs Def LT Stock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09"/>
    <s v="ADIT Excs Def L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80856"/>
    <s v="ADIT Excs Def ST Cash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9273"/>
    <s v="ADIT Excs Def LT Stock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1383"/>
    <s v="ADIT Excs Def L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581"/>
    <s v="ADIT Excs Def L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28667"/>
    <s v="ADIT Excs Def S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52692"/>
    <s v="ADIT Excs Def LT Stock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4395"/>
    <s v="ADIT Excs Def L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4788"/>
    <s v="ADIT Excs Def LT Stock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41596"/>
    <s v="ADIT Excs Def L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1454"/>
    <s v="ADIT Excs Def LT Stock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5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43432"/>
    <s v="ADIT Excs Def LT Stock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136603"/>
    <s v="ADIT Excs Def SERP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93741"/>
    <s v="ADIT Excs Def SERP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19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212066"/>
    <s v="ADIT Excs Def SERP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912064"/>
    <s v="ADIT Excs Def SERP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31793"/>
    <s v="ADIT Excs Def SERP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142"/>
    <s v="ADIT Excs Def SERP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313713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94444"/>
    <s v="ADIT Excs Def R Trust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384313"/>
    <s v="ADIT Excs Def R Trust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15039"/>
    <s v="ADIT Excs Def R Trust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35794"/>
    <s v="ADIT Excs Def R Trust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8384"/>
    <s v="ADIT Excs Def R Trust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43360"/>
    <s v="ADIT Excs Def R Trust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38201"/>
    <s v="ADIT Excs Def R Trust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136850"/>
    <s v="ADIT Excs Def R Trust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958"/>
    <s v="ADIT Excs Def R Trust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1283"/>
    <s v="ADIT Excs Def R Trust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65420"/>
    <s v="ADIT Excs Def S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502"/>
    <s v="ADIT Excs Def LT Stock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2930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271234"/>
    <s v="ADIT Excs Def ST Cash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38958"/>
    <s v="ADIT Excs Def ST Cash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3205"/>
    <s v="ADIT Excs Def LT Stock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932"/>
    <s v="ADIT Excs Def LT Stock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272"/>
    <s v="ADIT Excs Def L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15437"/>
    <s v="ADIT Excs Def S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421"/>
    <s v="ADIT Excs Def LT Stock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0603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22243"/>
    <s v="ADIT Excs Def LT Cash-Reg Gross Up"/>
    <s v=""/>
    <s v=""/>
    <s v="JRNL00457709"/>
    <x v="1"/>
    <d v="2018-03-14T00:00:00"/>
    <s v="Yes"/>
  </r>
  <r>
    <s v="TX-SPCL"/>
    <s v="CU00"/>
    <s v="JRNL00457708"/>
    <s v="CF00-00000-280R-254N"/>
    <x v="0"/>
    <s v="00000"/>
    <s v="280R"/>
    <x v="0"/>
    <s v=""/>
    <n v="82742"/>
    <s v="ADIT Excs Def SERP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36545"/>
    <s v="ADIT Excs Def SERP-Reg Gross Up"/>
    <s v=""/>
    <s v=""/>
    <s v="JRNL00457708"/>
    <x v="1"/>
    <d v="2018-03-14T00:00:00"/>
    <s v="Yes"/>
  </r>
  <r>
    <m/>
    <m/>
    <m/>
    <m/>
    <x v="11"/>
    <m/>
    <m/>
    <x v="2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2">
  <r>
    <x v="0"/>
    <s v="FC00"/>
    <s v="JRNL00072909"/>
    <s v="FN41-00000-25PN-2832"/>
    <x v="0"/>
    <s v="00000"/>
    <x v="0"/>
    <s v="2832"/>
    <s v=""/>
    <n v="236903.8"/>
    <x v="0"/>
    <s v=""/>
    <s v=""/>
    <s v="JRNL00072909"/>
    <x v="0"/>
    <d v="2010-05-13T00:00:00"/>
    <s v="Yes"/>
  </r>
  <r>
    <x v="0"/>
    <s v="FC00"/>
    <s v="JRNL00072909"/>
    <s v="FN43-00000-25PN-2832"/>
    <x v="1"/>
    <s v="00000"/>
    <x v="0"/>
    <s v="2832"/>
    <s v=""/>
    <n v="115697"/>
    <x v="0"/>
    <s v=""/>
    <s v=""/>
    <s v="JRNL00072909"/>
    <x v="0"/>
    <d v="2010-05-13T00:00:00"/>
    <s v="Yes"/>
  </r>
  <r>
    <x v="0"/>
    <s v="FC00"/>
    <s v="JRNL00072909"/>
    <s v="FN41-00000-25PN-2832"/>
    <x v="0"/>
    <s v="00000"/>
    <x v="0"/>
    <s v="2832"/>
    <s v=""/>
    <n v="39394"/>
    <x v="0"/>
    <s v=""/>
    <s v=""/>
    <s v="JRNL00072909"/>
    <x v="0"/>
    <d v="2010-05-13T00:00:00"/>
    <s v="Yes"/>
  </r>
  <r>
    <x v="0"/>
    <s v="FC00"/>
    <s v="JRNL00072909"/>
    <s v="FN43-00000-25PN-2832"/>
    <x v="1"/>
    <s v="00000"/>
    <x v="0"/>
    <s v="2832"/>
    <s v=""/>
    <n v="19239"/>
    <x v="0"/>
    <s v=""/>
    <s v=""/>
    <s v="JRNL00072909"/>
    <x v="0"/>
    <d v="2010-05-13T00:00:00"/>
    <s v="Yes"/>
  </r>
  <r>
    <x v="0"/>
    <s v="FC00"/>
    <s v="JRNL00072909"/>
    <s v="FN41-00000-2500-2832"/>
    <x v="0"/>
    <s v="00000"/>
    <x v="1"/>
    <s v="2832"/>
    <s v=""/>
    <n v="-593"/>
    <x v="1"/>
    <s v=""/>
    <s v=""/>
    <s v="JRNL00072909"/>
    <x v="0"/>
    <d v="2010-05-13T00:00:00"/>
    <s v="Yes"/>
  </r>
  <r>
    <x v="0"/>
    <s v="FC00"/>
    <s v="JRNL00072909"/>
    <s v="FN43-00000-2500-2832"/>
    <x v="1"/>
    <s v="00000"/>
    <x v="1"/>
    <s v="2832"/>
    <s v=""/>
    <n v="-252"/>
    <x v="1"/>
    <s v=""/>
    <s v=""/>
    <s v="JRNL00072909"/>
    <x v="0"/>
    <d v="2010-05-13T00:00:00"/>
    <s v="Yes"/>
  </r>
  <r>
    <x v="0"/>
    <s v="FC00"/>
    <s v="JRNL00072909"/>
    <s v="FN41-00000-2500-2832"/>
    <x v="0"/>
    <s v="00000"/>
    <x v="1"/>
    <s v="2832"/>
    <s v=""/>
    <n v="7477"/>
    <x v="1"/>
    <s v=""/>
    <s v=""/>
    <s v="JRNL00072909"/>
    <x v="0"/>
    <d v="2010-05-13T00:00:00"/>
    <s v="Yes"/>
  </r>
  <r>
    <x v="0"/>
    <s v="FC00"/>
    <s v="JRNL00072909"/>
    <s v="FN41-00000-2500-2832"/>
    <x v="0"/>
    <s v="00000"/>
    <x v="1"/>
    <s v="2832"/>
    <s v=""/>
    <n v="206"/>
    <x v="1"/>
    <s v=""/>
    <s v=""/>
    <s v="JRNL00072909"/>
    <x v="0"/>
    <d v="2010-05-13T00:00:00"/>
    <s v="Yes"/>
  </r>
  <r>
    <x v="0"/>
    <s v="FC00"/>
    <s v="JRNL00072909"/>
    <s v="FN43-00000-2500-2832"/>
    <x v="1"/>
    <s v="00000"/>
    <x v="1"/>
    <s v="2832"/>
    <s v=""/>
    <n v="87"/>
    <x v="1"/>
    <s v=""/>
    <s v=""/>
    <s v="JRNL00072909"/>
    <x v="0"/>
    <d v="2010-05-13T00:00:00"/>
    <s v="Yes"/>
  </r>
  <r>
    <x v="0"/>
    <s v="FC00"/>
    <s v="JRNL00072909"/>
    <s v="FN41-00000-25AA-2832"/>
    <x v="0"/>
    <s v="00000"/>
    <x v="2"/>
    <s v="2832"/>
    <s v=""/>
    <n v="6186"/>
    <x v="1"/>
    <s v=""/>
    <s v=""/>
    <s v="JRNL00072909"/>
    <x v="0"/>
    <d v="2010-05-13T00:00:00"/>
    <s v="Yes"/>
  </r>
  <r>
    <x v="0"/>
    <s v="FC00"/>
    <s v="JRNL00072909"/>
    <s v="FN43-00000-25AA-2832"/>
    <x v="1"/>
    <s v="00000"/>
    <x v="2"/>
    <s v="2832"/>
    <s v=""/>
    <n v="2508"/>
    <x v="1"/>
    <s v=""/>
    <s v=""/>
    <s v="JRNL00072909"/>
    <x v="0"/>
    <d v="2010-05-13T00:00:00"/>
    <s v="Yes"/>
  </r>
  <r>
    <x v="0"/>
    <s v="FC00"/>
    <s v="JRNL00072909"/>
    <s v="FN41-00000-2500-2832"/>
    <x v="0"/>
    <s v="00000"/>
    <x v="1"/>
    <s v="2832"/>
    <s v=""/>
    <n v="-109"/>
    <x v="1"/>
    <s v=""/>
    <s v=""/>
    <s v="JRNL00072909"/>
    <x v="0"/>
    <d v="2010-05-13T00:00:00"/>
    <s v="Yes"/>
  </r>
  <r>
    <x v="0"/>
    <s v="FC00"/>
    <s v="JRNL00072909"/>
    <s v="FN41-00000-2500-2832"/>
    <x v="0"/>
    <s v="00000"/>
    <x v="1"/>
    <s v="2832"/>
    <s v=""/>
    <n v="6704"/>
    <x v="1"/>
    <s v=""/>
    <s v=""/>
    <s v="JRNL00072909"/>
    <x v="0"/>
    <d v="2010-05-13T00:00:00"/>
    <s v="Yes"/>
  </r>
  <r>
    <x v="0"/>
    <s v="FC00"/>
    <s v="JRNL00072909"/>
    <s v="FN43-00000-2500-2832"/>
    <x v="1"/>
    <s v="00000"/>
    <x v="1"/>
    <s v="2832"/>
    <s v=""/>
    <n v="11023"/>
    <x v="1"/>
    <s v=""/>
    <s v=""/>
    <s v="JRNL00072909"/>
    <x v="0"/>
    <d v="2010-05-13T00:00:00"/>
    <s v="Yes"/>
  </r>
  <r>
    <x v="0"/>
    <s v="FC00"/>
    <s v="JRNL00072909"/>
    <s v="FN41-00000-2500-2822"/>
    <x v="0"/>
    <s v="00000"/>
    <x v="1"/>
    <s v="2822"/>
    <s v=""/>
    <n v="2402"/>
    <x v="1"/>
    <s v=""/>
    <s v=""/>
    <s v="JRNL00072909"/>
    <x v="0"/>
    <d v="2010-05-13T00:00:00"/>
    <s v="Yes"/>
  </r>
  <r>
    <x v="0"/>
    <s v="FC00"/>
    <s v="JRNL00072909"/>
    <s v="FN43-00000-2500-2822"/>
    <x v="1"/>
    <s v="00000"/>
    <x v="1"/>
    <s v="2822"/>
    <s v=""/>
    <n v="-421"/>
    <x v="1"/>
    <s v=""/>
    <s v=""/>
    <s v="JRNL00072909"/>
    <x v="0"/>
    <d v="2010-05-13T00:00:00"/>
    <s v="Yes"/>
  </r>
  <r>
    <x v="0"/>
    <s v="FC00"/>
    <s v="JRNL00072909"/>
    <s v="FN41-00000-2500-2822"/>
    <x v="0"/>
    <s v="00000"/>
    <x v="1"/>
    <s v="2822"/>
    <s v=""/>
    <n v="-158193"/>
    <x v="1"/>
    <s v=""/>
    <s v=""/>
    <s v="JRNL00072909"/>
    <x v="0"/>
    <d v="2010-05-13T00:00:00"/>
    <s v="Yes"/>
  </r>
  <r>
    <x v="0"/>
    <s v="FC00"/>
    <s v="JRNL00072909"/>
    <s v="FN43-00000-2500-2822"/>
    <x v="1"/>
    <s v="00000"/>
    <x v="1"/>
    <s v="2822"/>
    <s v=""/>
    <n v="-59835"/>
    <x v="1"/>
    <s v=""/>
    <s v=""/>
    <s v="JRNL00072909"/>
    <x v="0"/>
    <d v="2010-05-13T00:00:00"/>
    <s v="Yes"/>
  </r>
  <r>
    <x v="1"/>
    <s v="FC00"/>
    <s v="JRNL00065509"/>
    <s v="FN00-00000-25DP-2822"/>
    <x v="2"/>
    <s v="00000"/>
    <x v="3"/>
    <s v="2822"/>
    <s v=""/>
    <n v="-6861335"/>
    <x v="2"/>
    <s v=""/>
    <s v=""/>
    <s v="JRNL00065509"/>
    <x v="0"/>
    <d v="2010-01-29T00:00:00"/>
    <s v="Yes"/>
  </r>
  <r>
    <x v="0"/>
    <s v="FC00"/>
    <s v="JRNL00072909"/>
    <s v="FN41-00000-25DP-2822"/>
    <x v="0"/>
    <s v="00000"/>
    <x v="3"/>
    <s v="2822"/>
    <s v=""/>
    <n v="-190734"/>
    <x v="1"/>
    <s v=""/>
    <s v=""/>
    <s v="JRNL00072909"/>
    <x v="0"/>
    <d v="2010-05-13T00:00:00"/>
    <s v="Yes"/>
  </r>
  <r>
    <x v="0"/>
    <s v="FC00"/>
    <s v="JRNL00072909"/>
    <s v="FN43-00000-25DP-2822"/>
    <x v="1"/>
    <s v="00000"/>
    <x v="3"/>
    <s v="2822"/>
    <s v=""/>
    <n v="-109136"/>
    <x v="1"/>
    <s v=""/>
    <s v=""/>
    <s v="JRNL00072909"/>
    <x v="0"/>
    <d v="2010-05-13T00:00:00"/>
    <s v="Yes"/>
  </r>
  <r>
    <x v="0"/>
    <s v="FC00"/>
    <s v="JRNL00072909"/>
    <s v="FN41-00000-25BD-2831"/>
    <x v="0"/>
    <s v="00000"/>
    <x v="4"/>
    <s v="2831"/>
    <s v=""/>
    <n v="950"/>
    <x v="1"/>
    <s v=""/>
    <s v=""/>
    <s v="JRNL00072909"/>
    <x v="0"/>
    <d v="2010-05-13T00:00:00"/>
    <s v="Yes"/>
  </r>
  <r>
    <x v="0"/>
    <s v="FC00"/>
    <s v="JRNL00072909"/>
    <s v="FN43-00000-25BD-2831"/>
    <x v="1"/>
    <s v="00000"/>
    <x v="4"/>
    <s v="2831"/>
    <s v=""/>
    <n v="64"/>
    <x v="1"/>
    <s v=""/>
    <s v=""/>
    <s v="JRNL00072909"/>
    <x v="0"/>
    <d v="2010-05-13T00:00:00"/>
    <s v="Yes"/>
  </r>
  <r>
    <x v="0"/>
    <s v="FC00"/>
    <s v="JRNL00072909"/>
    <s v="FN41-00000-25DP-2822"/>
    <x v="0"/>
    <s v="00000"/>
    <x v="3"/>
    <s v="2822"/>
    <s v=""/>
    <n v="-5271"/>
    <x v="1"/>
    <s v=""/>
    <s v=""/>
    <s v="JRNL00072909"/>
    <x v="0"/>
    <d v="2010-05-13T00:00:00"/>
    <s v="Yes"/>
  </r>
  <r>
    <x v="0"/>
    <s v="FC00"/>
    <s v="JRNL00072909"/>
    <s v="FN43-00000-25DP-2822"/>
    <x v="1"/>
    <s v="00000"/>
    <x v="3"/>
    <s v="2822"/>
    <s v=""/>
    <n v="-558"/>
    <x v="1"/>
    <s v=""/>
    <s v=""/>
    <s v="JRNL00072909"/>
    <x v="0"/>
    <d v="2010-05-13T00:00:00"/>
    <s v="Yes"/>
  </r>
  <r>
    <x v="0"/>
    <s v="FC00"/>
    <s v="JRNL00072909"/>
    <s v="FN41-00000-25CN-2831"/>
    <x v="0"/>
    <s v="00000"/>
    <x v="5"/>
    <s v="2831"/>
    <s v=""/>
    <n v="15443"/>
    <x v="1"/>
    <s v=""/>
    <s v=""/>
    <s v="JRNL00072909"/>
    <x v="0"/>
    <d v="2010-05-13T00:00:00"/>
    <s v="Yes"/>
  </r>
  <r>
    <x v="0"/>
    <s v="FC00"/>
    <s v="JRNL00072909"/>
    <s v="FN43-00000-25CN-2831"/>
    <x v="1"/>
    <s v="00000"/>
    <x v="5"/>
    <s v="2831"/>
    <s v=""/>
    <n v="-11608"/>
    <x v="1"/>
    <s v=""/>
    <s v=""/>
    <s v="JRNL00072909"/>
    <x v="0"/>
    <d v="2010-05-13T00:00:00"/>
    <s v="Yes"/>
  </r>
  <r>
    <x v="0"/>
    <s v="FC00"/>
    <s v="JRNL00072909"/>
    <s v="FN41-00000-25RC-2832"/>
    <x v="0"/>
    <s v="00000"/>
    <x v="6"/>
    <s v="2832"/>
    <s v=""/>
    <n v="-5419"/>
    <x v="1"/>
    <s v=""/>
    <s v=""/>
    <s v="JRNL00072909"/>
    <x v="0"/>
    <d v="2010-05-13T00:00:00"/>
    <s v="Yes"/>
  </r>
  <r>
    <x v="0"/>
    <s v="FC00"/>
    <s v="JRNL00072909"/>
    <s v="FN41-00000-25PN-2832"/>
    <x v="0"/>
    <s v="00000"/>
    <x v="0"/>
    <s v="2832"/>
    <s v=""/>
    <n v="7964"/>
    <x v="1"/>
    <s v=""/>
    <s v=""/>
    <s v="JRNL00072909"/>
    <x v="0"/>
    <d v="2010-05-13T00:00:00"/>
    <s v="Yes"/>
  </r>
  <r>
    <x v="0"/>
    <s v="FC00"/>
    <s v="JRNL00072909"/>
    <s v="FN43-00000-25PN-2832"/>
    <x v="1"/>
    <s v="00000"/>
    <x v="0"/>
    <s v="2832"/>
    <s v=""/>
    <n v="3889"/>
    <x v="1"/>
    <s v=""/>
    <s v=""/>
    <s v="JRNL00072909"/>
    <x v="0"/>
    <d v="2010-05-13T00:00:00"/>
    <s v="Yes"/>
  </r>
  <r>
    <x v="0"/>
    <s v="FC00"/>
    <s v="JRNL00072909"/>
    <s v="FN41-00000-25SI-2832"/>
    <x v="0"/>
    <s v="00000"/>
    <x v="7"/>
    <s v="2832"/>
    <s v=""/>
    <n v="9547"/>
    <x v="1"/>
    <s v=""/>
    <s v=""/>
    <s v="JRNL00072909"/>
    <x v="0"/>
    <d v="2010-05-13T00:00:00"/>
    <s v="Yes"/>
  </r>
  <r>
    <x v="0"/>
    <s v="FC00"/>
    <s v="JRNL00072909"/>
    <s v="FN43-00000-25SI-2832"/>
    <x v="1"/>
    <s v="00000"/>
    <x v="7"/>
    <s v="2832"/>
    <s v=""/>
    <n v="4663"/>
    <x v="1"/>
    <s v=""/>
    <s v=""/>
    <s v="JRNL00072909"/>
    <x v="0"/>
    <d v="2010-05-13T00:00:00"/>
    <s v="Yes"/>
  </r>
  <r>
    <x v="0"/>
    <s v="FC00"/>
    <s v="JRNL00072909"/>
    <s v="FN41-00000-25VA-2831"/>
    <x v="0"/>
    <s v="00000"/>
    <x v="8"/>
    <s v="2831"/>
    <s v=""/>
    <n v="4777"/>
    <x v="1"/>
    <s v=""/>
    <s v=""/>
    <s v="JRNL00072909"/>
    <x v="0"/>
    <d v="2010-05-13T00:00:00"/>
    <s v="Yes"/>
  </r>
  <r>
    <x v="0"/>
    <s v="FC00"/>
    <s v="JRNL00072909"/>
    <s v="FN43-00000-25VA-2831"/>
    <x v="1"/>
    <s v="00000"/>
    <x v="8"/>
    <s v="2831"/>
    <s v=""/>
    <n v="2256"/>
    <x v="1"/>
    <s v=""/>
    <s v=""/>
    <s v="JRNL00072909"/>
    <x v="0"/>
    <d v="2010-05-13T00:00:00"/>
    <s v="Yes"/>
  </r>
  <r>
    <x v="0"/>
    <s v="FC00"/>
    <s v="JRNL00072909"/>
    <s v="FN41-00000-25UR-2831"/>
    <x v="0"/>
    <s v="00000"/>
    <x v="9"/>
    <s v="2831"/>
    <s v=""/>
    <n v="763"/>
    <x v="1"/>
    <s v=""/>
    <s v=""/>
    <s v="JRNL00072909"/>
    <x v="0"/>
    <d v="2010-05-13T00:00:00"/>
    <s v="Yes"/>
  </r>
  <r>
    <x v="0"/>
    <s v="FC00"/>
    <s v="JRNL00072909"/>
    <s v="FN43-00000-25UR-2831"/>
    <x v="1"/>
    <s v="00000"/>
    <x v="9"/>
    <s v="2831"/>
    <s v=""/>
    <n v="308"/>
    <x v="1"/>
    <s v=""/>
    <s v=""/>
    <s v="JRNL00072909"/>
    <x v="0"/>
    <d v="2010-05-13T00:00:00"/>
    <s v="Yes"/>
  </r>
  <r>
    <x v="0"/>
    <s v="FC00"/>
    <s v="JRNL00072909"/>
    <s v="FN41-00000-25EN-2832"/>
    <x v="0"/>
    <s v="00000"/>
    <x v="10"/>
    <s v="2832"/>
    <s v=""/>
    <n v="65543"/>
    <x v="1"/>
    <s v=""/>
    <s v=""/>
    <s v="JRNL00072909"/>
    <x v="0"/>
    <d v="2010-05-13T00:00:00"/>
    <s v="Yes"/>
  </r>
  <r>
    <x v="0"/>
    <s v="FC00"/>
    <s v="JRNL00072909"/>
    <s v="FN43-00000-25EN-2832"/>
    <x v="1"/>
    <s v="00000"/>
    <x v="10"/>
    <s v="2832"/>
    <s v=""/>
    <n v="-11551"/>
    <x v="1"/>
    <s v=""/>
    <s v=""/>
    <s v="JRNL00072909"/>
    <x v="0"/>
    <d v="2010-05-13T00:00:00"/>
    <s v="Yes"/>
  </r>
  <r>
    <x v="1"/>
    <s v="FC00"/>
    <s v="JRNL00065504"/>
    <s v="FN00-00000-25DP-2822"/>
    <x v="2"/>
    <s v="00000"/>
    <x v="3"/>
    <s v="2822"/>
    <s v=""/>
    <n v="-386111"/>
    <x v="3"/>
    <s v=""/>
    <s v=""/>
    <s v="JRNL00065504"/>
    <x v="1"/>
    <d v="2010-01-29T00:00:00"/>
    <s v="Yes"/>
  </r>
  <r>
    <x v="0"/>
    <s v="FC00"/>
    <s v="JRNL00094504"/>
    <s v="FN41-00000-25PN-2832"/>
    <x v="0"/>
    <s v="00000"/>
    <x v="0"/>
    <s v="2832"/>
    <s v=""/>
    <n v="320918"/>
    <x v="4"/>
    <s v=""/>
    <s v=""/>
    <s v="JRNL00094504"/>
    <x v="2"/>
    <d v="2011-01-21T00:00:00"/>
    <s v="Yes"/>
  </r>
  <r>
    <x v="0"/>
    <s v="FC00"/>
    <s v="JRNL00094504"/>
    <s v="FN41-00000-25PR-2832"/>
    <x v="0"/>
    <s v="00000"/>
    <x v="11"/>
    <s v="2832"/>
    <s v=""/>
    <n v="394757.3"/>
    <x v="4"/>
    <s v=""/>
    <s v=""/>
    <s v="JRNL00094504"/>
    <x v="2"/>
    <d v="2011-01-21T00:00:00"/>
    <s v="Yes"/>
  </r>
  <r>
    <x v="0"/>
    <s v="FC00"/>
    <s v="JRNL00094504"/>
    <s v="FN41-00000-25RC-2832"/>
    <x v="0"/>
    <s v="00000"/>
    <x v="6"/>
    <s v="2832"/>
    <s v=""/>
    <n v="-205980"/>
    <x v="4"/>
    <s v=""/>
    <s v=""/>
    <s v="JRNL00094504"/>
    <x v="2"/>
    <d v="2011-01-21T00:00:00"/>
    <s v="Yes"/>
  </r>
  <r>
    <x v="0"/>
    <s v="FC00"/>
    <s v="JRNL00094504"/>
    <s v="FN43-00000-25PN-2832"/>
    <x v="1"/>
    <s v="00000"/>
    <x v="0"/>
    <s v="2832"/>
    <s v=""/>
    <n v="156728"/>
    <x v="4"/>
    <s v=""/>
    <s v=""/>
    <s v="JRNL00094504"/>
    <x v="2"/>
    <d v="2011-01-21T00:00:00"/>
    <s v="Yes"/>
  </r>
  <r>
    <x v="0"/>
    <s v="FC00"/>
    <s v="JRNL00094504"/>
    <s v="FN43-00000-25PR-2832"/>
    <x v="1"/>
    <s v="00000"/>
    <x v="11"/>
    <s v="2832"/>
    <s v=""/>
    <n v="192789.4"/>
    <x v="4"/>
    <s v=""/>
    <s v=""/>
    <s v="JRNL00094504"/>
    <x v="2"/>
    <d v="2011-01-21T00:00:00"/>
    <s v="Yes"/>
  </r>
  <r>
    <x v="1"/>
    <s v="FC00"/>
    <s v="JRNL00065506"/>
    <s v="FN00-00000-25DP-2822"/>
    <x v="2"/>
    <s v="00000"/>
    <x v="3"/>
    <s v="2822"/>
    <s v=""/>
    <n v="93270"/>
    <x v="3"/>
    <s v=""/>
    <s v=""/>
    <s v="JRNL00065506"/>
    <x v="2"/>
    <d v="2010-01-29T00:00:00"/>
    <s v="Yes"/>
  </r>
  <r>
    <x v="0"/>
    <s v="FC00"/>
    <s v="JRNL00094504"/>
    <s v="FN41-00000-2500-2822"/>
    <x v="0"/>
    <s v="00000"/>
    <x v="1"/>
    <s v="2822"/>
    <s v=""/>
    <n v="155791"/>
    <x v="4"/>
    <s v=""/>
    <s v=""/>
    <s v="JRNL00094504"/>
    <x v="2"/>
    <d v="2011-01-21T00:00:00"/>
    <s v="Yes"/>
  </r>
  <r>
    <x v="0"/>
    <s v="FC00"/>
    <s v="JRNL00094504"/>
    <s v="FN41-00000-2500-2832"/>
    <x v="0"/>
    <s v="00000"/>
    <x v="1"/>
    <s v="2832"/>
    <s v=""/>
    <n v="-17941"/>
    <x v="4"/>
    <s v=""/>
    <s v=""/>
    <s v="JRNL00094504"/>
    <x v="2"/>
    <d v="2011-01-21T00:00:00"/>
    <s v="Yes"/>
  </r>
  <r>
    <x v="0"/>
    <s v="FC00"/>
    <s v="JRNL00094504"/>
    <s v="FN41-00000-25AM-2832"/>
    <x v="0"/>
    <s v="00000"/>
    <x v="12"/>
    <s v="2832"/>
    <s v=""/>
    <n v="276209"/>
    <x v="4"/>
    <s v=""/>
    <s v=""/>
    <s v="JRNL00094504"/>
    <x v="2"/>
    <d v="2011-01-21T00:00:00"/>
    <s v="Yes"/>
  </r>
  <r>
    <x v="0"/>
    <s v="FC00"/>
    <s v="JRNL00094504"/>
    <s v="FN43-00000-2500-2822"/>
    <x v="1"/>
    <s v="00000"/>
    <x v="1"/>
    <s v="2822"/>
    <s v=""/>
    <n v="60256"/>
    <x v="4"/>
    <s v=""/>
    <s v=""/>
    <s v="JRNL00094504"/>
    <x v="2"/>
    <d v="2011-01-21T00:00:00"/>
    <s v="Yes"/>
  </r>
  <r>
    <x v="0"/>
    <s v="FC00"/>
    <s v="JRNL00094504"/>
    <s v="FN43-00000-2500-2832"/>
    <x v="1"/>
    <s v="00000"/>
    <x v="1"/>
    <s v="2832"/>
    <s v=""/>
    <n v="-10858"/>
    <x v="4"/>
    <s v=""/>
    <s v=""/>
    <s v="JRNL00094504"/>
    <x v="2"/>
    <d v="2011-01-21T00:00:00"/>
    <s v="Yes"/>
  </r>
  <r>
    <x v="0"/>
    <s v="FC00"/>
    <s v="JRNL00094504"/>
    <s v="FN43-00000-25AM-2832"/>
    <x v="1"/>
    <s v="00000"/>
    <x v="12"/>
    <s v="2832"/>
    <s v=""/>
    <n v="460964"/>
    <x v="4"/>
    <s v=""/>
    <s v=""/>
    <s v="JRNL00094504"/>
    <x v="2"/>
    <d v="2011-01-21T00:00:00"/>
    <s v="Yes"/>
  </r>
  <r>
    <x v="0"/>
    <s v="FC00"/>
    <s v="JRNL00094504"/>
    <s v="FN41-00000-25RD-2832"/>
    <x v="0"/>
    <s v="00000"/>
    <x v="13"/>
    <s v="2832"/>
    <s v=""/>
    <n v="-23746"/>
    <x v="4"/>
    <s v=""/>
    <s v=""/>
    <s v="JRNL00094504"/>
    <x v="2"/>
    <d v="2011-01-21T00:00:00"/>
    <s v="Yes"/>
  </r>
  <r>
    <x v="0"/>
    <s v="FC00"/>
    <s v="JRNL00094504"/>
    <s v="FN41-00000-25SI-2831"/>
    <x v="0"/>
    <s v="00000"/>
    <x v="7"/>
    <s v="2831"/>
    <s v=""/>
    <n v="4388"/>
    <x v="4"/>
    <s v=""/>
    <s v=""/>
    <s v="JRNL00094504"/>
    <x v="2"/>
    <d v="2011-01-21T00:00:00"/>
    <s v="Yes"/>
  </r>
  <r>
    <x v="0"/>
    <s v="FC00"/>
    <s v="JRNL00094504"/>
    <s v="FN41-00000-25SI-2832"/>
    <x v="0"/>
    <s v="00000"/>
    <x v="7"/>
    <s v="2832"/>
    <s v=""/>
    <n v="16843"/>
    <x v="4"/>
    <s v=""/>
    <s v=""/>
    <s v="JRNL00094504"/>
    <x v="2"/>
    <d v="2011-01-21T00:00:00"/>
    <s v="Yes"/>
  </r>
  <r>
    <x v="0"/>
    <s v="FC00"/>
    <s v="JRNL00094504"/>
    <s v="FN41-00000-25SV-2831"/>
    <x v="0"/>
    <s v="00000"/>
    <x v="14"/>
    <s v="2831"/>
    <s v=""/>
    <n v="4951"/>
    <x v="4"/>
    <s v=""/>
    <s v=""/>
    <s v="JRNL00094504"/>
    <x v="2"/>
    <d v="2011-01-21T00:00:00"/>
    <s v="Yes"/>
  </r>
  <r>
    <x v="0"/>
    <s v="FC00"/>
    <s v="JRNL00094504"/>
    <s v="FN41-00000-25UR-2831"/>
    <x v="0"/>
    <s v="00000"/>
    <x v="9"/>
    <s v="2831"/>
    <s v=""/>
    <n v="-763"/>
    <x v="4"/>
    <s v=""/>
    <s v=""/>
    <s v="JRNL00094504"/>
    <x v="2"/>
    <d v="2011-01-21T00:00:00"/>
    <s v="Yes"/>
  </r>
  <r>
    <x v="0"/>
    <s v="FC00"/>
    <s v="JRNL00094504"/>
    <s v="FN41-00000-25VA-2831"/>
    <x v="0"/>
    <s v="00000"/>
    <x v="8"/>
    <s v="2831"/>
    <s v=""/>
    <n v="247157"/>
    <x v="4"/>
    <s v=""/>
    <s v=""/>
    <s v="JRNL00094504"/>
    <x v="2"/>
    <d v="2011-01-21T00:00:00"/>
    <s v="Yes"/>
  </r>
  <r>
    <x v="0"/>
    <s v="FC00"/>
    <s v="JRNL00094504"/>
    <s v="FN41-00000-25WR-2832"/>
    <x v="0"/>
    <s v="00000"/>
    <x v="15"/>
    <s v="2832"/>
    <s v=""/>
    <n v="305592"/>
    <x v="4"/>
    <s v=""/>
    <s v=""/>
    <s v="JRNL00094504"/>
    <x v="2"/>
    <d v="2011-01-21T00:00:00"/>
    <s v="Yes"/>
  </r>
  <r>
    <x v="0"/>
    <s v="FC00"/>
    <s v="JRNL00094504"/>
    <s v="FN43-00000-25RD-2832"/>
    <x v="1"/>
    <s v="00000"/>
    <x v="13"/>
    <s v="2832"/>
    <s v=""/>
    <n v="-10092"/>
    <x v="4"/>
    <s v=""/>
    <s v=""/>
    <s v="JRNL00094504"/>
    <x v="2"/>
    <d v="2011-01-21T00:00:00"/>
    <s v="Yes"/>
  </r>
  <r>
    <x v="0"/>
    <s v="FC00"/>
    <s v="JRNL00094504"/>
    <s v="FN43-00000-25SI-2831"/>
    <x v="1"/>
    <s v="00000"/>
    <x v="7"/>
    <s v="2831"/>
    <s v=""/>
    <n v="1774"/>
    <x v="4"/>
    <s v=""/>
    <s v=""/>
    <s v="JRNL00094504"/>
    <x v="2"/>
    <d v="2011-01-21T00:00:00"/>
    <s v="Yes"/>
  </r>
  <r>
    <x v="0"/>
    <s v="FC00"/>
    <s v="JRNL00094504"/>
    <s v="FN43-00000-25SI-2832"/>
    <x v="1"/>
    <s v="00000"/>
    <x v="7"/>
    <s v="2832"/>
    <s v=""/>
    <n v="6005"/>
    <x v="4"/>
    <s v=""/>
    <s v=""/>
    <s v="JRNL00094504"/>
    <x v="2"/>
    <d v="2011-01-21T00:00:00"/>
    <s v="Yes"/>
  </r>
  <r>
    <x v="0"/>
    <s v="FC00"/>
    <s v="JRNL00094504"/>
    <s v="FN43-00000-25SV-2831"/>
    <x v="1"/>
    <s v="00000"/>
    <x v="14"/>
    <s v="2831"/>
    <s v=""/>
    <n v="2104"/>
    <x v="4"/>
    <s v=""/>
    <s v=""/>
    <s v="JRNL00094504"/>
    <x v="2"/>
    <d v="2011-01-21T00:00:00"/>
    <s v="Yes"/>
  </r>
  <r>
    <x v="0"/>
    <s v="FC00"/>
    <s v="JRNL00094504"/>
    <s v="FN43-00000-25UR-2831"/>
    <x v="1"/>
    <s v="00000"/>
    <x v="9"/>
    <s v="2831"/>
    <s v=""/>
    <n v="-308"/>
    <x v="4"/>
    <s v=""/>
    <s v=""/>
    <s v="JRNL00094504"/>
    <x v="2"/>
    <d v="2011-01-21T00:00:00"/>
    <s v="Yes"/>
  </r>
  <r>
    <x v="0"/>
    <s v="FC00"/>
    <s v="JRNL00094504"/>
    <s v="FN43-00000-25VA-2831"/>
    <x v="1"/>
    <s v="00000"/>
    <x v="8"/>
    <s v="2831"/>
    <s v=""/>
    <n v="116936"/>
    <x v="4"/>
    <s v=""/>
    <s v=""/>
    <s v="JRNL00094504"/>
    <x v="2"/>
    <d v="2011-01-21T00:00:00"/>
    <s v="Yes"/>
  </r>
  <r>
    <x v="0"/>
    <s v="FC00"/>
    <s v="JRNL00094504"/>
    <s v="FN00-00000-25DP-2822"/>
    <x v="2"/>
    <s v="00000"/>
    <x v="3"/>
    <s v="2822"/>
    <s v=""/>
    <n v="7154176"/>
    <x v="4"/>
    <s v=""/>
    <s v=""/>
    <s v="JRNL00094504"/>
    <x v="2"/>
    <d v="2011-01-21T00:00:00"/>
    <s v="Yes"/>
  </r>
  <r>
    <x v="0"/>
    <s v="FC00"/>
    <s v="JRNL00094504"/>
    <s v="FN41-00000-25BD-2831"/>
    <x v="0"/>
    <s v="00000"/>
    <x v="4"/>
    <s v="2831"/>
    <s v=""/>
    <n v="27629"/>
    <x v="4"/>
    <s v=""/>
    <s v=""/>
    <s v="JRNL00094504"/>
    <x v="2"/>
    <d v="2011-01-21T00:00:00"/>
    <s v="Yes"/>
  </r>
  <r>
    <x v="0"/>
    <s v="FC00"/>
    <s v="JRNL00094504"/>
    <s v="FN41-00000-25CN-2831"/>
    <x v="0"/>
    <s v="00000"/>
    <x v="5"/>
    <s v="2831"/>
    <s v=""/>
    <n v="640134"/>
    <x v="4"/>
    <s v=""/>
    <s v=""/>
    <s v="JRNL00094504"/>
    <x v="2"/>
    <d v="2011-01-21T00:00:00"/>
    <s v="Yes"/>
  </r>
  <r>
    <x v="0"/>
    <s v="FC00"/>
    <s v="JRNL00094504"/>
    <s v="FN41-00000-25DP-2822"/>
    <x v="0"/>
    <s v="00000"/>
    <x v="3"/>
    <s v="2822"/>
    <s v=""/>
    <n v="-7545063.1600000001"/>
    <x v="4"/>
    <s v=""/>
    <s v=""/>
    <s v="JRNL00094504"/>
    <x v="2"/>
    <d v="2011-01-21T00:00:00"/>
    <s v="Yes"/>
  </r>
  <r>
    <x v="0"/>
    <s v="FC00"/>
    <s v="JRNL00094504"/>
    <s v="FN41-00000-25DP-2829"/>
    <x v="0"/>
    <s v="00000"/>
    <x v="3"/>
    <s v="2829"/>
    <s v=""/>
    <n v="50946"/>
    <x v="4"/>
    <s v=""/>
    <s v=""/>
    <s v="JRNL00094504"/>
    <x v="2"/>
    <d v="2011-01-21T00:00:00"/>
    <s v="Yes"/>
  </r>
  <r>
    <x v="0"/>
    <s v="FC00"/>
    <s v="JRNL00094504"/>
    <s v="FN41-00000-25EN-2832"/>
    <x v="0"/>
    <s v="00000"/>
    <x v="10"/>
    <s v="2832"/>
    <s v=""/>
    <n v="2587962"/>
    <x v="4"/>
    <s v=""/>
    <s v=""/>
    <s v="JRNL00094504"/>
    <x v="2"/>
    <d v="2011-01-21T00:00:00"/>
    <s v="Yes"/>
  </r>
  <r>
    <x v="0"/>
    <s v="FC00"/>
    <s v="JRNL00094504"/>
    <s v="FN41-00000-25IT-2550"/>
    <x v="0"/>
    <s v="00000"/>
    <x v="16"/>
    <s v="2550"/>
    <s v=""/>
    <n v="-74964.710000000006"/>
    <x v="4"/>
    <s v=""/>
    <s v=""/>
    <s v="JRNL00094504"/>
    <x v="2"/>
    <d v="2011-01-21T00:00:00"/>
    <s v="Yes"/>
  </r>
  <r>
    <x v="0"/>
    <s v="FC00"/>
    <s v="JRNL00094504"/>
    <s v="FN43-00000-25BD-2831"/>
    <x v="1"/>
    <s v="00000"/>
    <x v="4"/>
    <s v="2831"/>
    <s v=""/>
    <n v="2441"/>
    <x v="4"/>
    <s v=""/>
    <s v=""/>
    <s v="JRNL00094504"/>
    <x v="2"/>
    <d v="2011-01-21T00:00:00"/>
    <s v="Yes"/>
  </r>
  <r>
    <x v="0"/>
    <s v="FC00"/>
    <s v="JRNL00094504"/>
    <s v="FN43-00000-25CN-2831"/>
    <x v="1"/>
    <s v="00000"/>
    <x v="5"/>
    <s v="2831"/>
    <s v=""/>
    <n v="-476009"/>
    <x v="4"/>
    <s v=""/>
    <s v=""/>
    <s v="JRNL00094504"/>
    <x v="2"/>
    <d v="2011-01-21T00:00:00"/>
    <s v="Yes"/>
  </r>
  <r>
    <x v="0"/>
    <s v="FC00"/>
    <s v="JRNL00094504"/>
    <s v="FN43-00000-25DP-2822"/>
    <x v="1"/>
    <s v="00000"/>
    <x v="3"/>
    <s v="2822"/>
    <s v=""/>
    <n v="-4315102.8099999996"/>
    <x v="4"/>
    <s v=""/>
    <s v=""/>
    <s v="JRNL00094504"/>
    <x v="2"/>
    <d v="2011-01-21T00:00:00"/>
    <s v="Yes"/>
  </r>
  <r>
    <x v="0"/>
    <s v="FC00"/>
    <s v="JRNL00094504"/>
    <s v="FN43-00000-25DP-2829"/>
    <x v="1"/>
    <s v="00000"/>
    <x v="3"/>
    <s v="2829"/>
    <s v=""/>
    <n v="-27096"/>
    <x v="4"/>
    <s v=""/>
    <s v=""/>
    <s v="JRNL00094504"/>
    <x v="2"/>
    <d v="2011-01-21T00:00:00"/>
    <s v="Yes"/>
  </r>
  <r>
    <x v="0"/>
    <s v="FC00"/>
    <s v="JRNL00094504"/>
    <s v="FN43-00000-25EN-2832"/>
    <x v="1"/>
    <s v="00000"/>
    <x v="10"/>
    <s v="2832"/>
    <s v=""/>
    <n v="-456693"/>
    <x v="4"/>
    <s v=""/>
    <s v=""/>
    <s v="JRNL00094504"/>
    <x v="2"/>
    <d v="2011-01-21T00:00:00"/>
    <s v="Yes"/>
  </r>
  <r>
    <x v="0"/>
    <s v="FC00"/>
    <s v="JRNL00094504"/>
    <s v="FN43-00000-25IT-2550"/>
    <x v="1"/>
    <s v="00000"/>
    <x v="16"/>
    <s v="2550"/>
    <s v=""/>
    <n v="-22832.720000000001"/>
    <x v="4"/>
    <s v=""/>
    <s v=""/>
    <s v="JRNL00094504"/>
    <x v="2"/>
    <d v="2011-01-21T00:00:00"/>
    <s v="Yes"/>
  </r>
  <r>
    <x v="2"/>
    <s v="FC00"/>
    <s v="JRNL00068522"/>
    <s v="FN41-00000-25RC-2832"/>
    <x v="0"/>
    <s v="00000"/>
    <x v="6"/>
    <s v="2832"/>
    <s v=""/>
    <n v="5168"/>
    <x v="5"/>
    <s v=""/>
    <s v="15"/>
    <s v="JRNL00068522"/>
    <x v="3"/>
    <d v="2010-03-24T00:00:00"/>
    <s v="Yes"/>
  </r>
  <r>
    <x v="2"/>
    <s v="FC00"/>
    <s v="JRNL00068522"/>
    <s v="FN41-00000-25RC-2832"/>
    <x v="0"/>
    <s v="00000"/>
    <x v="6"/>
    <s v="2832"/>
    <s v=""/>
    <n v="859"/>
    <x v="5"/>
    <s v=""/>
    <s v="15"/>
    <s v="JRNL00068522"/>
    <x v="3"/>
    <d v="2010-03-24T00:00:00"/>
    <s v="Yes"/>
  </r>
  <r>
    <x v="2"/>
    <s v="FC00"/>
    <s v="JRNL00068522"/>
    <s v="FN41-00000-25PN-2832"/>
    <x v="0"/>
    <s v="00000"/>
    <x v="0"/>
    <s v="2832"/>
    <s v=""/>
    <n v="-58568"/>
    <x v="5"/>
    <s v=""/>
    <s v="15"/>
    <s v="JRNL00068522"/>
    <x v="3"/>
    <d v="2010-03-24T00:00:00"/>
    <s v="Yes"/>
  </r>
  <r>
    <x v="2"/>
    <s v="FC00"/>
    <s v="JRNL00068522"/>
    <s v="FN43-00000-25PN-2832"/>
    <x v="1"/>
    <s v="00000"/>
    <x v="0"/>
    <s v="2832"/>
    <s v=""/>
    <n v="-47283"/>
    <x v="5"/>
    <s v=""/>
    <s v="15"/>
    <s v="JRNL00068522"/>
    <x v="3"/>
    <d v="2010-03-24T00:00:00"/>
    <s v="Yes"/>
  </r>
  <r>
    <x v="2"/>
    <s v="FC00"/>
    <s v="JRNL00068522"/>
    <s v="FN41-00000-25PN-2832"/>
    <x v="0"/>
    <s v="00000"/>
    <x v="0"/>
    <s v="2832"/>
    <s v=""/>
    <n v="-9739"/>
    <x v="5"/>
    <s v=""/>
    <s v="15"/>
    <s v="JRNL00068522"/>
    <x v="3"/>
    <d v="2010-03-24T00:00:00"/>
    <s v="Yes"/>
  </r>
  <r>
    <x v="2"/>
    <s v="FC00"/>
    <s v="JRNL00068522"/>
    <s v="FN43-00000-25PN-2832"/>
    <x v="1"/>
    <s v="00000"/>
    <x v="0"/>
    <s v="2832"/>
    <s v=""/>
    <n v="-7863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202"/>
    <x v="5"/>
    <s v=""/>
    <s v="15"/>
    <s v="JRNL00068522"/>
    <x v="3"/>
    <d v="2010-03-24T00:00:00"/>
    <s v="Yes"/>
  </r>
  <r>
    <x v="2"/>
    <s v="FC00"/>
    <s v="JRNL00068522"/>
    <s v="FN43-00000-2500-2832"/>
    <x v="1"/>
    <s v="00000"/>
    <x v="1"/>
    <s v="2832"/>
    <s v=""/>
    <n v="86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34"/>
    <x v="5"/>
    <s v=""/>
    <s v="15"/>
    <s v="JRNL00068522"/>
    <x v="3"/>
    <d v="2010-03-24T00:00:00"/>
    <s v="Yes"/>
  </r>
  <r>
    <x v="2"/>
    <s v="FC00"/>
    <s v="JRNL00068522"/>
    <s v="FN43-00000-2500-2832"/>
    <x v="1"/>
    <s v="00000"/>
    <x v="1"/>
    <s v="2832"/>
    <s v=""/>
    <n v="14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166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28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941"/>
    <x v="5"/>
    <s v=""/>
    <s v="15"/>
    <s v="JRNL00068522"/>
    <x v="3"/>
    <d v="2010-03-24T00:00:00"/>
    <s v="Yes"/>
  </r>
  <r>
    <x v="2"/>
    <s v="FC00"/>
    <s v="JRNL00068522"/>
    <s v="FN43-00000-2500-2832"/>
    <x v="1"/>
    <s v="00000"/>
    <x v="1"/>
    <s v="2832"/>
    <s v=""/>
    <n v="400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156"/>
    <x v="5"/>
    <s v=""/>
    <s v="15"/>
    <s v="JRNL00068522"/>
    <x v="3"/>
    <d v="2010-03-24T00:00:00"/>
    <s v="Yes"/>
  </r>
  <r>
    <x v="2"/>
    <s v="FC00"/>
    <s v="JRNL00068522"/>
    <s v="FN43-00000-2500-2832"/>
    <x v="1"/>
    <s v="00000"/>
    <x v="1"/>
    <s v="2832"/>
    <s v=""/>
    <n v="67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3649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607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-23027"/>
    <x v="5"/>
    <s v=""/>
    <s v="15"/>
    <s v="JRNL00068522"/>
    <x v="3"/>
    <d v="2010-03-24T00:00:00"/>
    <s v="Yes"/>
  </r>
  <r>
    <x v="2"/>
    <s v="FC00"/>
    <s v="JRNL00068522"/>
    <s v="FN43-00000-2500-2832"/>
    <x v="1"/>
    <s v="00000"/>
    <x v="1"/>
    <s v="2832"/>
    <s v=""/>
    <n v="-35579"/>
    <x v="5"/>
    <s v=""/>
    <s v="15"/>
    <s v="JRNL00068522"/>
    <x v="3"/>
    <d v="2010-03-24T00:00:00"/>
    <s v="Yes"/>
  </r>
  <r>
    <x v="2"/>
    <s v="FC00"/>
    <s v="JRNL00068522"/>
    <s v="FN41-00000-2500-2832"/>
    <x v="0"/>
    <s v="00000"/>
    <x v="1"/>
    <s v="2832"/>
    <s v=""/>
    <n v="-3829"/>
    <x v="5"/>
    <s v=""/>
    <s v="15"/>
    <s v="JRNL00068522"/>
    <x v="3"/>
    <d v="2010-03-24T00:00:00"/>
    <s v="Yes"/>
  </r>
  <r>
    <x v="2"/>
    <s v="FC00"/>
    <s v="JRNL00068522"/>
    <s v="FN43-00000-2500-2832"/>
    <x v="1"/>
    <s v="00000"/>
    <x v="1"/>
    <s v="2832"/>
    <s v=""/>
    <n v="-5916"/>
    <x v="5"/>
    <s v=""/>
    <s v="15"/>
    <s v="JRNL00068522"/>
    <x v="3"/>
    <d v="2010-03-24T00:00:00"/>
    <s v="Yes"/>
  </r>
  <r>
    <x v="2"/>
    <s v="FC00"/>
    <s v="JRNL00107177"/>
    <s v="FN41-00000-25PR-2832"/>
    <x v="0"/>
    <s v="00000"/>
    <x v="11"/>
    <s v="2832"/>
    <s v=""/>
    <n v="-5850"/>
    <x v="5"/>
    <s v=""/>
    <s v="15"/>
    <s v="JRNL00107177"/>
    <x v="3"/>
    <d v="2011-01-25T00:00:00"/>
    <s v="Yes"/>
  </r>
  <r>
    <x v="2"/>
    <s v="FC00"/>
    <s v="JRNL00107177"/>
    <s v="FN41-00000-25PR-2832"/>
    <x v="0"/>
    <s v="00000"/>
    <x v="11"/>
    <s v="2832"/>
    <s v=""/>
    <n v="-972"/>
    <x v="5"/>
    <s v=""/>
    <s v="15"/>
    <s v="JRNL00107177"/>
    <x v="3"/>
    <d v="2011-01-25T00:00:00"/>
    <s v="Yes"/>
  </r>
  <r>
    <x v="2"/>
    <s v="FC00"/>
    <s v="JRNL00107177"/>
    <s v="FN43-00000-25PR-2832"/>
    <x v="1"/>
    <s v="00000"/>
    <x v="11"/>
    <s v="2832"/>
    <s v=""/>
    <n v="-30668"/>
    <x v="5"/>
    <s v=""/>
    <s v="15"/>
    <s v="JRNL00107177"/>
    <x v="3"/>
    <d v="2011-01-25T00:00:00"/>
    <s v="Yes"/>
  </r>
  <r>
    <x v="2"/>
    <s v="FC00"/>
    <s v="JRNL00107177"/>
    <s v="FN43-00000-25PR-2832"/>
    <x v="1"/>
    <s v="00000"/>
    <x v="11"/>
    <s v="2832"/>
    <s v=""/>
    <n v="-5100"/>
    <x v="5"/>
    <s v=""/>
    <s v="15"/>
    <s v="JRNL00107177"/>
    <x v="3"/>
    <d v="2011-01-25T00:00:00"/>
    <s v="Yes"/>
  </r>
  <r>
    <x v="2"/>
    <s v="FC00"/>
    <s v="JRNL00068522"/>
    <s v="FN41-00000-25DP-2822"/>
    <x v="0"/>
    <s v="00000"/>
    <x v="3"/>
    <s v="2822"/>
    <s v=""/>
    <n v="-35643"/>
    <x v="5"/>
    <s v=""/>
    <s v="15"/>
    <s v="JRNL00068522"/>
    <x v="3"/>
    <d v="2010-03-24T00:00:00"/>
    <s v="Yes"/>
  </r>
  <r>
    <x v="2"/>
    <s v="FC00"/>
    <s v="JRNL00068522"/>
    <s v="FN43-00000-25DP-2822"/>
    <x v="1"/>
    <s v="00000"/>
    <x v="3"/>
    <s v="2822"/>
    <s v=""/>
    <n v="19278"/>
    <x v="5"/>
    <s v=""/>
    <s v="15"/>
    <s v="JRNL00068522"/>
    <x v="3"/>
    <d v="2010-03-24T00:00:00"/>
    <s v="Yes"/>
  </r>
  <r>
    <x v="2"/>
    <s v="FC00"/>
    <s v="JRNL00068522"/>
    <s v="FN41-00000-25DP-2822"/>
    <x v="0"/>
    <s v="00000"/>
    <x v="3"/>
    <s v="2822"/>
    <s v=""/>
    <n v="-5927"/>
    <x v="5"/>
    <s v=""/>
    <s v="15"/>
    <s v="JRNL00068522"/>
    <x v="3"/>
    <d v="2010-03-24T00:00:00"/>
    <s v="Yes"/>
  </r>
  <r>
    <x v="2"/>
    <s v="FC00"/>
    <s v="JRNL00068522"/>
    <s v="FN43-00000-25DP-2822"/>
    <x v="1"/>
    <s v="00000"/>
    <x v="3"/>
    <s v="2822"/>
    <s v=""/>
    <n v="3206"/>
    <x v="5"/>
    <s v=""/>
    <s v="15"/>
    <s v="JRNL00068522"/>
    <x v="3"/>
    <d v="2010-03-24T00:00:00"/>
    <s v="Yes"/>
  </r>
  <r>
    <x v="2"/>
    <s v="FC00"/>
    <s v="JRNL00068522"/>
    <s v="FN41-00000-25BD-2831"/>
    <x v="0"/>
    <s v="00000"/>
    <x v="4"/>
    <s v="2831"/>
    <s v=""/>
    <n v="8664"/>
    <x v="5"/>
    <s v=""/>
    <s v="15"/>
    <s v="JRNL00068522"/>
    <x v="3"/>
    <d v="2010-03-24T00:00:00"/>
    <s v="Yes"/>
  </r>
  <r>
    <x v="2"/>
    <s v="FC00"/>
    <s v="JRNL00068522"/>
    <s v="FN43-00000-25BD-2831"/>
    <x v="1"/>
    <s v="00000"/>
    <x v="4"/>
    <s v="2831"/>
    <s v=""/>
    <n v="1431"/>
    <x v="5"/>
    <s v=""/>
    <s v="15"/>
    <s v="JRNL00068522"/>
    <x v="3"/>
    <d v="2010-03-24T00:00:00"/>
    <s v="Yes"/>
  </r>
  <r>
    <x v="2"/>
    <s v="FC00"/>
    <s v="JRNL00068522"/>
    <s v="FN41-00000-25BD-2831"/>
    <x v="0"/>
    <s v="00000"/>
    <x v="4"/>
    <s v="2831"/>
    <s v=""/>
    <n v="1440"/>
    <x v="5"/>
    <s v=""/>
    <s v="15"/>
    <s v="JRNL00068522"/>
    <x v="3"/>
    <d v="2010-03-24T00:00:00"/>
    <s v="Yes"/>
  </r>
  <r>
    <x v="2"/>
    <s v="FC00"/>
    <s v="JRNL00068522"/>
    <s v="FN43-00000-25BD-2831"/>
    <x v="1"/>
    <s v="00000"/>
    <x v="4"/>
    <s v="2831"/>
    <s v=""/>
    <n v="238"/>
    <x v="5"/>
    <s v=""/>
    <s v="15"/>
    <s v="JRNL00068522"/>
    <x v="3"/>
    <d v="2010-03-24T00:00:00"/>
    <s v="Yes"/>
  </r>
  <r>
    <x v="2"/>
    <s v="FC00"/>
    <s v="JRNL00068522"/>
    <s v="FN41-00000-25DP-2822"/>
    <x v="0"/>
    <s v="00000"/>
    <x v="3"/>
    <s v="2822"/>
    <s v=""/>
    <n v="-810"/>
    <x v="5"/>
    <s v=""/>
    <s v="15"/>
    <s v="JRNL00068522"/>
    <x v="3"/>
    <d v="2010-03-24T00:00:00"/>
    <s v="Yes"/>
  </r>
  <r>
    <x v="2"/>
    <s v="FC00"/>
    <s v="JRNL00068522"/>
    <s v="FN43-00000-25DP-2822"/>
    <x v="1"/>
    <s v="00000"/>
    <x v="3"/>
    <s v="2822"/>
    <s v=""/>
    <n v="-327"/>
    <x v="5"/>
    <s v=""/>
    <s v="15"/>
    <s v="JRNL00068522"/>
    <x v="3"/>
    <d v="2010-03-24T00:00:00"/>
    <s v="Yes"/>
  </r>
  <r>
    <x v="2"/>
    <s v="FC00"/>
    <s v="JRNL00068522"/>
    <s v="FN41-00000-25DP-2822"/>
    <x v="0"/>
    <s v="00000"/>
    <x v="3"/>
    <s v="2822"/>
    <s v=""/>
    <n v="2320"/>
    <x v="5"/>
    <s v=""/>
    <s v="15"/>
    <s v="JRNL00068522"/>
    <x v="3"/>
    <d v="2010-03-24T00:00:00"/>
    <s v="Yes"/>
  </r>
  <r>
    <x v="2"/>
    <s v="FC00"/>
    <s v="JRNL00068522"/>
    <s v="FN43-00000-25DP-2822"/>
    <x v="1"/>
    <s v="00000"/>
    <x v="3"/>
    <s v="2822"/>
    <s v=""/>
    <n v="937"/>
    <x v="5"/>
    <s v=""/>
    <s v="15"/>
    <s v="JRNL00068522"/>
    <x v="3"/>
    <d v="2010-03-24T00:00:00"/>
    <s v="Yes"/>
  </r>
  <r>
    <x v="2"/>
    <s v="FC00"/>
    <s v="JRNL00068522"/>
    <s v="FN41-00000-25CN-2831"/>
    <x v="0"/>
    <s v="00000"/>
    <x v="5"/>
    <s v="2831"/>
    <s v=""/>
    <n v="27711"/>
    <x v="5"/>
    <s v=""/>
    <s v="15"/>
    <s v="JRNL00068522"/>
    <x v="3"/>
    <d v="2010-03-24T00:00:00"/>
    <s v="Yes"/>
  </r>
  <r>
    <x v="2"/>
    <s v="FC00"/>
    <s v="JRNL00068522"/>
    <s v="FN43-00000-25CN-2831"/>
    <x v="1"/>
    <s v="00000"/>
    <x v="5"/>
    <s v="2831"/>
    <s v=""/>
    <n v="10163"/>
    <x v="5"/>
    <s v=""/>
    <s v="15"/>
    <s v="JRNL00068522"/>
    <x v="3"/>
    <d v="2010-03-24T00:00:00"/>
    <s v="Yes"/>
  </r>
  <r>
    <x v="2"/>
    <s v="FC00"/>
    <s v="JRNL00068522"/>
    <s v="FN41-00000-25CN-2831"/>
    <x v="0"/>
    <s v="00000"/>
    <x v="5"/>
    <s v="2831"/>
    <s v=""/>
    <n v="4608"/>
    <x v="5"/>
    <s v=""/>
    <s v="15"/>
    <s v="JRNL00068522"/>
    <x v="3"/>
    <d v="2010-03-24T00:00:00"/>
    <s v="Yes"/>
  </r>
  <r>
    <x v="2"/>
    <s v="FC00"/>
    <s v="JRNL00068522"/>
    <s v="FN43-00000-25CN-2831"/>
    <x v="1"/>
    <s v="00000"/>
    <x v="5"/>
    <s v="2831"/>
    <s v=""/>
    <n v="1690"/>
    <x v="5"/>
    <s v=""/>
    <s v="15"/>
    <s v="JRNL00068522"/>
    <x v="3"/>
    <d v="2010-03-24T00:00:00"/>
    <s v="Yes"/>
  </r>
  <r>
    <x v="2"/>
    <s v="FC00"/>
    <s v="JRNL00107177"/>
    <s v="FN43-00000-2500-2832"/>
    <x v="1"/>
    <s v="00000"/>
    <x v="1"/>
    <s v="2832"/>
    <s v=""/>
    <n v="-14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28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34"/>
    <x v="5"/>
    <s v=""/>
    <s v="15"/>
    <s v="JRNL00107177"/>
    <x v="3"/>
    <d v="2011-01-25T00:00:00"/>
    <s v="Yes"/>
  </r>
  <r>
    <x v="2"/>
    <s v="FC00"/>
    <s v="JRNL00107177"/>
    <s v="FN43-00000-2500-2832"/>
    <x v="1"/>
    <s v="00000"/>
    <x v="1"/>
    <s v="2832"/>
    <s v=""/>
    <n v="-67"/>
    <x v="5"/>
    <s v=""/>
    <s v="15"/>
    <s v="JRNL00107177"/>
    <x v="3"/>
    <d v="2011-01-25T00:00:00"/>
    <s v="Yes"/>
  </r>
  <r>
    <x v="2"/>
    <s v="FC00"/>
    <s v="JRNL00107177"/>
    <s v="FN43-00000-2500-2832"/>
    <x v="1"/>
    <s v="00000"/>
    <x v="1"/>
    <s v="2832"/>
    <s v=""/>
    <n v="-86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156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166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202"/>
    <x v="5"/>
    <s v=""/>
    <s v="15"/>
    <s v="JRNL00107177"/>
    <x v="3"/>
    <d v="2011-01-25T00:00:00"/>
    <s v="Yes"/>
  </r>
  <r>
    <x v="2"/>
    <s v="FC00"/>
    <s v="JRNL00107177"/>
    <s v="FN43-00000-2500-2832"/>
    <x v="1"/>
    <s v="00000"/>
    <x v="1"/>
    <s v="2832"/>
    <s v=""/>
    <n v="-400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607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941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-3649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3829"/>
    <x v="5"/>
    <s v=""/>
    <s v="15"/>
    <s v="JRNL00107177"/>
    <x v="3"/>
    <d v="2011-01-25T00:00:00"/>
    <s v="Yes"/>
  </r>
  <r>
    <x v="2"/>
    <s v="FC00"/>
    <s v="JRNL00107177"/>
    <s v="FN43-00000-2500-2832"/>
    <x v="1"/>
    <s v="00000"/>
    <x v="1"/>
    <s v="2832"/>
    <s v=""/>
    <n v="5916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23027"/>
    <x v="5"/>
    <s v=""/>
    <s v="15"/>
    <s v="JRNL00107177"/>
    <x v="3"/>
    <d v="2011-01-25T00:00:00"/>
    <s v="Yes"/>
  </r>
  <r>
    <x v="2"/>
    <s v="FC00"/>
    <s v="JRNL00107177"/>
    <s v="FN43-00000-2500-2832"/>
    <x v="1"/>
    <s v="00000"/>
    <x v="1"/>
    <s v="2832"/>
    <s v=""/>
    <n v="35579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3649"/>
    <x v="5"/>
    <s v=""/>
    <s v="15"/>
    <s v="JRNL00107177"/>
    <x v="3"/>
    <d v="2011-01-25T00:00:00"/>
    <s v="Yes"/>
  </r>
  <r>
    <x v="2"/>
    <s v="FC00"/>
    <s v="JRNL00107177"/>
    <s v="FN41-00000-2500-2832"/>
    <x v="0"/>
    <s v="00000"/>
    <x v="1"/>
    <s v="2832"/>
    <s v=""/>
    <n v="607"/>
    <x v="5"/>
    <s v=""/>
    <s v="15"/>
    <s v="JRNL00107177"/>
    <x v="3"/>
    <d v="2011-01-25T00:00:00"/>
    <s v="Yes"/>
  </r>
  <r>
    <x v="2"/>
    <s v="FC00"/>
    <s v="JRNL00107177"/>
    <s v="FN41-00000-25AM-2832"/>
    <x v="0"/>
    <s v="00000"/>
    <x v="12"/>
    <s v="2832"/>
    <s v=""/>
    <n v="-23027"/>
    <x v="5"/>
    <s v=""/>
    <s v="15"/>
    <s v="JRNL00107177"/>
    <x v="3"/>
    <d v="2011-01-25T00:00:00"/>
    <s v="Yes"/>
  </r>
  <r>
    <x v="2"/>
    <s v="FC00"/>
    <s v="JRNL00107177"/>
    <s v="FN41-00000-25AM-2832"/>
    <x v="0"/>
    <s v="00000"/>
    <x v="12"/>
    <s v="2832"/>
    <s v=""/>
    <n v="-3829"/>
    <x v="5"/>
    <s v=""/>
    <s v="15"/>
    <s v="JRNL00107177"/>
    <x v="3"/>
    <d v="2011-01-25T00:00:00"/>
    <s v="Yes"/>
  </r>
  <r>
    <x v="2"/>
    <s v="FC00"/>
    <s v="JRNL00107177"/>
    <s v="FN43-00000-25AM-2832"/>
    <x v="1"/>
    <s v="00000"/>
    <x v="12"/>
    <s v="2832"/>
    <s v=""/>
    <n v="-35579"/>
    <x v="5"/>
    <s v=""/>
    <s v="15"/>
    <s v="JRNL00107177"/>
    <x v="3"/>
    <d v="2011-01-25T00:00:00"/>
    <s v="Yes"/>
  </r>
  <r>
    <x v="2"/>
    <s v="FC00"/>
    <s v="JRNL00107177"/>
    <s v="FN43-00000-25AM-2832"/>
    <x v="1"/>
    <s v="00000"/>
    <x v="12"/>
    <s v="2832"/>
    <s v=""/>
    <n v="-5916"/>
    <x v="5"/>
    <s v=""/>
    <s v="15"/>
    <s v="JRNL00107177"/>
    <x v="3"/>
    <d v="2011-01-25T00:00:00"/>
    <s v="Yes"/>
  </r>
  <r>
    <x v="1"/>
    <s v="FC00"/>
    <s v="JRNL00068337"/>
    <s v="FN00-00000-25DP-2822"/>
    <x v="2"/>
    <s v="00000"/>
    <x v="3"/>
    <s v="2822"/>
    <s v=""/>
    <n v="-284713"/>
    <x v="6"/>
    <s v=""/>
    <s v=""/>
    <s v="JRNL00068337"/>
    <x v="3"/>
    <d v="2010-03-18T00:00:00"/>
    <s v="Yes"/>
  </r>
  <r>
    <x v="1"/>
    <s v="FC00"/>
    <s v="JRNL00068585"/>
    <s v="FN00-00000-25DP-2822"/>
    <x v="2"/>
    <s v="00000"/>
    <x v="3"/>
    <s v="2822"/>
    <s v=""/>
    <n v="284713"/>
    <x v="6"/>
    <s v=""/>
    <s v=""/>
    <s v="JRNL00068337"/>
    <x v="3"/>
    <d v="2010-03-24T00:00:00"/>
    <s v="Yes"/>
  </r>
  <r>
    <x v="2"/>
    <s v="FC00"/>
    <s v="JRNL00068522"/>
    <s v="FN41-00000-25SI-2832"/>
    <x v="0"/>
    <s v="00000"/>
    <x v="7"/>
    <s v="2832"/>
    <s v=""/>
    <n v="-5850"/>
    <x v="5"/>
    <s v=""/>
    <s v="15"/>
    <s v="JRNL00068522"/>
    <x v="3"/>
    <d v="2010-03-24T00:00:00"/>
    <s v="Yes"/>
  </r>
  <r>
    <x v="2"/>
    <s v="FC00"/>
    <s v="JRNL00068522"/>
    <s v="FN43-00000-25SI-2832"/>
    <x v="1"/>
    <s v="00000"/>
    <x v="7"/>
    <s v="2832"/>
    <s v=""/>
    <n v="-30668"/>
    <x v="5"/>
    <s v=""/>
    <s v="15"/>
    <s v="JRNL00068522"/>
    <x v="3"/>
    <d v="2010-03-24T00:00:00"/>
    <s v="Yes"/>
  </r>
  <r>
    <x v="2"/>
    <s v="FC00"/>
    <s v="JRNL00068522"/>
    <s v="FN41-00000-25SI-2832"/>
    <x v="0"/>
    <s v="00000"/>
    <x v="7"/>
    <s v="2832"/>
    <s v=""/>
    <n v="-972"/>
    <x v="5"/>
    <s v=""/>
    <s v="15"/>
    <s v="JRNL00068522"/>
    <x v="3"/>
    <d v="2010-03-24T00:00:00"/>
    <s v="Yes"/>
  </r>
  <r>
    <x v="2"/>
    <s v="FC00"/>
    <s v="JRNL00068522"/>
    <s v="FN43-00000-25SI-2832"/>
    <x v="1"/>
    <s v="00000"/>
    <x v="7"/>
    <s v="2832"/>
    <s v=""/>
    <n v="-5100"/>
    <x v="5"/>
    <s v=""/>
    <s v="15"/>
    <s v="JRNL00068522"/>
    <x v="3"/>
    <d v="2010-03-24T00:00:00"/>
    <s v="Yes"/>
  </r>
  <r>
    <x v="2"/>
    <s v="FC00"/>
    <s v="JRNL00068522"/>
    <s v="FN41-00000-25VA-2831"/>
    <x v="0"/>
    <s v="00000"/>
    <x v="8"/>
    <s v="2831"/>
    <s v=""/>
    <n v="10601"/>
    <x v="5"/>
    <s v=""/>
    <s v="15"/>
    <s v="JRNL00068522"/>
    <x v="3"/>
    <d v="2010-03-24T00:00:00"/>
    <s v="Yes"/>
  </r>
  <r>
    <x v="2"/>
    <s v="FC00"/>
    <s v="JRNL00068522"/>
    <s v="FN43-00000-25VA-2831"/>
    <x v="1"/>
    <s v="00000"/>
    <x v="8"/>
    <s v="2831"/>
    <s v=""/>
    <n v="-449"/>
    <x v="5"/>
    <s v=""/>
    <s v="15"/>
    <s v="JRNL00068522"/>
    <x v="3"/>
    <d v="2010-03-24T00:00:00"/>
    <s v="Yes"/>
  </r>
  <r>
    <x v="2"/>
    <s v="FC00"/>
    <s v="JRNL00068522"/>
    <s v="FN41-00000-25VA-2831"/>
    <x v="0"/>
    <s v="00000"/>
    <x v="8"/>
    <s v="2831"/>
    <s v=""/>
    <n v="1764"/>
    <x v="5"/>
    <s v=""/>
    <s v="15"/>
    <s v="JRNL00068522"/>
    <x v="3"/>
    <d v="2010-03-24T00:00:00"/>
    <s v="Yes"/>
  </r>
  <r>
    <x v="2"/>
    <s v="FC00"/>
    <s v="JRNL00068522"/>
    <s v="FN43-00000-25VA-2831"/>
    <x v="1"/>
    <s v="00000"/>
    <x v="8"/>
    <s v="2831"/>
    <s v=""/>
    <n v="-75"/>
    <x v="5"/>
    <s v=""/>
    <s v="15"/>
    <s v="JRNL00068522"/>
    <x v="3"/>
    <d v="2010-03-24T00:00:00"/>
    <s v="Yes"/>
  </r>
  <r>
    <x v="2"/>
    <s v="FC00"/>
    <s v="JRNL00068522"/>
    <s v="FN41-00000-25UR-2831"/>
    <x v="0"/>
    <s v="00000"/>
    <x v="9"/>
    <s v="2831"/>
    <s v=""/>
    <n v="702"/>
    <x v="5"/>
    <s v=""/>
    <s v="15"/>
    <s v="JRNL00068522"/>
    <x v="3"/>
    <d v="2010-03-24T00:00:00"/>
    <s v="Yes"/>
  </r>
  <r>
    <x v="2"/>
    <s v="FC00"/>
    <s v="JRNL00068522"/>
    <s v="FN43-00000-25UR-2831"/>
    <x v="1"/>
    <s v="00000"/>
    <x v="9"/>
    <s v="2831"/>
    <s v=""/>
    <n v="284"/>
    <x v="5"/>
    <s v=""/>
    <s v="15"/>
    <s v="JRNL00068522"/>
    <x v="3"/>
    <d v="2010-03-24T00:00:00"/>
    <s v="Yes"/>
  </r>
  <r>
    <x v="2"/>
    <s v="FC00"/>
    <s v="JRNL00068522"/>
    <s v="FN41-00000-25UR-2831"/>
    <x v="0"/>
    <s v="00000"/>
    <x v="9"/>
    <s v="2831"/>
    <s v=""/>
    <n v="117"/>
    <x v="5"/>
    <s v=""/>
    <s v="15"/>
    <s v="JRNL00068522"/>
    <x v="3"/>
    <d v="2010-03-24T00:00:00"/>
    <s v="Yes"/>
  </r>
  <r>
    <x v="2"/>
    <s v="FC00"/>
    <s v="JRNL00068522"/>
    <s v="FN43-00000-25UR-2831"/>
    <x v="1"/>
    <s v="00000"/>
    <x v="9"/>
    <s v="2831"/>
    <s v=""/>
    <n v="47"/>
    <x v="5"/>
    <s v=""/>
    <s v="15"/>
    <s v="JRNL00068522"/>
    <x v="3"/>
    <d v="2010-03-24T00:00:00"/>
    <s v="Yes"/>
  </r>
  <r>
    <x v="2"/>
    <s v="FC00"/>
    <s v="JRNL00107177"/>
    <s v="FN43-00000-25UR-2831"/>
    <x v="1"/>
    <s v="00000"/>
    <x v="9"/>
    <s v="2831"/>
    <s v=""/>
    <n v="-47"/>
    <x v="5"/>
    <s v=""/>
    <s v="15"/>
    <s v="JRNL00107177"/>
    <x v="3"/>
    <d v="2011-01-25T00:00:00"/>
    <s v="Yes"/>
  </r>
  <r>
    <x v="2"/>
    <s v="FC00"/>
    <s v="JRNL00107177"/>
    <s v="FN41-00000-25UR-2831"/>
    <x v="0"/>
    <s v="00000"/>
    <x v="9"/>
    <s v="2831"/>
    <s v=""/>
    <n v="-117"/>
    <x v="5"/>
    <s v=""/>
    <s v="15"/>
    <s v="JRNL00107177"/>
    <x v="3"/>
    <d v="2011-01-25T00:00:00"/>
    <s v="Yes"/>
  </r>
  <r>
    <x v="2"/>
    <s v="FC00"/>
    <s v="JRNL00107177"/>
    <s v="FN43-00000-25UR-2831"/>
    <x v="1"/>
    <s v="00000"/>
    <x v="9"/>
    <s v="2831"/>
    <s v=""/>
    <n v="-284"/>
    <x v="5"/>
    <s v=""/>
    <s v="15"/>
    <s v="JRNL00107177"/>
    <x v="3"/>
    <d v="2011-01-25T00:00:00"/>
    <s v="Yes"/>
  </r>
  <r>
    <x v="2"/>
    <s v="FC00"/>
    <s v="JRNL00107177"/>
    <s v="FN41-00000-25UR-2831"/>
    <x v="0"/>
    <s v="00000"/>
    <x v="9"/>
    <s v="2831"/>
    <s v=""/>
    <n v="-702"/>
    <x v="5"/>
    <s v=""/>
    <s v="15"/>
    <s v="JRNL00107177"/>
    <x v="3"/>
    <d v="2011-01-25T00:00:00"/>
    <s v="Yes"/>
  </r>
  <r>
    <x v="2"/>
    <s v="FC00"/>
    <s v="JRNL00107177"/>
    <s v="FN41-00000-25SI-2832"/>
    <x v="0"/>
    <s v="00000"/>
    <x v="7"/>
    <s v="2832"/>
    <s v=""/>
    <n v="972"/>
    <x v="5"/>
    <s v=""/>
    <s v="15"/>
    <s v="JRNL00107177"/>
    <x v="3"/>
    <d v="2011-01-25T00:00:00"/>
    <s v="Yes"/>
  </r>
  <r>
    <x v="2"/>
    <s v="FC00"/>
    <s v="JRNL00107177"/>
    <s v="FN43-00000-25SI-2832"/>
    <x v="1"/>
    <s v="00000"/>
    <x v="7"/>
    <s v="2832"/>
    <s v=""/>
    <n v="5100"/>
    <x v="5"/>
    <s v=""/>
    <s v="15"/>
    <s v="JRNL00107177"/>
    <x v="3"/>
    <d v="2011-01-25T00:00:00"/>
    <s v="Yes"/>
  </r>
  <r>
    <x v="2"/>
    <s v="FC00"/>
    <s v="JRNL00107177"/>
    <s v="FN41-00000-25SI-2832"/>
    <x v="0"/>
    <s v="00000"/>
    <x v="7"/>
    <s v="2832"/>
    <s v=""/>
    <n v="5850"/>
    <x v="5"/>
    <s v=""/>
    <s v="15"/>
    <s v="JRNL00107177"/>
    <x v="3"/>
    <d v="2011-01-25T00:00:00"/>
    <s v="Yes"/>
  </r>
  <r>
    <x v="2"/>
    <s v="FC00"/>
    <s v="JRNL00107177"/>
    <s v="FN43-00000-25SI-2832"/>
    <x v="1"/>
    <s v="00000"/>
    <x v="7"/>
    <s v="2832"/>
    <s v=""/>
    <n v="30668"/>
    <x v="5"/>
    <s v=""/>
    <s v="15"/>
    <s v="JRNL00107177"/>
    <x v="3"/>
    <d v="2011-01-25T00:00:00"/>
    <s v="Yes"/>
  </r>
  <r>
    <x v="2"/>
    <s v="FC00"/>
    <s v="JRNL00107177"/>
    <s v="FN41-00000-25SI-2831"/>
    <x v="0"/>
    <s v="00000"/>
    <x v="7"/>
    <s v="2831"/>
    <s v=""/>
    <n v="117"/>
    <x v="5"/>
    <s v=""/>
    <s v="15"/>
    <s v="JRNL00107177"/>
    <x v="3"/>
    <d v="2011-01-25T00:00:00"/>
    <s v="Yes"/>
  </r>
  <r>
    <x v="2"/>
    <s v="FC00"/>
    <s v="JRNL00107177"/>
    <s v="FN43-00000-25SI-2831"/>
    <x v="1"/>
    <s v="00000"/>
    <x v="7"/>
    <s v="2831"/>
    <s v=""/>
    <n v="47"/>
    <x v="5"/>
    <s v=""/>
    <s v="15"/>
    <s v="JRNL00107177"/>
    <x v="3"/>
    <d v="2011-01-25T00:00:00"/>
    <s v="Yes"/>
  </r>
  <r>
    <x v="2"/>
    <s v="FC00"/>
    <s v="JRNL00107177"/>
    <s v="FN41-00000-25SV-2831"/>
    <x v="0"/>
    <s v="00000"/>
    <x v="14"/>
    <s v="2831"/>
    <s v=""/>
    <n v="941"/>
    <x v="5"/>
    <s v=""/>
    <s v="15"/>
    <s v="JRNL00107177"/>
    <x v="3"/>
    <d v="2011-01-25T00:00:00"/>
    <s v="Yes"/>
  </r>
  <r>
    <x v="2"/>
    <s v="FC00"/>
    <s v="JRNL00107177"/>
    <s v="FN41-00000-25SV-2831"/>
    <x v="0"/>
    <s v="00000"/>
    <x v="14"/>
    <s v="2831"/>
    <s v=""/>
    <n v="156"/>
    <x v="5"/>
    <s v=""/>
    <s v="15"/>
    <s v="JRNL00107177"/>
    <x v="3"/>
    <d v="2011-01-25T00:00:00"/>
    <s v="Yes"/>
  </r>
  <r>
    <x v="2"/>
    <s v="FC00"/>
    <s v="JRNL00107177"/>
    <s v="FN43-00000-25SV-2831"/>
    <x v="1"/>
    <s v="00000"/>
    <x v="14"/>
    <s v="2831"/>
    <s v=""/>
    <n v="400"/>
    <x v="5"/>
    <s v=""/>
    <s v="15"/>
    <s v="JRNL00107177"/>
    <x v="3"/>
    <d v="2011-01-25T00:00:00"/>
    <s v="Yes"/>
  </r>
  <r>
    <x v="2"/>
    <s v="FC00"/>
    <s v="JRNL00107177"/>
    <s v="FN43-00000-25SV-2831"/>
    <x v="1"/>
    <s v="00000"/>
    <x v="14"/>
    <s v="2831"/>
    <s v=""/>
    <n v="67"/>
    <x v="5"/>
    <s v=""/>
    <s v="15"/>
    <s v="JRNL00107177"/>
    <x v="3"/>
    <d v="2011-01-25T00:00:00"/>
    <s v="Yes"/>
  </r>
  <r>
    <x v="2"/>
    <s v="FC00"/>
    <s v="JRNL00107177"/>
    <s v="FN41-00000-25RD-2832"/>
    <x v="0"/>
    <s v="00000"/>
    <x v="13"/>
    <s v="2832"/>
    <s v=""/>
    <n v="202"/>
    <x v="5"/>
    <s v=""/>
    <s v="15"/>
    <s v="JRNL00107177"/>
    <x v="3"/>
    <d v="2011-01-25T00:00:00"/>
    <s v="Yes"/>
  </r>
  <r>
    <x v="2"/>
    <s v="FC00"/>
    <s v="JRNL00107177"/>
    <s v="FN41-00000-25RD-2832"/>
    <x v="0"/>
    <s v="00000"/>
    <x v="13"/>
    <s v="2832"/>
    <s v=""/>
    <n v="34"/>
    <x v="5"/>
    <s v=""/>
    <s v="15"/>
    <s v="JRNL00107177"/>
    <x v="3"/>
    <d v="2011-01-25T00:00:00"/>
    <s v="Yes"/>
  </r>
  <r>
    <x v="2"/>
    <s v="FC00"/>
    <s v="JRNL00107177"/>
    <s v="FN43-00000-25RD-2832"/>
    <x v="1"/>
    <s v="00000"/>
    <x v="13"/>
    <s v="2832"/>
    <s v=""/>
    <n v="86"/>
    <x v="5"/>
    <s v=""/>
    <s v="15"/>
    <s v="JRNL00107177"/>
    <x v="3"/>
    <d v="2011-01-25T00:00:00"/>
    <s v="Yes"/>
  </r>
  <r>
    <x v="2"/>
    <s v="FC00"/>
    <s v="JRNL00107177"/>
    <s v="FN43-00000-25RD-2832"/>
    <x v="1"/>
    <s v="00000"/>
    <x v="13"/>
    <s v="2832"/>
    <s v=""/>
    <n v="14"/>
    <x v="5"/>
    <s v=""/>
    <s v="15"/>
    <s v="JRNL00107177"/>
    <x v="3"/>
    <d v="2011-01-25T00:00:00"/>
    <s v="Yes"/>
  </r>
  <r>
    <x v="2"/>
    <s v="FC00"/>
    <s v="JRNL00107177"/>
    <s v="FN41-00000-25SI-2832"/>
    <x v="0"/>
    <s v="00000"/>
    <x v="7"/>
    <s v="2832"/>
    <s v=""/>
    <n v="702"/>
    <x v="5"/>
    <s v=""/>
    <s v="15"/>
    <s v="JRNL00107177"/>
    <x v="3"/>
    <d v="2011-01-25T00:00:00"/>
    <s v="Yes"/>
  </r>
  <r>
    <x v="2"/>
    <s v="FC00"/>
    <s v="JRNL00107177"/>
    <s v="FN43-00000-25SI-2832"/>
    <x v="1"/>
    <s v="00000"/>
    <x v="7"/>
    <s v="2832"/>
    <s v=""/>
    <n v="284"/>
    <x v="5"/>
    <s v=""/>
    <s v="15"/>
    <s v="JRNL00107177"/>
    <x v="3"/>
    <d v="2011-01-25T00:00:00"/>
    <s v="Yes"/>
  </r>
  <r>
    <x v="2"/>
    <s v="FC00"/>
    <s v="JRNL00107177"/>
    <s v="FN41-00000-25WR-2832"/>
    <x v="0"/>
    <s v="00000"/>
    <x v="15"/>
    <s v="2832"/>
    <s v=""/>
    <n v="166"/>
    <x v="5"/>
    <s v=""/>
    <s v="15"/>
    <s v="JRNL00107177"/>
    <x v="3"/>
    <d v="2011-01-25T00:00:00"/>
    <s v="Yes"/>
  </r>
  <r>
    <x v="2"/>
    <s v="FC00"/>
    <s v="JRNL00107177"/>
    <s v="FN41-00000-25WR-2832"/>
    <x v="0"/>
    <s v="00000"/>
    <x v="15"/>
    <s v="2832"/>
    <s v=""/>
    <n v="28"/>
    <x v="5"/>
    <s v=""/>
    <s v="15"/>
    <s v="JRNL00107177"/>
    <x v="3"/>
    <d v="2011-01-25T00:00:00"/>
    <s v="Yes"/>
  </r>
  <r>
    <x v="3"/>
    <s v="FC00"/>
    <s v="JRNL00068515"/>
    <s v="FN41-00000-25IT-2550"/>
    <x v="0"/>
    <s v="00000"/>
    <x v="16"/>
    <s v="2550"/>
    <s v=""/>
    <n v="2035"/>
    <x v="7"/>
    <s v=""/>
    <s v="6"/>
    <s v="JRNL00068515"/>
    <x v="3"/>
    <d v="2010-03-24T00:00:00"/>
    <s v="Yes"/>
  </r>
  <r>
    <x v="3"/>
    <s v="FC00"/>
    <s v="JRNL00068515"/>
    <s v="FN43-00000-25IT-2550"/>
    <x v="1"/>
    <s v="00000"/>
    <x v="16"/>
    <s v="2550"/>
    <s v=""/>
    <n v="507"/>
    <x v="7"/>
    <s v=""/>
    <s v="6"/>
    <s v="JRNL00068515"/>
    <x v="3"/>
    <d v="2010-03-24T00:00:00"/>
    <s v="Yes"/>
  </r>
  <r>
    <x v="2"/>
    <s v="FC00"/>
    <s v="JRNL00068522"/>
    <s v="FN41-00000-25EN-2832"/>
    <x v="0"/>
    <s v="00000"/>
    <x v="10"/>
    <s v="2832"/>
    <s v=""/>
    <n v="12591"/>
    <x v="5"/>
    <s v=""/>
    <s v="15"/>
    <s v="JRNL00068522"/>
    <x v="3"/>
    <d v="2010-03-24T00:00:00"/>
    <s v="Yes"/>
  </r>
  <r>
    <x v="2"/>
    <s v="FC00"/>
    <s v="JRNL00068522"/>
    <s v="FN43-00000-25EN-2832"/>
    <x v="1"/>
    <s v="00000"/>
    <x v="10"/>
    <s v="2832"/>
    <s v=""/>
    <n v="-113063"/>
    <x v="5"/>
    <s v=""/>
    <s v="15"/>
    <s v="JRNL00068522"/>
    <x v="3"/>
    <d v="2010-03-24T00:00:00"/>
    <s v="Yes"/>
  </r>
  <r>
    <x v="2"/>
    <s v="FC00"/>
    <s v="JRNL00068522"/>
    <s v="FN41-00000-25EN-2832"/>
    <x v="0"/>
    <s v="00000"/>
    <x v="10"/>
    <s v="2832"/>
    <s v=""/>
    <n v="2094"/>
    <x v="5"/>
    <s v=""/>
    <s v="15"/>
    <s v="JRNL00068522"/>
    <x v="3"/>
    <d v="2010-03-24T00:00:00"/>
    <s v="Yes"/>
  </r>
  <r>
    <x v="2"/>
    <s v="FC00"/>
    <s v="JRNL00068522"/>
    <s v="FN43-00000-25EN-2832"/>
    <x v="1"/>
    <s v="00000"/>
    <x v="10"/>
    <s v="2832"/>
    <s v=""/>
    <n v="-18801"/>
    <x v="5"/>
    <s v=""/>
    <s v="15"/>
    <s v="JRNL00068522"/>
    <x v="3"/>
    <d v="2010-03-24T00:00:00"/>
    <s v="Yes"/>
  </r>
  <r>
    <x v="2"/>
    <s v="FC00"/>
    <s v="JRNL00068522"/>
    <s v="FN41-00000-25EN-2832"/>
    <x v="0"/>
    <s v="00000"/>
    <x v="10"/>
    <s v="2832"/>
    <s v=""/>
    <n v="-25"/>
    <x v="8"/>
    <s v=""/>
    <s v="15"/>
    <s v="JRNL00068522"/>
    <x v="3"/>
    <d v="2010-03-24T00:00:00"/>
    <s v="Yes"/>
  </r>
  <r>
    <x v="2"/>
    <s v="FC00"/>
    <s v="JRNL00068522"/>
    <s v="FN41-00000-25EN-2832"/>
    <x v="0"/>
    <s v="00000"/>
    <x v="10"/>
    <s v="2832"/>
    <s v=""/>
    <n v="-4"/>
    <x v="8"/>
    <s v=""/>
    <s v="15"/>
    <s v="JRNL00068522"/>
    <x v="3"/>
    <d v="2010-03-24T00:00:00"/>
    <s v="Yes"/>
  </r>
  <r>
    <x v="2"/>
    <s v="FC00"/>
    <s v="JRNL00068629"/>
    <s v="FN41-00000-25PN-2832"/>
    <x v="0"/>
    <s v="00000"/>
    <x v="0"/>
    <s v="2832"/>
    <s v=""/>
    <n v="57"/>
    <x v="5"/>
    <s v=""/>
    <s v="15"/>
    <s v="JRNL00068629"/>
    <x v="4"/>
    <d v="2010-03-25T00:00:00"/>
    <s v="Yes"/>
  </r>
  <r>
    <x v="2"/>
    <s v="FC00"/>
    <s v="JRNL00068629"/>
    <s v="FN41-00000-25PN-2832"/>
    <x v="0"/>
    <s v="00000"/>
    <x v="0"/>
    <s v="2832"/>
    <s v=""/>
    <n v="347"/>
    <x v="5"/>
    <s v=""/>
    <s v="15"/>
    <s v="JRNL00068629"/>
    <x v="4"/>
    <d v="2010-03-25T00:00:00"/>
    <s v="Yes"/>
  </r>
  <r>
    <x v="2"/>
    <s v="FC00"/>
    <s v="JRNL00068629"/>
    <s v="FN41-00000-25RC-2832"/>
    <x v="0"/>
    <s v="00000"/>
    <x v="6"/>
    <s v="2832"/>
    <s v=""/>
    <n v="637"/>
    <x v="5"/>
    <s v=""/>
    <s v="15"/>
    <s v="JRNL00068629"/>
    <x v="4"/>
    <d v="2010-03-25T00:00:00"/>
    <s v="Yes"/>
  </r>
  <r>
    <x v="2"/>
    <s v="FC00"/>
    <s v="JRNL00068629"/>
    <s v="FN41-00000-25RC-2832"/>
    <x v="0"/>
    <s v="00000"/>
    <x v="6"/>
    <s v="2832"/>
    <s v=""/>
    <n v="3829"/>
    <x v="5"/>
    <s v=""/>
    <s v="15"/>
    <s v="JRNL00068629"/>
    <x v="4"/>
    <d v="2010-03-25T00:00:00"/>
    <s v="Yes"/>
  </r>
  <r>
    <x v="2"/>
    <s v="FC00"/>
    <s v="JRNL00068629"/>
    <s v="FN43-00000-25PN-2832"/>
    <x v="1"/>
    <s v="00000"/>
    <x v="0"/>
    <s v="2832"/>
    <s v=""/>
    <n v="23"/>
    <x v="5"/>
    <s v=""/>
    <s v="15"/>
    <s v="JRNL00068629"/>
    <x v="4"/>
    <d v="2010-03-25T00:00:00"/>
    <s v="Yes"/>
  </r>
  <r>
    <x v="2"/>
    <s v="FC00"/>
    <s v="JRNL00068629"/>
    <s v="FN43-00000-25PN-2832"/>
    <x v="1"/>
    <s v="00000"/>
    <x v="0"/>
    <s v="2832"/>
    <s v=""/>
    <n v="140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-192346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-31985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-18270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-3038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27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34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165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209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361"/>
    <x v="5"/>
    <s v=""/>
    <s v="15"/>
    <s v="JRNL00068629"/>
    <x v="4"/>
    <d v="2010-03-25T00:00:00"/>
    <s v="Yes"/>
  </r>
  <r>
    <x v="2"/>
    <s v="FC00"/>
    <s v="JRNL00068629"/>
    <s v="FN41-00000-2500-2832"/>
    <x v="0"/>
    <s v="00000"/>
    <x v="1"/>
    <s v="2832"/>
    <s v=""/>
    <n v="2170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-81747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-13593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-7765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-1291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153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377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922"/>
    <x v="5"/>
    <s v=""/>
    <s v="15"/>
    <s v="JRNL00068629"/>
    <x v="4"/>
    <d v="2010-03-25T00:00:00"/>
    <s v="Yes"/>
  </r>
  <r>
    <x v="2"/>
    <s v="FC00"/>
    <s v="JRNL00068629"/>
    <s v="FN43-00000-2500-2832"/>
    <x v="1"/>
    <s v="00000"/>
    <x v="1"/>
    <s v="2832"/>
    <s v=""/>
    <n v="2270"/>
    <x v="5"/>
    <s v=""/>
    <s v="15"/>
    <s v="JRNL00068629"/>
    <x v="4"/>
    <d v="2010-03-25T00:00:00"/>
    <s v="Yes"/>
  </r>
  <r>
    <x v="2"/>
    <s v="FC00"/>
    <s v="JRNL00107470"/>
    <s v="FN41-00000-25PR-2832"/>
    <x v="0"/>
    <s v="00000"/>
    <x v="11"/>
    <s v="2832"/>
    <s v=""/>
    <n v="1854"/>
    <x v="5"/>
    <s v=""/>
    <s v="15"/>
    <s v="JRNL00107470"/>
    <x v="4"/>
    <d v="2011-01-25T00:00:00"/>
    <s v="Yes"/>
  </r>
  <r>
    <x v="2"/>
    <s v="FC00"/>
    <s v="JRNL00107470"/>
    <s v="FN41-00000-25PR-2832"/>
    <x v="0"/>
    <s v="00000"/>
    <x v="11"/>
    <s v="2832"/>
    <s v=""/>
    <n v="308"/>
    <x v="5"/>
    <s v=""/>
    <s v="15"/>
    <s v="JRNL00107470"/>
    <x v="4"/>
    <d v="2011-01-25T00:00:00"/>
    <s v="Yes"/>
  </r>
  <r>
    <x v="2"/>
    <s v="FC00"/>
    <s v="JRNL00107470"/>
    <s v="FN43-00000-25PR-2832"/>
    <x v="1"/>
    <s v="00000"/>
    <x v="11"/>
    <s v="2832"/>
    <s v=""/>
    <n v="750"/>
    <x v="5"/>
    <s v=""/>
    <s v="15"/>
    <s v="JRNL00107470"/>
    <x v="4"/>
    <d v="2011-01-25T00:00:00"/>
    <s v="Yes"/>
  </r>
  <r>
    <x v="2"/>
    <s v="FC00"/>
    <s v="JRNL00107470"/>
    <s v="FN43-00000-25PR-2832"/>
    <x v="1"/>
    <s v="00000"/>
    <x v="11"/>
    <s v="2832"/>
    <s v=""/>
    <n v="125"/>
    <x v="5"/>
    <s v=""/>
    <s v="15"/>
    <s v="JRNL00107470"/>
    <x v="4"/>
    <d v="2011-01-25T00:00:00"/>
    <s v="Yes"/>
  </r>
  <r>
    <x v="2"/>
    <s v="FC00"/>
    <s v="JRNL00068629"/>
    <s v="FN41-00000-25BD-2831"/>
    <x v="0"/>
    <s v="00000"/>
    <x v="4"/>
    <s v="2831"/>
    <s v=""/>
    <n v="510"/>
    <x v="5"/>
    <s v=""/>
    <s v="15"/>
    <s v="JRNL00068629"/>
    <x v="4"/>
    <d v="2010-03-25T00:00:00"/>
    <s v="Yes"/>
  </r>
  <r>
    <x v="2"/>
    <s v="FC00"/>
    <s v="JRNL00068629"/>
    <s v="FN41-00000-25BD-2831"/>
    <x v="0"/>
    <s v="00000"/>
    <x v="4"/>
    <s v="2831"/>
    <s v=""/>
    <n v="3066"/>
    <x v="5"/>
    <s v=""/>
    <s v="15"/>
    <s v="JRNL00068629"/>
    <x v="4"/>
    <d v="2010-03-25T00:00:00"/>
    <s v="Yes"/>
  </r>
  <r>
    <x v="2"/>
    <s v="FC00"/>
    <s v="JRNL00068629"/>
    <s v="FN41-00000-25CN-2831"/>
    <x v="0"/>
    <s v="00000"/>
    <x v="5"/>
    <s v="2831"/>
    <s v=""/>
    <n v="4609"/>
    <x v="5"/>
    <s v=""/>
    <s v="15"/>
    <s v="JRNL00068629"/>
    <x v="4"/>
    <d v="2010-03-25T00:00:00"/>
    <s v="Yes"/>
  </r>
  <r>
    <x v="2"/>
    <s v="FC00"/>
    <s v="JRNL00068629"/>
    <s v="FN41-00000-25CN-2831"/>
    <x v="0"/>
    <s v="00000"/>
    <x v="5"/>
    <s v="2831"/>
    <s v=""/>
    <n v="27718"/>
    <x v="5"/>
    <s v=""/>
    <s v="15"/>
    <s v="JRNL00068629"/>
    <x v="4"/>
    <d v="2010-03-25T00:00:00"/>
    <s v="Yes"/>
  </r>
  <r>
    <x v="2"/>
    <s v="FC00"/>
    <s v="JRNL00068629"/>
    <s v="FN41-00000-25DP-2822"/>
    <x v="0"/>
    <s v="00000"/>
    <x v="3"/>
    <s v="2822"/>
    <s v=""/>
    <n v="-36398"/>
    <x v="5"/>
    <s v=""/>
    <s v="15"/>
    <s v="JRNL00068629"/>
    <x v="4"/>
    <d v="2010-03-25T00:00:00"/>
    <s v="Yes"/>
  </r>
  <r>
    <x v="2"/>
    <s v="FC00"/>
    <s v="JRNL00068629"/>
    <s v="FN41-00000-25DP-2822"/>
    <x v="0"/>
    <s v="00000"/>
    <x v="3"/>
    <s v="2822"/>
    <s v=""/>
    <n v="-6053"/>
    <x v="5"/>
    <s v=""/>
    <s v="15"/>
    <s v="JRNL00068629"/>
    <x v="4"/>
    <d v="2010-03-25T00:00:00"/>
    <s v="Yes"/>
  </r>
  <r>
    <x v="2"/>
    <s v="FC00"/>
    <s v="JRNL00068629"/>
    <s v="FN41-00000-25DP-2822"/>
    <x v="0"/>
    <s v="00000"/>
    <x v="3"/>
    <s v="2822"/>
    <s v=""/>
    <n v="-810"/>
    <x v="5"/>
    <s v=""/>
    <s v="15"/>
    <s v="JRNL00068629"/>
    <x v="4"/>
    <d v="2010-03-25T00:00:00"/>
    <s v="Yes"/>
  </r>
  <r>
    <x v="2"/>
    <s v="FC00"/>
    <s v="JRNL00068629"/>
    <s v="FN41-00000-25DP-2822"/>
    <x v="0"/>
    <s v="00000"/>
    <x v="3"/>
    <s v="2822"/>
    <s v=""/>
    <n v="2321"/>
    <x v="5"/>
    <s v=""/>
    <s v="15"/>
    <s v="JRNL00068629"/>
    <x v="4"/>
    <d v="2010-03-25T00:00:00"/>
    <s v="Yes"/>
  </r>
  <r>
    <x v="2"/>
    <s v="FC00"/>
    <s v="JRNL00068629"/>
    <s v="FN43-00000-25BD-2831"/>
    <x v="1"/>
    <s v="00000"/>
    <x v="4"/>
    <s v="2831"/>
    <s v=""/>
    <n v="255"/>
    <x v="5"/>
    <s v=""/>
    <s v="15"/>
    <s v="JRNL00068629"/>
    <x v="4"/>
    <d v="2010-03-25T00:00:00"/>
    <s v="Yes"/>
  </r>
  <r>
    <x v="2"/>
    <s v="FC00"/>
    <s v="JRNL00068629"/>
    <s v="FN43-00000-25BD-2831"/>
    <x v="1"/>
    <s v="00000"/>
    <x v="4"/>
    <s v="2831"/>
    <s v=""/>
    <n v="1532"/>
    <x v="5"/>
    <s v=""/>
    <s v="15"/>
    <s v="JRNL00068629"/>
    <x v="4"/>
    <d v="2010-03-25T00:00:00"/>
    <s v="Yes"/>
  </r>
  <r>
    <x v="2"/>
    <s v="FC00"/>
    <s v="JRNL00068629"/>
    <s v="FN43-00000-25CN-2831"/>
    <x v="1"/>
    <s v="00000"/>
    <x v="5"/>
    <s v="2831"/>
    <s v=""/>
    <n v="977"/>
    <x v="5"/>
    <s v=""/>
    <s v="15"/>
    <s v="JRNL00068629"/>
    <x v="4"/>
    <d v="2010-03-25T00:00:00"/>
    <s v="Yes"/>
  </r>
  <r>
    <x v="2"/>
    <s v="FC00"/>
    <s v="JRNL00068629"/>
    <s v="FN43-00000-25CN-2831"/>
    <x v="1"/>
    <s v="00000"/>
    <x v="5"/>
    <s v="2831"/>
    <s v=""/>
    <n v="5874"/>
    <x v="5"/>
    <s v=""/>
    <s v="15"/>
    <s v="JRNL00068629"/>
    <x v="4"/>
    <d v="2010-03-25T00:00:00"/>
    <s v="Yes"/>
  </r>
  <r>
    <x v="2"/>
    <s v="FC00"/>
    <s v="JRNL00068629"/>
    <s v="FN43-00000-25DP-2822"/>
    <x v="1"/>
    <s v="00000"/>
    <x v="3"/>
    <s v="2822"/>
    <s v=""/>
    <n v="-328"/>
    <x v="5"/>
    <s v=""/>
    <s v="15"/>
    <s v="JRNL00068629"/>
    <x v="4"/>
    <d v="2010-03-25T00:00:00"/>
    <s v="Yes"/>
  </r>
  <r>
    <x v="2"/>
    <s v="FC00"/>
    <s v="JRNL00068629"/>
    <s v="FN43-00000-25DP-2822"/>
    <x v="1"/>
    <s v="00000"/>
    <x v="3"/>
    <s v="2822"/>
    <s v=""/>
    <n v="554"/>
    <x v="5"/>
    <s v=""/>
    <s v="15"/>
    <s v="JRNL00068629"/>
    <x v="4"/>
    <d v="2010-03-25T00:00:00"/>
    <s v="Yes"/>
  </r>
  <r>
    <x v="2"/>
    <s v="FC00"/>
    <s v="JRNL00068629"/>
    <s v="FN43-00000-25DP-2822"/>
    <x v="1"/>
    <s v="00000"/>
    <x v="3"/>
    <s v="2822"/>
    <s v=""/>
    <n v="938"/>
    <x v="5"/>
    <s v=""/>
    <s v="15"/>
    <s v="JRNL00068629"/>
    <x v="4"/>
    <d v="2010-03-25T00:00:00"/>
    <s v="Yes"/>
  </r>
  <r>
    <x v="2"/>
    <s v="FC00"/>
    <s v="JRNL00068629"/>
    <s v="FN43-00000-25DP-2822"/>
    <x v="1"/>
    <s v="00000"/>
    <x v="3"/>
    <s v="2822"/>
    <s v=""/>
    <n v="3333"/>
    <x v="5"/>
    <s v=""/>
    <s v="15"/>
    <s v="JRNL00068629"/>
    <x v="4"/>
    <d v="2010-03-25T00:00:00"/>
    <s v="Yes"/>
  </r>
  <r>
    <x v="2"/>
    <s v="FC00"/>
    <s v="JRNL00107470"/>
    <s v="FN41-00000-2500-2832"/>
    <x v="0"/>
    <s v="00000"/>
    <x v="1"/>
    <s v="2832"/>
    <s v=""/>
    <n v="-27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-34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-153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-165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-209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-361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-377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-922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1291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-2170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-2270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3038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7765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13593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18270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31985"/>
    <x v="5"/>
    <s v=""/>
    <s v="15"/>
    <s v="JRNL00107470"/>
    <x v="4"/>
    <d v="2011-01-25T00:00:00"/>
    <s v="Yes"/>
  </r>
  <r>
    <x v="2"/>
    <s v="FC00"/>
    <s v="JRNL00107470"/>
    <s v="FN43-00000-2500-2832"/>
    <x v="1"/>
    <s v="00000"/>
    <x v="1"/>
    <s v="2832"/>
    <s v=""/>
    <n v="81747"/>
    <x v="5"/>
    <s v=""/>
    <s v="15"/>
    <s v="JRNL00107470"/>
    <x v="4"/>
    <d v="2011-01-25T00:00:00"/>
    <s v="Yes"/>
  </r>
  <r>
    <x v="2"/>
    <s v="FC00"/>
    <s v="JRNL00107470"/>
    <s v="FN41-00000-2500-2832"/>
    <x v="0"/>
    <s v="00000"/>
    <x v="1"/>
    <s v="2832"/>
    <s v=""/>
    <n v="192346"/>
    <x v="5"/>
    <s v=""/>
    <s v="15"/>
    <s v="JRNL00107470"/>
    <x v="4"/>
    <d v="2011-01-25T00:00:00"/>
    <s v="Yes"/>
  </r>
  <r>
    <x v="2"/>
    <s v="FC00"/>
    <s v="JRNL00107470"/>
    <s v="FN41-00000-25AM-2832"/>
    <x v="0"/>
    <s v="00000"/>
    <x v="12"/>
    <s v="2832"/>
    <s v=""/>
    <n v="209"/>
    <x v="5"/>
    <s v=""/>
    <s v="15"/>
    <s v="JRNL00107470"/>
    <x v="4"/>
    <d v="2011-01-25T00:00:00"/>
    <s v="Yes"/>
  </r>
  <r>
    <x v="2"/>
    <s v="FC00"/>
    <s v="JRNL00107470"/>
    <s v="FN41-00000-25AM-2832"/>
    <x v="0"/>
    <s v="00000"/>
    <x v="12"/>
    <s v="2832"/>
    <s v=""/>
    <n v="34"/>
    <x v="5"/>
    <s v=""/>
    <s v="15"/>
    <s v="JRNL00107470"/>
    <x v="4"/>
    <d v="2011-01-25T00:00:00"/>
    <s v="Yes"/>
  </r>
  <r>
    <x v="2"/>
    <s v="FC00"/>
    <s v="JRNL00107470"/>
    <s v="FN43-00000-25AM-2832"/>
    <x v="1"/>
    <s v="00000"/>
    <x v="12"/>
    <s v="2832"/>
    <s v=""/>
    <n v="2270"/>
    <x v="5"/>
    <s v=""/>
    <s v="15"/>
    <s v="JRNL00107470"/>
    <x v="4"/>
    <d v="2011-01-25T00:00:00"/>
    <s v="Yes"/>
  </r>
  <r>
    <x v="2"/>
    <s v="FC00"/>
    <s v="JRNL00107470"/>
    <s v="FN43-00000-25AM-2832"/>
    <x v="1"/>
    <s v="00000"/>
    <x v="12"/>
    <s v="2832"/>
    <s v=""/>
    <n v="377"/>
    <x v="5"/>
    <s v=""/>
    <s v="15"/>
    <s v="JRNL00107470"/>
    <x v="4"/>
    <d v="2011-01-25T00:00:00"/>
    <s v="Yes"/>
  </r>
  <r>
    <x v="2"/>
    <s v="FC00"/>
    <s v="JRNL00068629"/>
    <s v="FN41-00000-25SI-2832"/>
    <x v="0"/>
    <s v="00000"/>
    <x v="7"/>
    <s v="2832"/>
    <s v=""/>
    <n v="308"/>
    <x v="5"/>
    <s v=""/>
    <s v="15"/>
    <s v="JRNL00068629"/>
    <x v="4"/>
    <d v="2010-03-25T00:00:00"/>
    <s v="Yes"/>
  </r>
  <r>
    <x v="2"/>
    <s v="FC00"/>
    <s v="JRNL00068629"/>
    <s v="FN41-00000-25SI-2832"/>
    <x v="0"/>
    <s v="00000"/>
    <x v="7"/>
    <s v="2832"/>
    <s v=""/>
    <n v="1854"/>
    <x v="5"/>
    <s v=""/>
    <s v="15"/>
    <s v="JRNL00068629"/>
    <x v="4"/>
    <d v="2010-03-25T00:00:00"/>
    <s v="Yes"/>
  </r>
  <r>
    <x v="2"/>
    <s v="FC00"/>
    <s v="JRNL00068629"/>
    <s v="FN41-00000-25UR-2831"/>
    <x v="0"/>
    <s v="00000"/>
    <x v="9"/>
    <s v="2831"/>
    <s v=""/>
    <n v="-723"/>
    <x v="5"/>
    <s v=""/>
    <s v="15"/>
    <s v="JRNL00068629"/>
    <x v="4"/>
    <d v="2010-03-25T00:00:00"/>
    <s v="Yes"/>
  </r>
  <r>
    <x v="2"/>
    <s v="FC00"/>
    <s v="JRNL00068629"/>
    <s v="FN41-00000-25UR-2831"/>
    <x v="0"/>
    <s v="00000"/>
    <x v="9"/>
    <s v="2831"/>
    <s v=""/>
    <n v="-120"/>
    <x v="5"/>
    <s v=""/>
    <s v="15"/>
    <s v="JRNL00068629"/>
    <x v="4"/>
    <d v="2010-03-25T00:00:00"/>
    <s v="Yes"/>
  </r>
  <r>
    <x v="2"/>
    <s v="FC00"/>
    <s v="JRNL00068629"/>
    <s v="FN41-00000-25VA-2831"/>
    <x v="0"/>
    <s v="00000"/>
    <x v="8"/>
    <s v="2831"/>
    <s v=""/>
    <n v="488"/>
    <x v="5"/>
    <s v=""/>
    <s v="15"/>
    <s v="JRNL00068629"/>
    <x v="4"/>
    <d v="2010-03-25T00:00:00"/>
    <s v="Yes"/>
  </r>
  <r>
    <x v="2"/>
    <s v="FC00"/>
    <s v="JRNL00068629"/>
    <s v="FN41-00000-25VA-2831"/>
    <x v="0"/>
    <s v="00000"/>
    <x v="8"/>
    <s v="2831"/>
    <s v=""/>
    <n v="2936"/>
    <x v="5"/>
    <s v=""/>
    <s v="15"/>
    <s v="JRNL00068629"/>
    <x v="4"/>
    <d v="2010-03-25T00:00:00"/>
    <s v="Yes"/>
  </r>
  <r>
    <x v="2"/>
    <s v="FC00"/>
    <s v="JRNL00068629"/>
    <s v="FN43-00000-25SI-2832"/>
    <x v="1"/>
    <s v="00000"/>
    <x v="7"/>
    <s v="2832"/>
    <s v=""/>
    <n v="125"/>
    <x v="5"/>
    <s v=""/>
    <s v="15"/>
    <s v="JRNL00068629"/>
    <x v="4"/>
    <d v="2010-03-25T00:00:00"/>
    <s v="Yes"/>
  </r>
  <r>
    <x v="2"/>
    <s v="FC00"/>
    <s v="JRNL00068629"/>
    <s v="FN43-00000-25SI-2832"/>
    <x v="1"/>
    <s v="00000"/>
    <x v="7"/>
    <s v="2832"/>
    <s v=""/>
    <n v="750"/>
    <x v="5"/>
    <s v=""/>
    <s v="15"/>
    <s v="JRNL00068629"/>
    <x v="4"/>
    <d v="2010-03-25T00:00:00"/>
    <s v="Yes"/>
  </r>
  <r>
    <x v="2"/>
    <s v="FC00"/>
    <s v="JRNL00068629"/>
    <s v="FN43-00000-25UR-2831"/>
    <x v="1"/>
    <s v="00000"/>
    <x v="9"/>
    <s v="2831"/>
    <s v=""/>
    <n v="-292"/>
    <x v="5"/>
    <s v=""/>
    <s v="15"/>
    <s v="JRNL00068629"/>
    <x v="4"/>
    <d v="2010-03-25T00:00:00"/>
    <s v="Yes"/>
  </r>
  <r>
    <x v="2"/>
    <s v="FC00"/>
    <s v="JRNL00068629"/>
    <s v="FN43-00000-25UR-2831"/>
    <x v="1"/>
    <s v="00000"/>
    <x v="9"/>
    <s v="2831"/>
    <s v=""/>
    <n v="-48"/>
    <x v="5"/>
    <s v=""/>
    <s v="15"/>
    <s v="JRNL00068629"/>
    <x v="4"/>
    <d v="2010-03-25T00:00:00"/>
    <s v="Yes"/>
  </r>
  <r>
    <x v="2"/>
    <s v="FC00"/>
    <s v="JRNL00068629"/>
    <s v="FN43-00000-25VA-2831"/>
    <x v="1"/>
    <s v="00000"/>
    <x v="8"/>
    <s v="2831"/>
    <s v=""/>
    <n v="217"/>
    <x v="5"/>
    <s v=""/>
    <s v="15"/>
    <s v="JRNL00068629"/>
    <x v="4"/>
    <d v="2010-03-25T00:00:00"/>
    <s v="Yes"/>
  </r>
  <r>
    <x v="2"/>
    <s v="FC00"/>
    <s v="JRNL00068629"/>
    <s v="FN43-00000-25VA-2831"/>
    <x v="1"/>
    <s v="00000"/>
    <x v="8"/>
    <s v="2831"/>
    <s v=""/>
    <n v="1305"/>
    <x v="5"/>
    <s v=""/>
    <s v="15"/>
    <s v="JRNL00068629"/>
    <x v="4"/>
    <d v="2010-03-25T00:00:00"/>
    <s v="Yes"/>
  </r>
  <r>
    <x v="2"/>
    <s v="FC00"/>
    <s v="JRNL00107470"/>
    <s v="FN43-00000-25UR-2831"/>
    <x v="1"/>
    <s v="00000"/>
    <x v="9"/>
    <s v="2831"/>
    <s v=""/>
    <n v="48"/>
    <x v="5"/>
    <s v=""/>
    <s v="15"/>
    <s v="JRNL00107470"/>
    <x v="4"/>
    <d v="2011-01-25T00:00:00"/>
    <s v="Yes"/>
  </r>
  <r>
    <x v="2"/>
    <s v="FC00"/>
    <s v="JRNL00107470"/>
    <s v="FN41-00000-25UR-2831"/>
    <x v="0"/>
    <s v="00000"/>
    <x v="9"/>
    <s v="2831"/>
    <s v=""/>
    <n v="120"/>
    <x v="5"/>
    <s v=""/>
    <s v="15"/>
    <s v="JRNL00107470"/>
    <x v="4"/>
    <d v="2011-01-25T00:00:00"/>
    <s v="Yes"/>
  </r>
  <r>
    <x v="2"/>
    <s v="FC00"/>
    <s v="JRNL00107470"/>
    <s v="FN43-00000-25UR-2831"/>
    <x v="1"/>
    <s v="00000"/>
    <x v="9"/>
    <s v="2831"/>
    <s v=""/>
    <n v="292"/>
    <x v="5"/>
    <s v=""/>
    <s v="15"/>
    <s v="JRNL00107470"/>
    <x v="4"/>
    <d v="2011-01-25T00:00:00"/>
    <s v="Yes"/>
  </r>
  <r>
    <x v="2"/>
    <s v="FC00"/>
    <s v="JRNL00107470"/>
    <s v="FN41-00000-25UR-2831"/>
    <x v="0"/>
    <s v="00000"/>
    <x v="9"/>
    <s v="2831"/>
    <s v=""/>
    <n v="723"/>
    <x v="5"/>
    <s v=""/>
    <s v="15"/>
    <s v="JRNL00107470"/>
    <x v="4"/>
    <d v="2011-01-25T00:00:00"/>
    <s v="Yes"/>
  </r>
  <r>
    <x v="2"/>
    <s v="FC00"/>
    <s v="JRNL00107470"/>
    <s v="FN43-00000-25SI-2832"/>
    <x v="1"/>
    <s v="00000"/>
    <x v="7"/>
    <s v="2832"/>
    <s v=""/>
    <n v="-125"/>
    <x v="5"/>
    <s v=""/>
    <s v="15"/>
    <s v="JRNL00107470"/>
    <x v="4"/>
    <d v="2011-01-25T00:00:00"/>
    <s v="Yes"/>
  </r>
  <r>
    <x v="2"/>
    <s v="FC00"/>
    <s v="JRNL00107470"/>
    <s v="FN41-00000-25SI-2832"/>
    <x v="0"/>
    <s v="00000"/>
    <x v="7"/>
    <s v="2832"/>
    <s v=""/>
    <n v="-308"/>
    <x v="5"/>
    <s v=""/>
    <s v="15"/>
    <s v="JRNL00107470"/>
    <x v="4"/>
    <d v="2011-01-25T00:00:00"/>
    <s v="Yes"/>
  </r>
  <r>
    <x v="2"/>
    <s v="FC00"/>
    <s v="JRNL00107470"/>
    <s v="FN43-00000-25SI-2832"/>
    <x v="1"/>
    <s v="00000"/>
    <x v="7"/>
    <s v="2832"/>
    <s v=""/>
    <n v="-750"/>
    <x v="5"/>
    <s v=""/>
    <s v="15"/>
    <s v="JRNL00107470"/>
    <x v="4"/>
    <d v="2011-01-25T00:00:00"/>
    <s v="Yes"/>
  </r>
  <r>
    <x v="2"/>
    <s v="FC00"/>
    <s v="JRNL00107470"/>
    <s v="FN41-00000-25SI-2832"/>
    <x v="0"/>
    <s v="00000"/>
    <x v="7"/>
    <s v="2832"/>
    <s v=""/>
    <n v="-1854"/>
    <x v="5"/>
    <s v=""/>
    <s v="15"/>
    <s v="JRNL00107470"/>
    <x v="4"/>
    <d v="2011-01-25T00:00:00"/>
    <s v="Yes"/>
  </r>
  <r>
    <x v="2"/>
    <s v="FC00"/>
    <s v="JRNL00107470"/>
    <s v="FN41-00000-25SI-2831"/>
    <x v="0"/>
    <s v="00000"/>
    <x v="7"/>
    <s v="2831"/>
    <s v=""/>
    <n v="-120"/>
    <x v="5"/>
    <s v=""/>
    <s v="15"/>
    <s v="JRNL00107470"/>
    <x v="4"/>
    <d v="2011-01-25T00:00:00"/>
    <s v="Yes"/>
  </r>
  <r>
    <x v="2"/>
    <s v="FC00"/>
    <s v="JRNL00107470"/>
    <s v="FN43-00000-25SI-2831"/>
    <x v="1"/>
    <s v="00000"/>
    <x v="7"/>
    <s v="2831"/>
    <s v=""/>
    <n v="-48"/>
    <x v="5"/>
    <s v=""/>
    <s v="15"/>
    <s v="JRNL00107470"/>
    <x v="4"/>
    <d v="2011-01-25T00:00:00"/>
    <s v="Yes"/>
  </r>
  <r>
    <x v="2"/>
    <s v="FC00"/>
    <s v="JRNL00107470"/>
    <s v="FN41-00000-25SV-2831"/>
    <x v="0"/>
    <s v="00000"/>
    <x v="14"/>
    <s v="2831"/>
    <s v=""/>
    <n v="2170"/>
    <x v="5"/>
    <s v=""/>
    <s v="15"/>
    <s v="JRNL00107470"/>
    <x v="4"/>
    <d v="2011-01-25T00:00:00"/>
    <s v="Yes"/>
  </r>
  <r>
    <x v="2"/>
    <s v="FC00"/>
    <s v="JRNL00107470"/>
    <s v="FN41-00000-25SV-2831"/>
    <x v="0"/>
    <s v="00000"/>
    <x v="14"/>
    <s v="2831"/>
    <s v=""/>
    <n v="361"/>
    <x v="5"/>
    <s v=""/>
    <s v="15"/>
    <s v="JRNL00107470"/>
    <x v="4"/>
    <d v="2011-01-25T00:00:00"/>
    <s v="Yes"/>
  </r>
  <r>
    <x v="2"/>
    <s v="FC00"/>
    <s v="JRNL00107470"/>
    <s v="FN43-00000-25SV-2831"/>
    <x v="1"/>
    <s v="00000"/>
    <x v="14"/>
    <s v="2831"/>
    <s v=""/>
    <n v="922"/>
    <x v="5"/>
    <s v=""/>
    <s v="15"/>
    <s v="JRNL00107470"/>
    <x v="4"/>
    <d v="2011-01-25T00:00:00"/>
    <s v="Yes"/>
  </r>
  <r>
    <x v="2"/>
    <s v="FC00"/>
    <s v="JRNL00107470"/>
    <s v="FN43-00000-25SV-2831"/>
    <x v="1"/>
    <s v="00000"/>
    <x v="14"/>
    <s v="2831"/>
    <s v=""/>
    <n v="153"/>
    <x v="5"/>
    <s v=""/>
    <s v="15"/>
    <s v="JRNL00107470"/>
    <x v="4"/>
    <d v="2011-01-25T00:00:00"/>
    <s v="Yes"/>
  </r>
  <r>
    <x v="2"/>
    <s v="FC00"/>
    <s v="JRNL00107470"/>
    <s v="FN41-00000-25RD-2832"/>
    <x v="0"/>
    <s v="00000"/>
    <x v="13"/>
    <s v="2832"/>
    <s v=""/>
    <n v="-192346"/>
    <x v="5"/>
    <s v=""/>
    <s v="15"/>
    <s v="JRNL00107470"/>
    <x v="4"/>
    <d v="2011-01-25T00:00:00"/>
    <s v="Yes"/>
  </r>
  <r>
    <x v="2"/>
    <s v="FC00"/>
    <s v="JRNL00107470"/>
    <s v="FN41-00000-25RD-2832"/>
    <x v="0"/>
    <s v="00000"/>
    <x v="13"/>
    <s v="2832"/>
    <s v=""/>
    <n v="-31985"/>
    <x v="5"/>
    <s v=""/>
    <s v="15"/>
    <s v="JRNL00107470"/>
    <x v="4"/>
    <d v="2011-01-25T00:00:00"/>
    <s v="Yes"/>
  </r>
  <r>
    <x v="2"/>
    <s v="FC00"/>
    <s v="JRNL00107470"/>
    <s v="FN41-00000-25RD-2832"/>
    <x v="0"/>
    <s v="00000"/>
    <x v="13"/>
    <s v="2832"/>
    <s v=""/>
    <n v="-18270"/>
    <x v="5"/>
    <s v=""/>
    <s v="15"/>
    <s v="JRNL00107470"/>
    <x v="4"/>
    <d v="2011-01-25T00:00:00"/>
    <s v="Yes"/>
  </r>
  <r>
    <x v="2"/>
    <s v="FC00"/>
    <s v="JRNL00107470"/>
    <s v="FN41-00000-25RD-2832"/>
    <x v="0"/>
    <s v="00000"/>
    <x v="13"/>
    <s v="2832"/>
    <s v=""/>
    <n v="-3038"/>
    <x v="5"/>
    <s v=""/>
    <s v="15"/>
    <s v="JRNL00107470"/>
    <x v="4"/>
    <d v="2011-01-25T00:00:00"/>
    <s v="Yes"/>
  </r>
  <r>
    <x v="2"/>
    <s v="FC00"/>
    <s v="JRNL00107470"/>
    <s v="FN43-00000-25RD-2832"/>
    <x v="1"/>
    <s v="00000"/>
    <x v="13"/>
    <s v="2832"/>
    <s v=""/>
    <n v="-81747"/>
    <x v="5"/>
    <s v=""/>
    <s v="15"/>
    <s v="JRNL00107470"/>
    <x v="4"/>
    <d v="2011-01-25T00:00:00"/>
    <s v="Yes"/>
  </r>
  <r>
    <x v="2"/>
    <s v="FC00"/>
    <s v="JRNL00107470"/>
    <s v="FN43-00000-25RD-2832"/>
    <x v="1"/>
    <s v="00000"/>
    <x v="13"/>
    <s v="2832"/>
    <s v=""/>
    <n v="-13593"/>
    <x v="5"/>
    <s v=""/>
    <s v="15"/>
    <s v="JRNL00107470"/>
    <x v="4"/>
    <d v="2011-01-25T00:00:00"/>
    <s v="Yes"/>
  </r>
  <r>
    <x v="2"/>
    <s v="FC00"/>
    <s v="JRNL00107470"/>
    <s v="FN43-00000-25RD-2832"/>
    <x v="1"/>
    <s v="00000"/>
    <x v="13"/>
    <s v="2832"/>
    <s v=""/>
    <n v="-7765"/>
    <x v="5"/>
    <s v=""/>
    <s v="15"/>
    <s v="JRNL00107470"/>
    <x v="4"/>
    <d v="2011-01-25T00:00:00"/>
    <s v="Yes"/>
  </r>
  <r>
    <x v="2"/>
    <s v="FC00"/>
    <s v="JRNL00107470"/>
    <s v="FN43-00000-25RD-2832"/>
    <x v="1"/>
    <s v="00000"/>
    <x v="13"/>
    <s v="2832"/>
    <s v=""/>
    <n v="-1291"/>
    <x v="5"/>
    <s v=""/>
    <s v="15"/>
    <s v="JRNL00107470"/>
    <x v="4"/>
    <d v="2011-01-25T00:00:00"/>
    <s v="Yes"/>
  </r>
  <r>
    <x v="2"/>
    <s v="FC00"/>
    <s v="JRNL00107470"/>
    <s v="FN41-00000-25SI-2832"/>
    <x v="0"/>
    <s v="00000"/>
    <x v="7"/>
    <s v="2832"/>
    <s v=""/>
    <n v="-723"/>
    <x v="5"/>
    <s v=""/>
    <s v="15"/>
    <s v="JRNL00107470"/>
    <x v="4"/>
    <d v="2011-01-25T00:00:00"/>
    <s v="Yes"/>
  </r>
  <r>
    <x v="2"/>
    <s v="FC00"/>
    <s v="JRNL00107470"/>
    <s v="FN43-00000-25SI-2832"/>
    <x v="1"/>
    <s v="00000"/>
    <x v="7"/>
    <s v="2832"/>
    <s v=""/>
    <n v="-292"/>
    <x v="5"/>
    <s v=""/>
    <s v="15"/>
    <s v="JRNL00107470"/>
    <x v="4"/>
    <d v="2011-01-25T00:00:00"/>
    <s v="Yes"/>
  </r>
  <r>
    <x v="2"/>
    <s v="FC00"/>
    <s v="JRNL00107470"/>
    <s v="FN41-00000-25WR-2832"/>
    <x v="0"/>
    <s v="00000"/>
    <x v="15"/>
    <s v="2832"/>
    <s v=""/>
    <n v="165"/>
    <x v="5"/>
    <s v=""/>
    <s v="15"/>
    <s v="JRNL00107470"/>
    <x v="4"/>
    <d v="2011-01-25T00:00:00"/>
    <s v="Yes"/>
  </r>
  <r>
    <x v="2"/>
    <s v="FC00"/>
    <s v="JRNL00107470"/>
    <s v="FN41-00000-25WR-2832"/>
    <x v="0"/>
    <s v="00000"/>
    <x v="15"/>
    <s v="2832"/>
    <s v=""/>
    <n v="27"/>
    <x v="5"/>
    <s v=""/>
    <s v="15"/>
    <s v="JRNL00107470"/>
    <x v="4"/>
    <d v="2011-01-25T00:00:00"/>
    <s v="Yes"/>
  </r>
  <r>
    <x v="2"/>
    <s v="FC00"/>
    <s v="JRNL00068629"/>
    <s v="FN41-00000-25EN-2832"/>
    <x v="0"/>
    <s v="00000"/>
    <x v="10"/>
    <s v="2832"/>
    <s v=""/>
    <n v="1153"/>
    <x v="5"/>
    <s v=""/>
    <s v="15"/>
    <s v="JRNL00068629"/>
    <x v="4"/>
    <d v="2010-03-25T00:00:00"/>
    <s v="Yes"/>
  </r>
  <r>
    <x v="2"/>
    <s v="FC00"/>
    <s v="JRNL00068629"/>
    <s v="FN41-00000-25EN-2832"/>
    <x v="0"/>
    <s v="00000"/>
    <x v="10"/>
    <s v="2832"/>
    <s v=""/>
    <n v="6934"/>
    <x v="5"/>
    <s v=""/>
    <s v="15"/>
    <s v="JRNL00068629"/>
    <x v="4"/>
    <d v="2010-03-25T00:00:00"/>
    <s v="Yes"/>
  </r>
  <r>
    <x v="2"/>
    <s v="FC00"/>
    <s v="JRNL00068629"/>
    <s v="FN43-00000-25EN-2832"/>
    <x v="1"/>
    <s v="00000"/>
    <x v="10"/>
    <s v="2832"/>
    <s v=""/>
    <n v="-293"/>
    <x v="5"/>
    <s v=""/>
    <s v="15"/>
    <s v="JRNL00068629"/>
    <x v="4"/>
    <d v="2010-03-25T00:00:00"/>
    <s v="Yes"/>
  </r>
  <r>
    <x v="2"/>
    <s v="FC00"/>
    <s v="JRNL00068629"/>
    <s v="FN43-00000-25EN-2832"/>
    <x v="1"/>
    <s v="00000"/>
    <x v="10"/>
    <s v="2832"/>
    <s v=""/>
    <n v="-49"/>
    <x v="5"/>
    <s v=""/>
    <s v="15"/>
    <s v="JRNL00068629"/>
    <x v="4"/>
    <d v="2010-03-25T00:00:00"/>
    <s v="Yes"/>
  </r>
  <r>
    <x v="3"/>
    <s v="FC00"/>
    <s v="JRNL00068600"/>
    <s v="FN43-00000-25IT-2550"/>
    <x v="1"/>
    <s v="00000"/>
    <x v="16"/>
    <s v="2550"/>
    <s v=""/>
    <n v="507"/>
    <x v="7"/>
    <s v=""/>
    <s v="6"/>
    <s v="JRNL00068600"/>
    <x v="4"/>
    <d v="2010-03-25T00:00:00"/>
    <s v="Yes"/>
  </r>
  <r>
    <x v="3"/>
    <s v="FC00"/>
    <s v="JRNL00068600"/>
    <s v="FN41-00000-25IT-2550"/>
    <x v="0"/>
    <s v="00000"/>
    <x v="16"/>
    <s v="2550"/>
    <s v=""/>
    <n v="2035"/>
    <x v="7"/>
    <s v=""/>
    <s v="6"/>
    <s v="JRNL00068600"/>
    <x v="4"/>
    <d v="2010-03-25T00:00:00"/>
    <s v="Yes"/>
  </r>
  <r>
    <x v="2"/>
    <s v="FC00"/>
    <s v="JRNL00070827"/>
    <s v="FN41-00000-25RC-2832"/>
    <x v="0"/>
    <s v="00000"/>
    <x v="6"/>
    <s v="2832"/>
    <s v=""/>
    <n v="4159"/>
    <x v="5"/>
    <s v=""/>
    <s v="15"/>
    <s v="JRNL00070827"/>
    <x v="5"/>
    <d v="2010-04-13T00:00:00"/>
    <s v="Yes"/>
  </r>
  <r>
    <x v="2"/>
    <s v="FC00"/>
    <s v="JRNL00070827"/>
    <s v="FN41-00000-25RC-2832"/>
    <x v="0"/>
    <s v="00000"/>
    <x v="6"/>
    <s v="2832"/>
    <s v=""/>
    <n v="692"/>
    <x v="5"/>
    <s v=""/>
    <s v="15"/>
    <s v="JRNL00070827"/>
    <x v="5"/>
    <d v="2010-04-13T00:00:00"/>
    <s v="Yes"/>
  </r>
  <r>
    <x v="2"/>
    <s v="FC00"/>
    <s v="JRNL00070827"/>
    <s v="FN41-00000-25PN-2832"/>
    <x v="0"/>
    <s v="00000"/>
    <x v="0"/>
    <s v="2832"/>
    <s v=""/>
    <n v="347"/>
    <x v="5"/>
    <s v=""/>
    <s v="15"/>
    <s v="JRNL00070827"/>
    <x v="5"/>
    <d v="2010-04-13T00:00:00"/>
    <s v="Yes"/>
  </r>
  <r>
    <x v="2"/>
    <s v="FC00"/>
    <s v="JRNL00070827"/>
    <s v="FN43-00000-25PN-2832"/>
    <x v="1"/>
    <s v="00000"/>
    <x v="0"/>
    <s v="2832"/>
    <s v=""/>
    <n v="141"/>
    <x v="5"/>
    <s v=""/>
    <s v="15"/>
    <s v="JRNL00070827"/>
    <x v="5"/>
    <d v="2010-04-13T00:00:00"/>
    <s v="Yes"/>
  </r>
  <r>
    <x v="2"/>
    <s v="FC00"/>
    <s v="JRNL00070827"/>
    <s v="FN41-00000-25PN-2832"/>
    <x v="0"/>
    <s v="00000"/>
    <x v="0"/>
    <s v="2832"/>
    <s v=""/>
    <n v="58"/>
    <x v="5"/>
    <s v=""/>
    <s v="15"/>
    <s v="JRNL00070827"/>
    <x v="5"/>
    <d v="2010-04-13T00:00:00"/>
    <s v="Yes"/>
  </r>
  <r>
    <x v="2"/>
    <s v="FC00"/>
    <s v="JRNL00070827"/>
    <s v="FN43-00000-25PN-2832"/>
    <x v="1"/>
    <s v="00000"/>
    <x v="0"/>
    <s v="2832"/>
    <s v=""/>
    <n v="24"/>
    <x v="5"/>
    <s v=""/>
    <s v="15"/>
    <s v="JRNL00070827"/>
    <x v="5"/>
    <d v="2010-04-13T00:00:00"/>
    <s v="Yes"/>
  </r>
  <r>
    <x v="0"/>
    <s v="FC00"/>
    <s v="JRNL00072917"/>
    <s v="FN41-00000-25PN-2832"/>
    <x v="0"/>
    <s v="00000"/>
    <x v="0"/>
    <s v="2832"/>
    <s v=""/>
    <n v="-236903.8"/>
    <x v="9"/>
    <s v=""/>
    <s v=""/>
    <s v="JRNL00072917"/>
    <x v="5"/>
    <d v="2010-05-13T00:00:00"/>
    <s v="Yes"/>
  </r>
  <r>
    <x v="0"/>
    <s v="FC00"/>
    <s v="JRNL00072917"/>
    <s v="FN43-00000-25PN-2832"/>
    <x v="1"/>
    <s v="00000"/>
    <x v="0"/>
    <s v="2832"/>
    <s v=""/>
    <n v="-115697"/>
    <x v="9"/>
    <s v=""/>
    <s v=""/>
    <s v="JRNL00072917"/>
    <x v="5"/>
    <d v="2010-05-13T00:00:00"/>
    <s v="Yes"/>
  </r>
  <r>
    <x v="0"/>
    <s v="FC00"/>
    <s v="JRNL00072917"/>
    <s v="FN41-00000-25PN-2832"/>
    <x v="0"/>
    <s v="00000"/>
    <x v="0"/>
    <s v="2832"/>
    <s v=""/>
    <n v="-39394"/>
    <x v="9"/>
    <s v=""/>
    <s v=""/>
    <s v="JRNL00072917"/>
    <x v="5"/>
    <d v="2010-05-13T00:00:00"/>
    <s v="Yes"/>
  </r>
  <r>
    <x v="0"/>
    <s v="FC00"/>
    <s v="JRNL00072917"/>
    <s v="FN43-00000-25PN-2832"/>
    <x v="1"/>
    <s v="00000"/>
    <x v="0"/>
    <s v="2832"/>
    <s v=""/>
    <n v="-19239"/>
    <x v="9"/>
    <s v=""/>
    <s v=""/>
    <s v="JRNL00072917"/>
    <x v="5"/>
    <d v="2010-05-13T00:00:00"/>
    <s v="Yes"/>
  </r>
  <r>
    <x v="2"/>
    <s v="FC00"/>
    <s v="JRNL00070827"/>
    <s v="FN41-00000-2500-2832"/>
    <x v="0"/>
    <s v="00000"/>
    <x v="1"/>
    <s v="2832"/>
    <s v=""/>
    <n v="166"/>
    <x v="5"/>
    <s v=""/>
    <s v="15"/>
    <s v="JRNL00070827"/>
    <x v="5"/>
    <d v="2010-04-13T00:00:00"/>
    <s v="Yes"/>
  </r>
  <r>
    <x v="2"/>
    <s v="FC00"/>
    <s v="JRNL00070827"/>
    <s v="FN41-00000-2500-2832"/>
    <x v="0"/>
    <s v="00000"/>
    <x v="1"/>
    <s v="2832"/>
    <s v=""/>
    <n v="28"/>
    <x v="5"/>
    <s v=""/>
    <s v="15"/>
    <s v="JRNL00070827"/>
    <x v="5"/>
    <d v="2010-04-13T00:00:00"/>
    <s v="Yes"/>
  </r>
  <r>
    <x v="2"/>
    <s v="FC00"/>
    <s v="JRNL00070827"/>
    <s v="FN41-00000-2500-2832"/>
    <x v="0"/>
    <s v="00000"/>
    <x v="1"/>
    <s v="2832"/>
    <s v=""/>
    <n v="-167"/>
    <x v="5"/>
    <s v=""/>
    <s v="15"/>
    <s v="JRNL00070827"/>
    <x v="5"/>
    <d v="2010-04-13T00:00:00"/>
    <s v="Yes"/>
  </r>
  <r>
    <x v="2"/>
    <s v="FC00"/>
    <s v="JRNL00070827"/>
    <s v="FN43-00000-2500-2832"/>
    <x v="1"/>
    <s v="00000"/>
    <x v="1"/>
    <s v="2832"/>
    <s v=""/>
    <n v="-71"/>
    <x v="5"/>
    <s v=""/>
    <s v="15"/>
    <s v="JRNL00070827"/>
    <x v="5"/>
    <d v="2010-04-13T00:00:00"/>
    <s v="Yes"/>
  </r>
  <r>
    <x v="2"/>
    <s v="FC00"/>
    <s v="JRNL00070827"/>
    <s v="FN41-00000-2500-2832"/>
    <x v="0"/>
    <s v="00000"/>
    <x v="1"/>
    <s v="2832"/>
    <s v=""/>
    <n v="-28"/>
    <x v="5"/>
    <s v=""/>
    <s v="15"/>
    <s v="JRNL00070827"/>
    <x v="5"/>
    <d v="2010-04-13T00:00:00"/>
    <s v="Yes"/>
  </r>
  <r>
    <x v="2"/>
    <s v="FC00"/>
    <s v="JRNL00107496"/>
    <s v="FN41-00000-25PR-2832"/>
    <x v="0"/>
    <s v="00000"/>
    <x v="11"/>
    <s v="2832"/>
    <s v=""/>
    <n v="1898"/>
    <x v="5"/>
    <s v=""/>
    <s v="15"/>
    <s v="JRNL00107496"/>
    <x v="5"/>
    <d v="2011-01-25T00:00:00"/>
    <s v="Yes"/>
  </r>
  <r>
    <x v="2"/>
    <s v="FC00"/>
    <s v="JRNL00107496"/>
    <s v="FN41-00000-25PR-2832"/>
    <x v="0"/>
    <s v="00000"/>
    <x v="11"/>
    <s v="2832"/>
    <s v=""/>
    <n v="315"/>
    <x v="5"/>
    <s v=""/>
    <s v="15"/>
    <s v="JRNL00107496"/>
    <x v="5"/>
    <d v="2011-01-25T00:00:00"/>
    <s v="Yes"/>
  </r>
  <r>
    <x v="2"/>
    <s v="FC00"/>
    <s v="JRNL00107496"/>
    <s v="FN43-00000-25PR-2832"/>
    <x v="1"/>
    <s v="00000"/>
    <x v="11"/>
    <s v="2832"/>
    <s v=""/>
    <n v="769"/>
    <x v="5"/>
    <s v=""/>
    <s v="15"/>
    <s v="JRNL00107496"/>
    <x v="5"/>
    <d v="2011-01-25T00:00:00"/>
    <s v="Yes"/>
  </r>
  <r>
    <x v="2"/>
    <s v="FC00"/>
    <s v="JRNL00107496"/>
    <s v="FN43-00000-25PR-2832"/>
    <x v="1"/>
    <s v="00000"/>
    <x v="11"/>
    <s v="2832"/>
    <s v=""/>
    <n v="127"/>
    <x v="5"/>
    <s v=""/>
    <s v="15"/>
    <s v="JRNL00107496"/>
    <x v="5"/>
    <d v="2011-01-25T00:00:00"/>
    <s v="Yes"/>
  </r>
  <r>
    <x v="2"/>
    <s v="FC00"/>
    <s v="JRNL00070827"/>
    <s v="FN43-00000-2500-2832"/>
    <x v="1"/>
    <s v="00000"/>
    <x v="1"/>
    <s v="2832"/>
    <s v=""/>
    <n v="-12"/>
    <x v="5"/>
    <s v=""/>
    <s v="15"/>
    <s v="JRNL00070827"/>
    <x v="5"/>
    <d v="2010-04-13T00:00:00"/>
    <s v="Yes"/>
  </r>
  <r>
    <x v="2"/>
    <s v="FC00"/>
    <s v="JRNL00070827"/>
    <s v="FN41-00000-2500-2832"/>
    <x v="0"/>
    <s v="00000"/>
    <x v="1"/>
    <s v="2832"/>
    <s v=""/>
    <n v="21537"/>
    <x v="5"/>
    <s v=""/>
    <s v="15"/>
    <s v="JRNL00070827"/>
    <x v="5"/>
    <d v="2010-04-13T00:00:00"/>
    <s v="Yes"/>
  </r>
  <r>
    <x v="2"/>
    <s v="FC00"/>
    <s v="JRNL00070827"/>
    <s v="FN43-00000-2500-2832"/>
    <x v="1"/>
    <s v="00000"/>
    <x v="1"/>
    <s v="2832"/>
    <s v=""/>
    <n v="9055"/>
    <x v="5"/>
    <s v=""/>
    <s v="15"/>
    <s v="JRNL00070827"/>
    <x v="5"/>
    <d v="2010-04-13T00:00:00"/>
    <s v="Yes"/>
  </r>
  <r>
    <x v="2"/>
    <s v="FC00"/>
    <s v="JRNL00070827"/>
    <s v="FN41-00000-2500-2832"/>
    <x v="0"/>
    <s v="00000"/>
    <x v="1"/>
    <s v="2832"/>
    <s v=""/>
    <n v="3582"/>
    <x v="5"/>
    <s v=""/>
    <s v="15"/>
    <s v="JRNL00070827"/>
    <x v="5"/>
    <d v="2010-04-13T00:00:00"/>
    <s v="Yes"/>
  </r>
  <r>
    <x v="2"/>
    <s v="FC00"/>
    <s v="JRNL00070827"/>
    <s v="FN43-00000-2500-2832"/>
    <x v="1"/>
    <s v="00000"/>
    <x v="1"/>
    <s v="2832"/>
    <s v=""/>
    <n v="1506"/>
    <x v="5"/>
    <s v=""/>
    <s v="15"/>
    <s v="JRNL00070827"/>
    <x v="5"/>
    <d v="2010-04-13T00:00:00"/>
    <s v="Yes"/>
  </r>
  <r>
    <x v="2"/>
    <s v="FC00"/>
    <s v="JRNL00070827"/>
    <s v="FN41-00000-25DP-2822"/>
    <x v="0"/>
    <s v="00000"/>
    <x v="3"/>
    <s v="2822"/>
    <s v=""/>
    <n v="-35125"/>
    <x v="5"/>
    <s v=""/>
    <s v="15"/>
    <s v="JRNL00070827"/>
    <x v="5"/>
    <d v="2010-04-13T00:00:00"/>
    <s v="Yes"/>
  </r>
  <r>
    <x v="2"/>
    <s v="FC00"/>
    <s v="JRNL00070827"/>
    <s v="FN43-00000-25DP-2822"/>
    <x v="1"/>
    <s v="00000"/>
    <x v="3"/>
    <s v="2822"/>
    <s v=""/>
    <n v="9634"/>
    <x v="5"/>
    <s v=""/>
    <s v="15"/>
    <s v="JRNL00070827"/>
    <x v="5"/>
    <d v="2010-04-13T00:00:00"/>
    <s v="Yes"/>
  </r>
  <r>
    <x v="2"/>
    <s v="FC00"/>
    <s v="JRNL00070827"/>
    <s v="FN41-00000-25DP-2822"/>
    <x v="0"/>
    <s v="00000"/>
    <x v="3"/>
    <s v="2822"/>
    <s v=""/>
    <n v="-5841"/>
    <x v="5"/>
    <s v=""/>
    <s v="15"/>
    <s v="JRNL00070827"/>
    <x v="5"/>
    <d v="2010-04-13T00:00:00"/>
    <s v="Yes"/>
  </r>
  <r>
    <x v="2"/>
    <s v="FC00"/>
    <s v="JRNL00070827"/>
    <s v="FN43-00000-25DP-2822"/>
    <x v="1"/>
    <s v="00000"/>
    <x v="3"/>
    <s v="2822"/>
    <s v=""/>
    <n v="1602"/>
    <x v="5"/>
    <s v=""/>
    <s v="15"/>
    <s v="JRNL00070827"/>
    <x v="5"/>
    <d v="2010-04-13T00:00:00"/>
    <s v="Yes"/>
  </r>
  <r>
    <x v="2"/>
    <s v="FC00"/>
    <s v="JRNL00070827"/>
    <s v="FN41-00000-25BD-2831"/>
    <x v="0"/>
    <s v="00000"/>
    <x v="4"/>
    <s v="2831"/>
    <s v=""/>
    <n v="-15851"/>
    <x v="5"/>
    <s v=""/>
    <s v="15"/>
    <s v="JRNL00070827"/>
    <x v="5"/>
    <d v="2010-04-13T00:00:00"/>
    <s v="Yes"/>
  </r>
  <r>
    <x v="2"/>
    <s v="FC00"/>
    <s v="JRNL00070827"/>
    <s v="FN43-00000-25BD-2831"/>
    <x v="1"/>
    <s v="00000"/>
    <x v="4"/>
    <s v="2831"/>
    <s v=""/>
    <n v="-3081"/>
    <x v="5"/>
    <s v=""/>
    <s v="15"/>
    <s v="JRNL00070827"/>
    <x v="5"/>
    <d v="2010-04-13T00:00:00"/>
    <s v="Yes"/>
  </r>
  <r>
    <x v="2"/>
    <s v="FC00"/>
    <s v="JRNL00070827"/>
    <s v="FN41-00000-25BD-2831"/>
    <x v="0"/>
    <s v="00000"/>
    <x v="4"/>
    <s v="2831"/>
    <s v=""/>
    <n v="-2635"/>
    <x v="5"/>
    <s v=""/>
    <s v="15"/>
    <s v="JRNL00070827"/>
    <x v="5"/>
    <d v="2010-04-13T00:00:00"/>
    <s v="Yes"/>
  </r>
  <r>
    <x v="2"/>
    <s v="FC00"/>
    <s v="JRNL00070827"/>
    <s v="FN43-00000-25BD-2831"/>
    <x v="1"/>
    <s v="00000"/>
    <x v="4"/>
    <s v="2831"/>
    <s v=""/>
    <n v="-512"/>
    <x v="5"/>
    <s v=""/>
    <s v="15"/>
    <s v="JRNL00070827"/>
    <x v="5"/>
    <d v="2010-04-13T00:00:00"/>
    <s v="Yes"/>
  </r>
  <r>
    <x v="2"/>
    <s v="FC00"/>
    <s v="JRNL00070827"/>
    <s v="FN41-00000-25DP-2822"/>
    <x v="0"/>
    <s v="00000"/>
    <x v="3"/>
    <s v="2822"/>
    <s v=""/>
    <n v="-810"/>
    <x v="5"/>
    <s v=""/>
    <s v="15"/>
    <s v="JRNL00070827"/>
    <x v="5"/>
    <d v="2010-04-13T00:00:00"/>
    <s v="Yes"/>
  </r>
  <r>
    <x v="2"/>
    <s v="FC00"/>
    <s v="JRNL00070827"/>
    <s v="FN43-00000-25DP-2822"/>
    <x v="1"/>
    <s v="00000"/>
    <x v="3"/>
    <s v="2822"/>
    <s v=""/>
    <n v="-327"/>
    <x v="5"/>
    <s v=""/>
    <s v="15"/>
    <s v="JRNL00070827"/>
    <x v="5"/>
    <d v="2010-04-13T00:00:00"/>
    <s v="Yes"/>
  </r>
  <r>
    <x v="2"/>
    <s v="FC00"/>
    <s v="JRNL00070827"/>
    <s v="FN41-00000-25CN-2831"/>
    <x v="0"/>
    <s v="00000"/>
    <x v="5"/>
    <s v="2831"/>
    <s v=""/>
    <n v="-1399"/>
    <x v="10"/>
    <s v=""/>
    <s v="15"/>
    <s v="JRNL00070827"/>
    <x v="5"/>
    <d v="2010-04-13T00:00:00"/>
    <s v="Yes"/>
  </r>
  <r>
    <x v="2"/>
    <s v="FC00"/>
    <s v="JRNL00070827"/>
    <s v="FN43-00000-25CN-2831"/>
    <x v="1"/>
    <s v="00000"/>
    <x v="5"/>
    <s v="2831"/>
    <s v=""/>
    <n v="-77"/>
    <x v="10"/>
    <s v=""/>
    <s v="15"/>
    <s v="JRNL00070827"/>
    <x v="5"/>
    <d v="2010-04-13T00:00:00"/>
    <s v="Yes"/>
  </r>
  <r>
    <x v="2"/>
    <s v="FC00"/>
    <s v="JRNL00070827"/>
    <s v="FN41-00000-25CN-2831"/>
    <x v="0"/>
    <s v="00000"/>
    <x v="5"/>
    <s v="2831"/>
    <s v=""/>
    <n v="-233"/>
    <x v="10"/>
    <s v=""/>
    <s v="15"/>
    <s v="JRNL00070827"/>
    <x v="5"/>
    <d v="2010-04-13T00:00:00"/>
    <s v="Yes"/>
  </r>
  <r>
    <x v="2"/>
    <s v="FC00"/>
    <s v="JRNL00070827"/>
    <s v="FN43-00000-25CN-2831"/>
    <x v="1"/>
    <s v="00000"/>
    <x v="5"/>
    <s v="2831"/>
    <s v=""/>
    <n v="-13"/>
    <x v="10"/>
    <s v=""/>
    <s v="15"/>
    <s v="JRNL00070827"/>
    <x v="5"/>
    <d v="2010-04-13T00:00:00"/>
    <s v="Yes"/>
  </r>
  <r>
    <x v="2"/>
    <s v="FC00"/>
    <s v="JRNL00070827"/>
    <s v="FN41-00000-25DP-2822"/>
    <x v="0"/>
    <s v="00000"/>
    <x v="3"/>
    <s v="2822"/>
    <s v=""/>
    <n v="2320"/>
    <x v="5"/>
    <s v=""/>
    <s v="15"/>
    <s v="JRNL00070827"/>
    <x v="5"/>
    <d v="2010-04-13T00:00:00"/>
    <s v="Yes"/>
  </r>
  <r>
    <x v="2"/>
    <s v="FC00"/>
    <s v="JRNL00070827"/>
    <s v="FN43-00000-25DP-2822"/>
    <x v="1"/>
    <s v="00000"/>
    <x v="3"/>
    <s v="2822"/>
    <s v=""/>
    <n v="938"/>
    <x v="5"/>
    <s v=""/>
    <s v="15"/>
    <s v="JRNL00070827"/>
    <x v="5"/>
    <d v="2010-04-13T00:00:00"/>
    <s v="Yes"/>
  </r>
  <r>
    <x v="2"/>
    <s v="FC00"/>
    <s v="JRNL00070827"/>
    <s v="FN41-00000-25CN-2831"/>
    <x v="0"/>
    <s v="00000"/>
    <x v="5"/>
    <s v="2831"/>
    <s v=""/>
    <n v="-2137"/>
    <x v="5"/>
    <s v=""/>
    <s v="15"/>
    <s v="JRNL00070827"/>
    <x v="5"/>
    <d v="2010-04-13T00:00:00"/>
    <s v="Yes"/>
  </r>
  <r>
    <x v="2"/>
    <s v="FC00"/>
    <s v="JRNL00070827"/>
    <s v="FN43-00000-25CN-2831"/>
    <x v="1"/>
    <s v="00000"/>
    <x v="5"/>
    <s v="2831"/>
    <s v=""/>
    <n v="218"/>
    <x v="5"/>
    <s v=""/>
    <s v="15"/>
    <s v="JRNL00070827"/>
    <x v="5"/>
    <d v="2010-04-13T00:00:00"/>
    <s v="Yes"/>
  </r>
  <r>
    <x v="2"/>
    <s v="FC00"/>
    <s v="JRNL00070827"/>
    <s v="FN41-00000-25CN-2831"/>
    <x v="0"/>
    <s v="00000"/>
    <x v="5"/>
    <s v="2831"/>
    <s v=""/>
    <n v="-355"/>
    <x v="5"/>
    <s v=""/>
    <s v="15"/>
    <s v="JRNL00070827"/>
    <x v="5"/>
    <d v="2010-04-13T00:00:00"/>
    <s v="Yes"/>
  </r>
  <r>
    <x v="2"/>
    <s v="FC00"/>
    <s v="JRNL00070827"/>
    <s v="FN43-00000-25CN-2831"/>
    <x v="1"/>
    <s v="00000"/>
    <x v="5"/>
    <s v="2831"/>
    <s v=""/>
    <n v="36"/>
    <x v="5"/>
    <s v=""/>
    <s v="15"/>
    <s v="JRNL00070827"/>
    <x v="5"/>
    <d v="2010-04-13T00:00:00"/>
    <s v="Yes"/>
  </r>
  <r>
    <x v="2"/>
    <s v="FC00"/>
    <s v="JRNL00107496"/>
    <s v="FN43-00000-2500-2832"/>
    <x v="1"/>
    <s v="00000"/>
    <x v="1"/>
    <s v="2832"/>
    <s v=""/>
    <n v="12"/>
    <x v="5"/>
    <s v=""/>
    <s v="15"/>
    <s v="JRNL00107496"/>
    <x v="5"/>
    <d v="2011-01-25T00:00:00"/>
    <s v="Yes"/>
  </r>
  <r>
    <x v="2"/>
    <s v="FC00"/>
    <s v="JRNL00107496"/>
    <s v="FN41-00000-2500-2832"/>
    <x v="0"/>
    <s v="00000"/>
    <x v="1"/>
    <s v="2832"/>
    <s v=""/>
    <n v="28"/>
    <x v="5"/>
    <s v=""/>
    <s v="15"/>
    <s v="JRNL00107496"/>
    <x v="5"/>
    <d v="2011-01-25T00:00:00"/>
    <s v="Yes"/>
  </r>
  <r>
    <x v="2"/>
    <s v="FC00"/>
    <s v="JRNL00107496"/>
    <s v="FN41-00000-2500-2832"/>
    <x v="0"/>
    <s v="00000"/>
    <x v="1"/>
    <s v="2832"/>
    <s v=""/>
    <n v="-28"/>
    <x v="5"/>
    <s v=""/>
    <s v="15"/>
    <s v="JRNL00107496"/>
    <x v="5"/>
    <d v="2011-01-25T00:00:00"/>
    <s v="Yes"/>
  </r>
  <r>
    <x v="2"/>
    <s v="FC00"/>
    <s v="JRNL00107496"/>
    <s v="FN43-00000-2500-2832"/>
    <x v="1"/>
    <s v="00000"/>
    <x v="1"/>
    <s v="2832"/>
    <s v=""/>
    <n v="71"/>
    <x v="5"/>
    <s v=""/>
    <s v="15"/>
    <s v="JRNL00107496"/>
    <x v="5"/>
    <d v="2011-01-25T00:00:00"/>
    <s v="Yes"/>
  </r>
  <r>
    <x v="2"/>
    <s v="FC00"/>
    <s v="JRNL00107496"/>
    <s v="FN41-00000-2500-2832"/>
    <x v="0"/>
    <s v="00000"/>
    <x v="1"/>
    <s v="2832"/>
    <s v=""/>
    <n v="-166"/>
    <x v="5"/>
    <s v=""/>
    <s v="15"/>
    <s v="JRNL00107496"/>
    <x v="5"/>
    <d v="2011-01-25T00:00:00"/>
    <s v="Yes"/>
  </r>
  <r>
    <x v="2"/>
    <s v="FC00"/>
    <s v="JRNL00107496"/>
    <s v="FN41-00000-2500-2832"/>
    <x v="0"/>
    <s v="00000"/>
    <x v="1"/>
    <s v="2832"/>
    <s v=""/>
    <n v="167"/>
    <x v="5"/>
    <s v=""/>
    <s v="15"/>
    <s v="JRNL00107496"/>
    <x v="5"/>
    <d v="2011-01-25T00:00:00"/>
    <s v="Yes"/>
  </r>
  <r>
    <x v="2"/>
    <s v="FC00"/>
    <s v="JRNL00107496"/>
    <s v="FN43-00000-2500-2832"/>
    <x v="1"/>
    <s v="00000"/>
    <x v="1"/>
    <s v="2832"/>
    <s v=""/>
    <n v="-1506"/>
    <x v="5"/>
    <s v=""/>
    <s v="15"/>
    <s v="JRNL00107496"/>
    <x v="5"/>
    <d v="2011-01-25T00:00:00"/>
    <s v="Yes"/>
  </r>
  <r>
    <x v="2"/>
    <s v="FC00"/>
    <s v="JRNL00107496"/>
    <s v="FN41-00000-2500-2832"/>
    <x v="0"/>
    <s v="00000"/>
    <x v="1"/>
    <s v="2832"/>
    <s v=""/>
    <n v="-3582"/>
    <x v="5"/>
    <s v=""/>
    <s v="15"/>
    <s v="JRNL00107496"/>
    <x v="5"/>
    <d v="2011-01-25T00:00:00"/>
    <s v="Yes"/>
  </r>
  <r>
    <x v="2"/>
    <s v="FC00"/>
    <s v="JRNL00107496"/>
    <s v="FN43-00000-2500-2832"/>
    <x v="1"/>
    <s v="00000"/>
    <x v="1"/>
    <s v="2832"/>
    <s v=""/>
    <n v="-9055"/>
    <x v="5"/>
    <s v=""/>
    <s v="15"/>
    <s v="JRNL00107496"/>
    <x v="5"/>
    <d v="2011-01-25T00:00:00"/>
    <s v="Yes"/>
  </r>
  <r>
    <x v="2"/>
    <s v="FC00"/>
    <s v="JRNL00107496"/>
    <s v="FN41-00000-2500-2832"/>
    <x v="0"/>
    <s v="00000"/>
    <x v="1"/>
    <s v="2832"/>
    <s v=""/>
    <n v="-21537"/>
    <x v="5"/>
    <s v=""/>
    <s v="15"/>
    <s v="JRNL00107496"/>
    <x v="5"/>
    <d v="2011-01-25T00:00:00"/>
    <s v="Yes"/>
  </r>
  <r>
    <x v="2"/>
    <s v="FC00"/>
    <s v="JRNL00107496"/>
    <s v="FN41-00000-25AM-2832"/>
    <x v="0"/>
    <s v="00000"/>
    <x v="12"/>
    <s v="2832"/>
    <s v=""/>
    <n v="21537"/>
    <x v="5"/>
    <s v=""/>
    <s v="15"/>
    <s v="JRNL00107496"/>
    <x v="5"/>
    <d v="2011-01-25T00:00:00"/>
    <s v="Yes"/>
  </r>
  <r>
    <x v="2"/>
    <s v="FC00"/>
    <s v="JRNL00107496"/>
    <s v="FN41-00000-25AM-2832"/>
    <x v="0"/>
    <s v="00000"/>
    <x v="12"/>
    <s v="2832"/>
    <s v=""/>
    <n v="3582"/>
    <x v="5"/>
    <s v=""/>
    <s v="15"/>
    <s v="JRNL00107496"/>
    <x v="5"/>
    <d v="2011-01-25T00:00:00"/>
    <s v="Yes"/>
  </r>
  <r>
    <x v="2"/>
    <s v="FC00"/>
    <s v="JRNL00107496"/>
    <s v="FN43-00000-25AM-2832"/>
    <x v="1"/>
    <s v="00000"/>
    <x v="12"/>
    <s v="2832"/>
    <s v=""/>
    <n v="9055"/>
    <x v="5"/>
    <s v=""/>
    <s v="15"/>
    <s v="JRNL00107496"/>
    <x v="5"/>
    <d v="2011-01-25T00:00:00"/>
    <s v="Yes"/>
  </r>
  <r>
    <x v="2"/>
    <s v="FC00"/>
    <s v="JRNL00107496"/>
    <s v="FN43-00000-25AM-2832"/>
    <x v="1"/>
    <s v="00000"/>
    <x v="12"/>
    <s v="2832"/>
    <s v=""/>
    <n v="1506"/>
    <x v="5"/>
    <s v=""/>
    <s v="15"/>
    <s v="JRNL00107496"/>
    <x v="5"/>
    <d v="2011-01-25T00:00:00"/>
    <s v="Yes"/>
  </r>
  <r>
    <x v="2"/>
    <s v="FC00"/>
    <s v="JRNL00070827"/>
    <s v="FN41-00000-25SI-2832"/>
    <x v="0"/>
    <s v="00000"/>
    <x v="7"/>
    <s v="2832"/>
    <s v=""/>
    <n v="1898"/>
    <x v="5"/>
    <s v=""/>
    <s v="15"/>
    <s v="JRNL00070827"/>
    <x v="5"/>
    <d v="2010-04-13T00:00:00"/>
    <s v="Yes"/>
  </r>
  <r>
    <x v="2"/>
    <s v="FC00"/>
    <s v="JRNL00070827"/>
    <s v="FN43-00000-25SI-2832"/>
    <x v="1"/>
    <s v="00000"/>
    <x v="7"/>
    <s v="2832"/>
    <s v=""/>
    <n v="769"/>
    <x v="5"/>
    <s v=""/>
    <s v="15"/>
    <s v="JRNL00070827"/>
    <x v="5"/>
    <d v="2010-04-13T00:00:00"/>
    <s v="Yes"/>
  </r>
  <r>
    <x v="2"/>
    <s v="FC00"/>
    <s v="JRNL00070827"/>
    <s v="FN41-00000-25SI-2832"/>
    <x v="0"/>
    <s v="00000"/>
    <x v="7"/>
    <s v="2832"/>
    <s v=""/>
    <n v="315"/>
    <x v="5"/>
    <s v=""/>
    <s v="15"/>
    <s v="JRNL00070827"/>
    <x v="5"/>
    <d v="2010-04-13T00:00:00"/>
    <s v="Yes"/>
  </r>
  <r>
    <x v="2"/>
    <s v="FC00"/>
    <s v="JRNL00070827"/>
    <s v="FN43-00000-25SI-2832"/>
    <x v="1"/>
    <s v="00000"/>
    <x v="7"/>
    <s v="2832"/>
    <s v=""/>
    <n v="127"/>
    <x v="5"/>
    <s v=""/>
    <s v="15"/>
    <s v="JRNL00070827"/>
    <x v="5"/>
    <d v="2010-04-13T00:00:00"/>
    <s v="Yes"/>
  </r>
  <r>
    <x v="2"/>
    <s v="FC00"/>
    <s v="JRNL00070827"/>
    <s v="FN41-00000-25VA-2831"/>
    <x v="0"/>
    <s v="00000"/>
    <x v="8"/>
    <s v="2831"/>
    <s v=""/>
    <n v="5057"/>
    <x v="5"/>
    <s v=""/>
    <s v="15"/>
    <s v="JRNL00070827"/>
    <x v="5"/>
    <d v="2010-04-13T00:00:00"/>
    <s v="Yes"/>
  </r>
  <r>
    <x v="2"/>
    <s v="FC00"/>
    <s v="JRNL00070827"/>
    <s v="FN43-00000-25VA-2831"/>
    <x v="1"/>
    <s v="00000"/>
    <x v="8"/>
    <s v="2831"/>
    <s v=""/>
    <n v="2248"/>
    <x v="5"/>
    <s v=""/>
    <s v="15"/>
    <s v="JRNL00070827"/>
    <x v="5"/>
    <d v="2010-04-13T00:00:00"/>
    <s v="Yes"/>
  </r>
  <r>
    <x v="2"/>
    <s v="FC00"/>
    <s v="JRNL00070827"/>
    <s v="FN41-00000-25VA-2831"/>
    <x v="0"/>
    <s v="00000"/>
    <x v="8"/>
    <s v="2831"/>
    <s v=""/>
    <n v="841"/>
    <x v="5"/>
    <s v=""/>
    <s v="15"/>
    <s v="JRNL00070827"/>
    <x v="5"/>
    <d v="2010-04-13T00:00:00"/>
    <s v="Yes"/>
  </r>
  <r>
    <x v="2"/>
    <s v="FC00"/>
    <s v="JRNL00070827"/>
    <s v="FN43-00000-25VA-2831"/>
    <x v="1"/>
    <s v="00000"/>
    <x v="8"/>
    <s v="2831"/>
    <s v=""/>
    <n v="373"/>
    <x v="5"/>
    <s v=""/>
    <s v="15"/>
    <s v="JRNL00070827"/>
    <x v="5"/>
    <d v="2010-04-13T00:00:00"/>
    <s v="Yes"/>
  </r>
  <r>
    <x v="2"/>
    <s v="FC00"/>
    <s v="JRNL00070827"/>
    <s v="FN41-00000-25UR-2831"/>
    <x v="0"/>
    <s v="00000"/>
    <x v="9"/>
    <s v="2831"/>
    <s v=""/>
    <n v="-824"/>
    <x v="5"/>
    <s v=""/>
    <s v="15"/>
    <s v="JRNL00070827"/>
    <x v="5"/>
    <d v="2010-04-13T00:00:00"/>
    <s v="Yes"/>
  </r>
  <r>
    <x v="2"/>
    <s v="FC00"/>
    <s v="JRNL00070827"/>
    <s v="FN43-00000-25UR-2831"/>
    <x v="1"/>
    <s v="00000"/>
    <x v="9"/>
    <s v="2831"/>
    <s v=""/>
    <n v="-333"/>
    <x v="5"/>
    <s v=""/>
    <s v="15"/>
    <s v="JRNL00070827"/>
    <x v="5"/>
    <d v="2010-04-13T00:00:00"/>
    <s v="Yes"/>
  </r>
  <r>
    <x v="2"/>
    <s v="FC00"/>
    <s v="JRNL00070827"/>
    <s v="FN41-00000-25UR-2831"/>
    <x v="0"/>
    <s v="00000"/>
    <x v="9"/>
    <s v="2831"/>
    <s v=""/>
    <n v="-137"/>
    <x v="5"/>
    <s v=""/>
    <s v="15"/>
    <s v="JRNL00070827"/>
    <x v="5"/>
    <d v="2010-04-13T00:00:00"/>
    <s v="Yes"/>
  </r>
  <r>
    <x v="2"/>
    <s v="FC00"/>
    <s v="JRNL00070827"/>
    <s v="FN43-00000-25UR-2831"/>
    <x v="1"/>
    <s v="00000"/>
    <x v="9"/>
    <s v="2831"/>
    <s v=""/>
    <n v="-56"/>
    <x v="5"/>
    <s v=""/>
    <s v="15"/>
    <s v="JRNL00070827"/>
    <x v="5"/>
    <d v="2010-04-13T00:00:00"/>
    <s v="Yes"/>
  </r>
  <r>
    <x v="2"/>
    <s v="FC00"/>
    <s v="JRNL00107496"/>
    <s v="FN43-00000-25UR-2831"/>
    <x v="1"/>
    <s v="00000"/>
    <x v="9"/>
    <s v="2831"/>
    <s v=""/>
    <n v="56"/>
    <x v="5"/>
    <s v=""/>
    <s v="15"/>
    <s v="JRNL00107496"/>
    <x v="5"/>
    <d v="2011-01-25T00:00:00"/>
    <s v="Yes"/>
  </r>
  <r>
    <x v="2"/>
    <s v="FC00"/>
    <s v="JRNL00107496"/>
    <s v="FN41-00000-25UR-2831"/>
    <x v="0"/>
    <s v="00000"/>
    <x v="9"/>
    <s v="2831"/>
    <s v=""/>
    <n v="137"/>
    <x v="5"/>
    <s v=""/>
    <s v="15"/>
    <s v="JRNL00107496"/>
    <x v="5"/>
    <d v="2011-01-25T00:00:00"/>
    <s v="Yes"/>
  </r>
  <r>
    <x v="2"/>
    <s v="FC00"/>
    <s v="JRNL00107496"/>
    <s v="FN43-00000-25UR-2831"/>
    <x v="1"/>
    <s v="00000"/>
    <x v="9"/>
    <s v="2831"/>
    <s v=""/>
    <n v="333"/>
    <x v="5"/>
    <s v=""/>
    <s v="15"/>
    <s v="JRNL00107496"/>
    <x v="5"/>
    <d v="2011-01-25T00:00:00"/>
    <s v="Yes"/>
  </r>
  <r>
    <x v="2"/>
    <s v="FC00"/>
    <s v="JRNL00107496"/>
    <s v="FN41-00000-25UR-2831"/>
    <x v="0"/>
    <s v="00000"/>
    <x v="9"/>
    <s v="2831"/>
    <s v=""/>
    <n v="824"/>
    <x v="5"/>
    <s v=""/>
    <s v="15"/>
    <s v="JRNL00107496"/>
    <x v="5"/>
    <d v="2011-01-25T00:00:00"/>
    <s v="Yes"/>
  </r>
  <r>
    <x v="2"/>
    <s v="FC00"/>
    <s v="JRNL00107496"/>
    <s v="FN43-00000-25SI-2832"/>
    <x v="1"/>
    <s v="00000"/>
    <x v="7"/>
    <s v="2832"/>
    <s v=""/>
    <n v="-127"/>
    <x v="5"/>
    <s v=""/>
    <s v="15"/>
    <s v="JRNL00107496"/>
    <x v="5"/>
    <d v="2011-01-25T00:00:00"/>
    <s v="Yes"/>
  </r>
  <r>
    <x v="2"/>
    <s v="FC00"/>
    <s v="JRNL00107496"/>
    <s v="FN41-00000-25SI-2832"/>
    <x v="0"/>
    <s v="00000"/>
    <x v="7"/>
    <s v="2832"/>
    <s v=""/>
    <n v="-315"/>
    <x v="5"/>
    <s v=""/>
    <s v="15"/>
    <s v="JRNL00107496"/>
    <x v="5"/>
    <d v="2011-01-25T00:00:00"/>
    <s v="Yes"/>
  </r>
  <r>
    <x v="2"/>
    <s v="FC00"/>
    <s v="JRNL00107496"/>
    <s v="FN43-00000-25SI-2832"/>
    <x v="1"/>
    <s v="00000"/>
    <x v="7"/>
    <s v="2832"/>
    <s v=""/>
    <n v="-769"/>
    <x v="5"/>
    <s v=""/>
    <s v="15"/>
    <s v="JRNL00107496"/>
    <x v="5"/>
    <d v="2011-01-25T00:00:00"/>
    <s v="Yes"/>
  </r>
  <r>
    <x v="2"/>
    <s v="FC00"/>
    <s v="JRNL00107496"/>
    <s v="FN41-00000-25SI-2832"/>
    <x v="0"/>
    <s v="00000"/>
    <x v="7"/>
    <s v="2832"/>
    <s v=""/>
    <n v="-1898"/>
    <x v="5"/>
    <s v=""/>
    <s v="15"/>
    <s v="JRNL00107496"/>
    <x v="5"/>
    <d v="2011-01-25T00:00:00"/>
    <s v="Yes"/>
  </r>
  <r>
    <x v="2"/>
    <s v="FC00"/>
    <s v="JRNL00107496"/>
    <s v="FN41-00000-25SI-2831"/>
    <x v="0"/>
    <s v="00000"/>
    <x v="7"/>
    <s v="2831"/>
    <s v=""/>
    <n v="-137"/>
    <x v="5"/>
    <s v=""/>
    <s v="15"/>
    <s v="JRNL00107496"/>
    <x v="5"/>
    <d v="2011-01-25T00:00:00"/>
    <s v="Yes"/>
  </r>
  <r>
    <x v="2"/>
    <s v="FC00"/>
    <s v="JRNL00107496"/>
    <s v="FN43-00000-25SI-2831"/>
    <x v="1"/>
    <s v="00000"/>
    <x v="7"/>
    <s v="2831"/>
    <s v=""/>
    <n v="-56"/>
    <x v="5"/>
    <s v=""/>
    <s v="15"/>
    <s v="JRNL00107496"/>
    <x v="5"/>
    <d v="2011-01-25T00:00:00"/>
    <s v="Yes"/>
  </r>
  <r>
    <x v="2"/>
    <s v="FC00"/>
    <s v="JRNL00107496"/>
    <s v="FN41-00000-25SV-2831"/>
    <x v="0"/>
    <s v="00000"/>
    <x v="14"/>
    <s v="2831"/>
    <s v=""/>
    <n v="-167"/>
    <x v="5"/>
    <s v=""/>
    <s v="15"/>
    <s v="JRNL00107496"/>
    <x v="5"/>
    <d v="2011-01-25T00:00:00"/>
    <s v="Yes"/>
  </r>
  <r>
    <x v="2"/>
    <s v="FC00"/>
    <s v="JRNL00107496"/>
    <s v="FN41-00000-25SV-2831"/>
    <x v="0"/>
    <s v="00000"/>
    <x v="14"/>
    <s v="2831"/>
    <s v=""/>
    <n v="-28"/>
    <x v="5"/>
    <s v=""/>
    <s v="15"/>
    <s v="JRNL00107496"/>
    <x v="5"/>
    <d v="2011-01-25T00:00:00"/>
    <s v="Yes"/>
  </r>
  <r>
    <x v="2"/>
    <s v="FC00"/>
    <s v="JRNL00107496"/>
    <s v="FN43-00000-25SV-2831"/>
    <x v="1"/>
    <s v="00000"/>
    <x v="14"/>
    <s v="2831"/>
    <s v=""/>
    <n v="-71"/>
    <x v="5"/>
    <s v=""/>
    <s v="15"/>
    <s v="JRNL00107496"/>
    <x v="5"/>
    <d v="2011-01-25T00:00:00"/>
    <s v="Yes"/>
  </r>
  <r>
    <x v="2"/>
    <s v="FC00"/>
    <s v="JRNL00107496"/>
    <s v="FN43-00000-25SV-2831"/>
    <x v="1"/>
    <s v="00000"/>
    <x v="14"/>
    <s v="2831"/>
    <s v=""/>
    <n v="-12"/>
    <x v="5"/>
    <s v=""/>
    <s v="15"/>
    <s v="JRNL00107496"/>
    <x v="5"/>
    <d v="2011-01-25T00:00:00"/>
    <s v="Yes"/>
  </r>
  <r>
    <x v="2"/>
    <s v="FC00"/>
    <s v="JRNL00107496"/>
    <s v="FN41-00000-25SI-2832"/>
    <x v="0"/>
    <s v="00000"/>
    <x v="7"/>
    <s v="2832"/>
    <s v=""/>
    <n v="-824"/>
    <x v="5"/>
    <s v=""/>
    <s v="15"/>
    <s v="JRNL00107496"/>
    <x v="5"/>
    <d v="2011-01-25T00:00:00"/>
    <s v="Yes"/>
  </r>
  <r>
    <x v="2"/>
    <s v="FC00"/>
    <s v="JRNL00107496"/>
    <s v="FN43-00000-25SI-2832"/>
    <x v="1"/>
    <s v="00000"/>
    <x v="7"/>
    <s v="2832"/>
    <s v=""/>
    <n v="-333"/>
    <x v="5"/>
    <s v=""/>
    <s v="15"/>
    <s v="JRNL00107496"/>
    <x v="5"/>
    <d v="2011-01-25T00:00:00"/>
    <s v="Yes"/>
  </r>
  <r>
    <x v="2"/>
    <s v="FC00"/>
    <s v="JRNL00107496"/>
    <s v="FN41-00000-25WR-2832"/>
    <x v="0"/>
    <s v="00000"/>
    <x v="15"/>
    <s v="2832"/>
    <s v=""/>
    <n v="166"/>
    <x v="5"/>
    <s v=""/>
    <s v="15"/>
    <s v="JRNL00107496"/>
    <x v="5"/>
    <d v="2011-01-25T00:00:00"/>
    <s v="Yes"/>
  </r>
  <r>
    <x v="2"/>
    <s v="FC00"/>
    <s v="JRNL00107496"/>
    <s v="FN41-00000-25WR-2832"/>
    <x v="0"/>
    <s v="00000"/>
    <x v="15"/>
    <s v="2832"/>
    <s v=""/>
    <n v="28"/>
    <x v="5"/>
    <s v=""/>
    <s v="15"/>
    <s v="JRNL00107496"/>
    <x v="5"/>
    <d v="2011-01-25T00:00:00"/>
    <s v="Yes"/>
  </r>
  <r>
    <x v="2"/>
    <s v="FC00"/>
    <s v="JRNL00070827"/>
    <s v="FN41-00000-25EN-2832"/>
    <x v="0"/>
    <s v="00000"/>
    <x v="10"/>
    <s v="2832"/>
    <s v=""/>
    <n v="10739"/>
    <x v="5"/>
    <s v=""/>
    <s v="15"/>
    <s v="JRNL00070827"/>
    <x v="5"/>
    <d v="2010-04-13T00:00:00"/>
    <s v="Yes"/>
  </r>
  <r>
    <x v="2"/>
    <s v="FC00"/>
    <s v="JRNL00070827"/>
    <s v="FN43-00000-25EN-2832"/>
    <x v="1"/>
    <s v="00000"/>
    <x v="10"/>
    <s v="2832"/>
    <s v=""/>
    <n v="2700"/>
    <x v="5"/>
    <s v=""/>
    <s v="15"/>
    <s v="JRNL00070827"/>
    <x v="5"/>
    <d v="2010-04-13T00:00:00"/>
    <s v="Yes"/>
  </r>
  <r>
    <x v="2"/>
    <s v="FC00"/>
    <s v="JRNL00070827"/>
    <s v="FN41-00000-25EN-2832"/>
    <x v="0"/>
    <s v="00000"/>
    <x v="10"/>
    <s v="2832"/>
    <s v=""/>
    <n v="1785"/>
    <x v="5"/>
    <s v=""/>
    <s v="15"/>
    <s v="JRNL00070827"/>
    <x v="5"/>
    <d v="2010-04-13T00:00:00"/>
    <s v="Yes"/>
  </r>
  <r>
    <x v="2"/>
    <s v="FC00"/>
    <s v="JRNL00070827"/>
    <s v="FN43-00000-25EN-2832"/>
    <x v="1"/>
    <s v="00000"/>
    <x v="10"/>
    <s v="2832"/>
    <s v=""/>
    <n v="449"/>
    <x v="5"/>
    <s v=""/>
    <s v="15"/>
    <s v="JRNL00070827"/>
    <x v="5"/>
    <d v="2010-04-13T00:00:00"/>
    <s v="Yes"/>
  </r>
  <r>
    <x v="3"/>
    <s v="FC00"/>
    <s v="JRNL00070819"/>
    <s v="FN41-00000-25IT-2550"/>
    <x v="0"/>
    <s v="00000"/>
    <x v="16"/>
    <s v="2550"/>
    <s v=""/>
    <n v="2035"/>
    <x v="7"/>
    <s v=""/>
    <s v="6"/>
    <s v="JRNL00070819"/>
    <x v="5"/>
    <d v="2010-04-13T00:00:00"/>
    <s v="Yes"/>
  </r>
  <r>
    <x v="3"/>
    <s v="FC00"/>
    <s v="JRNL00070819"/>
    <s v="FN43-00000-25IT-2550"/>
    <x v="1"/>
    <s v="00000"/>
    <x v="16"/>
    <s v="2550"/>
    <s v=""/>
    <n v="507"/>
    <x v="7"/>
    <s v=""/>
    <s v="6"/>
    <s v="JRNL00070819"/>
    <x v="5"/>
    <d v="2010-04-13T00:00:00"/>
    <s v="Yes"/>
  </r>
  <r>
    <x v="2"/>
    <s v="FC00"/>
    <s v="JRNL00072881"/>
    <s v="FN41-00000-25RC-2832"/>
    <x v="0"/>
    <s v="00000"/>
    <x v="6"/>
    <s v="2832"/>
    <s v=""/>
    <n v="4127"/>
    <x v="11"/>
    <s v=""/>
    <s v="15"/>
    <s v="JRNL00072881"/>
    <x v="6"/>
    <d v="2010-05-12T00:00:00"/>
    <s v="Yes"/>
  </r>
  <r>
    <x v="2"/>
    <s v="FC00"/>
    <s v="JRNL00072881"/>
    <s v="FN41-00000-25RC-2832"/>
    <x v="0"/>
    <s v="00000"/>
    <x v="6"/>
    <s v="2832"/>
    <s v=""/>
    <n v="686"/>
    <x v="11"/>
    <s v=""/>
    <s v="15"/>
    <s v="JRNL00072881"/>
    <x v="6"/>
    <d v="2010-05-12T00:00:00"/>
    <s v="Yes"/>
  </r>
  <r>
    <x v="2"/>
    <s v="FC00"/>
    <s v="JRNL00072881"/>
    <s v="FN41-00000-25PN-2832"/>
    <x v="0"/>
    <s v="00000"/>
    <x v="0"/>
    <s v="2832"/>
    <s v=""/>
    <n v="-50696"/>
    <x v="11"/>
    <s v=""/>
    <s v="15"/>
    <s v="JRNL00072881"/>
    <x v="6"/>
    <d v="2010-05-12T00:00:00"/>
    <s v="Yes"/>
  </r>
  <r>
    <x v="2"/>
    <s v="FC00"/>
    <s v="JRNL00072881"/>
    <s v="FN43-00000-25PN-2832"/>
    <x v="1"/>
    <s v="00000"/>
    <x v="0"/>
    <s v="2832"/>
    <s v=""/>
    <n v="-20520"/>
    <x v="11"/>
    <s v=""/>
    <s v="15"/>
    <s v="JRNL00072881"/>
    <x v="6"/>
    <d v="2010-05-12T00:00:00"/>
    <s v="Yes"/>
  </r>
  <r>
    <x v="2"/>
    <s v="FC00"/>
    <s v="JRNL00072881"/>
    <s v="FN41-00000-25PN-2832"/>
    <x v="0"/>
    <s v="00000"/>
    <x v="0"/>
    <s v="2832"/>
    <s v=""/>
    <n v="-8430"/>
    <x v="11"/>
    <s v=""/>
    <s v="15"/>
    <s v="JRNL00072881"/>
    <x v="6"/>
    <d v="2010-05-12T00:00:00"/>
    <s v="Yes"/>
  </r>
  <r>
    <x v="2"/>
    <s v="FC00"/>
    <s v="JRNL00072881"/>
    <s v="FN43-00000-25PN-2832"/>
    <x v="1"/>
    <s v="00000"/>
    <x v="0"/>
    <s v="2832"/>
    <s v=""/>
    <n v="-3413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2028"/>
    <x v="11"/>
    <s v=""/>
    <s v="15"/>
    <s v="JRNL00072881"/>
    <x v="6"/>
    <d v="2010-05-12T00:00:00"/>
    <s v="Yes"/>
  </r>
  <r>
    <x v="2"/>
    <s v="FC00"/>
    <s v="JRNL00072881"/>
    <s v="FN43-00000-2500-2832"/>
    <x v="1"/>
    <s v="00000"/>
    <x v="1"/>
    <s v="2832"/>
    <s v=""/>
    <n v="862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337"/>
    <x v="11"/>
    <s v=""/>
    <s v="15"/>
    <s v="JRNL00072881"/>
    <x v="6"/>
    <d v="2010-05-12T00:00:00"/>
    <s v="Yes"/>
  </r>
  <r>
    <x v="2"/>
    <s v="FC00"/>
    <s v="JRNL00072881"/>
    <s v="FN43-00000-2500-2832"/>
    <x v="1"/>
    <s v="00000"/>
    <x v="1"/>
    <s v="2832"/>
    <s v=""/>
    <n v="143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165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27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-508"/>
    <x v="11"/>
    <s v=""/>
    <s v="15"/>
    <s v="JRNL00072881"/>
    <x v="6"/>
    <d v="2010-05-12T00:00:00"/>
    <s v="Yes"/>
  </r>
  <r>
    <x v="2"/>
    <s v="FC00"/>
    <s v="JRNL00072881"/>
    <s v="FN43-00000-2500-2832"/>
    <x v="1"/>
    <s v="00000"/>
    <x v="1"/>
    <s v="2832"/>
    <s v=""/>
    <n v="-216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-84"/>
    <x v="11"/>
    <s v=""/>
    <s v="15"/>
    <s v="JRNL00072881"/>
    <x v="6"/>
    <d v="2010-05-12T00:00:00"/>
    <s v="Yes"/>
  </r>
  <r>
    <x v="2"/>
    <s v="FC00"/>
    <s v="JRNL00072881"/>
    <s v="FN43-00000-2500-2832"/>
    <x v="1"/>
    <s v="00000"/>
    <x v="1"/>
    <s v="2832"/>
    <s v=""/>
    <n v="-36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64"/>
    <x v="11"/>
    <s v=""/>
    <s v="15"/>
    <s v="JRNL00072881"/>
    <x v="6"/>
    <d v="2010-05-12T00:00:00"/>
    <s v="Yes"/>
  </r>
  <r>
    <x v="2"/>
    <s v="FC00"/>
    <s v="JRNL00072881"/>
    <s v="FN43-00000-2500-2832"/>
    <x v="1"/>
    <s v="00000"/>
    <x v="1"/>
    <s v="2832"/>
    <s v=""/>
    <n v="1231"/>
    <x v="11"/>
    <s v=""/>
    <s v="15"/>
    <s v="JRNL00072881"/>
    <x v="6"/>
    <d v="2010-05-12T00:00:00"/>
    <s v="Yes"/>
  </r>
  <r>
    <x v="2"/>
    <s v="FC00"/>
    <s v="JRNL00072881"/>
    <s v="FN41-00000-2500-2832"/>
    <x v="0"/>
    <s v="00000"/>
    <x v="1"/>
    <s v="2832"/>
    <s v=""/>
    <n v="10"/>
    <x v="11"/>
    <s v=""/>
    <s v="15"/>
    <s v="JRNL00072881"/>
    <x v="6"/>
    <d v="2010-05-12T00:00:00"/>
    <s v="Yes"/>
  </r>
  <r>
    <x v="2"/>
    <s v="FC00"/>
    <s v="JRNL00072881"/>
    <s v="FN43-00000-2500-2832"/>
    <x v="1"/>
    <s v="00000"/>
    <x v="1"/>
    <s v="2832"/>
    <s v=""/>
    <n v="204"/>
    <x v="11"/>
    <s v=""/>
    <s v="15"/>
    <s v="JRNL00072881"/>
    <x v="6"/>
    <d v="2010-05-12T00:00:00"/>
    <s v="Yes"/>
  </r>
  <r>
    <x v="2"/>
    <s v="FC00"/>
    <s v="JRNL00072881"/>
    <s v="FN41-00000-25DP-2822"/>
    <x v="0"/>
    <s v="00000"/>
    <x v="3"/>
    <s v="2822"/>
    <s v=""/>
    <n v="116446"/>
    <x v="11"/>
    <s v=""/>
    <s v="15"/>
    <s v="JRNL00072881"/>
    <x v="6"/>
    <d v="2010-05-12T00:00:00"/>
    <s v="Yes"/>
  </r>
  <r>
    <x v="2"/>
    <s v="FC00"/>
    <s v="JRNL00072881"/>
    <s v="FN43-00000-25DP-2822"/>
    <x v="1"/>
    <s v="00000"/>
    <x v="3"/>
    <s v="2822"/>
    <s v=""/>
    <n v="51554"/>
    <x v="11"/>
    <s v=""/>
    <s v="15"/>
    <s v="JRNL00072881"/>
    <x v="6"/>
    <d v="2010-05-12T00:00:00"/>
    <s v="Yes"/>
  </r>
  <r>
    <x v="2"/>
    <s v="FC00"/>
    <s v="JRNL00072881"/>
    <s v="FN41-00000-25DP-2822"/>
    <x v="0"/>
    <s v="00000"/>
    <x v="3"/>
    <s v="2822"/>
    <s v=""/>
    <n v="19364"/>
    <x v="11"/>
    <s v=""/>
    <s v="15"/>
    <s v="JRNL00072881"/>
    <x v="6"/>
    <d v="2010-05-12T00:00:00"/>
    <s v="Yes"/>
  </r>
  <r>
    <x v="2"/>
    <s v="FC00"/>
    <s v="JRNL00072881"/>
    <s v="FN43-00000-25DP-2822"/>
    <x v="1"/>
    <s v="00000"/>
    <x v="3"/>
    <s v="2822"/>
    <s v=""/>
    <n v="8573"/>
    <x v="11"/>
    <s v=""/>
    <s v="15"/>
    <s v="JRNL00072881"/>
    <x v="6"/>
    <d v="2010-05-12T00:00:00"/>
    <s v="Yes"/>
  </r>
  <r>
    <x v="2"/>
    <s v="FC00"/>
    <s v="JRNL00072881"/>
    <s v="FN41-00000-25BD-2831"/>
    <x v="0"/>
    <s v="00000"/>
    <x v="4"/>
    <s v="2831"/>
    <s v=""/>
    <n v="3476"/>
    <x v="11"/>
    <s v=""/>
    <s v="15"/>
    <s v="JRNL00072881"/>
    <x v="6"/>
    <d v="2010-05-12T00:00:00"/>
    <s v="Yes"/>
  </r>
  <r>
    <x v="2"/>
    <s v="FC00"/>
    <s v="JRNL00072881"/>
    <s v="FN43-00000-25BD-2831"/>
    <x v="1"/>
    <s v="00000"/>
    <x v="4"/>
    <s v="2831"/>
    <s v=""/>
    <n v="-577"/>
    <x v="11"/>
    <s v=""/>
    <s v="15"/>
    <s v="JRNL00072881"/>
    <x v="6"/>
    <d v="2010-05-12T00:00:00"/>
    <s v="Yes"/>
  </r>
  <r>
    <x v="2"/>
    <s v="FC00"/>
    <s v="JRNL00072881"/>
    <s v="FN41-00000-25BD-2831"/>
    <x v="0"/>
    <s v="00000"/>
    <x v="4"/>
    <s v="2831"/>
    <s v=""/>
    <n v="578"/>
    <x v="11"/>
    <s v=""/>
    <s v="15"/>
    <s v="JRNL00072881"/>
    <x v="6"/>
    <d v="2010-05-12T00:00:00"/>
    <s v="Yes"/>
  </r>
  <r>
    <x v="2"/>
    <s v="FC00"/>
    <s v="JRNL00072881"/>
    <s v="FN43-00000-25BD-2831"/>
    <x v="1"/>
    <s v="00000"/>
    <x v="4"/>
    <s v="2831"/>
    <s v=""/>
    <n v="-96"/>
    <x v="11"/>
    <s v=""/>
    <s v="15"/>
    <s v="JRNL00072881"/>
    <x v="6"/>
    <d v="2010-05-12T00:00:00"/>
    <s v="Yes"/>
  </r>
  <r>
    <x v="2"/>
    <s v="FC00"/>
    <s v="JRNL00072881"/>
    <s v="FN41-00000-25DP-2822"/>
    <x v="0"/>
    <s v="00000"/>
    <x v="3"/>
    <s v="2822"/>
    <s v=""/>
    <n v="9670"/>
    <x v="11"/>
    <s v=""/>
    <s v="15"/>
    <s v="JRNL00072881"/>
    <x v="6"/>
    <d v="2010-05-12T00:00:00"/>
    <s v="Yes"/>
  </r>
  <r>
    <x v="2"/>
    <s v="FC00"/>
    <s v="JRNL00072881"/>
    <s v="FN43-00000-25DP-2822"/>
    <x v="1"/>
    <s v="00000"/>
    <x v="3"/>
    <s v="2822"/>
    <s v=""/>
    <n v="2292"/>
    <x v="11"/>
    <s v=""/>
    <s v="15"/>
    <s v="JRNL00072881"/>
    <x v="6"/>
    <d v="2010-05-12T00:00:00"/>
    <s v="Yes"/>
  </r>
  <r>
    <x v="2"/>
    <s v="FC00"/>
    <s v="JRNL00072881"/>
    <s v="FN41-00000-25DP-2822"/>
    <x v="0"/>
    <s v="00000"/>
    <x v="3"/>
    <s v="2822"/>
    <s v=""/>
    <n v="-16242"/>
    <x v="11"/>
    <s v=""/>
    <s v="15"/>
    <s v="JRNL00072881"/>
    <x v="6"/>
    <d v="2010-05-12T00:00:00"/>
    <s v="Yes"/>
  </r>
  <r>
    <x v="2"/>
    <s v="FC00"/>
    <s v="JRNL00072881"/>
    <s v="FN43-00000-25DP-2822"/>
    <x v="1"/>
    <s v="00000"/>
    <x v="3"/>
    <s v="2822"/>
    <s v=""/>
    <n v="-6565"/>
    <x v="11"/>
    <s v=""/>
    <s v="15"/>
    <s v="JRNL00072881"/>
    <x v="6"/>
    <d v="2010-05-12T00:00:00"/>
    <s v="Yes"/>
  </r>
  <r>
    <x v="2"/>
    <s v="FC00"/>
    <s v="JRNL00072881"/>
    <s v="FN41-00000-25CN-2831"/>
    <x v="0"/>
    <s v="00000"/>
    <x v="5"/>
    <s v="2831"/>
    <s v=""/>
    <n v="9760"/>
    <x v="11"/>
    <s v=""/>
    <s v="15"/>
    <s v="JRNL00072881"/>
    <x v="6"/>
    <d v="2010-05-12T00:00:00"/>
    <s v="Yes"/>
  </r>
  <r>
    <x v="2"/>
    <s v="FC00"/>
    <s v="JRNL00072881"/>
    <s v="FN43-00000-25CN-2831"/>
    <x v="1"/>
    <s v="00000"/>
    <x v="5"/>
    <s v="2831"/>
    <s v=""/>
    <n v="155"/>
    <x v="11"/>
    <s v=""/>
    <s v="15"/>
    <s v="JRNL00072881"/>
    <x v="6"/>
    <d v="2010-05-12T00:00:00"/>
    <s v="Yes"/>
  </r>
  <r>
    <x v="2"/>
    <s v="FC00"/>
    <s v="JRNL00072881"/>
    <s v="FN41-00000-25CN-2831"/>
    <x v="0"/>
    <s v="00000"/>
    <x v="5"/>
    <s v="2831"/>
    <s v=""/>
    <n v="1623"/>
    <x v="11"/>
    <s v=""/>
    <s v="15"/>
    <s v="JRNL00072881"/>
    <x v="6"/>
    <d v="2010-05-12T00:00:00"/>
    <s v="Yes"/>
  </r>
  <r>
    <x v="2"/>
    <s v="FC00"/>
    <s v="JRNL00072881"/>
    <s v="FN43-00000-25CN-2831"/>
    <x v="1"/>
    <s v="00000"/>
    <x v="5"/>
    <s v="2831"/>
    <s v=""/>
    <n v="26"/>
    <x v="11"/>
    <s v=""/>
    <s v="15"/>
    <s v="JRNL00072881"/>
    <x v="6"/>
    <d v="2010-05-12T00:00:00"/>
    <s v="Yes"/>
  </r>
  <r>
    <x v="2"/>
    <s v="FC00"/>
    <s v="JRNL00107522"/>
    <s v="FN41-00000-2500-2832"/>
    <x v="0"/>
    <s v="00000"/>
    <x v="1"/>
    <s v="2832"/>
    <s v=""/>
    <n v="-10"/>
    <x v="11"/>
    <s v=""/>
    <s v="15"/>
    <s v="JRNL00107522"/>
    <x v="6"/>
    <d v="2011-01-25T00:00:00"/>
    <s v="Yes"/>
  </r>
  <r>
    <x v="2"/>
    <s v="FC00"/>
    <s v="JRNL00107522"/>
    <s v="FN41-00000-2500-2832"/>
    <x v="0"/>
    <s v="00000"/>
    <x v="1"/>
    <s v="2832"/>
    <s v=""/>
    <n v="-27"/>
    <x v="11"/>
    <s v=""/>
    <s v="15"/>
    <s v="JRNL00107522"/>
    <x v="6"/>
    <d v="2011-01-25T00:00:00"/>
    <s v="Yes"/>
  </r>
  <r>
    <x v="2"/>
    <s v="FC00"/>
    <s v="JRNL00107522"/>
    <s v="FN43-00000-2500-2832"/>
    <x v="1"/>
    <s v="00000"/>
    <x v="1"/>
    <s v="2832"/>
    <s v=""/>
    <n v="36"/>
    <x v="11"/>
    <s v=""/>
    <s v="15"/>
    <s v="JRNL00107522"/>
    <x v="6"/>
    <d v="2011-01-25T00:00:00"/>
    <s v="Yes"/>
  </r>
  <r>
    <x v="2"/>
    <s v="FC00"/>
    <s v="JRNL00107522"/>
    <s v="FN41-00000-2500-2832"/>
    <x v="0"/>
    <s v="00000"/>
    <x v="1"/>
    <s v="2832"/>
    <s v=""/>
    <n v="-64"/>
    <x v="11"/>
    <s v=""/>
    <s v="15"/>
    <s v="JRNL00107522"/>
    <x v="6"/>
    <d v="2011-01-25T00:00:00"/>
    <s v="Yes"/>
  </r>
  <r>
    <x v="2"/>
    <s v="FC00"/>
    <s v="JRNL00107522"/>
    <s v="FN41-00000-2500-2832"/>
    <x v="0"/>
    <s v="00000"/>
    <x v="1"/>
    <s v="2832"/>
    <s v=""/>
    <n v="84"/>
    <x v="11"/>
    <s v=""/>
    <s v="15"/>
    <s v="JRNL00107522"/>
    <x v="6"/>
    <d v="2011-01-25T00:00:00"/>
    <s v="Yes"/>
  </r>
  <r>
    <x v="2"/>
    <s v="FC00"/>
    <s v="JRNL00107522"/>
    <s v="FN43-00000-2500-2832"/>
    <x v="1"/>
    <s v="00000"/>
    <x v="1"/>
    <s v="2832"/>
    <s v=""/>
    <n v="-143"/>
    <x v="11"/>
    <s v=""/>
    <s v="15"/>
    <s v="JRNL00107522"/>
    <x v="6"/>
    <d v="2011-01-25T00:00:00"/>
    <s v="Yes"/>
  </r>
  <r>
    <x v="2"/>
    <s v="FC00"/>
    <s v="JRNL00107522"/>
    <s v="FN41-00000-2500-2832"/>
    <x v="0"/>
    <s v="00000"/>
    <x v="1"/>
    <s v="2832"/>
    <s v=""/>
    <n v="-165"/>
    <x v="11"/>
    <s v=""/>
    <s v="15"/>
    <s v="JRNL00107522"/>
    <x v="6"/>
    <d v="2011-01-25T00:00:00"/>
    <s v="Yes"/>
  </r>
  <r>
    <x v="2"/>
    <s v="FC00"/>
    <s v="JRNL00107522"/>
    <s v="FN41-00000-25PR-2832"/>
    <x v="0"/>
    <s v="00000"/>
    <x v="11"/>
    <s v="2832"/>
    <s v=""/>
    <n v="28133"/>
    <x v="11"/>
    <s v=""/>
    <s v="15"/>
    <s v="JRNL00107522"/>
    <x v="6"/>
    <d v="2011-01-25T00:00:00"/>
    <s v="Yes"/>
  </r>
  <r>
    <x v="2"/>
    <s v="FC00"/>
    <s v="JRNL00107522"/>
    <s v="FN41-00000-25PR-2832"/>
    <x v="0"/>
    <s v="00000"/>
    <x v="11"/>
    <s v="2832"/>
    <s v=""/>
    <n v="4679"/>
    <x v="11"/>
    <s v=""/>
    <s v="15"/>
    <s v="JRNL00107522"/>
    <x v="6"/>
    <d v="2011-01-25T00:00:00"/>
    <s v="Yes"/>
  </r>
  <r>
    <x v="2"/>
    <s v="FC00"/>
    <s v="JRNL00107522"/>
    <s v="FN43-00000-25PR-2832"/>
    <x v="1"/>
    <s v="00000"/>
    <x v="11"/>
    <s v="2832"/>
    <s v=""/>
    <n v="11387"/>
    <x v="11"/>
    <s v=""/>
    <s v="15"/>
    <s v="JRNL00107522"/>
    <x v="6"/>
    <d v="2011-01-25T00:00:00"/>
    <s v="Yes"/>
  </r>
  <r>
    <x v="2"/>
    <s v="FC00"/>
    <s v="JRNL00107522"/>
    <s v="FN43-00000-25PR-2832"/>
    <x v="1"/>
    <s v="00000"/>
    <x v="11"/>
    <s v="2832"/>
    <s v=""/>
    <n v="1894"/>
    <x v="11"/>
    <s v=""/>
    <s v="15"/>
    <s v="JRNL00107522"/>
    <x v="6"/>
    <d v="2011-01-25T00:00:00"/>
    <s v="Yes"/>
  </r>
  <r>
    <x v="2"/>
    <s v="FC00"/>
    <s v="JRNL00072881"/>
    <s v="FN41-00000-25SI-2832"/>
    <x v="0"/>
    <s v="00000"/>
    <x v="7"/>
    <s v="2832"/>
    <s v=""/>
    <n v="28133"/>
    <x v="11"/>
    <s v=""/>
    <s v="15"/>
    <s v="JRNL00072881"/>
    <x v="6"/>
    <d v="2010-05-12T00:00:00"/>
    <s v="Yes"/>
  </r>
  <r>
    <x v="2"/>
    <s v="FC00"/>
    <s v="JRNL00072881"/>
    <s v="FN43-00000-25SI-2832"/>
    <x v="1"/>
    <s v="00000"/>
    <x v="7"/>
    <s v="2832"/>
    <s v=""/>
    <n v="11387"/>
    <x v="11"/>
    <s v=""/>
    <s v="15"/>
    <s v="JRNL00072881"/>
    <x v="6"/>
    <d v="2010-05-12T00:00:00"/>
    <s v="Yes"/>
  </r>
  <r>
    <x v="2"/>
    <s v="FC00"/>
    <s v="JRNL00072881"/>
    <s v="FN41-00000-25SI-2832"/>
    <x v="0"/>
    <s v="00000"/>
    <x v="7"/>
    <s v="2832"/>
    <s v=""/>
    <n v="4679"/>
    <x v="11"/>
    <s v=""/>
    <s v="15"/>
    <s v="JRNL00072881"/>
    <x v="6"/>
    <d v="2010-05-12T00:00:00"/>
    <s v="Yes"/>
  </r>
  <r>
    <x v="2"/>
    <s v="FC00"/>
    <s v="JRNL00072881"/>
    <s v="FN43-00000-25SI-2832"/>
    <x v="1"/>
    <s v="00000"/>
    <x v="7"/>
    <s v="2832"/>
    <s v=""/>
    <n v="1894"/>
    <x v="11"/>
    <s v=""/>
    <s v="15"/>
    <s v="JRNL00072881"/>
    <x v="6"/>
    <d v="2010-05-12T00:00:00"/>
    <s v="Yes"/>
  </r>
  <r>
    <x v="2"/>
    <s v="FC00"/>
    <s v="JRNL00072881"/>
    <s v="FN41-00000-25VA-2831"/>
    <x v="0"/>
    <s v="00000"/>
    <x v="8"/>
    <s v="2831"/>
    <s v=""/>
    <n v="-1258"/>
    <x v="11"/>
    <s v=""/>
    <s v="15"/>
    <s v="JRNL00072881"/>
    <x v="6"/>
    <d v="2010-05-12T00:00:00"/>
    <s v="Yes"/>
  </r>
  <r>
    <x v="2"/>
    <s v="FC00"/>
    <s v="JRNL00072881"/>
    <s v="FN43-00000-25VA-2831"/>
    <x v="1"/>
    <s v="00000"/>
    <x v="8"/>
    <s v="2831"/>
    <s v=""/>
    <n v="-559"/>
    <x v="11"/>
    <s v=""/>
    <s v="15"/>
    <s v="JRNL00072881"/>
    <x v="6"/>
    <d v="2010-05-12T00:00:00"/>
    <s v="Yes"/>
  </r>
  <r>
    <x v="2"/>
    <s v="FC00"/>
    <s v="JRNL00072881"/>
    <s v="FN41-00000-25VA-2831"/>
    <x v="0"/>
    <s v="00000"/>
    <x v="8"/>
    <s v="2831"/>
    <s v=""/>
    <n v="-210"/>
    <x v="11"/>
    <s v=""/>
    <s v="15"/>
    <s v="JRNL00072881"/>
    <x v="6"/>
    <d v="2010-05-12T00:00:00"/>
    <s v="Yes"/>
  </r>
  <r>
    <x v="2"/>
    <s v="FC00"/>
    <s v="JRNL00072881"/>
    <s v="FN43-00000-25VA-2831"/>
    <x v="1"/>
    <s v="00000"/>
    <x v="8"/>
    <s v="2831"/>
    <s v=""/>
    <n v="-93"/>
    <x v="11"/>
    <s v=""/>
    <s v="15"/>
    <s v="JRNL00072881"/>
    <x v="6"/>
    <d v="2010-05-12T00:00:00"/>
    <s v="Yes"/>
  </r>
  <r>
    <x v="2"/>
    <s v="FC00"/>
    <s v="JRNL00072881"/>
    <s v="FN41-00000-25UR-2831"/>
    <x v="0"/>
    <s v="00000"/>
    <x v="9"/>
    <s v="2831"/>
    <s v=""/>
    <n v="470"/>
    <x v="11"/>
    <s v=""/>
    <s v="15"/>
    <s v="JRNL00072881"/>
    <x v="6"/>
    <d v="2010-05-12T00:00:00"/>
    <s v="Yes"/>
  </r>
  <r>
    <x v="2"/>
    <s v="FC00"/>
    <s v="JRNL00072881"/>
    <s v="FN43-00000-25UR-2831"/>
    <x v="1"/>
    <s v="00000"/>
    <x v="9"/>
    <s v="2831"/>
    <s v=""/>
    <n v="190"/>
    <x v="11"/>
    <s v=""/>
    <s v="15"/>
    <s v="JRNL00072881"/>
    <x v="6"/>
    <d v="2010-05-12T00:00:00"/>
    <s v="Yes"/>
  </r>
  <r>
    <x v="2"/>
    <s v="FC00"/>
    <s v="JRNL00072881"/>
    <s v="FN41-00000-25UR-2831"/>
    <x v="0"/>
    <s v="00000"/>
    <x v="9"/>
    <s v="2831"/>
    <s v=""/>
    <n v="78"/>
    <x v="11"/>
    <s v=""/>
    <s v="15"/>
    <s v="JRNL00072881"/>
    <x v="6"/>
    <d v="2010-05-12T00:00:00"/>
    <s v="Yes"/>
  </r>
  <r>
    <x v="2"/>
    <s v="FC00"/>
    <s v="JRNL00072881"/>
    <s v="FN43-00000-25UR-2831"/>
    <x v="1"/>
    <s v="00000"/>
    <x v="9"/>
    <s v="2831"/>
    <s v=""/>
    <n v="32"/>
    <x v="11"/>
    <s v=""/>
    <s v="15"/>
    <s v="JRNL00072881"/>
    <x v="6"/>
    <d v="2010-05-12T00:00:00"/>
    <s v="Yes"/>
  </r>
  <r>
    <x v="2"/>
    <s v="FC00"/>
    <s v="JRNL00107522"/>
    <s v="FN43-00000-25UR-2831"/>
    <x v="1"/>
    <s v="00000"/>
    <x v="9"/>
    <s v="2831"/>
    <s v=""/>
    <n v="-32"/>
    <x v="11"/>
    <s v=""/>
    <s v="15"/>
    <s v="JRNL00107522"/>
    <x v="6"/>
    <d v="2011-01-25T00:00:00"/>
    <s v="Yes"/>
  </r>
  <r>
    <x v="2"/>
    <s v="FC00"/>
    <s v="JRNL00107522"/>
    <s v="FN41-00000-25UR-2831"/>
    <x v="0"/>
    <s v="00000"/>
    <x v="9"/>
    <s v="2831"/>
    <s v=""/>
    <n v="-78"/>
    <x v="11"/>
    <s v=""/>
    <s v="15"/>
    <s v="JRNL00107522"/>
    <x v="6"/>
    <d v="2011-01-25T00:00:00"/>
    <s v="Yes"/>
  </r>
  <r>
    <x v="2"/>
    <s v="FC00"/>
    <s v="JRNL00107522"/>
    <s v="FN43-00000-25UR-2831"/>
    <x v="1"/>
    <s v="00000"/>
    <x v="9"/>
    <s v="2831"/>
    <s v=""/>
    <n v="-190"/>
    <x v="11"/>
    <s v=""/>
    <s v="15"/>
    <s v="JRNL00107522"/>
    <x v="6"/>
    <d v="2011-01-25T00:00:00"/>
    <s v="Yes"/>
  </r>
  <r>
    <x v="2"/>
    <s v="FC00"/>
    <s v="JRNL00107522"/>
    <s v="FN41-00000-25UR-2831"/>
    <x v="0"/>
    <s v="00000"/>
    <x v="9"/>
    <s v="2831"/>
    <s v=""/>
    <n v="-470"/>
    <x v="11"/>
    <s v=""/>
    <s v="15"/>
    <s v="JRNL00107522"/>
    <x v="6"/>
    <d v="2011-01-25T00:00:00"/>
    <s v="Yes"/>
  </r>
  <r>
    <x v="2"/>
    <s v="FC00"/>
    <s v="JRNL00107522"/>
    <s v="FN43-00000-25SI-2832"/>
    <x v="1"/>
    <s v="00000"/>
    <x v="7"/>
    <s v="2832"/>
    <s v=""/>
    <n v="-1894"/>
    <x v="11"/>
    <s v=""/>
    <s v="15"/>
    <s v="JRNL00107522"/>
    <x v="6"/>
    <d v="2011-01-25T00:00:00"/>
    <s v="Yes"/>
  </r>
  <r>
    <x v="2"/>
    <s v="FC00"/>
    <s v="JRNL00107522"/>
    <s v="FN41-00000-25SI-2832"/>
    <x v="0"/>
    <s v="00000"/>
    <x v="7"/>
    <s v="2832"/>
    <s v=""/>
    <n v="-4679"/>
    <x v="11"/>
    <s v=""/>
    <s v="15"/>
    <s v="JRNL00107522"/>
    <x v="6"/>
    <d v="2011-01-25T00:00:00"/>
    <s v="Yes"/>
  </r>
  <r>
    <x v="2"/>
    <s v="FC00"/>
    <s v="JRNL00107522"/>
    <s v="FN43-00000-25SI-2832"/>
    <x v="1"/>
    <s v="00000"/>
    <x v="7"/>
    <s v="2832"/>
    <s v=""/>
    <n v="-11387"/>
    <x v="11"/>
    <s v=""/>
    <s v="15"/>
    <s v="JRNL00107522"/>
    <x v="6"/>
    <d v="2011-01-25T00:00:00"/>
    <s v="Yes"/>
  </r>
  <r>
    <x v="2"/>
    <s v="FC00"/>
    <s v="JRNL00107522"/>
    <s v="FN41-00000-25SI-2832"/>
    <x v="0"/>
    <s v="00000"/>
    <x v="7"/>
    <s v="2832"/>
    <s v=""/>
    <n v="-28133"/>
    <x v="11"/>
    <s v=""/>
    <s v="15"/>
    <s v="JRNL00107522"/>
    <x v="6"/>
    <d v="2011-01-25T00:00:00"/>
    <s v="Yes"/>
  </r>
  <r>
    <x v="2"/>
    <s v="FC00"/>
    <s v="JRNL00107522"/>
    <s v="FN41-00000-25SI-2831"/>
    <x v="0"/>
    <s v="00000"/>
    <x v="7"/>
    <s v="2831"/>
    <s v=""/>
    <n v="78"/>
    <x v="11"/>
    <s v=""/>
    <s v="15"/>
    <s v="JRNL00107522"/>
    <x v="6"/>
    <d v="2011-01-25T00:00:00"/>
    <s v="Yes"/>
  </r>
  <r>
    <x v="2"/>
    <s v="FC00"/>
    <s v="JRNL00107522"/>
    <s v="FN43-00000-25SI-2831"/>
    <x v="1"/>
    <s v="00000"/>
    <x v="7"/>
    <s v="2831"/>
    <s v=""/>
    <n v="32"/>
    <x v="11"/>
    <s v=""/>
    <s v="15"/>
    <s v="JRNL00107522"/>
    <x v="6"/>
    <d v="2011-01-25T00:00:00"/>
    <s v="Yes"/>
  </r>
  <r>
    <x v="2"/>
    <s v="FC00"/>
    <s v="JRNL00107522"/>
    <s v="FN41-00000-25SV-2831"/>
    <x v="0"/>
    <s v="00000"/>
    <x v="14"/>
    <s v="2831"/>
    <s v=""/>
    <n v="-508"/>
    <x v="11"/>
    <s v=""/>
    <s v="15"/>
    <s v="JRNL00107522"/>
    <x v="6"/>
    <d v="2011-01-25T00:00:00"/>
    <s v="Yes"/>
  </r>
  <r>
    <x v="2"/>
    <s v="FC00"/>
    <s v="JRNL00107522"/>
    <s v="FN41-00000-25SV-2831"/>
    <x v="0"/>
    <s v="00000"/>
    <x v="14"/>
    <s v="2831"/>
    <s v=""/>
    <n v="-84"/>
    <x v="11"/>
    <s v=""/>
    <s v="15"/>
    <s v="JRNL00107522"/>
    <x v="6"/>
    <d v="2011-01-25T00:00:00"/>
    <s v="Yes"/>
  </r>
  <r>
    <x v="2"/>
    <s v="FC00"/>
    <s v="JRNL00107522"/>
    <s v="FN43-00000-25SV-2831"/>
    <x v="1"/>
    <s v="00000"/>
    <x v="14"/>
    <s v="2831"/>
    <s v=""/>
    <n v="-216"/>
    <x v="11"/>
    <s v=""/>
    <s v="15"/>
    <s v="JRNL00107522"/>
    <x v="6"/>
    <d v="2011-01-25T00:00:00"/>
    <s v="Yes"/>
  </r>
  <r>
    <x v="2"/>
    <s v="FC00"/>
    <s v="JRNL00107522"/>
    <s v="FN43-00000-25SV-2831"/>
    <x v="1"/>
    <s v="00000"/>
    <x v="14"/>
    <s v="2831"/>
    <s v=""/>
    <n v="-36"/>
    <x v="11"/>
    <s v=""/>
    <s v="15"/>
    <s v="JRNL00107522"/>
    <x v="6"/>
    <d v="2011-01-25T00:00:00"/>
    <s v="Yes"/>
  </r>
  <r>
    <x v="2"/>
    <s v="FC00"/>
    <s v="JRNL00107522"/>
    <s v="FN41-00000-25RD-2832"/>
    <x v="0"/>
    <s v="00000"/>
    <x v="13"/>
    <s v="2832"/>
    <s v=""/>
    <n v="2028"/>
    <x v="11"/>
    <s v=""/>
    <s v="15"/>
    <s v="JRNL00107522"/>
    <x v="6"/>
    <d v="2011-01-25T00:00:00"/>
    <s v="Yes"/>
  </r>
  <r>
    <x v="2"/>
    <s v="FC00"/>
    <s v="JRNL00107522"/>
    <s v="FN41-00000-25RD-2832"/>
    <x v="0"/>
    <s v="00000"/>
    <x v="13"/>
    <s v="2832"/>
    <s v=""/>
    <n v="337"/>
    <x v="11"/>
    <s v=""/>
    <s v="15"/>
    <s v="JRNL00107522"/>
    <x v="6"/>
    <d v="2011-01-25T00:00:00"/>
    <s v="Yes"/>
  </r>
  <r>
    <x v="2"/>
    <s v="FC00"/>
    <s v="JRNL00107522"/>
    <s v="FN43-00000-25RD-2832"/>
    <x v="1"/>
    <s v="00000"/>
    <x v="13"/>
    <s v="2832"/>
    <s v=""/>
    <n v="862"/>
    <x v="11"/>
    <s v=""/>
    <s v="15"/>
    <s v="JRNL00107522"/>
    <x v="6"/>
    <d v="2011-01-25T00:00:00"/>
    <s v="Yes"/>
  </r>
  <r>
    <x v="2"/>
    <s v="FC00"/>
    <s v="JRNL00107522"/>
    <s v="FN43-00000-25RD-2832"/>
    <x v="1"/>
    <s v="00000"/>
    <x v="13"/>
    <s v="2832"/>
    <s v=""/>
    <n v="143"/>
    <x v="11"/>
    <s v=""/>
    <s v="15"/>
    <s v="JRNL00107522"/>
    <x v="6"/>
    <d v="2011-01-25T00:00:00"/>
    <s v="Yes"/>
  </r>
  <r>
    <x v="2"/>
    <s v="FC00"/>
    <s v="JRNL00107522"/>
    <s v="FN41-00000-25SI-2832"/>
    <x v="0"/>
    <s v="00000"/>
    <x v="7"/>
    <s v="2832"/>
    <s v=""/>
    <n v="470"/>
    <x v="11"/>
    <s v=""/>
    <s v="15"/>
    <s v="JRNL00107522"/>
    <x v="6"/>
    <d v="2011-01-25T00:00:00"/>
    <s v="Yes"/>
  </r>
  <r>
    <x v="2"/>
    <s v="FC00"/>
    <s v="JRNL00107522"/>
    <s v="FN43-00000-2500-2832"/>
    <x v="1"/>
    <s v="00000"/>
    <x v="1"/>
    <s v="2832"/>
    <s v=""/>
    <n v="-204"/>
    <x v="11"/>
    <s v=""/>
    <s v="15"/>
    <s v="JRNL00107522"/>
    <x v="6"/>
    <d v="2011-01-25T00:00:00"/>
    <s v="Yes"/>
  </r>
  <r>
    <x v="2"/>
    <s v="FC00"/>
    <s v="JRNL00107522"/>
    <s v="FN43-00000-2500-2832"/>
    <x v="1"/>
    <s v="00000"/>
    <x v="1"/>
    <s v="2832"/>
    <s v=""/>
    <n v="216"/>
    <x v="11"/>
    <s v=""/>
    <s v="15"/>
    <s v="JRNL00107522"/>
    <x v="6"/>
    <d v="2011-01-25T00:00:00"/>
    <s v="Yes"/>
  </r>
  <r>
    <x v="2"/>
    <s v="FC00"/>
    <s v="JRNL00107522"/>
    <s v="FN41-00000-2500-2832"/>
    <x v="0"/>
    <s v="00000"/>
    <x v="1"/>
    <s v="2832"/>
    <s v=""/>
    <n v="-337"/>
    <x v="11"/>
    <s v=""/>
    <s v="15"/>
    <s v="JRNL00107522"/>
    <x v="6"/>
    <d v="2011-01-25T00:00:00"/>
    <s v="Yes"/>
  </r>
  <r>
    <x v="2"/>
    <s v="FC00"/>
    <s v="JRNL00107522"/>
    <s v="FN41-00000-2500-2832"/>
    <x v="0"/>
    <s v="00000"/>
    <x v="1"/>
    <s v="2832"/>
    <s v=""/>
    <n v="508"/>
    <x v="11"/>
    <s v=""/>
    <s v="15"/>
    <s v="JRNL00107522"/>
    <x v="6"/>
    <d v="2011-01-25T00:00:00"/>
    <s v="Yes"/>
  </r>
  <r>
    <x v="2"/>
    <s v="FC00"/>
    <s v="JRNL00107522"/>
    <s v="FN43-00000-2500-2832"/>
    <x v="1"/>
    <s v="00000"/>
    <x v="1"/>
    <s v="2832"/>
    <s v=""/>
    <n v="-862"/>
    <x v="11"/>
    <s v=""/>
    <s v="15"/>
    <s v="JRNL00107522"/>
    <x v="6"/>
    <d v="2011-01-25T00:00:00"/>
    <s v="Yes"/>
  </r>
  <r>
    <x v="2"/>
    <s v="FC00"/>
    <s v="JRNL00107522"/>
    <s v="FN43-00000-2500-2832"/>
    <x v="1"/>
    <s v="00000"/>
    <x v="1"/>
    <s v="2832"/>
    <s v=""/>
    <n v="-1231"/>
    <x v="11"/>
    <s v=""/>
    <s v="15"/>
    <s v="JRNL00107522"/>
    <x v="6"/>
    <d v="2011-01-25T00:00:00"/>
    <s v="Yes"/>
  </r>
  <r>
    <x v="2"/>
    <s v="FC00"/>
    <s v="JRNL00107522"/>
    <s v="FN41-00000-2500-2832"/>
    <x v="0"/>
    <s v="00000"/>
    <x v="1"/>
    <s v="2832"/>
    <s v=""/>
    <n v="-2028"/>
    <x v="11"/>
    <s v=""/>
    <s v="15"/>
    <s v="JRNL00107522"/>
    <x v="6"/>
    <d v="2011-01-25T00:00:00"/>
    <s v="Yes"/>
  </r>
  <r>
    <x v="2"/>
    <s v="FC00"/>
    <s v="JRNL00107522"/>
    <s v="FN41-00000-25AM-2832"/>
    <x v="0"/>
    <s v="00000"/>
    <x v="12"/>
    <s v="2832"/>
    <s v=""/>
    <n v="64"/>
    <x v="11"/>
    <s v=""/>
    <s v="15"/>
    <s v="JRNL00107522"/>
    <x v="6"/>
    <d v="2011-01-25T00:00:00"/>
    <s v="Yes"/>
  </r>
  <r>
    <x v="2"/>
    <s v="FC00"/>
    <s v="JRNL00107522"/>
    <s v="FN41-00000-25AM-2832"/>
    <x v="0"/>
    <s v="00000"/>
    <x v="12"/>
    <s v="2832"/>
    <s v=""/>
    <n v="10"/>
    <x v="11"/>
    <s v=""/>
    <s v="15"/>
    <s v="JRNL00107522"/>
    <x v="6"/>
    <d v="2011-01-25T00:00:00"/>
    <s v="Yes"/>
  </r>
  <r>
    <x v="2"/>
    <s v="FC00"/>
    <s v="JRNL00107522"/>
    <s v="FN43-00000-25AM-2832"/>
    <x v="1"/>
    <s v="00000"/>
    <x v="12"/>
    <s v="2832"/>
    <s v=""/>
    <n v="1231"/>
    <x v="11"/>
    <s v=""/>
    <s v="15"/>
    <s v="JRNL00107522"/>
    <x v="6"/>
    <d v="2011-01-25T00:00:00"/>
    <s v="Yes"/>
  </r>
  <r>
    <x v="2"/>
    <s v="FC00"/>
    <s v="JRNL00107522"/>
    <s v="FN43-00000-25AM-2832"/>
    <x v="1"/>
    <s v="00000"/>
    <x v="12"/>
    <s v="2832"/>
    <s v=""/>
    <n v="204"/>
    <x v="11"/>
    <s v=""/>
    <s v="15"/>
    <s v="JRNL00107522"/>
    <x v="6"/>
    <d v="2011-01-25T00:00:00"/>
    <s v="Yes"/>
  </r>
  <r>
    <x v="2"/>
    <s v="FC00"/>
    <s v="JRNL00072881"/>
    <s v="FN41-00000-25EN-2832"/>
    <x v="0"/>
    <s v="00000"/>
    <x v="10"/>
    <s v="2832"/>
    <s v=""/>
    <n v="2312"/>
    <x v="11"/>
    <s v=""/>
    <s v="15"/>
    <s v="JRNL00072881"/>
    <x v="6"/>
    <d v="2010-05-12T00:00:00"/>
    <s v="Yes"/>
  </r>
  <r>
    <x v="2"/>
    <s v="FC00"/>
    <s v="JRNL00072881"/>
    <s v="FN43-00000-25EN-2832"/>
    <x v="1"/>
    <s v="00000"/>
    <x v="10"/>
    <s v="2832"/>
    <s v=""/>
    <n v="238"/>
    <x v="11"/>
    <s v=""/>
    <s v="15"/>
    <s v="JRNL00072881"/>
    <x v="6"/>
    <d v="2010-05-12T00:00:00"/>
    <s v="Yes"/>
  </r>
  <r>
    <x v="2"/>
    <s v="FC00"/>
    <s v="JRNL00072881"/>
    <s v="FN41-00000-25EN-2832"/>
    <x v="0"/>
    <s v="00000"/>
    <x v="10"/>
    <s v="2832"/>
    <s v=""/>
    <n v="385"/>
    <x v="11"/>
    <s v=""/>
    <s v="15"/>
    <s v="JRNL00072881"/>
    <x v="6"/>
    <d v="2010-05-12T00:00:00"/>
    <s v="Yes"/>
  </r>
  <r>
    <x v="2"/>
    <s v="FC00"/>
    <s v="JRNL00072881"/>
    <s v="FN43-00000-25EN-2832"/>
    <x v="1"/>
    <s v="00000"/>
    <x v="10"/>
    <s v="2832"/>
    <s v=""/>
    <n v="40"/>
    <x v="11"/>
    <s v=""/>
    <s v="15"/>
    <s v="JRNL00072881"/>
    <x v="6"/>
    <d v="2010-05-12T00:00:00"/>
    <s v="Yes"/>
  </r>
  <r>
    <x v="2"/>
    <s v="FC00"/>
    <s v="JRNL00107522"/>
    <s v="FN43-00000-25SI-2832"/>
    <x v="1"/>
    <s v="00000"/>
    <x v="7"/>
    <s v="2832"/>
    <s v=""/>
    <n v="190"/>
    <x v="11"/>
    <s v=""/>
    <s v="15"/>
    <s v="JRNL00107522"/>
    <x v="6"/>
    <d v="2011-01-25T00:00:00"/>
    <s v="Yes"/>
  </r>
  <r>
    <x v="2"/>
    <s v="FC00"/>
    <s v="JRNL00107522"/>
    <s v="FN41-00000-25WR-2832"/>
    <x v="0"/>
    <s v="00000"/>
    <x v="15"/>
    <s v="2832"/>
    <s v=""/>
    <n v="165"/>
    <x v="11"/>
    <s v=""/>
    <s v="15"/>
    <s v="JRNL00107522"/>
    <x v="6"/>
    <d v="2011-01-25T00:00:00"/>
    <s v="Yes"/>
  </r>
  <r>
    <x v="2"/>
    <s v="FC00"/>
    <s v="JRNL00107522"/>
    <s v="FN41-00000-25WR-2832"/>
    <x v="0"/>
    <s v="00000"/>
    <x v="15"/>
    <s v="2832"/>
    <s v=""/>
    <n v="27"/>
    <x v="11"/>
    <s v=""/>
    <s v="15"/>
    <s v="JRNL00107522"/>
    <x v="6"/>
    <d v="2011-01-25T00:00:00"/>
    <s v="Yes"/>
  </r>
  <r>
    <x v="3"/>
    <s v="FC00"/>
    <s v="JRNL00072876"/>
    <s v="FN41-00000-25IT-2550"/>
    <x v="0"/>
    <s v="00000"/>
    <x v="16"/>
    <s v="2550"/>
    <s v=""/>
    <n v="2035"/>
    <x v="12"/>
    <s v=""/>
    <s v="6"/>
    <s v="JRNL00072876"/>
    <x v="6"/>
    <d v="2010-05-12T00:00:00"/>
    <s v="Yes"/>
  </r>
  <r>
    <x v="3"/>
    <s v="FC00"/>
    <s v="JRNL00072876"/>
    <s v="FN43-00000-25IT-2550"/>
    <x v="1"/>
    <s v="00000"/>
    <x v="16"/>
    <s v="2550"/>
    <s v=""/>
    <n v="507"/>
    <x v="12"/>
    <s v=""/>
    <s v="6"/>
    <s v="JRNL00072876"/>
    <x v="6"/>
    <d v="2010-05-12T00:00:00"/>
    <s v="Yes"/>
  </r>
  <r>
    <x v="2"/>
    <s v="FC00"/>
    <s v="JRNL00074935"/>
    <s v="FN41-00000-2500-2832"/>
    <x v="0"/>
    <s v="00000"/>
    <x v="1"/>
    <s v="2832"/>
    <s v=""/>
    <n v="144"/>
    <x v="13"/>
    <s v=""/>
    <s v=""/>
    <s v="JRNL00074935"/>
    <x v="7"/>
    <d v="2010-06-09T00:00:00"/>
    <s v="Yes"/>
  </r>
  <r>
    <x v="2"/>
    <s v="FC00"/>
    <s v="JRNL00074935"/>
    <s v="FN43-00000-2500-2832"/>
    <x v="1"/>
    <s v="00000"/>
    <x v="1"/>
    <s v="2832"/>
    <s v=""/>
    <n v="61"/>
    <x v="13"/>
    <s v=""/>
    <s v=""/>
    <s v="JRNL00074935"/>
    <x v="7"/>
    <d v="2010-06-09T00:00:00"/>
    <s v="Yes"/>
  </r>
  <r>
    <x v="2"/>
    <s v="FC00"/>
    <s v="JRNL00074935"/>
    <s v="FN41-00000-2500-2832"/>
    <x v="0"/>
    <s v="00000"/>
    <x v="1"/>
    <s v="2832"/>
    <s v=""/>
    <n v="24"/>
    <x v="13"/>
    <s v=""/>
    <s v=""/>
    <s v="JRNL00074935"/>
    <x v="7"/>
    <d v="2010-06-09T00:00:00"/>
    <s v="Yes"/>
  </r>
  <r>
    <x v="2"/>
    <s v="FC00"/>
    <s v="JRNL00074935"/>
    <s v="FN43-00000-2500-2832"/>
    <x v="1"/>
    <s v="00000"/>
    <x v="1"/>
    <s v="2832"/>
    <s v=""/>
    <n v="10"/>
    <x v="13"/>
    <s v=""/>
    <s v=""/>
    <s v="JRNL00074935"/>
    <x v="7"/>
    <d v="2010-06-09T00:00:00"/>
    <s v="Yes"/>
  </r>
  <r>
    <x v="2"/>
    <s v="FC00"/>
    <s v="JRNL00074935"/>
    <s v="FN41-00000-2500-2832"/>
    <x v="0"/>
    <s v="00000"/>
    <x v="1"/>
    <s v="2832"/>
    <s v=""/>
    <n v="165"/>
    <x v="13"/>
    <s v=""/>
    <s v=""/>
    <s v="JRNL00074935"/>
    <x v="7"/>
    <d v="2010-06-09T00:00:00"/>
    <s v="Yes"/>
  </r>
  <r>
    <x v="2"/>
    <s v="FC00"/>
    <s v="JRNL00074935"/>
    <s v="FN41-00000-25RC-2832"/>
    <x v="0"/>
    <s v="00000"/>
    <x v="6"/>
    <s v="2832"/>
    <s v=""/>
    <n v="4101"/>
    <x v="13"/>
    <s v=""/>
    <s v=""/>
    <s v="JRNL00074935"/>
    <x v="7"/>
    <d v="2010-06-09T00:00:00"/>
    <s v="Yes"/>
  </r>
  <r>
    <x v="2"/>
    <s v="FC00"/>
    <s v="JRNL00074935"/>
    <s v="FN41-00000-25RC-2832"/>
    <x v="0"/>
    <s v="00000"/>
    <x v="6"/>
    <s v="2832"/>
    <s v=""/>
    <n v="682"/>
    <x v="13"/>
    <s v=""/>
    <s v=""/>
    <s v="JRNL00074935"/>
    <x v="7"/>
    <d v="2010-06-09T00:00:00"/>
    <s v="Yes"/>
  </r>
  <r>
    <x v="2"/>
    <s v="FC00"/>
    <s v="JRNL00074935"/>
    <s v="FN41-00000-25PN-2832"/>
    <x v="0"/>
    <s v="00000"/>
    <x v="0"/>
    <s v="2832"/>
    <s v=""/>
    <n v="868"/>
    <x v="13"/>
    <s v=""/>
    <s v=""/>
    <s v="JRNL00074935"/>
    <x v="7"/>
    <d v="2010-06-09T00:00:00"/>
    <s v="Yes"/>
  </r>
  <r>
    <x v="2"/>
    <s v="FC00"/>
    <s v="JRNL00074935"/>
    <s v="FN43-00000-25PN-2832"/>
    <x v="1"/>
    <s v="00000"/>
    <x v="0"/>
    <s v="2832"/>
    <s v=""/>
    <n v="351"/>
    <x v="13"/>
    <s v=""/>
    <s v=""/>
    <s v="JRNL00074935"/>
    <x v="7"/>
    <d v="2010-06-09T00:00:00"/>
    <s v="Yes"/>
  </r>
  <r>
    <x v="2"/>
    <s v="FC00"/>
    <s v="JRNL00074935"/>
    <s v="FN41-00000-25PN-2832"/>
    <x v="0"/>
    <s v="00000"/>
    <x v="0"/>
    <s v="2832"/>
    <s v=""/>
    <n v="144"/>
    <x v="13"/>
    <s v=""/>
    <s v=""/>
    <s v="JRNL00074935"/>
    <x v="7"/>
    <d v="2010-06-09T00:00:00"/>
    <s v="Yes"/>
  </r>
  <r>
    <x v="2"/>
    <s v="FC00"/>
    <s v="JRNL00074935"/>
    <s v="FN43-00000-25PN-2832"/>
    <x v="1"/>
    <s v="00000"/>
    <x v="0"/>
    <s v="2832"/>
    <s v=""/>
    <n v="59"/>
    <x v="13"/>
    <s v=""/>
    <s v=""/>
    <s v="JRNL00074935"/>
    <x v="7"/>
    <d v="2010-06-09T00:00:00"/>
    <s v="Yes"/>
  </r>
  <r>
    <x v="2"/>
    <s v="FC00"/>
    <s v="JRNL00107555"/>
    <s v="FN41-00000-25PR-2832"/>
    <x v="0"/>
    <s v="00000"/>
    <x v="11"/>
    <s v="2832"/>
    <s v=""/>
    <n v="1720"/>
    <x v="13"/>
    <s v=""/>
    <s v="15"/>
    <s v="JRNL00107555"/>
    <x v="7"/>
    <d v="2011-01-25T00:00:00"/>
    <s v="Yes"/>
  </r>
  <r>
    <x v="2"/>
    <s v="FC00"/>
    <s v="JRNL00107555"/>
    <s v="FN41-00000-25PR-2832"/>
    <x v="0"/>
    <s v="00000"/>
    <x v="11"/>
    <s v="2832"/>
    <s v=""/>
    <n v="286"/>
    <x v="13"/>
    <s v=""/>
    <s v="15"/>
    <s v="JRNL00107555"/>
    <x v="7"/>
    <d v="2011-01-25T00:00:00"/>
    <s v="Yes"/>
  </r>
  <r>
    <x v="2"/>
    <s v="FC00"/>
    <s v="JRNL00107555"/>
    <s v="FN43-00000-25PR-2832"/>
    <x v="1"/>
    <s v="00000"/>
    <x v="11"/>
    <s v="2832"/>
    <s v=""/>
    <n v="696"/>
    <x v="13"/>
    <s v=""/>
    <s v="15"/>
    <s v="JRNL00107555"/>
    <x v="7"/>
    <d v="2011-01-25T00:00:00"/>
    <s v="Yes"/>
  </r>
  <r>
    <x v="2"/>
    <s v="FC00"/>
    <s v="JRNL00107555"/>
    <s v="FN43-00000-25PR-2832"/>
    <x v="1"/>
    <s v="00000"/>
    <x v="11"/>
    <s v="2832"/>
    <s v=""/>
    <n v="116"/>
    <x v="13"/>
    <s v=""/>
    <s v="15"/>
    <s v="JRNL00107555"/>
    <x v="7"/>
    <d v="2011-01-25T00:00:00"/>
    <s v="Yes"/>
  </r>
  <r>
    <x v="2"/>
    <s v="FC00"/>
    <s v="JRNL00074935"/>
    <s v="FN41-00000-2500-2832"/>
    <x v="0"/>
    <s v="00000"/>
    <x v="1"/>
    <s v="2832"/>
    <s v=""/>
    <n v="28"/>
    <x v="13"/>
    <s v=""/>
    <s v=""/>
    <s v="JRNL00074935"/>
    <x v="7"/>
    <d v="2010-06-09T00:00:00"/>
    <s v="Yes"/>
  </r>
  <r>
    <x v="2"/>
    <s v="FC00"/>
    <s v="JRNL00074935"/>
    <s v="FN41-00000-2500-2832"/>
    <x v="0"/>
    <s v="00000"/>
    <x v="1"/>
    <s v="2832"/>
    <s v=""/>
    <n v="2613"/>
    <x v="13"/>
    <s v=""/>
    <s v=""/>
    <s v="JRNL00074935"/>
    <x v="7"/>
    <d v="2010-06-09T00:00:00"/>
    <s v="Yes"/>
  </r>
  <r>
    <x v="2"/>
    <s v="FC00"/>
    <s v="JRNL00074935"/>
    <s v="FN43-00000-2500-2832"/>
    <x v="1"/>
    <s v="00000"/>
    <x v="1"/>
    <s v="2832"/>
    <s v=""/>
    <n v="1111"/>
    <x v="13"/>
    <s v=""/>
    <s v=""/>
    <s v="JRNL00074935"/>
    <x v="7"/>
    <d v="2010-06-09T00:00:00"/>
    <s v="Yes"/>
  </r>
  <r>
    <x v="2"/>
    <s v="FC00"/>
    <s v="JRNL00074935"/>
    <s v="FN41-00000-2500-2832"/>
    <x v="0"/>
    <s v="00000"/>
    <x v="1"/>
    <s v="2832"/>
    <s v=""/>
    <n v="435"/>
    <x v="13"/>
    <s v=""/>
    <s v=""/>
    <s v="JRNL00074935"/>
    <x v="7"/>
    <d v="2010-06-09T00:00:00"/>
    <s v="Yes"/>
  </r>
  <r>
    <x v="2"/>
    <s v="FC00"/>
    <s v="JRNL00074935"/>
    <s v="FN43-00000-2500-2832"/>
    <x v="1"/>
    <s v="00000"/>
    <x v="1"/>
    <s v="2832"/>
    <s v=""/>
    <n v="185"/>
    <x v="13"/>
    <s v=""/>
    <s v=""/>
    <s v="JRNL00074935"/>
    <x v="7"/>
    <d v="2010-06-09T00:00:00"/>
    <s v="Yes"/>
  </r>
  <r>
    <x v="2"/>
    <s v="FC00"/>
    <s v="JRNL00074935"/>
    <s v="FN41-00000-2500-2832"/>
    <x v="0"/>
    <s v="00000"/>
    <x v="1"/>
    <s v="2832"/>
    <s v=""/>
    <n v="2765"/>
    <x v="13"/>
    <s v=""/>
    <s v=""/>
    <s v="JRNL00074935"/>
    <x v="7"/>
    <d v="2010-06-09T00:00:00"/>
    <s v="Yes"/>
  </r>
  <r>
    <x v="2"/>
    <s v="FC00"/>
    <s v="JRNL00074935"/>
    <s v="FN43-00000-2500-2832"/>
    <x v="1"/>
    <s v="00000"/>
    <x v="1"/>
    <s v="2832"/>
    <s v=""/>
    <n v="1306"/>
    <x v="13"/>
    <s v=""/>
    <s v=""/>
    <s v="JRNL00074935"/>
    <x v="7"/>
    <d v="2010-06-09T00:00:00"/>
    <s v="Yes"/>
  </r>
  <r>
    <x v="2"/>
    <s v="FC00"/>
    <s v="JRNL00074935"/>
    <s v="FN41-00000-2500-2832"/>
    <x v="0"/>
    <s v="00000"/>
    <x v="1"/>
    <s v="2832"/>
    <s v=""/>
    <n v="460"/>
    <x v="13"/>
    <s v=""/>
    <s v=""/>
    <s v="JRNL00074935"/>
    <x v="7"/>
    <d v="2010-06-09T00:00:00"/>
    <s v="Yes"/>
  </r>
  <r>
    <x v="2"/>
    <s v="FC00"/>
    <s v="JRNL00074935"/>
    <s v="FN43-00000-2500-2832"/>
    <x v="1"/>
    <s v="00000"/>
    <x v="1"/>
    <s v="2832"/>
    <s v=""/>
    <n v="218"/>
    <x v="13"/>
    <s v=""/>
    <s v=""/>
    <s v="JRNL00074935"/>
    <x v="7"/>
    <d v="2010-06-09T00:00:00"/>
    <s v="Yes"/>
  </r>
  <r>
    <x v="2"/>
    <s v="FC00"/>
    <s v="JRNL00074935"/>
    <s v="FN41-00000-25DP-2822"/>
    <x v="0"/>
    <s v="00000"/>
    <x v="3"/>
    <s v="2822"/>
    <s v=""/>
    <n v="-671"/>
    <x v="13"/>
    <s v=""/>
    <s v=""/>
    <s v="JRNL00074935"/>
    <x v="7"/>
    <d v="2010-06-09T00:00:00"/>
    <s v="Yes"/>
  </r>
  <r>
    <x v="2"/>
    <s v="FC00"/>
    <s v="JRNL00074935"/>
    <s v="FN43-00000-25DP-2822"/>
    <x v="1"/>
    <s v="00000"/>
    <x v="3"/>
    <s v="2822"/>
    <s v=""/>
    <n v="-2097"/>
    <x v="13"/>
    <s v=""/>
    <s v=""/>
    <s v="JRNL00074935"/>
    <x v="7"/>
    <d v="2010-06-09T00:00:00"/>
    <s v="Yes"/>
  </r>
  <r>
    <x v="2"/>
    <s v="FC00"/>
    <s v="JRNL00074935"/>
    <s v="FN41-00000-25DP-2822"/>
    <x v="0"/>
    <s v="00000"/>
    <x v="3"/>
    <s v="2822"/>
    <s v=""/>
    <n v="-112"/>
    <x v="13"/>
    <s v=""/>
    <s v=""/>
    <s v="JRNL00074935"/>
    <x v="7"/>
    <d v="2010-06-09T00:00:00"/>
    <s v="Yes"/>
  </r>
  <r>
    <x v="2"/>
    <s v="FC00"/>
    <s v="JRNL00074935"/>
    <s v="FN43-00000-25DP-2822"/>
    <x v="1"/>
    <s v="00000"/>
    <x v="3"/>
    <s v="2822"/>
    <s v=""/>
    <n v="-349"/>
    <x v="13"/>
    <s v=""/>
    <s v=""/>
    <s v="JRNL00074935"/>
    <x v="7"/>
    <d v="2010-06-09T00:00:00"/>
    <s v="Yes"/>
  </r>
  <r>
    <x v="2"/>
    <s v="FC00"/>
    <s v="JRNL00074935"/>
    <s v="FN41-00000-25BD-2831"/>
    <x v="0"/>
    <s v="00000"/>
    <x v="4"/>
    <s v="2831"/>
    <s v=""/>
    <n v="4198"/>
    <x v="13"/>
    <s v=""/>
    <s v=""/>
    <s v="JRNL00074935"/>
    <x v="7"/>
    <d v="2010-06-09T00:00:00"/>
    <s v="Yes"/>
  </r>
  <r>
    <x v="2"/>
    <s v="FC00"/>
    <s v="JRNL00074935"/>
    <s v="FN43-00000-25BD-2831"/>
    <x v="1"/>
    <s v="00000"/>
    <x v="4"/>
    <s v="2831"/>
    <s v=""/>
    <n v="-1592"/>
    <x v="13"/>
    <s v=""/>
    <s v=""/>
    <s v="JRNL00074935"/>
    <x v="7"/>
    <d v="2010-06-09T00:00:00"/>
    <s v="Yes"/>
  </r>
  <r>
    <x v="2"/>
    <s v="FC00"/>
    <s v="JRNL00074935"/>
    <s v="FN41-00000-25BD-2831"/>
    <x v="0"/>
    <s v="00000"/>
    <x v="4"/>
    <s v="2831"/>
    <s v=""/>
    <n v="698"/>
    <x v="13"/>
    <s v=""/>
    <s v=""/>
    <s v="JRNL00074935"/>
    <x v="7"/>
    <d v="2010-06-09T00:00:00"/>
    <s v="Yes"/>
  </r>
  <r>
    <x v="2"/>
    <s v="FC00"/>
    <s v="JRNL00074935"/>
    <s v="FN43-00000-25BD-2831"/>
    <x v="1"/>
    <s v="00000"/>
    <x v="4"/>
    <s v="2831"/>
    <s v=""/>
    <n v="-265"/>
    <x v="13"/>
    <s v=""/>
    <s v=""/>
    <s v="JRNL00074935"/>
    <x v="7"/>
    <d v="2010-06-09T00:00:00"/>
    <s v="Yes"/>
  </r>
  <r>
    <x v="2"/>
    <s v="FC00"/>
    <s v="JRNL00074935"/>
    <s v="FN41-00000-25DP-2822"/>
    <x v="0"/>
    <s v="00000"/>
    <x v="3"/>
    <s v="2822"/>
    <s v=""/>
    <n v="810"/>
    <x v="13"/>
    <s v=""/>
    <s v=""/>
    <s v="JRNL00074935"/>
    <x v="7"/>
    <d v="2010-06-09T00:00:00"/>
    <s v="Yes"/>
  </r>
  <r>
    <x v="2"/>
    <s v="FC00"/>
    <s v="JRNL00074935"/>
    <s v="FN43-00000-25DP-2822"/>
    <x v="1"/>
    <s v="00000"/>
    <x v="3"/>
    <s v="2822"/>
    <s v=""/>
    <n v="327"/>
    <x v="13"/>
    <s v=""/>
    <s v=""/>
    <s v="JRNL00074935"/>
    <x v="7"/>
    <d v="2010-06-09T00:00:00"/>
    <s v="Yes"/>
  </r>
  <r>
    <x v="2"/>
    <s v="FC00"/>
    <s v="JRNL00074935"/>
    <s v="FN41-00000-25DP-2822"/>
    <x v="0"/>
    <s v="00000"/>
    <x v="3"/>
    <s v="2822"/>
    <s v=""/>
    <n v="-2320"/>
    <x v="13"/>
    <s v=""/>
    <s v=""/>
    <s v="JRNL00074935"/>
    <x v="7"/>
    <d v="2010-06-09T00:00:00"/>
    <s v="Yes"/>
  </r>
  <r>
    <x v="2"/>
    <s v="FC00"/>
    <s v="JRNL00074935"/>
    <s v="FN43-00000-25DP-2822"/>
    <x v="1"/>
    <s v="00000"/>
    <x v="3"/>
    <s v="2822"/>
    <s v=""/>
    <n v="-938"/>
    <x v="13"/>
    <s v=""/>
    <s v=""/>
    <s v="JRNL00074935"/>
    <x v="7"/>
    <d v="2010-06-09T00:00:00"/>
    <s v="Yes"/>
  </r>
  <r>
    <x v="2"/>
    <s v="FC00"/>
    <s v="JRNL00074935"/>
    <s v="FN41-00000-25CN-2831"/>
    <x v="0"/>
    <s v="00000"/>
    <x v="5"/>
    <s v="2831"/>
    <s v=""/>
    <n v="3165"/>
    <x v="13"/>
    <s v=""/>
    <s v=""/>
    <s v="JRNL00074935"/>
    <x v="7"/>
    <d v="2010-06-09T00:00:00"/>
    <s v="Yes"/>
  </r>
  <r>
    <x v="2"/>
    <s v="FC00"/>
    <s v="JRNL00074935"/>
    <s v="FN43-00000-25CN-2831"/>
    <x v="1"/>
    <s v="00000"/>
    <x v="5"/>
    <s v="2831"/>
    <s v=""/>
    <n v="-6611"/>
    <x v="13"/>
    <s v=""/>
    <s v=""/>
    <s v="JRNL00074935"/>
    <x v="7"/>
    <d v="2010-06-09T00:00:00"/>
    <s v="Yes"/>
  </r>
  <r>
    <x v="2"/>
    <s v="FC00"/>
    <s v="JRNL00074935"/>
    <s v="FN41-00000-25CN-2831"/>
    <x v="0"/>
    <s v="00000"/>
    <x v="5"/>
    <s v="2831"/>
    <s v=""/>
    <n v="526"/>
    <x v="13"/>
    <s v=""/>
    <s v=""/>
    <s v="JRNL00074935"/>
    <x v="7"/>
    <d v="2010-06-09T00:00:00"/>
    <s v="Yes"/>
  </r>
  <r>
    <x v="2"/>
    <s v="FC00"/>
    <s v="JRNL00074935"/>
    <s v="FN43-00000-25CN-2831"/>
    <x v="1"/>
    <s v="00000"/>
    <x v="5"/>
    <s v="2831"/>
    <s v=""/>
    <n v="-1100"/>
    <x v="13"/>
    <s v=""/>
    <s v=""/>
    <s v="JRNL00074935"/>
    <x v="7"/>
    <d v="2010-06-09T00:00:00"/>
    <s v="Yes"/>
  </r>
  <r>
    <x v="2"/>
    <s v="FC00"/>
    <s v="JRNL00107555"/>
    <s v="FN43-00000-2500-2832"/>
    <x v="1"/>
    <s v="00000"/>
    <x v="1"/>
    <s v="2832"/>
    <s v=""/>
    <n v="-10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24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28"/>
    <x v="13"/>
    <s v=""/>
    <s v=""/>
    <s v="JRNL00107555"/>
    <x v="7"/>
    <d v="2011-01-25T00:00:00"/>
    <s v="Yes"/>
  </r>
  <r>
    <x v="2"/>
    <s v="FC00"/>
    <s v="JRNL00107555"/>
    <s v="FN43-00000-2500-2832"/>
    <x v="1"/>
    <s v="00000"/>
    <x v="1"/>
    <s v="2832"/>
    <s v=""/>
    <n v="-61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144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165"/>
    <x v="13"/>
    <s v=""/>
    <s v=""/>
    <s v="JRNL00107555"/>
    <x v="7"/>
    <d v="2011-01-25T00:00:00"/>
    <s v="Yes"/>
  </r>
  <r>
    <x v="2"/>
    <s v="FC00"/>
    <s v="JRNL00107555"/>
    <s v="FN43-00000-2500-2832"/>
    <x v="1"/>
    <s v="00000"/>
    <x v="1"/>
    <s v="2832"/>
    <s v=""/>
    <n v="-185"/>
    <x v="13"/>
    <s v=""/>
    <s v=""/>
    <s v="JRNL00107555"/>
    <x v="7"/>
    <d v="2011-01-25T00:00:00"/>
    <s v="Yes"/>
  </r>
  <r>
    <x v="2"/>
    <s v="FC00"/>
    <s v="JRNL00107555"/>
    <s v="FN43-00000-2500-2832"/>
    <x v="1"/>
    <s v="00000"/>
    <x v="1"/>
    <s v="2832"/>
    <s v=""/>
    <n v="-218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435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460"/>
    <x v="13"/>
    <s v=""/>
    <s v=""/>
    <s v="JRNL00107555"/>
    <x v="7"/>
    <d v="2011-01-25T00:00:00"/>
    <s v="Yes"/>
  </r>
  <r>
    <x v="2"/>
    <s v="FC00"/>
    <s v="JRNL00107555"/>
    <s v="FN43-00000-2500-2832"/>
    <x v="1"/>
    <s v="00000"/>
    <x v="1"/>
    <s v="2832"/>
    <s v=""/>
    <n v="-1111"/>
    <x v="13"/>
    <s v=""/>
    <s v=""/>
    <s v="JRNL00107555"/>
    <x v="7"/>
    <d v="2011-01-25T00:00:00"/>
    <s v="Yes"/>
  </r>
  <r>
    <x v="2"/>
    <s v="FC00"/>
    <s v="JRNL00107555"/>
    <s v="FN43-00000-2500-2832"/>
    <x v="1"/>
    <s v="00000"/>
    <x v="1"/>
    <s v="2832"/>
    <s v=""/>
    <n v="-1306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2613"/>
    <x v="13"/>
    <s v=""/>
    <s v=""/>
    <s v="JRNL00107555"/>
    <x v="7"/>
    <d v="2011-01-25T00:00:00"/>
    <s v="Yes"/>
  </r>
  <r>
    <x v="2"/>
    <s v="FC00"/>
    <s v="JRNL00107555"/>
    <s v="FN41-00000-2500-2832"/>
    <x v="0"/>
    <s v="00000"/>
    <x v="1"/>
    <s v="2832"/>
    <s v=""/>
    <n v="-2765"/>
    <x v="13"/>
    <s v=""/>
    <s v=""/>
    <s v="JRNL00107555"/>
    <x v="7"/>
    <d v="2011-01-25T00:00:00"/>
    <s v="Yes"/>
  </r>
  <r>
    <x v="2"/>
    <s v="FC00"/>
    <s v="JRNL00107555"/>
    <s v="FN41-00000-25AM-2832"/>
    <x v="0"/>
    <s v="00000"/>
    <x v="12"/>
    <s v="2832"/>
    <s v=""/>
    <n v="2765"/>
    <x v="13"/>
    <s v=""/>
    <s v="15"/>
    <s v="JRNL00107555"/>
    <x v="7"/>
    <d v="2011-01-25T00:00:00"/>
    <s v="Yes"/>
  </r>
  <r>
    <x v="2"/>
    <s v="FC00"/>
    <s v="JRNL00107555"/>
    <s v="FN41-00000-25AM-2832"/>
    <x v="0"/>
    <s v="00000"/>
    <x v="12"/>
    <s v="2832"/>
    <s v=""/>
    <n v="460"/>
    <x v="13"/>
    <s v=""/>
    <s v="15"/>
    <s v="JRNL00107555"/>
    <x v="7"/>
    <d v="2011-01-25T00:00:00"/>
    <s v="Yes"/>
  </r>
  <r>
    <x v="2"/>
    <s v="FC00"/>
    <s v="JRNL00107555"/>
    <s v="FN43-00000-25AM-2832"/>
    <x v="1"/>
    <s v="00000"/>
    <x v="12"/>
    <s v="2832"/>
    <s v=""/>
    <n v="1306"/>
    <x v="13"/>
    <s v=""/>
    <s v="15"/>
    <s v="JRNL00107555"/>
    <x v="7"/>
    <d v="2011-01-25T00:00:00"/>
    <s v="Yes"/>
  </r>
  <r>
    <x v="2"/>
    <s v="FC00"/>
    <s v="JRNL00107555"/>
    <s v="FN43-00000-25AM-2832"/>
    <x v="1"/>
    <s v="00000"/>
    <x v="12"/>
    <s v="2832"/>
    <s v=""/>
    <n v="218"/>
    <x v="13"/>
    <s v=""/>
    <s v="15"/>
    <s v="JRNL00107555"/>
    <x v="7"/>
    <d v="2011-01-25T00:00:00"/>
    <s v="Yes"/>
  </r>
  <r>
    <x v="2"/>
    <s v="FC00"/>
    <s v="JRNL00074935"/>
    <s v="FN41-00000-25SI-2832"/>
    <x v="0"/>
    <s v="00000"/>
    <x v="7"/>
    <s v="2832"/>
    <s v=""/>
    <n v="1720"/>
    <x v="13"/>
    <s v=""/>
    <s v=""/>
    <s v="JRNL00074935"/>
    <x v="7"/>
    <d v="2010-06-09T00:00:00"/>
    <s v="Yes"/>
  </r>
  <r>
    <x v="2"/>
    <s v="FC00"/>
    <s v="JRNL00074935"/>
    <s v="FN43-00000-25SI-2832"/>
    <x v="1"/>
    <s v="00000"/>
    <x v="7"/>
    <s v="2832"/>
    <s v=""/>
    <n v="696"/>
    <x v="13"/>
    <s v=""/>
    <s v=""/>
    <s v="JRNL00074935"/>
    <x v="7"/>
    <d v="2010-06-09T00:00:00"/>
    <s v="Yes"/>
  </r>
  <r>
    <x v="2"/>
    <s v="FC00"/>
    <s v="JRNL00074935"/>
    <s v="FN41-00000-25SI-2832"/>
    <x v="0"/>
    <s v="00000"/>
    <x v="7"/>
    <s v="2832"/>
    <s v=""/>
    <n v="286"/>
    <x v="13"/>
    <s v=""/>
    <s v=""/>
    <s v="JRNL00074935"/>
    <x v="7"/>
    <d v="2010-06-09T00:00:00"/>
    <s v="Yes"/>
  </r>
  <r>
    <x v="2"/>
    <s v="FC00"/>
    <s v="JRNL00074935"/>
    <s v="FN43-00000-25SI-2832"/>
    <x v="1"/>
    <s v="00000"/>
    <x v="7"/>
    <s v="2832"/>
    <s v=""/>
    <n v="116"/>
    <x v="13"/>
    <s v=""/>
    <s v=""/>
    <s v="JRNL00074935"/>
    <x v="7"/>
    <d v="2010-06-09T00:00:00"/>
    <s v="Yes"/>
  </r>
  <r>
    <x v="2"/>
    <s v="FC00"/>
    <s v="JRNL00074935"/>
    <s v="FN41-00000-25VA-2831"/>
    <x v="0"/>
    <s v="00000"/>
    <x v="8"/>
    <s v="2831"/>
    <s v=""/>
    <n v="4409"/>
    <x v="13"/>
    <s v=""/>
    <s v=""/>
    <s v="JRNL00074935"/>
    <x v="7"/>
    <d v="2010-06-09T00:00:00"/>
    <s v="Yes"/>
  </r>
  <r>
    <x v="2"/>
    <s v="FC00"/>
    <s v="JRNL00074935"/>
    <s v="FN43-00000-25VA-2831"/>
    <x v="1"/>
    <s v="00000"/>
    <x v="8"/>
    <s v="2831"/>
    <s v=""/>
    <n v="1959"/>
    <x v="13"/>
    <s v=""/>
    <s v=""/>
    <s v="JRNL00074935"/>
    <x v="7"/>
    <d v="2010-06-09T00:00:00"/>
    <s v="Yes"/>
  </r>
  <r>
    <x v="2"/>
    <s v="FC00"/>
    <s v="JRNL00074935"/>
    <s v="FN41-00000-25VA-2831"/>
    <x v="0"/>
    <s v="00000"/>
    <x v="8"/>
    <s v="2831"/>
    <s v=""/>
    <n v="734"/>
    <x v="13"/>
    <s v=""/>
    <s v=""/>
    <s v="JRNL00074935"/>
    <x v="7"/>
    <d v="2010-06-09T00:00:00"/>
    <s v="Yes"/>
  </r>
  <r>
    <x v="2"/>
    <s v="FC00"/>
    <s v="JRNL00074935"/>
    <s v="FN43-00000-25VA-2831"/>
    <x v="1"/>
    <s v="00000"/>
    <x v="8"/>
    <s v="2831"/>
    <s v=""/>
    <n v="326"/>
    <x v="13"/>
    <s v=""/>
    <s v=""/>
    <s v="JRNL00074935"/>
    <x v="7"/>
    <d v="2010-06-09T00:00:00"/>
    <s v="Yes"/>
  </r>
  <r>
    <x v="2"/>
    <s v="FC00"/>
    <s v="JRNL00074935"/>
    <s v="FN41-00000-25UR-2831"/>
    <x v="0"/>
    <s v="00000"/>
    <x v="9"/>
    <s v="2831"/>
    <s v=""/>
    <n v="1441"/>
    <x v="13"/>
    <s v=""/>
    <s v=""/>
    <s v="JRNL00074935"/>
    <x v="7"/>
    <d v="2010-06-09T00:00:00"/>
    <s v="Yes"/>
  </r>
  <r>
    <x v="2"/>
    <s v="FC00"/>
    <s v="JRNL00074935"/>
    <s v="FN43-00000-25UR-2831"/>
    <x v="1"/>
    <s v="00000"/>
    <x v="9"/>
    <s v="2831"/>
    <s v=""/>
    <n v="582"/>
    <x v="13"/>
    <s v=""/>
    <s v=""/>
    <s v="JRNL00074935"/>
    <x v="7"/>
    <d v="2010-06-09T00:00:00"/>
    <s v="Yes"/>
  </r>
  <r>
    <x v="2"/>
    <s v="FC00"/>
    <s v="JRNL00074935"/>
    <s v="FN41-00000-25UR-2831"/>
    <x v="0"/>
    <s v="00000"/>
    <x v="9"/>
    <s v="2831"/>
    <s v=""/>
    <n v="240"/>
    <x v="13"/>
    <s v=""/>
    <s v=""/>
    <s v="JRNL00074935"/>
    <x v="7"/>
    <d v="2010-06-09T00:00:00"/>
    <s v="Yes"/>
  </r>
  <r>
    <x v="2"/>
    <s v="FC00"/>
    <s v="JRNL00074935"/>
    <s v="FN43-00000-25UR-2831"/>
    <x v="1"/>
    <s v="00000"/>
    <x v="9"/>
    <s v="2831"/>
    <s v=""/>
    <n v="97"/>
    <x v="13"/>
    <s v=""/>
    <s v=""/>
    <s v="JRNL00074935"/>
    <x v="7"/>
    <d v="2010-06-09T00:00:00"/>
    <s v="Yes"/>
  </r>
  <r>
    <x v="2"/>
    <s v="FC00"/>
    <s v="JRNL00107555"/>
    <s v="FN43-00000-25UR-2831"/>
    <x v="1"/>
    <s v="00000"/>
    <x v="9"/>
    <s v="2831"/>
    <s v=""/>
    <n v="-97"/>
    <x v="13"/>
    <s v=""/>
    <s v=""/>
    <s v="JRNL00107555"/>
    <x v="7"/>
    <d v="2011-01-25T00:00:00"/>
    <s v="Yes"/>
  </r>
  <r>
    <x v="2"/>
    <s v="FC00"/>
    <s v="JRNL00107555"/>
    <s v="FN41-00000-25UR-2831"/>
    <x v="0"/>
    <s v="00000"/>
    <x v="9"/>
    <s v="2831"/>
    <s v=""/>
    <n v="-240"/>
    <x v="13"/>
    <s v=""/>
    <s v=""/>
    <s v="JRNL00107555"/>
    <x v="7"/>
    <d v="2011-01-25T00:00:00"/>
    <s v="Yes"/>
  </r>
  <r>
    <x v="2"/>
    <s v="FC00"/>
    <s v="JRNL00107555"/>
    <s v="FN43-00000-25UR-2831"/>
    <x v="1"/>
    <s v="00000"/>
    <x v="9"/>
    <s v="2831"/>
    <s v=""/>
    <n v="-582"/>
    <x v="13"/>
    <s v=""/>
    <s v=""/>
    <s v="JRNL00107555"/>
    <x v="7"/>
    <d v="2011-01-25T00:00:00"/>
    <s v="Yes"/>
  </r>
  <r>
    <x v="2"/>
    <s v="FC00"/>
    <s v="JRNL00107555"/>
    <s v="FN41-00000-25UR-2831"/>
    <x v="0"/>
    <s v="00000"/>
    <x v="9"/>
    <s v="2831"/>
    <s v=""/>
    <n v="-1441"/>
    <x v="13"/>
    <s v=""/>
    <s v=""/>
    <s v="JRNL00107555"/>
    <x v="7"/>
    <d v="2011-01-25T00:00:00"/>
    <s v="Yes"/>
  </r>
  <r>
    <x v="2"/>
    <s v="FC00"/>
    <s v="JRNL00107555"/>
    <s v="FN43-00000-25SI-2832"/>
    <x v="1"/>
    <s v="00000"/>
    <x v="7"/>
    <s v="2832"/>
    <s v=""/>
    <n v="-116"/>
    <x v="13"/>
    <s v=""/>
    <s v=""/>
    <s v="JRNL00107555"/>
    <x v="7"/>
    <d v="2011-01-25T00:00:00"/>
    <s v="Yes"/>
  </r>
  <r>
    <x v="2"/>
    <s v="FC00"/>
    <s v="JRNL00107555"/>
    <s v="FN41-00000-25SI-2832"/>
    <x v="0"/>
    <s v="00000"/>
    <x v="7"/>
    <s v="2832"/>
    <s v=""/>
    <n v="-286"/>
    <x v="13"/>
    <s v=""/>
    <s v=""/>
    <s v="JRNL00107555"/>
    <x v="7"/>
    <d v="2011-01-25T00:00:00"/>
    <s v="Yes"/>
  </r>
  <r>
    <x v="2"/>
    <s v="FC00"/>
    <s v="JRNL00107555"/>
    <s v="FN43-00000-25SI-2832"/>
    <x v="1"/>
    <s v="00000"/>
    <x v="7"/>
    <s v="2832"/>
    <s v=""/>
    <n v="-696"/>
    <x v="13"/>
    <s v=""/>
    <s v=""/>
    <s v="JRNL00107555"/>
    <x v="7"/>
    <d v="2011-01-25T00:00:00"/>
    <s v="Yes"/>
  </r>
  <r>
    <x v="2"/>
    <s v="FC00"/>
    <s v="JRNL00107555"/>
    <s v="FN41-00000-25SI-2832"/>
    <x v="0"/>
    <s v="00000"/>
    <x v="7"/>
    <s v="2832"/>
    <s v=""/>
    <n v="-1720"/>
    <x v="13"/>
    <s v=""/>
    <s v=""/>
    <s v="JRNL00107555"/>
    <x v="7"/>
    <d v="2011-01-25T00:00:00"/>
    <s v="Yes"/>
  </r>
  <r>
    <x v="2"/>
    <s v="FC00"/>
    <s v="JRNL00107555"/>
    <s v="FN41-00000-25SI-2831"/>
    <x v="0"/>
    <s v="00000"/>
    <x v="7"/>
    <s v="2831"/>
    <s v=""/>
    <n v="240"/>
    <x v="13"/>
    <s v=""/>
    <s v="15"/>
    <s v="JRNL00107555"/>
    <x v="7"/>
    <d v="2011-01-25T00:00:00"/>
    <s v="Yes"/>
  </r>
  <r>
    <x v="2"/>
    <s v="FC00"/>
    <s v="JRNL00107555"/>
    <s v="FN43-00000-25SI-2831"/>
    <x v="1"/>
    <s v="00000"/>
    <x v="7"/>
    <s v="2831"/>
    <s v=""/>
    <n v="97"/>
    <x v="13"/>
    <s v=""/>
    <s v="15"/>
    <s v="JRNL00107555"/>
    <x v="7"/>
    <d v="2011-01-25T00:00:00"/>
    <s v="Yes"/>
  </r>
  <r>
    <x v="2"/>
    <s v="FC00"/>
    <s v="JRNL00107555"/>
    <s v="FN41-00000-25SV-2831"/>
    <x v="0"/>
    <s v="00000"/>
    <x v="14"/>
    <s v="2831"/>
    <s v=""/>
    <n v="2613"/>
    <x v="13"/>
    <s v=""/>
    <s v="15"/>
    <s v="JRNL00107555"/>
    <x v="7"/>
    <d v="2011-01-25T00:00:00"/>
    <s v="Yes"/>
  </r>
  <r>
    <x v="2"/>
    <s v="FC00"/>
    <s v="JRNL00107555"/>
    <s v="FN41-00000-25SV-2831"/>
    <x v="0"/>
    <s v="00000"/>
    <x v="14"/>
    <s v="2831"/>
    <s v=""/>
    <n v="435"/>
    <x v="13"/>
    <s v=""/>
    <s v="15"/>
    <s v="JRNL00107555"/>
    <x v="7"/>
    <d v="2011-01-25T00:00:00"/>
    <s v="Yes"/>
  </r>
  <r>
    <x v="2"/>
    <s v="FC00"/>
    <s v="JRNL00107555"/>
    <s v="FN43-00000-25SV-2831"/>
    <x v="1"/>
    <s v="00000"/>
    <x v="14"/>
    <s v="2831"/>
    <s v=""/>
    <n v="1111"/>
    <x v="13"/>
    <s v=""/>
    <s v="15"/>
    <s v="JRNL00107555"/>
    <x v="7"/>
    <d v="2011-01-25T00:00:00"/>
    <s v="Yes"/>
  </r>
  <r>
    <x v="2"/>
    <s v="FC00"/>
    <s v="JRNL00107555"/>
    <s v="FN43-00000-25SV-2831"/>
    <x v="1"/>
    <s v="00000"/>
    <x v="14"/>
    <s v="2831"/>
    <s v=""/>
    <n v="185"/>
    <x v="13"/>
    <s v=""/>
    <s v="15"/>
    <s v="JRNL00107555"/>
    <x v="7"/>
    <d v="2011-01-25T00:00:00"/>
    <s v="Yes"/>
  </r>
  <r>
    <x v="2"/>
    <s v="FC00"/>
    <s v="JRNL00107555"/>
    <s v="FN41-00000-25RD-2832"/>
    <x v="0"/>
    <s v="00000"/>
    <x v="13"/>
    <s v="2832"/>
    <s v=""/>
    <n v="144"/>
    <x v="13"/>
    <s v=""/>
    <s v="15"/>
    <s v="JRNL00107555"/>
    <x v="7"/>
    <d v="2011-01-25T00:00:00"/>
    <s v="Yes"/>
  </r>
  <r>
    <x v="2"/>
    <s v="FC00"/>
    <s v="JRNL00107555"/>
    <s v="FN41-00000-25RD-2832"/>
    <x v="0"/>
    <s v="00000"/>
    <x v="13"/>
    <s v="2832"/>
    <s v=""/>
    <n v="24"/>
    <x v="13"/>
    <s v=""/>
    <s v="15"/>
    <s v="JRNL00107555"/>
    <x v="7"/>
    <d v="2011-01-25T00:00:00"/>
    <s v="Yes"/>
  </r>
  <r>
    <x v="2"/>
    <s v="FC00"/>
    <s v="JRNL00107555"/>
    <s v="FN43-00000-25RD-2832"/>
    <x v="1"/>
    <s v="00000"/>
    <x v="13"/>
    <s v="2832"/>
    <s v=""/>
    <n v="61"/>
    <x v="13"/>
    <s v=""/>
    <s v="15"/>
    <s v="JRNL00107555"/>
    <x v="7"/>
    <d v="2011-01-25T00:00:00"/>
    <s v="Yes"/>
  </r>
  <r>
    <x v="2"/>
    <s v="FC00"/>
    <s v="JRNL00107555"/>
    <s v="FN43-00000-25RD-2832"/>
    <x v="1"/>
    <s v="00000"/>
    <x v="13"/>
    <s v="2832"/>
    <s v=""/>
    <n v="10"/>
    <x v="13"/>
    <s v=""/>
    <s v="15"/>
    <s v="JRNL00107555"/>
    <x v="7"/>
    <d v="2011-01-25T00:00:00"/>
    <s v="Yes"/>
  </r>
  <r>
    <x v="2"/>
    <s v="FC00"/>
    <s v="JRNL00107555"/>
    <s v="FN41-00000-25SI-2832"/>
    <x v="0"/>
    <s v="00000"/>
    <x v="7"/>
    <s v="2832"/>
    <s v=""/>
    <n v="1441"/>
    <x v="13"/>
    <s v=""/>
    <s v="15"/>
    <s v="JRNL00107555"/>
    <x v="7"/>
    <d v="2011-01-25T00:00:00"/>
    <s v="Yes"/>
  </r>
  <r>
    <x v="2"/>
    <s v="FC00"/>
    <s v="JRNL00107555"/>
    <s v="FN43-00000-25SI-2832"/>
    <x v="1"/>
    <s v="00000"/>
    <x v="7"/>
    <s v="2832"/>
    <s v=""/>
    <n v="582"/>
    <x v="13"/>
    <s v=""/>
    <s v="15"/>
    <s v="JRNL00107555"/>
    <x v="7"/>
    <d v="2011-01-25T00:00:00"/>
    <s v="Yes"/>
  </r>
  <r>
    <x v="2"/>
    <s v="FC00"/>
    <s v="JRNL00107555"/>
    <s v="FN41-00000-25WR-2832"/>
    <x v="0"/>
    <s v="00000"/>
    <x v="15"/>
    <s v="2832"/>
    <s v=""/>
    <n v="165"/>
    <x v="13"/>
    <s v=""/>
    <s v="15"/>
    <s v="JRNL00107555"/>
    <x v="7"/>
    <d v="2011-01-25T00:00:00"/>
    <s v="Yes"/>
  </r>
  <r>
    <x v="3"/>
    <s v="FC00"/>
    <s v="JRNL00074908"/>
    <s v="FN41-00000-25IT-2550"/>
    <x v="0"/>
    <s v="00000"/>
    <x v="16"/>
    <s v="2550"/>
    <s v=""/>
    <n v="2035"/>
    <x v="14"/>
    <s v=""/>
    <s v="6"/>
    <s v="JRNL00074908"/>
    <x v="7"/>
    <d v="2010-06-09T00:00:00"/>
    <s v="Yes"/>
  </r>
  <r>
    <x v="3"/>
    <s v="FC00"/>
    <s v="JRNL00074908"/>
    <s v="FN43-00000-25IT-2550"/>
    <x v="1"/>
    <s v="00000"/>
    <x v="16"/>
    <s v="2550"/>
    <s v=""/>
    <n v="507"/>
    <x v="14"/>
    <s v=""/>
    <s v="6"/>
    <s v="JRNL00074908"/>
    <x v="7"/>
    <d v="2010-06-09T00:00:00"/>
    <s v="Yes"/>
  </r>
  <r>
    <x v="2"/>
    <s v="FC00"/>
    <s v="JRNL00107555"/>
    <s v="FN41-00000-25WR-2832"/>
    <x v="0"/>
    <s v="00000"/>
    <x v="15"/>
    <s v="2832"/>
    <s v=""/>
    <n v="28"/>
    <x v="13"/>
    <s v=""/>
    <s v="15"/>
    <s v="JRNL00107555"/>
    <x v="7"/>
    <d v="2011-01-25T00:00:00"/>
    <s v="Yes"/>
  </r>
  <r>
    <x v="2"/>
    <s v="FC00"/>
    <s v="JRNL00074935"/>
    <s v="FN41-00000-25EN-2832"/>
    <x v="0"/>
    <s v="00000"/>
    <x v="10"/>
    <s v="2832"/>
    <s v=""/>
    <n v="13197"/>
    <x v="13"/>
    <s v=""/>
    <s v=""/>
    <s v="JRNL00074935"/>
    <x v="7"/>
    <d v="2010-06-09T00:00:00"/>
    <s v="Yes"/>
  </r>
  <r>
    <x v="2"/>
    <s v="FC00"/>
    <s v="JRNL00074935"/>
    <s v="FN43-00000-25EN-2832"/>
    <x v="1"/>
    <s v="00000"/>
    <x v="10"/>
    <s v="2832"/>
    <s v=""/>
    <n v="433"/>
    <x v="13"/>
    <s v=""/>
    <s v=""/>
    <s v="JRNL00074935"/>
    <x v="7"/>
    <d v="2010-06-09T00:00:00"/>
    <s v="Yes"/>
  </r>
  <r>
    <x v="2"/>
    <s v="FC00"/>
    <s v="JRNL00074935"/>
    <s v="FN41-00000-25EN-2832"/>
    <x v="0"/>
    <s v="00000"/>
    <x v="10"/>
    <s v="2832"/>
    <s v=""/>
    <n v="2194"/>
    <x v="13"/>
    <s v=""/>
    <s v=""/>
    <s v="JRNL00074935"/>
    <x v="7"/>
    <d v="2010-06-09T00:00:00"/>
    <s v="Yes"/>
  </r>
  <r>
    <x v="2"/>
    <s v="FC00"/>
    <s v="JRNL00074935"/>
    <s v="FN43-00000-25EN-2832"/>
    <x v="1"/>
    <s v="00000"/>
    <x v="10"/>
    <s v="2832"/>
    <s v=""/>
    <n v="72"/>
    <x v="13"/>
    <s v=""/>
    <s v=""/>
    <s v="JRNL00074935"/>
    <x v="7"/>
    <d v="2010-06-09T00:00:00"/>
    <s v="Yes"/>
  </r>
  <r>
    <x v="2"/>
    <s v="FC00"/>
    <s v="JRNL00077411"/>
    <s v="FN41-00000-25RC-2832"/>
    <x v="0"/>
    <s v="00000"/>
    <x v="6"/>
    <s v="2832"/>
    <s v=""/>
    <n v="4160"/>
    <x v="5"/>
    <s v=""/>
    <s v="15"/>
    <s v="JRNL00077411"/>
    <x v="8"/>
    <d v="2010-07-14T00:00:00"/>
    <s v="Yes"/>
  </r>
  <r>
    <x v="2"/>
    <s v="FC00"/>
    <s v="JRNL00077411"/>
    <s v="FN41-00000-25RC-2832"/>
    <x v="0"/>
    <s v="00000"/>
    <x v="6"/>
    <s v="2832"/>
    <s v=""/>
    <n v="691"/>
    <x v="5"/>
    <s v=""/>
    <s v="15"/>
    <s v="JRNL00077411"/>
    <x v="8"/>
    <d v="2010-07-14T00:00:00"/>
    <s v="Yes"/>
  </r>
  <r>
    <x v="2"/>
    <s v="FC00"/>
    <s v="JRNL00077411"/>
    <s v="FN41-00000-25PN-2832"/>
    <x v="0"/>
    <s v="00000"/>
    <x v="0"/>
    <s v="2832"/>
    <s v=""/>
    <n v="869"/>
    <x v="5"/>
    <s v=""/>
    <s v="15"/>
    <s v="JRNL00077411"/>
    <x v="8"/>
    <d v="2010-07-14T00:00:00"/>
    <s v="Yes"/>
  </r>
  <r>
    <x v="2"/>
    <s v="FC00"/>
    <s v="JRNL00077411"/>
    <s v="FN43-00000-25PN-2832"/>
    <x v="1"/>
    <s v="00000"/>
    <x v="0"/>
    <s v="2832"/>
    <s v=""/>
    <n v="352"/>
    <x v="5"/>
    <s v=""/>
    <s v="15"/>
    <s v="JRNL00077411"/>
    <x v="8"/>
    <d v="2010-07-14T00:00:00"/>
    <s v="Yes"/>
  </r>
  <r>
    <x v="2"/>
    <s v="FC00"/>
    <s v="JRNL00077411"/>
    <s v="FN41-00000-25PN-2832"/>
    <x v="0"/>
    <s v="00000"/>
    <x v="0"/>
    <s v="2832"/>
    <s v=""/>
    <n v="145"/>
    <x v="5"/>
    <s v=""/>
    <s v="15"/>
    <s v="JRNL00077411"/>
    <x v="8"/>
    <d v="2010-07-14T00:00:00"/>
    <s v="Yes"/>
  </r>
  <r>
    <x v="2"/>
    <s v="FC00"/>
    <s v="JRNL00077411"/>
    <s v="FN43-00000-25PN-2832"/>
    <x v="1"/>
    <s v="00000"/>
    <x v="0"/>
    <s v="2832"/>
    <s v=""/>
    <n v="58"/>
    <x v="5"/>
    <s v=""/>
    <s v="15"/>
    <s v="JRNL00077411"/>
    <x v="8"/>
    <d v="2010-07-14T00:00:00"/>
    <s v="Yes"/>
  </r>
  <r>
    <x v="2"/>
    <s v="FC00"/>
    <s v="JRNL00107608"/>
    <s v="FN41-00000-25PR-2832"/>
    <x v="0"/>
    <s v="00000"/>
    <x v="11"/>
    <s v="2832"/>
    <s v=""/>
    <n v="-24684"/>
    <x v="5"/>
    <s v=""/>
    <s v="15"/>
    <s v="JRNL00107608"/>
    <x v="8"/>
    <d v="2011-01-25T00:00:00"/>
    <s v="Yes"/>
  </r>
  <r>
    <x v="2"/>
    <s v="FC00"/>
    <s v="JRNL00107608"/>
    <s v="FN41-00000-25PR-2832"/>
    <x v="0"/>
    <s v="00000"/>
    <x v="11"/>
    <s v="2832"/>
    <s v=""/>
    <n v="-4105"/>
    <x v="5"/>
    <s v=""/>
    <s v="15"/>
    <s v="JRNL00107608"/>
    <x v="8"/>
    <d v="2011-01-25T00:00:00"/>
    <s v="Yes"/>
  </r>
  <r>
    <x v="2"/>
    <s v="FC00"/>
    <s v="JRNL00107608"/>
    <s v="FN43-00000-25PR-2832"/>
    <x v="1"/>
    <s v="00000"/>
    <x v="11"/>
    <s v="2832"/>
    <s v=""/>
    <n v="-9991"/>
    <x v="5"/>
    <s v=""/>
    <s v="15"/>
    <s v="JRNL00107608"/>
    <x v="8"/>
    <d v="2011-01-25T00:00:00"/>
    <s v="Yes"/>
  </r>
  <r>
    <x v="2"/>
    <s v="FC00"/>
    <s v="JRNL00107608"/>
    <s v="FN43-00000-25PR-2832"/>
    <x v="1"/>
    <s v="00000"/>
    <x v="11"/>
    <s v="2832"/>
    <s v=""/>
    <n v="-1662"/>
    <x v="5"/>
    <s v=""/>
    <s v="15"/>
    <s v="JRNL00107608"/>
    <x v="8"/>
    <d v="2011-01-25T00:00:00"/>
    <s v="Yes"/>
  </r>
  <r>
    <x v="2"/>
    <s v="FC00"/>
    <s v="JRNL00077411"/>
    <s v="FN41-00000-2500-2832"/>
    <x v="0"/>
    <s v="00000"/>
    <x v="1"/>
    <s v="2832"/>
    <s v=""/>
    <n v="17603"/>
    <x v="5"/>
    <s v=""/>
    <s v="15"/>
    <s v="JRNL00077411"/>
    <x v="8"/>
    <d v="2010-07-14T00:00:00"/>
    <s v="Yes"/>
  </r>
  <r>
    <x v="2"/>
    <s v="FC00"/>
    <s v="JRNL00077411"/>
    <s v="FN43-00000-2500-2832"/>
    <x v="1"/>
    <s v="00000"/>
    <x v="1"/>
    <s v="2832"/>
    <s v=""/>
    <n v="7481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2927"/>
    <x v="5"/>
    <s v=""/>
    <s v="15"/>
    <s v="JRNL00077411"/>
    <x v="8"/>
    <d v="2010-07-14T00:00:00"/>
    <s v="Yes"/>
  </r>
  <r>
    <x v="2"/>
    <s v="FC00"/>
    <s v="JRNL00077411"/>
    <s v="FN43-00000-2500-2832"/>
    <x v="1"/>
    <s v="00000"/>
    <x v="1"/>
    <s v="2832"/>
    <s v=""/>
    <n v="1244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741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123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-2282"/>
    <x v="5"/>
    <s v=""/>
    <s v="15"/>
    <s v="JRNL00077411"/>
    <x v="8"/>
    <d v="2010-07-14T00:00:00"/>
    <s v="Yes"/>
  </r>
  <r>
    <x v="2"/>
    <s v="FC00"/>
    <s v="JRNL00077411"/>
    <s v="FN43-00000-2500-2832"/>
    <x v="1"/>
    <s v="00000"/>
    <x v="1"/>
    <s v="2832"/>
    <s v=""/>
    <n v="-970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-380"/>
    <x v="5"/>
    <s v=""/>
    <s v="15"/>
    <s v="JRNL00077411"/>
    <x v="8"/>
    <d v="2010-07-14T00:00:00"/>
    <s v="Yes"/>
  </r>
  <r>
    <x v="2"/>
    <s v="FC00"/>
    <s v="JRNL00077411"/>
    <s v="FN43-00000-2500-2832"/>
    <x v="1"/>
    <s v="00000"/>
    <x v="1"/>
    <s v="2832"/>
    <s v=""/>
    <n v="-161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-3649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-607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384"/>
    <x v="5"/>
    <s v=""/>
    <s v="15"/>
    <s v="JRNL00077411"/>
    <x v="8"/>
    <d v="2010-07-14T00:00:00"/>
    <s v="Yes"/>
  </r>
  <r>
    <x v="2"/>
    <s v="FC00"/>
    <s v="JRNL00077411"/>
    <s v="FN43-00000-2500-2832"/>
    <x v="1"/>
    <s v="00000"/>
    <x v="1"/>
    <s v="2832"/>
    <s v=""/>
    <n v="7225"/>
    <x v="5"/>
    <s v=""/>
    <s v="15"/>
    <s v="JRNL00077411"/>
    <x v="8"/>
    <d v="2010-07-14T00:00:00"/>
    <s v="Yes"/>
  </r>
  <r>
    <x v="2"/>
    <s v="FC00"/>
    <s v="JRNL00077411"/>
    <s v="FN41-00000-2500-2832"/>
    <x v="0"/>
    <s v="00000"/>
    <x v="1"/>
    <s v="2832"/>
    <s v=""/>
    <n v="64"/>
    <x v="5"/>
    <s v=""/>
    <s v="15"/>
    <s v="JRNL00077411"/>
    <x v="8"/>
    <d v="2010-07-14T00:00:00"/>
    <s v="Yes"/>
  </r>
  <r>
    <x v="2"/>
    <s v="FC00"/>
    <s v="JRNL00077411"/>
    <s v="FN43-00000-2500-2832"/>
    <x v="1"/>
    <s v="00000"/>
    <x v="1"/>
    <s v="2832"/>
    <s v=""/>
    <n v="1201"/>
    <x v="5"/>
    <s v=""/>
    <s v="15"/>
    <s v="JRNL00077411"/>
    <x v="8"/>
    <d v="2010-07-14T00:00:00"/>
    <s v="Yes"/>
  </r>
  <r>
    <x v="2"/>
    <s v="FC00"/>
    <s v="JRNL00107608"/>
    <s v="FN41-00000-2500-2832"/>
    <x v="0"/>
    <s v="00000"/>
    <x v="1"/>
    <s v="2832"/>
    <s v=""/>
    <n v="-64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-123"/>
    <x v="5"/>
    <s v=""/>
    <s v="15"/>
    <s v="JRNL00107608"/>
    <x v="8"/>
    <d v="2011-01-25T00:00:00"/>
    <s v="Yes"/>
  </r>
  <r>
    <x v="2"/>
    <s v="FC00"/>
    <s v="JRNL00107608"/>
    <s v="FN43-00000-2500-2832"/>
    <x v="1"/>
    <s v="00000"/>
    <x v="1"/>
    <s v="2832"/>
    <s v=""/>
    <n v="161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380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-384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607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-741"/>
    <x v="5"/>
    <s v=""/>
    <s v="15"/>
    <s v="JRNL00107608"/>
    <x v="8"/>
    <d v="2011-01-25T00:00:00"/>
    <s v="Yes"/>
  </r>
  <r>
    <x v="2"/>
    <s v="FC00"/>
    <s v="JRNL00107608"/>
    <s v="FN43-00000-2500-2832"/>
    <x v="1"/>
    <s v="00000"/>
    <x v="1"/>
    <s v="2832"/>
    <s v=""/>
    <n v="970"/>
    <x v="5"/>
    <s v=""/>
    <s v="15"/>
    <s v="JRNL00107608"/>
    <x v="8"/>
    <d v="2011-01-25T00:00:00"/>
    <s v="Yes"/>
  </r>
  <r>
    <x v="2"/>
    <s v="FC00"/>
    <s v="JRNL00107608"/>
    <s v="FN43-00000-2500-2832"/>
    <x v="1"/>
    <s v="00000"/>
    <x v="1"/>
    <s v="2832"/>
    <s v=""/>
    <n v="-1201"/>
    <x v="5"/>
    <s v=""/>
    <s v="15"/>
    <s v="JRNL00107608"/>
    <x v="8"/>
    <d v="2011-01-25T00:00:00"/>
    <s v="Yes"/>
  </r>
  <r>
    <x v="2"/>
    <s v="FC00"/>
    <s v="JRNL00107608"/>
    <s v="FN43-00000-2500-2832"/>
    <x v="1"/>
    <s v="00000"/>
    <x v="1"/>
    <s v="2832"/>
    <s v=""/>
    <n v="-1244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2282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-2927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3649"/>
    <x v="5"/>
    <s v=""/>
    <s v="15"/>
    <s v="JRNL00107608"/>
    <x v="8"/>
    <d v="2011-01-25T00:00:00"/>
    <s v="Yes"/>
  </r>
  <r>
    <x v="2"/>
    <s v="FC00"/>
    <s v="JRNL00107608"/>
    <s v="FN43-00000-2500-2832"/>
    <x v="1"/>
    <s v="00000"/>
    <x v="1"/>
    <s v="2832"/>
    <s v=""/>
    <n v="-7225"/>
    <x v="5"/>
    <s v=""/>
    <s v="15"/>
    <s v="JRNL00107608"/>
    <x v="8"/>
    <d v="2011-01-25T00:00:00"/>
    <s v="Yes"/>
  </r>
  <r>
    <x v="2"/>
    <s v="FC00"/>
    <s v="JRNL00107608"/>
    <s v="FN43-00000-2500-2832"/>
    <x v="1"/>
    <s v="00000"/>
    <x v="1"/>
    <s v="2832"/>
    <s v=""/>
    <n v="-7481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-17603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-3649"/>
    <x v="5"/>
    <s v=""/>
    <s v="15"/>
    <s v="JRNL00107608"/>
    <x v="8"/>
    <d v="2011-01-25T00:00:00"/>
    <s v="Yes"/>
  </r>
  <r>
    <x v="2"/>
    <s v="FC00"/>
    <s v="JRNL00107608"/>
    <s v="FN41-00000-2500-2832"/>
    <x v="0"/>
    <s v="00000"/>
    <x v="1"/>
    <s v="2832"/>
    <s v=""/>
    <n v="-607"/>
    <x v="5"/>
    <s v=""/>
    <s v="15"/>
    <s v="JRNL00107608"/>
    <x v="8"/>
    <d v="2011-01-25T00:00:00"/>
    <s v="Yes"/>
  </r>
  <r>
    <x v="2"/>
    <s v="FC00"/>
    <s v="JRNL00107608"/>
    <s v="FN41-00000-25AM-2832"/>
    <x v="0"/>
    <s v="00000"/>
    <x v="12"/>
    <s v="2832"/>
    <s v=""/>
    <n v="384"/>
    <x v="5"/>
    <s v=""/>
    <s v="15"/>
    <s v="JRNL00107608"/>
    <x v="8"/>
    <d v="2011-01-25T00:00:00"/>
    <s v="Yes"/>
  </r>
  <r>
    <x v="2"/>
    <s v="FC00"/>
    <s v="JRNL00107608"/>
    <s v="FN41-00000-25AM-2832"/>
    <x v="0"/>
    <s v="00000"/>
    <x v="12"/>
    <s v="2832"/>
    <s v=""/>
    <n v="64"/>
    <x v="5"/>
    <s v=""/>
    <s v="15"/>
    <s v="JRNL00107608"/>
    <x v="8"/>
    <d v="2011-01-25T00:00:00"/>
    <s v="Yes"/>
  </r>
  <r>
    <x v="2"/>
    <s v="FC00"/>
    <s v="JRNL00107608"/>
    <s v="FN43-00000-25AM-2832"/>
    <x v="1"/>
    <s v="00000"/>
    <x v="12"/>
    <s v="2832"/>
    <s v=""/>
    <n v="7225"/>
    <x v="5"/>
    <s v=""/>
    <s v="15"/>
    <s v="JRNL00107608"/>
    <x v="8"/>
    <d v="2011-01-25T00:00:00"/>
    <s v="Yes"/>
  </r>
  <r>
    <x v="2"/>
    <s v="FC00"/>
    <s v="JRNL00107608"/>
    <s v="FN43-00000-25AM-2832"/>
    <x v="1"/>
    <s v="00000"/>
    <x v="12"/>
    <s v="2832"/>
    <s v=""/>
    <n v="1201"/>
    <x v="5"/>
    <s v=""/>
    <s v="15"/>
    <s v="JRNL00107608"/>
    <x v="8"/>
    <d v="2011-01-25T00:00:00"/>
    <s v="Yes"/>
  </r>
  <r>
    <x v="2"/>
    <s v="FC00"/>
    <s v="JRNL00077411"/>
    <s v="FN41-00000-25SI-2832"/>
    <x v="0"/>
    <s v="00000"/>
    <x v="7"/>
    <s v="2832"/>
    <s v=""/>
    <n v="-24684"/>
    <x v="5"/>
    <s v=""/>
    <s v="15"/>
    <s v="JRNL00077411"/>
    <x v="8"/>
    <d v="2010-07-14T00:00:00"/>
    <s v="Yes"/>
  </r>
  <r>
    <x v="2"/>
    <s v="FC00"/>
    <s v="JRNL00077411"/>
    <s v="FN43-00000-25SI-2832"/>
    <x v="1"/>
    <s v="00000"/>
    <x v="7"/>
    <s v="2832"/>
    <s v=""/>
    <n v="-9991"/>
    <x v="5"/>
    <s v=""/>
    <s v="15"/>
    <s v="JRNL00077411"/>
    <x v="8"/>
    <d v="2010-07-14T00:00:00"/>
    <s v="Yes"/>
  </r>
  <r>
    <x v="2"/>
    <s v="FC00"/>
    <s v="JRNL00077411"/>
    <s v="FN41-00000-25SI-2832"/>
    <x v="0"/>
    <s v="00000"/>
    <x v="7"/>
    <s v="2832"/>
    <s v=""/>
    <n v="-4105"/>
    <x v="5"/>
    <s v=""/>
    <s v="15"/>
    <s v="JRNL00077411"/>
    <x v="8"/>
    <d v="2010-07-14T00:00:00"/>
    <s v="Yes"/>
  </r>
  <r>
    <x v="2"/>
    <s v="FC00"/>
    <s v="JRNL00077411"/>
    <s v="FN43-00000-25SI-2832"/>
    <x v="1"/>
    <s v="00000"/>
    <x v="7"/>
    <s v="2832"/>
    <s v=""/>
    <n v="-1662"/>
    <x v="5"/>
    <s v=""/>
    <s v="15"/>
    <s v="JRNL00077411"/>
    <x v="8"/>
    <d v="2010-07-14T00:00:00"/>
    <s v="Yes"/>
  </r>
  <r>
    <x v="2"/>
    <s v="FC00"/>
    <s v="JRNL00077411"/>
    <s v="FN41-00000-25VA-2831"/>
    <x v="0"/>
    <s v="00000"/>
    <x v="8"/>
    <s v="2831"/>
    <s v=""/>
    <n v="1248"/>
    <x v="5"/>
    <s v=""/>
    <s v="15"/>
    <s v="JRNL00077411"/>
    <x v="8"/>
    <d v="2010-07-14T00:00:00"/>
    <s v="Yes"/>
  </r>
  <r>
    <x v="2"/>
    <s v="FC00"/>
    <s v="JRNL00077411"/>
    <s v="FN43-00000-25VA-2831"/>
    <x v="1"/>
    <s v="00000"/>
    <x v="8"/>
    <s v="2831"/>
    <s v=""/>
    <n v="555"/>
    <x v="5"/>
    <s v=""/>
    <s v="15"/>
    <s v="JRNL00077411"/>
    <x v="8"/>
    <d v="2010-07-14T00:00:00"/>
    <s v="Yes"/>
  </r>
  <r>
    <x v="2"/>
    <s v="FC00"/>
    <s v="JRNL00077411"/>
    <s v="FN41-00000-25VA-2831"/>
    <x v="0"/>
    <s v="00000"/>
    <x v="8"/>
    <s v="2831"/>
    <s v=""/>
    <n v="207"/>
    <x v="5"/>
    <s v=""/>
    <s v="15"/>
    <s v="JRNL00077411"/>
    <x v="8"/>
    <d v="2010-07-14T00:00:00"/>
    <s v="Yes"/>
  </r>
  <r>
    <x v="2"/>
    <s v="FC00"/>
    <s v="JRNL00077411"/>
    <s v="FN43-00000-25VA-2831"/>
    <x v="1"/>
    <s v="00000"/>
    <x v="8"/>
    <s v="2831"/>
    <s v=""/>
    <n v="92"/>
    <x v="5"/>
    <s v=""/>
    <s v="15"/>
    <s v="JRNL00077411"/>
    <x v="8"/>
    <d v="2010-07-14T00:00:00"/>
    <s v="Yes"/>
  </r>
  <r>
    <x v="2"/>
    <s v="FC00"/>
    <s v="JRNL00077411"/>
    <s v="FN41-00000-25UR-2831"/>
    <x v="0"/>
    <s v="00000"/>
    <x v="9"/>
    <s v="2831"/>
    <s v=""/>
    <n v="191"/>
    <x v="5"/>
    <s v=""/>
    <s v="15"/>
    <s v="JRNL00077411"/>
    <x v="8"/>
    <d v="2010-07-14T00:00:00"/>
    <s v="Yes"/>
  </r>
  <r>
    <x v="2"/>
    <s v="FC00"/>
    <s v="JRNL00077411"/>
    <s v="FN43-00000-25UR-2831"/>
    <x v="1"/>
    <s v="00000"/>
    <x v="9"/>
    <s v="2831"/>
    <s v=""/>
    <n v="78"/>
    <x v="5"/>
    <s v=""/>
    <s v="15"/>
    <s v="JRNL00077411"/>
    <x v="8"/>
    <d v="2010-07-14T00:00:00"/>
    <s v="Yes"/>
  </r>
  <r>
    <x v="2"/>
    <s v="FC00"/>
    <s v="JRNL00077411"/>
    <s v="FN41-00000-25UR-2831"/>
    <x v="0"/>
    <s v="00000"/>
    <x v="9"/>
    <s v="2831"/>
    <s v=""/>
    <n v="31"/>
    <x v="5"/>
    <s v=""/>
    <s v="15"/>
    <s v="JRNL00077411"/>
    <x v="8"/>
    <d v="2010-07-14T00:00:00"/>
    <s v="Yes"/>
  </r>
  <r>
    <x v="2"/>
    <s v="FC00"/>
    <s v="JRNL00077411"/>
    <s v="FN43-00000-25UR-2831"/>
    <x v="1"/>
    <s v="00000"/>
    <x v="9"/>
    <s v="2831"/>
    <s v=""/>
    <n v="13"/>
    <x v="5"/>
    <s v=""/>
    <s v="15"/>
    <s v="JRNL00077411"/>
    <x v="8"/>
    <d v="2010-07-14T00:00:00"/>
    <s v="Yes"/>
  </r>
  <r>
    <x v="2"/>
    <s v="FC00"/>
    <s v="JRNL00107608"/>
    <s v="FN43-00000-25UR-2831"/>
    <x v="1"/>
    <s v="00000"/>
    <x v="9"/>
    <s v="2831"/>
    <s v=""/>
    <n v="-13"/>
    <x v="5"/>
    <s v=""/>
    <s v="15"/>
    <s v="JRNL00107608"/>
    <x v="8"/>
    <d v="2011-01-25T00:00:00"/>
    <s v="Yes"/>
  </r>
  <r>
    <x v="2"/>
    <s v="FC00"/>
    <s v="JRNL00107608"/>
    <s v="FN41-00000-25UR-2831"/>
    <x v="0"/>
    <s v="00000"/>
    <x v="9"/>
    <s v="2831"/>
    <s v=""/>
    <n v="-31"/>
    <x v="5"/>
    <s v=""/>
    <s v="15"/>
    <s v="JRNL00107608"/>
    <x v="8"/>
    <d v="2011-01-25T00:00:00"/>
    <s v="Yes"/>
  </r>
  <r>
    <x v="2"/>
    <s v="FC00"/>
    <s v="JRNL00107608"/>
    <s v="FN43-00000-25UR-2831"/>
    <x v="1"/>
    <s v="00000"/>
    <x v="9"/>
    <s v="2831"/>
    <s v=""/>
    <n v="-78"/>
    <x v="5"/>
    <s v=""/>
    <s v="15"/>
    <s v="JRNL00107608"/>
    <x v="8"/>
    <d v="2011-01-25T00:00:00"/>
    <s v="Yes"/>
  </r>
  <r>
    <x v="2"/>
    <s v="FC00"/>
    <s v="JRNL00107608"/>
    <s v="FN41-00000-25UR-2831"/>
    <x v="0"/>
    <s v="00000"/>
    <x v="9"/>
    <s v="2831"/>
    <s v=""/>
    <n v="-191"/>
    <x v="5"/>
    <s v=""/>
    <s v="15"/>
    <s v="JRNL00107608"/>
    <x v="8"/>
    <d v="2011-01-25T00:00:00"/>
    <s v="Yes"/>
  </r>
  <r>
    <x v="2"/>
    <s v="FC00"/>
    <s v="JRNL00107608"/>
    <s v="FN43-00000-25SI-2832"/>
    <x v="1"/>
    <s v="00000"/>
    <x v="7"/>
    <s v="2832"/>
    <s v=""/>
    <n v="1662"/>
    <x v="5"/>
    <s v=""/>
    <s v="15"/>
    <s v="JRNL00107608"/>
    <x v="8"/>
    <d v="2011-01-25T00:00:00"/>
    <s v="Yes"/>
  </r>
  <r>
    <x v="2"/>
    <s v="FC00"/>
    <s v="JRNL00107608"/>
    <s v="FN41-00000-25SI-2832"/>
    <x v="0"/>
    <s v="00000"/>
    <x v="7"/>
    <s v="2832"/>
    <s v=""/>
    <n v="4105"/>
    <x v="5"/>
    <s v=""/>
    <s v="15"/>
    <s v="JRNL00107608"/>
    <x v="8"/>
    <d v="2011-01-25T00:00:00"/>
    <s v="Yes"/>
  </r>
  <r>
    <x v="2"/>
    <s v="FC00"/>
    <s v="JRNL00107608"/>
    <s v="FN43-00000-25SI-2832"/>
    <x v="1"/>
    <s v="00000"/>
    <x v="7"/>
    <s v="2832"/>
    <s v=""/>
    <n v="9991"/>
    <x v="5"/>
    <s v=""/>
    <s v="15"/>
    <s v="JRNL00107608"/>
    <x v="8"/>
    <d v="2011-01-25T00:00:00"/>
    <s v="Yes"/>
  </r>
  <r>
    <x v="2"/>
    <s v="FC00"/>
    <s v="JRNL00107608"/>
    <s v="FN41-00000-25SI-2832"/>
    <x v="0"/>
    <s v="00000"/>
    <x v="7"/>
    <s v="2832"/>
    <s v=""/>
    <n v="24684"/>
    <x v="5"/>
    <s v=""/>
    <s v="15"/>
    <s v="JRNL00107608"/>
    <x v="8"/>
    <d v="2011-01-25T00:00:00"/>
    <s v="Yes"/>
  </r>
  <r>
    <x v="2"/>
    <s v="FC00"/>
    <s v="JRNL00107608"/>
    <s v="FN41-00000-25SI-2831"/>
    <x v="0"/>
    <s v="00000"/>
    <x v="7"/>
    <s v="2831"/>
    <s v=""/>
    <n v="31"/>
    <x v="5"/>
    <s v=""/>
    <s v="15"/>
    <s v="JRNL00107608"/>
    <x v="8"/>
    <d v="2011-01-25T00:00:00"/>
    <s v="Yes"/>
  </r>
  <r>
    <x v="2"/>
    <s v="FC00"/>
    <s v="JRNL00107608"/>
    <s v="FN43-00000-25SI-2831"/>
    <x v="1"/>
    <s v="00000"/>
    <x v="7"/>
    <s v="2831"/>
    <s v=""/>
    <n v="13"/>
    <x v="5"/>
    <s v=""/>
    <s v="15"/>
    <s v="JRNL00107608"/>
    <x v="8"/>
    <d v="2011-01-25T00:00:00"/>
    <s v="Yes"/>
  </r>
  <r>
    <x v="2"/>
    <s v="FC00"/>
    <s v="JRNL00107608"/>
    <s v="FN41-00000-25SV-2831"/>
    <x v="0"/>
    <s v="00000"/>
    <x v="14"/>
    <s v="2831"/>
    <s v=""/>
    <n v="-2282"/>
    <x v="5"/>
    <s v=""/>
    <s v="15"/>
    <s v="JRNL00107608"/>
    <x v="8"/>
    <d v="2011-01-25T00:00:00"/>
    <s v="Yes"/>
  </r>
  <r>
    <x v="2"/>
    <s v="FC00"/>
    <s v="JRNL00107608"/>
    <s v="FN41-00000-25SV-2831"/>
    <x v="0"/>
    <s v="00000"/>
    <x v="14"/>
    <s v="2831"/>
    <s v=""/>
    <n v="-380"/>
    <x v="5"/>
    <s v=""/>
    <s v="15"/>
    <s v="JRNL00107608"/>
    <x v="8"/>
    <d v="2011-01-25T00:00:00"/>
    <s v="Yes"/>
  </r>
  <r>
    <x v="2"/>
    <s v="FC00"/>
    <s v="JRNL00107608"/>
    <s v="FN43-00000-25SV-2831"/>
    <x v="1"/>
    <s v="00000"/>
    <x v="14"/>
    <s v="2831"/>
    <s v=""/>
    <n v="-970"/>
    <x v="5"/>
    <s v=""/>
    <s v="15"/>
    <s v="JRNL00107608"/>
    <x v="8"/>
    <d v="2011-01-25T00:00:00"/>
    <s v="Yes"/>
  </r>
  <r>
    <x v="2"/>
    <s v="FC00"/>
    <s v="JRNL00107608"/>
    <s v="FN43-00000-25SV-2831"/>
    <x v="1"/>
    <s v="00000"/>
    <x v="14"/>
    <s v="2831"/>
    <s v=""/>
    <n v="-161"/>
    <x v="5"/>
    <s v=""/>
    <s v="15"/>
    <s v="JRNL00107608"/>
    <x v="8"/>
    <d v="2011-01-25T00:00:00"/>
    <s v="Yes"/>
  </r>
  <r>
    <x v="2"/>
    <s v="FC00"/>
    <s v="JRNL00107608"/>
    <s v="FN41-00000-25RD-2832"/>
    <x v="0"/>
    <s v="00000"/>
    <x v="13"/>
    <s v="2832"/>
    <s v=""/>
    <n v="17603"/>
    <x v="5"/>
    <s v=""/>
    <s v="15"/>
    <s v="JRNL00107608"/>
    <x v="8"/>
    <d v="2011-01-25T00:00:00"/>
    <s v="Yes"/>
  </r>
  <r>
    <x v="2"/>
    <s v="FC00"/>
    <s v="JRNL00107608"/>
    <s v="FN41-00000-25RD-2832"/>
    <x v="0"/>
    <s v="00000"/>
    <x v="13"/>
    <s v="2832"/>
    <s v=""/>
    <n v="2927"/>
    <x v="5"/>
    <s v=""/>
    <s v="15"/>
    <s v="JRNL00107608"/>
    <x v="8"/>
    <d v="2011-01-25T00:00:00"/>
    <s v="Yes"/>
  </r>
  <r>
    <x v="2"/>
    <s v="FC00"/>
    <s v="JRNL00107608"/>
    <s v="FN43-00000-25RD-2832"/>
    <x v="1"/>
    <s v="00000"/>
    <x v="13"/>
    <s v="2832"/>
    <s v=""/>
    <n v="7481"/>
    <x v="5"/>
    <s v=""/>
    <s v="15"/>
    <s v="JRNL00107608"/>
    <x v="8"/>
    <d v="2011-01-25T00:00:00"/>
    <s v="Yes"/>
  </r>
  <r>
    <x v="2"/>
    <s v="FC00"/>
    <s v="JRNL00107608"/>
    <s v="FN43-00000-25RD-2832"/>
    <x v="1"/>
    <s v="00000"/>
    <x v="13"/>
    <s v="2832"/>
    <s v=""/>
    <n v="1244"/>
    <x v="5"/>
    <s v=""/>
    <s v="15"/>
    <s v="JRNL00107608"/>
    <x v="8"/>
    <d v="2011-01-25T00:00:00"/>
    <s v="Yes"/>
  </r>
  <r>
    <x v="2"/>
    <s v="FC00"/>
    <s v="JRNL00107608"/>
    <s v="FN41-00000-25SI-2832"/>
    <x v="0"/>
    <s v="00000"/>
    <x v="7"/>
    <s v="2832"/>
    <s v=""/>
    <n v="191"/>
    <x v="5"/>
    <s v=""/>
    <s v="15"/>
    <s v="JRNL00107608"/>
    <x v="8"/>
    <d v="2011-01-25T00:00:00"/>
    <s v="Yes"/>
  </r>
  <r>
    <x v="2"/>
    <s v="FC00"/>
    <s v="JRNL00107608"/>
    <s v="FN43-00000-25SI-2832"/>
    <x v="1"/>
    <s v="00000"/>
    <x v="7"/>
    <s v="2832"/>
    <s v=""/>
    <n v="78"/>
    <x v="5"/>
    <s v=""/>
    <s v="15"/>
    <s v="JRNL00107608"/>
    <x v="8"/>
    <d v="2011-01-25T00:00:00"/>
    <s v="Yes"/>
  </r>
  <r>
    <x v="2"/>
    <s v="FC00"/>
    <s v="JRNL00107608"/>
    <s v="FN41-00000-25WR-2832"/>
    <x v="0"/>
    <s v="00000"/>
    <x v="15"/>
    <s v="2832"/>
    <s v=""/>
    <n v="741"/>
    <x v="5"/>
    <s v=""/>
    <s v="15"/>
    <s v="JRNL00107608"/>
    <x v="8"/>
    <d v="2011-01-25T00:00:00"/>
    <s v="Yes"/>
  </r>
  <r>
    <x v="2"/>
    <s v="FC00"/>
    <s v="JRNL00107608"/>
    <s v="FN41-00000-25WR-2832"/>
    <x v="0"/>
    <s v="00000"/>
    <x v="15"/>
    <s v="2832"/>
    <s v=""/>
    <n v="123"/>
    <x v="5"/>
    <s v=""/>
    <s v="15"/>
    <s v="JRNL00107608"/>
    <x v="8"/>
    <d v="2011-01-25T00:00:00"/>
    <s v="Yes"/>
  </r>
  <r>
    <x v="2"/>
    <s v="FC00"/>
    <s v="JRNL00077411"/>
    <s v="FN41-00000-25DP-2822"/>
    <x v="0"/>
    <s v="00000"/>
    <x v="3"/>
    <s v="2822"/>
    <s v=""/>
    <n v="-6586"/>
    <x v="5"/>
    <s v=""/>
    <s v="15"/>
    <s v="JRNL00077411"/>
    <x v="8"/>
    <d v="2010-07-14T00:00:00"/>
    <s v="Yes"/>
  </r>
  <r>
    <x v="2"/>
    <s v="FC00"/>
    <s v="JRNL00077411"/>
    <s v="FN43-00000-25DP-2822"/>
    <x v="1"/>
    <s v="00000"/>
    <x v="3"/>
    <s v="2822"/>
    <s v=""/>
    <n v="-3523"/>
    <x v="5"/>
    <s v=""/>
    <s v="15"/>
    <s v="JRNL00077411"/>
    <x v="8"/>
    <d v="2010-07-14T00:00:00"/>
    <s v="Yes"/>
  </r>
  <r>
    <x v="2"/>
    <s v="FC00"/>
    <s v="JRNL00077411"/>
    <s v="FN41-00000-25DP-2822"/>
    <x v="0"/>
    <s v="00000"/>
    <x v="3"/>
    <s v="2822"/>
    <s v=""/>
    <n v="-1095"/>
    <x v="5"/>
    <s v=""/>
    <s v="15"/>
    <s v="JRNL00077411"/>
    <x v="8"/>
    <d v="2010-07-14T00:00:00"/>
    <s v="Yes"/>
  </r>
  <r>
    <x v="2"/>
    <s v="FC00"/>
    <s v="JRNL00077411"/>
    <s v="FN43-00000-25DP-2822"/>
    <x v="1"/>
    <s v="00000"/>
    <x v="3"/>
    <s v="2822"/>
    <s v=""/>
    <n v="-586"/>
    <x v="5"/>
    <s v=""/>
    <s v="15"/>
    <s v="JRNL00077411"/>
    <x v="8"/>
    <d v="2010-07-14T00:00:00"/>
    <s v="Yes"/>
  </r>
  <r>
    <x v="2"/>
    <s v="FC00"/>
    <s v="JRNL00077411"/>
    <s v="FN41-00000-25EN-2832"/>
    <x v="0"/>
    <s v="00000"/>
    <x v="10"/>
    <s v="2832"/>
    <s v=""/>
    <n v="5330"/>
    <x v="5"/>
    <s v=""/>
    <s v="15"/>
    <s v="JRNL00077411"/>
    <x v="8"/>
    <d v="2010-07-14T00:00:00"/>
    <s v="Yes"/>
  </r>
  <r>
    <x v="2"/>
    <s v="FC00"/>
    <s v="JRNL00077411"/>
    <s v="FN43-00000-25EN-2832"/>
    <x v="1"/>
    <s v="00000"/>
    <x v="10"/>
    <s v="2832"/>
    <s v=""/>
    <n v="2700"/>
    <x v="5"/>
    <s v=""/>
    <s v="15"/>
    <s v="JRNL00077411"/>
    <x v="8"/>
    <d v="2010-07-14T00:00:00"/>
    <s v="Yes"/>
  </r>
  <r>
    <x v="2"/>
    <s v="FC00"/>
    <s v="JRNL00077411"/>
    <s v="FN41-00000-25EN-2832"/>
    <x v="0"/>
    <s v="00000"/>
    <x v="10"/>
    <s v="2832"/>
    <s v=""/>
    <n v="887"/>
    <x v="5"/>
    <s v=""/>
    <s v="15"/>
    <s v="JRNL00077411"/>
    <x v="8"/>
    <d v="2010-07-14T00:00:00"/>
    <s v="Yes"/>
  </r>
  <r>
    <x v="2"/>
    <s v="FC00"/>
    <s v="JRNL00077411"/>
    <s v="FN43-00000-25EN-2832"/>
    <x v="1"/>
    <s v="00000"/>
    <x v="10"/>
    <s v="2832"/>
    <s v=""/>
    <n v="449"/>
    <x v="5"/>
    <s v=""/>
    <s v="15"/>
    <s v="JRNL00077411"/>
    <x v="8"/>
    <d v="2010-07-14T00:00:00"/>
    <s v="Yes"/>
  </r>
  <r>
    <x v="2"/>
    <s v="FC00"/>
    <s v="JRNL00077411"/>
    <s v="FN41-00000-25BD-2831"/>
    <x v="0"/>
    <s v="00000"/>
    <x v="4"/>
    <s v="2831"/>
    <s v=""/>
    <n v="-10066"/>
    <x v="5"/>
    <s v=""/>
    <s v="15"/>
    <s v="JRNL00077411"/>
    <x v="8"/>
    <d v="2010-07-14T00:00:00"/>
    <s v="Yes"/>
  </r>
  <r>
    <x v="2"/>
    <s v="FC00"/>
    <s v="JRNL00077411"/>
    <s v="FN43-00000-25BD-2831"/>
    <x v="1"/>
    <s v="00000"/>
    <x v="4"/>
    <s v="2831"/>
    <s v=""/>
    <n v="16339"/>
    <x v="5"/>
    <s v=""/>
    <s v="15"/>
    <s v="JRNL00077411"/>
    <x v="8"/>
    <d v="2010-07-14T00:00:00"/>
    <s v="Yes"/>
  </r>
  <r>
    <x v="2"/>
    <s v="FC00"/>
    <s v="JRNL00077411"/>
    <s v="FN41-00000-25BD-2831"/>
    <x v="0"/>
    <s v="00000"/>
    <x v="4"/>
    <s v="2831"/>
    <s v=""/>
    <n v="-1674"/>
    <x v="5"/>
    <s v=""/>
    <s v="15"/>
    <s v="JRNL00077411"/>
    <x v="8"/>
    <d v="2010-07-14T00:00:00"/>
    <s v="Yes"/>
  </r>
  <r>
    <x v="2"/>
    <s v="FC00"/>
    <s v="JRNL00077411"/>
    <s v="FN43-00000-25BD-2831"/>
    <x v="1"/>
    <s v="00000"/>
    <x v="4"/>
    <s v="2831"/>
    <s v=""/>
    <n v="2717"/>
    <x v="5"/>
    <s v=""/>
    <s v="15"/>
    <s v="JRNL00077411"/>
    <x v="8"/>
    <d v="2010-07-14T00:00:00"/>
    <s v="Yes"/>
  </r>
  <r>
    <x v="2"/>
    <s v="FC00"/>
    <s v="JRNL00077411"/>
    <s v="FN41-00000-25DP-2822"/>
    <x v="0"/>
    <s v="00000"/>
    <x v="3"/>
    <s v="2822"/>
    <s v=""/>
    <n v="810"/>
    <x v="5"/>
    <s v=""/>
    <s v="15"/>
    <s v="JRNL00077411"/>
    <x v="8"/>
    <d v="2010-07-14T00:00:00"/>
    <s v="Yes"/>
  </r>
  <r>
    <x v="2"/>
    <s v="FC00"/>
    <s v="JRNL00077411"/>
    <s v="FN43-00000-25DP-2822"/>
    <x v="1"/>
    <s v="00000"/>
    <x v="3"/>
    <s v="2822"/>
    <s v=""/>
    <n v="328"/>
    <x v="5"/>
    <s v=""/>
    <s v="15"/>
    <s v="JRNL00077411"/>
    <x v="8"/>
    <d v="2010-07-14T00:00:00"/>
    <s v="Yes"/>
  </r>
  <r>
    <x v="2"/>
    <s v="FC00"/>
    <s v="JRNL00077411"/>
    <s v="FN41-00000-25DP-2822"/>
    <x v="0"/>
    <s v="00000"/>
    <x v="3"/>
    <s v="2822"/>
    <s v=""/>
    <n v="-2320"/>
    <x v="5"/>
    <s v=""/>
    <s v="15"/>
    <s v="JRNL00077411"/>
    <x v="8"/>
    <d v="2010-07-14T00:00:00"/>
    <s v="Yes"/>
  </r>
  <r>
    <x v="2"/>
    <s v="FC00"/>
    <s v="JRNL00077411"/>
    <s v="FN43-00000-25DP-2822"/>
    <x v="1"/>
    <s v="00000"/>
    <x v="3"/>
    <s v="2822"/>
    <s v=""/>
    <n v="-938"/>
    <x v="5"/>
    <s v=""/>
    <s v="15"/>
    <s v="JRNL00077411"/>
    <x v="8"/>
    <d v="2010-07-14T00:00:00"/>
    <s v="Yes"/>
  </r>
  <r>
    <x v="2"/>
    <s v="FC00"/>
    <s v="JRNL00077411"/>
    <s v="FN41-00000-25CN-2831"/>
    <x v="0"/>
    <s v="00000"/>
    <x v="5"/>
    <s v="2831"/>
    <s v=""/>
    <n v="-1042"/>
    <x v="5"/>
    <s v=""/>
    <s v="15"/>
    <s v="JRNL00077411"/>
    <x v="8"/>
    <d v="2010-07-14T00:00:00"/>
    <s v="Yes"/>
  </r>
  <r>
    <x v="2"/>
    <s v="FC00"/>
    <s v="JRNL00077411"/>
    <s v="FN43-00000-25CN-2831"/>
    <x v="1"/>
    <s v="00000"/>
    <x v="5"/>
    <s v="2831"/>
    <s v=""/>
    <n v="-9875"/>
    <x v="5"/>
    <s v=""/>
    <s v="15"/>
    <s v="JRNL00077411"/>
    <x v="8"/>
    <d v="2010-07-14T00:00:00"/>
    <s v="Yes"/>
  </r>
  <r>
    <x v="2"/>
    <s v="FC00"/>
    <s v="JRNL00077411"/>
    <s v="FN41-00000-25CN-2831"/>
    <x v="0"/>
    <s v="00000"/>
    <x v="5"/>
    <s v="2831"/>
    <s v=""/>
    <n v="-173"/>
    <x v="5"/>
    <s v=""/>
    <s v="15"/>
    <s v="JRNL00077411"/>
    <x v="8"/>
    <d v="2010-07-14T00:00:00"/>
    <s v="Yes"/>
  </r>
  <r>
    <x v="2"/>
    <s v="FC00"/>
    <s v="JRNL00077411"/>
    <s v="FN43-00000-25CN-2831"/>
    <x v="1"/>
    <s v="00000"/>
    <x v="5"/>
    <s v="2831"/>
    <s v=""/>
    <n v="-1642"/>
    <x v="5"/>
    <s v=""/>
    <s v="15"/>
    <s v="JRNL00077411"/>
    <x v="8"/>
    <d v="2010-07-14T00:00:00"/>
    <s v="Yes"/>
  </r>
  <r>
    <x v="2"/>
    <s v="FC00"/>
    <s v="JRNL00077411"/>
    <s v="FN41-00000-25DP-2822"/>
    <x v="0"/>
    <s v="00000"/>
    <x v="3"/>
    <s v="2822"/>
    <s v=""/>
    <n v="-715024"/>
    <x v="15"/>
    <s v=""/>
    <s v="15Y"/>
    <s v="JRNL00077411"/>
    <x v="8"/>
    <d v="2010-07-14T00:00:00"/>
    <s v="Yes"/>
  </r>
  <r>
    <x v="2"/>
    <s v="FC00"/>
    <s v="JRNL00077411"/>
    <s v="FN41-00000-25DP-2822"/>
    <x v="0"/>
    <s v="00000"/>
    <x v="3"/>
    <s v="2822"/>
    <s v=""/>
    <n v="-100670"/>
    <x v="15"/>
    <s v=""/>
    <s v="15Y"/>
    <s v="JRNL00077411"/>
    <x v="8"/>
    <d v="2010-07-14T00:00:00"/>
    <s v="Yes"/>
  </r>
  <r>
    <x v="3"/>
    <s v="FC00"/>
    <s v="JRNL00077404"/>
    <s v="FN41-00000-25IT-2550"/>
    <x v="0"/>
    <s v="00000"/>
    <x v="16"/>
    <s v="2550"/>
    <s v=""/>
    <n v="2035"/>
    <x v="16"/>
    <s v=""/>
    <s v="6"/>
    <s v="JRNL00077404"/>
    <x v="8"/>
    <d v="2010-07-14T00:00:00"/>
    <s v="Yes"/>
  </r>
  <r>
    <x v="3"/>
    <s v="FC00"/>
    <s v="JRNL00077404"/>
    <s v="FN43-00000-25IT-2550"/>
    <x v="1"/>
    <s v="00000"/>
    <x v="16"/>
    <s v="2550"/>
    <s v=""/>
    <n v="507"/>
    <x v="16"/>
    <s v=""/>
    <s v="6"/>
    <s v="JRNL00077404"/>
    <x v="8"/>
    <d v="2010-07-14T00:00:00"/>
    <s v="Yes"/>
  </r>
  <r>
    <x v="2"/>
    <s v="FC00"/>
    <s v="JRNL00079514"/>
    <s v="FN41-00000-25RC-2832"/>
    <x v="0"/>
    <s v="00000"/>
    <x v="6"/>
    <s v="2832"/>
    <s v=""/>
    <n v="4159"/>
    <x v="5"/>
    <s v=""/>
    <s v="15"/>
    <s v="JRNL00079514"/>
    <x v="9"/>
    <d v="2010-08-17T00:00:00"/>
    <s v="Yes"/>
  </r>
  <r>
    <x v="2"/>
    <s v="FC00"/>
    <s v="JRNL00079514"/>
    <s v="FN41-00000-25RC-2832"/>
    <x v="0"/>
    <s v="00000"/>
    <x v="6"/>
    <s v="2832"/>
    <s v=""/>
    <n v="692"/>
    <x v="5"/>
    <s v=""/>
    <s v="15"/>
    <s v="JRNL00079514"/>
    <x v="9"/>
    <d v="2010-08-17T00:00:00"/>
    <s v="Yes"/>
  </r>
  <r>
    <x v="2"/>
    <s v="FC00"/>
    <s v="JRNL00079514"/>
    <s v="FN41-00000-25PN-2832"/>
    <x v="0"/>
    <s v="00000"/>
    <x v="0"/>
    <s v="2832"/>
    <s v=""/>
    <n v="-52260"/>
    <x v="5"/>
    <s v=""/>
    <s v="15"/>
    <s v="JRNL00079514"/>
    <x v="9"/>
    <d v="2010-08-17T00:00:00"/>
    <s v="Yes"/>
  </r>
  <r>
    <x v="2"/>
    <s v="FC00"/>
    <s v="JRNL00079514"/>
    <s v="FN43-00000-25PN-2832"/>
    <x v="1"/>
    <s v="00000"/>
    <x v="0"/>
    <s v="2832"/>
    <s v=""/>
    <n v="-21153"/>
    <x v="5"/>
    <s v=""/>
    <s v="15"/>
    <s v="JRNL00079514"/>
    <x v="9"/>
    <d v="2010-08-17T00:00:00"/>
    <s v="Yes"/>
  </r>
  <r>
    <x v="2"/>
    <s v="FC00"/>
    <s v="JRNL00079514"/>
    <s v="FN41-00000-25PN-2832"/>
    <x v="0"/>
    <s v="00000"/>
    <x v="0"/>
    <s v="2832"/>
    <s v=""/>
    <n v="-8691"/>
    <x v="5"/>
    <s v=""/>
    <s v="15"/>
    <s v="JRNL00079514"/>
    <x v="9"/>
    <d v="2010-08-17T00:00:00"/>
    <s v="Yes"/>
  </r>
  <r>
    <x v="2"/>
    <s v="FC00"/>
    <s v="JRNL00079514"/>
    <s v="FN43-00000-25PN-2832"/>
    <x v="1"/>
    <s v="00000"/>
    <x v="0"/>
    <s v="2832"/>
    <s v=""/>
    <n v="-3517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-16444"/>
    <x v="5"/>
    <s v=""/>
    <s v="15"/>
    <s v="JRNL00079514"/>
    <x v="9"/>
    <d v="2010-08-17T00:00:00"/>
    <s v="Yes"/>
  </r>
  <r>
    <x v="2"/>
    <s v="FC00"/>
    <s v="JRNL00079514"/>
    <s v="FN43-00000-2500-2832"/>
    <x v="1"/>
    <s v="00000"/>
    <x v="1"/>
    <s v="2832"/>
    <s v=""/>
    <n v="-6988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-2734"/>
    <x v="5"/>
    <s v=""/>
    <s v="15"/>
    <s v="JRNL00079514"/>
    <x v="9"/>
    <d v="2010-08-17T00:00:00"/>
    <s v="Yes"/>
  </r>
  <r>
    <x v="2"/>
    <s v="FC00"/>
    <s v="JRNL00079514"/>
    <s v="FN43-00000-2500-2832"/>
    <x v="1"/>
    <s v="00000"/>
    <x v="1"/>
    <s v="2832"/>
    <s v=""/>
    <n v="-1162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165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27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4016"/>
    <x v="5"/>
    <s v=""/>
    <s v="15"/>
    <s v="JRNL00079514"/>
    <x v="9"/>
    <d v="2010-08-17T00:00:00"/>
    <s v="Yes"/>
  </r>
  <r>
    <x v="2"/>
    <s v="FC00"/>
    <s v="JRNL00079514"/>
    <s v="FN43-00000-2500-2832"/>
    <x v="1"/>
    <s v="00000"/>
    <x v="1"/>
    <s v="2832"/>
    <s v=""/>
    <n v="1707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668"/>
    <x v="5"/>
    <s v=""/>
    <s v="15"/>
    <s v="JRNL00079514"/>
    <x v="9"/>
    <d v="2010-08-17T00:00:00"/>
    <s v="Yes"/>
  </r>
  <r>
    <x v="2"/>
    <s v="FC00"/>
    <s v="JRNL00079514"/>
    <s v="FN43-00000-2500-2832"/>
    <x v="1"/>
    <s v="00000"/>
    <x v="1"/>
    <s v="2832"/>
    <s v=""/>
    <n v="283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320"/>
    <x v="5"/>
    <s v=""/>
    <s v="15"/>
    <s v="JRNL00079514"/>
    <x v="9"/>
    <d v="2010-08-17T00:00:00"/>
    <s v="Yes"/>
  </r>
  <r>
    <x v="2"/>
    <s v="FC00"/>
    <s v="JRNL00079514"/>
    <s v="FN43-00000-2500-2832"/>
    <x v="1"/>
    <s v="00000"/>
    <x v="1"/>
    <s v="2832"/>
    <s v=""/>
    <n v="3198"/>
    <x v="5"/>
    <s v=""/>
    <s v="15"/>
    <s v="JRNL00079514"/>
    <x v="9"/>
    <d v="2010-08-17T00:00:00"/>
    <s v="Yes"/>
  </r>
  <r>
    <x v="2"/>
    <s v="FC00"/>
    <s v="JRNL00079514"/>
    <s v="FN41-00000-2500-2832"/>
    <x v="0"/>
    <s v="00000"/>
    <x v="1"/>
    <s v="2832"/>
    <s v=""/>
    <n v="53"/>
    <x v="5"/>
    <s v=""/>
    <s v="15"/>
    <s v="JRNL00079514"/>
    <x v="9"/>
    <d v="2010-08-17T00:00:00"/>
    <s v="Yes"/>
  </r>
  <r>
    <x v="2"/>
    <s v="FC00"/>
    <s v="JRNL00079514"/>
    <s v="FN43-00000-2500-2832"/>
    <x v="1"/>
    <s v="00000"/>
    <x v="1"/>
    <s v="2832"/>
    <s v=""/>
    <n v="532"/>
    <x v="5"/>
    <s v=""/>
    <s v="15"/>
    <s v="JRNL00079514"/>
    <x v="9"/>
    <d v="2010-08-17T00:00:00"/>
    <s v="Yes"/>
  </r>
  <r>
    <x v="2"/>
    <s v="FC00"/>
    <s v="JRNL00107643"/>
    <s v="FN41-00000-2500-2832"/>
    <x v="0"/>
    <s v="00000"/>
    <x v="1"/>
    <s v="2832"/>
    <s v=""/>
    <n v="-27"/>
    <x v="5"/>
    <s v=""/>
    <s v="15"/>
    <s v="JRNL00107643"/>
    <x v="9"/>
    <d v="2011-01-25T00:00:00"/>
    <s v="Yes"/>
  </r>
  <r>
    <x v="2"/>
    <s v="FC00"/>
    <s v="JRNL00107643"/>
    <s v="FN41-00000-2500-2832"/>
    <x v="0"/>
    <s v="00000"/>
    <x v="1"/>
    <s v="2832"/>
    <s v=""/>
    <n v="-53"/>
    <x v="5"/>
    <s v=""/>
    <s v="15"/>
    <s v="JRNL00107643"/>
    <x v="9"/>
    <d v="2011-01-25T00:00:00"/>
    <s v="Yes"/>
  </r>
  <r>
    <x v="2"/>
    <s v="FC00"/>
    <s v="JRNL00107643"/>
    <s v="FN41-00000-2500-2832"/>
    <x v="0"/>
    <s v="00000"/>
    <x v="1"/>
    <s v="2832"/>
    <s v=""/>
    <n v="-165"/>
    <x v="5"/>
    <s v=""/>
    <s v="15"/>
    <s v="JRNL00107643"/>
    <x v="9"/>
    <d v="2011-01-25T00:00:00"/>
    <s v="Yes"/>
  </r>
  <r>
    <x v="2"/>
    <s v="FC00"/>
    <s v="JRNL00107643"/>
    <s v="FN43-00000-2500-2832"/>
    <x v="1"/>
    <s v="00000"/>
    <x v="1"/>
    <s v="2832"/>
    <s v=""/>
    <n v="-283"/>
    <x v="5"/>
    <s v=""/>
    <s v="15"/>
    <s v="JRNL00107643"/>
    <x v="9"/>
    <d v="2011-01-25T00:00:00"/>
    <s v="Yes"/>
  </r>
  <r>
    <x v="2"/>
    <s v="FC00"/>
    <s v="JRNL00107643"/>
    <s v="FN41-00000-2500-2832"/>
    <x v="0"/>
    <s v="00000"/>
    <x v="1"/>
    <s v="2832"/>
    <s v=""/>
    <n v="-320"/>
    <x v="5"/>
    <s v=""/>
    <s v="15"/>
    <s v="JRNL00107643"/>
    <x v="9"/>
    <d v="2011-01-25T00:00:00"/>
    <s v="Yes"/>
  </r>
  <r>
    <x v="2"/>
    <s v="FC00"/>
    <s v="JRNL00107643"/>
    <s v="FN43-00000-2500-2832"/>
    <x v="1"/>
    <s v="00000"/>
    <x v="1"/>
    <s v="2832"/>
    <s v=""/>
    <n v="-532"/>
    <x v="5"/>
    <s v=""/>
    <s v="15"/>
    <s v="JRNL00107643"/>
    <x v="9"/>
    <d v="2011-01-25T00:00:00"/>
    <s v="Yes"/>
  </r>
  <r>
    <x v="2"/>
    <s v="FC00"/>
    <s v="JRNL00107643"/>
    <s v="FN41-00000-2500-2832"/>
    <x v="0"/>
    <s v="00000"/>
    <x v="1"/>
    <s v="2832"/>
    <s v=""/>
    <n v="-668"/>
    <x v="5"/>
    <s v=""/>
    <s v="15"/>
    <s v="JRNL00107643"/>
    <x v="9"/>
    <d v="2011-01-25T00:00:00"/>
    <s v="Yes"/>
  </r>
  <r>
    <x v="2"/>
    <s v="FC00"/>
    <s v="JRNL00107643"/>
    <s v="FN43-00000-2500-2832"/>
    <x v="1"/>
    <s v="00000"/>
    <x v="1"/>
    <s v="2832"/>
    <s v=""/>
    <n v="1162"/>
    <x v="5"/>
    <s v=""/>
    <s v="15"/>
    <s v="JRNL00107643"/>
    <x v="9"/>
    <d v="2011-01-25T00:00:00"/>
    <s v="Yes"/>
  </r>
  <r>
    <x v="2"/>
    <s v="FC00"/>
    <s v="JRNL00107643"/>
    <s v="FN43-00000-2500-2832"/>
    <x v="1"/>
    <s v="00000"/>
    <x v="1"/>
    <s v="2832"/>
    <s v=""/>
    <n v="-1707"/>
    <x v="5"/>
    <s v=""/>
    <s v="15"/>
    <s v="JRNL00107643"/>
    <x v="9"/>
    <d v="2011-01-25T00:00:00"/>
    <s v="Yes"/>
  </r>
  <r>
    <x v="2"/>
    <s v="FC00"/>
    <s v="JRNL00107643"/>
    <s v="FN41-00000-2500-2832"/>
    <x v="0"/>
    <s v="00000"/>
    <x v="1"/>
    <s v="2832"/>
    <s v=""/>
    <n v="2734"/>
    <x v="5"/>
    <s v=""/>
    <s v="15"/>
    <s v="JRNL00107643"/>
    <x v="9"/>
    <d v="2011-01-25T00:00:00"/>
    <s v="Yes"/>
  </r>
  <r>
    <x v="2"/>
    <s v="FC00"/>
    <s v="JRNL00107643"/>
    <s v="FN43-00000-2500-2832"/>
    <x v="1"/>
    <s v="00000"/>
    <x v="1"/>
    <s v="2832"/>
    <s v=""/>
    <n v="-3198"/>
    <x v="5"/>
    <s v=""/>
    <s v="15"/>
    <s v="JRNL00107643"/>
    <x v="9"/>
    <d v="2011-01-25T00:00:00"/>
    <s v="Yes"/>
  </r>
  <r>
    <x v="2"/>
    <s v="FC00"/>
    <s v="JRNL00107643"/>
    <s v="FN41-00000-2500-2832"/>
    <x v="0"/>
    <s v="00000"/>
    <x v="1"/>
    <s v="2832"/>
    <s v=""/>
    <n v="-4016"/>
    <x v="5"/>
    <s v=""/>
    <s v="15"/>
    <s v="JRNL00107643"/>
    <x v="9"/>
    <d v="2011-01-25T00:00:00"/>
    <s v="Yes"/>
  </r>
  <r>
    <x v="2"/>
    <s v="FC00"/>
    <s v="JRNL00107643"/>
    <s v="FN43-00000-2500-2832"/>
    <x v="1"/>
    <s v="00000"/>
    <x v="1"/>
    <s v="2832"/>
    <s v=""/>
    <n v="6988"/>
    <x v="5"/>
    <s v=""/>
    <s v="15"/>
    <s v="JRNL00107643"/>
    <x v="9"/>
    <d v="2011-01-25T00:00:00"/>
    <s v="Yes"/>
  </r>
  <r>
    <x v="2"/>
    <s v="FC00"/>
    <s v="JRNL00107643"/>
    <s v="FN41-00000-2500-2832"/>
    <x v="0"/>
    <s v="00000"/>
    <x v="1"/>
    <s v="2832"/>
    <s v=""/>
    <n v="16444"/>
    <x v="5"/>
    <s v=""/>
    <s v="15"/>
    <s v="JRNL00107643"/>
    <x v="9"/>
    <d v="2011-01-25T00:00:00"/>
    <s v="Yes"/>
  </r>
  <r>
    <x v="2"/>
    <s v="FC00"/>
    <s v="JRNL00107643"/>
    <s v="FN41-00000-25AM-2832"/>
    <x v="0"/>
    <s v="00000"/>
    <x v="12"/>
    <s v="2832"/>
    <s v=""/>
    <n v="320"/>
    <x v="5"/>
    <s v=""/>
    <s v="15"/>
    <s v="JRNL00107643"/>
    <x v="9"/>
    <d v="2011-01-25T00:00:00"/>
    <s v="Yes"/>
  </r>
  <r>
    <x v="2"/>
    <s v="FC00"/>
    <s v="JRNL00107643"/>
    <s v="FN41-00000-25AM-2832"/>
    <x v="0"/>
    <s v="00000"/>
    <x v="12"/>
    <s v="2832"/>
    <s v=""/>
    <n v="53"/>
    <x v="5"/>
    <s v=""/>
    <s v="15"/>
    <s v="JRNL00107643"/>
    <x v="9"/>
    <d v="2011-01-25T00:00:00"/>
    <s v="Yes"/>
  </r>
  <r>
    <x v="2"/>
    <s v="FC00"/>
    <s v="JRNL00107643"/>
    <s v="FN43-00000-25AM-2832"/>
    <x v="1"/>
    <s v="00000"/>
    <x v="12"/>
    <s v="2832"/>
    <s v=""/>
    <n v="3198"/>
    <x v="5"/>
    <s v=""/>
    <s v="15"/>
    <s v="JRNL00107643"/>
    <x v="9"/>
    <d v="2011-01-25T00:00:00"/>
    <s v="Yes"/>
  </r>
  <r>
    <x v="2"/>
    <s v="FC00"/>
    <s v="JRNL00107643"/>
    <s v="FN43-00000-25AM-2832"/>
    <x v="1"/>
    <s v="00000"/>
    <x v="12"/>
    <s v="2832"/>
    <s v=""/>
    <n v="532"/>
    <x v="5"/>
    <s v=""/>
    <s v="15"/>
    <s v="JRNL00107643"/>
    <x v="9"/>
    <d v="2011-01-25T00:00:00"/>
    <s v="Yes"/>
  </r>
  <r>
    <x v="2"/>
    <s v="FC00"/>
    <s v="JRNL00107643"/>
    <s v="FN41-00000-25PR-2832"/>
    <x v="0"/>
    <s v="00000"/>
    <x v="11"/>
    <s v="2832"/>
    <s v=""/>
    <n v="1676"/>
    <x v="5"/>
    <s v=""/>
    <s v="15"/>
    <s v="JRNL00107643"/>
    <x v="9"/>
    <d v="2011-01-25T00:00:00"/>
    <s v="Yes"/>
  </r>
  <r>
    <x v="2"/>
    <s v="FC00"/>
    <s v="JRNL00107643"/>
    <s v="FN41-00000-25PR-2832"/>
    <x v="0"/>
    <s v="00000"/>
    <x v="11"/>
    <s v="2832"/>
    <s v=""/>
    <n v="279"/>
    <x v="5"/>
    <s v=""/>
    <s v="15"/>
    <s v="JRNL00107643"/>
    <x v="9"/>
    <d v="2011-01-25T00:00:00"/>
    <s v="Yes"/>
  </r>
  <r>
    <x v="2"/>
    <s v="FC00"/>
    <s v="JRNL00107643"/>
    <s v="FN43-00000-25PR-2832"/>
    <x v="1"/>
    <s v="00000"/>
    <x v="11"/>
    <s v="2832"/>
    <s v=""/>
    <n v="678"/>
    <x v="5"/>
    <s v=""/>
    <s v="15"/>
    <s v="JRNL00107643"/>
    <x v="9"/>
    <d v="2011-01-25T00:00:00"/>
    <s v="Yes"/>
  </r>
  <r>
    <x v="2"/>
    <s v="FC00"/>
    <s v="JRNL00107643"/>
    <s v="FN43-00000-25PR-2832"/>
    <x v="1"/>
    <s v="00000"/>
    <x v="11"/>
    <s v="2832"/>
    <s v=""/>
    <n v="113"/>
    <x v="5"/>
    <s v=""/>
    <s v="15"/>
    <s v="JRNL00107643"/>
    <x v="9"/>
    <d v="2011-01-25T00:00:00"/>
    <s v="Yes"/>
  </r>
  <r>
    <x v="2"/>
    <s v="FC00"/>
    <s v="JRNL00079514"/>
    <s v="FN41-00000-25SI-2832"/>
    <x v="0"/>
    <s v="00000"/>
    <x v="7"/>
    <s v="2832"/>
    <s v=""/>
    <n v="1676"/>
    <x v="5"/>
    <s v=""/>
    <s v="15"/>
    <s v="JRNL00079514"/>
    <x v="9"/>
    <d v="2010-08-17T00:00:00"/>
    <s v="Yes"/>
  </r>
  <r>
    <x v="2"/>
    <s v="FC00"/>
    <s v="JRNL00079514"/>
    <s v="FN43-00000-25SI-2832"/>
    <x v="1"/>
    <s v="00000"/>
    <x v="7"/>
    <s v="2832"/>
    <s v=""/>
    <n v="678"/>
    <x v="5"/>
    <s v=""/>
    <s v="15"/>
    <s v="JRNL00079514"/>
    <x v="9"/>
    <d v="2010-08-17T00:00:00"/>
    <s v="Yes"/>
  </r>
  <r>
    <x v="2"/>
    <s v="FC00"/>
    <s v="JRNL00079514"/>
    <s v="FN41-00000-25SI-2832"/>
    <x v="0"/>
    <s v="00000"/>
    <x v="7"/>
    <s v="2832"/>
    <s v=""/>
    <n v="279"/>
    <x v="5"/>
    <s v=""/>
    <s v="15"/>
    <s v="JRNL00079514"/>
    <x v="9"/>
    <d v="2010-08-17T00:00:00"/>
    <s v="Yes"/>
  </r>
  <r>
    <x v="2"/>
    <s v="FC00"/>
    <s v="JRNL00079514"/>
    <s v="FN43-00000-25SI-2832"/>
    <x v="1"/>
    <s v="00000"/>
    <x v="7"/>
    <s v="2832"/>
    <s v=""/>
    <n v="113"/>
    <x v="5"/>
    <s v=""/>
    <s v="15"/>
    <s v="JRNL00079514"/>
    <x v="9"/>
    <d v="2010-08-17T00:00:00"/>
    <s v="Yes"/>
  </r>
  <r>
    <x v="2"/>
    <s v="FC00"/>
    <s v="JRNL00079514"/>
    <s v="FN41-00000-25VA-2831"/>
    <x v="0"/>
    <s v="00000"/>
    <x v="8"/>
    <s v="2831"/>
    <s v=""/>
    <n v="-4735"/>
    <x v="5"/>
    <s v=""/>
    <s v="15"/>
    <s v="JRNL00079514"/>
    <x v="9"/>
    <d v="2010-08-17T00:00:00"/>
    <s v="Yes"/>
  </r>
  <r>
    <x v="2"/>
    <s v="FC00"/>
    <s v="JRNL00079514"/>
    <s v="FN43-00000-25VA-2831"/>
    <x v="1"/>
    <s v="00000"/>
    <x v="8"/>
    <s v="2831"/>
    <s v=""/>
    <n v="-2105"/>
    <x v="5"/>
    <s v=""/>
    <s v="15"/>
    <s v="JRNL00079514"/>
    <x v="9"/>
    <d v="2010-08-17T00:00:00"/>
    <s v="Yes"/>
  </r>
  <r>
    <x v="2"/>
    <s v="FC00"/>
    <s v="JRNL00079514"/>
    <s v="FN41-00000-25VA-2831"/>
    <x v="0"/>
    <s v="00000"/>
    <x v="8"/>
    <s v="2831"/>
    <s v=""/>
    <n v="-787"/>
    <x v="5"/>
    <s v=""/>
    <s v="15"/>
    <s v="JRNL00079514"/>
    <x v="9"/>
    <d v="2010-08-17T00:00:00"/>
    <s v="Yes"/>
  </r>
  <r>
    <x v="2"/>
    <s v="FC00"/>
    <s v="JRNL00079514"/>
    <s v="FN43-00000-25VA-2831"/>
    <x v="1"/>
    <s v="00000"/>
    <x v="8"/>
    <s v="2831"/>
    <s v=""/>
    <n v="-350"/>
    <x v="5"/>
    <s v=""/>
    <s v="15"/>
    <s v="JRNL00079514"/>
    <x v="9"/>
    <d v="2010-08-17T00:00:00"/>
    <s v="Yes"/>
  </r>
  <r>
    <x v="2"/>
    <s v="FC00"/>
    <s v="JRNL00079514"/>
    <s v="FN41-00000-25UR-2831"/>
    <x v="0"/>
    <s v="00000"/>
    <x v="9"/>
    <s v="2831"/>
    <s v=""/>
    <n v="671"/>
    <x v="5"/>
    <s v=""/>
    <s v="15"/>
    <s v="JRNL00079514"/>
    <x v="9"/>
    <d v="2010-08-17T00:00:00"/>
    <s v="Yes"/>
  </r>
  <r>
    <x v="2"/>
    <s v="FC00"/>
    <s v="JRNL00079514"/>
    <s v="FN43-00000-25UR-2831"/>
    <x v="1"/>
    <s v="00000"/>
    <x v="9"/>
    <s v="2831"/>
    <s v=""/>
    <n v="271"/>
    <x v="5"/>
    <s v=""/>
    <s v="15"/>
    <s v="JRNL00079514"/>
    <x v="9"/>
    <d v="2010-08-17T00:00:00"/>
    <s v="Yes"/>
  </r>
  <r>
    <x v="2"/>
    <s v="FC00"/>
    <s v="JRNL00079514"/>
    <s v="FN41-00000-25UR-2831"/>
    <x v="0"/>
    <s v="00000"/>
    <x v="9"/>
    <s v="2831"/>
    <s v=""/>
    <n v="112"/>
    <x v="5"/>
    <s v=""/>
    <s v="15"/>
    <s v="JRNL00079514"/>
    <x v="9"/>
    <d v="2010-08-17T00:00:00"/>
    <s v="Yes"/>
  </r>
  <r>
    <x v="2"/>
    <s v="FC00"/>
    <s v="JRNL00079514"/>
    <s v="FN43-00000-25UR-2831"/>
    <x v="1"/>
    <s v="00000"/>
    <x v="9"/>
    <s v="2831"/>
    <s v=""/>
    <n v="45"/>
    <x v="5"/>
    <s v=""/>
    <s v="15"/>
    <s v="JRNL00079514"/>
    <x v="9"/>
    <d v="2010-08-17T00:00:00"/>
    <s v="Yes"/>
  </r>
  <r>
    <x v="2"/>
    <s v="FC00"/>
    <s v="JRNL00107643"/>
    <s v="FN43-00000-25UR-2831"/>
    <x v="1"/>
    <s v="00000"/>
    <x v="9"/>
    <s v="2831"/>
    <s v=""/>
    <n v="-45"/>
    <x v="5"/>
    <s v=""/>
    <s v="15"/>
    <s v="JRNL00107643"/>
    <x v="9"/>
    <d v="2011-01-25T00:00:00"/>
    <s v="Yes"/>
  </r>
  <r>
    <x v="2"/>
    <s v="FC00"/>
    <s v="JRNL00107643"/>
    <s v="FN41-00000-25UR-2831"/>
    <x v="0"/>
    <s v="00000"/>
    <x v="9"/>
    <s v="2831"/>
    <s v=""/>
    <n v="-112"/>
    <x v="5"/>
    <s v=""/>
    <s v="15"/>
    <s v="JRNL00107643"/>
    <x v="9"/>
    <d v="2011-01-25T00:00:00"/>
    <s v="Yes"/>
  </r>
  <r>
    <x v="2"/>
    <s v="FC00"/>
    <s v="JRNL00107643"/>
    <s v="FN43-00000-25UR-2831"/>
    <x v="1"/>
    <s v="00000"/>
    <x v="9"/>
    <s v="2831"/>
    <s v=""/>
    <n v="-271"/>
    <x v="5"/>
    <s v=""/>
    <s v="15"/>
    <s v="JRNL00107643"/>
    <x v="9"/>
    <d v="2011-01-25T00:00:00"/>
    <s v="Yes"/>
  </r>
  <r>
    <x v="2"/>
    <s v="FC00"/>
    <s v="JRNL00107643"/>
    <s v="FN41-00000-25UR-2831"/>
    <x v="0"/>
    <s v="00000"/>
    <x v="9"/>
    <s v="2831"/>
    <s v=""/>
    <n v="-671"/>
    <x v="5"/>
    <s v=""/>
    <s v="15"/>
    <s v="JRNL00107643"/>
    <x v="9"/>
    <d v="2011-01-25T00:00:00"/>
    <s v="Yes"/>
  </r>
  <r>
    <x v="2"/>
    <s v="FC00"/>
    <s v="JRNL00107643"/>
    <s v="FN43-00000-25SI-2832"/>
    <x v="1"/>
    <s v="00000"/>
    <x v="7"/>
    <s v="2832"/>
    <s v=""/>
    <n v="-113"/>
    <x v="5"/>
    <s v=""/>
    <s v="15"/>
    <s v="JRNL00107643"/>
    <x v="9"/>
    <d v="2011-01-25T00:00:00"/>
    <s v="Yes"/>
  </r>
  <r>
    <x v="2"/>
    <s v="FC00"/>
    <s v="JRNL00107643"/>
    <s v="FN41-00000-25SI-2832"/>
    <x v="0"/>
    <s v="00000"/>
    <x v="7"/>
    <s v="2832"/>
    <s v=""/>
    <n v="-279"/>
    <x v="5"/>
    <s v=""/>
    <s v="15"/>
    <s v="JRNL00107643"/>
    <x v="9"/>
    <d v="2011-01-25T00:00:00"/>
    <s v="Yes"/>
  </r>
  <r>
    <x v="2"/>
    <s v="FC00"/>
    <s v="JRNL00107643"/>
    <s v="FN43-00000-25SI-2832"/>
    <x v="1"/>
    <s v="00000"/>
    <x v="7"/>
    <s v="2832"/>
    <s v=""/>
    <n v="-678"/>
    <x v="5"/>
    <s v=""/>
    <s v="15"/>
    <s v="JRNL00107643"/>
    <x v="9"/>
    <d v="2011-01-25T00:00:00"/>
    <s v="Yes"/>
  </r>
  <r>
    <x v="2"/>
    <s v="FC00"/>
    <s v="JRNL00107643"/>
    <s v="FN41-00000-25SI-2832"/>
    <x v="0"/>
    <s v="00000"/>
    <x v="7"/>
    <s v="2832"/>
    <s v=""/>
    <n v="-1676"/>
    <x v="5"/>
    <s v=""/>
    <s v="15"/>
    <s v="JRNL00107643"/>
    <x v="9"/>
    <d v="2011-01-25T00:00:00"/>
    <s v="Yes"/>
  </r>
  <r>
    <x v="2"/>
    <s v="FC00"/>
    <s v="JRNL00107643"/>
    <s v="FN41-00000-25SI-2831"/>
    <x v="0"/>
    <s v="00000"/>
    <x v="7"/>
    <s v="2831"/>
    <s v=""/>
    <n v="112"/>
    <x v="5"/>
    <s v=""/>
    <s v="15"/>
    <s v="JRNL00107643"/>
    <x v="9"/>
    <d v="2011-01-25T00:00:00"/>
    <s v="Yes"/>
  </r>
  <r>
    <x v="2"/>
    <s v="FC00"/>
    <s v="JRNL00107643"/>
    <s v="FN43-00000-25SI-2831"/>
    <x v="1"/>
    <s v="00000"/>
    <x v="7"/>
    <s v="2831"/>
    <s v=""/>
    <n v="45"/>
    <x v="5"/>
    <s v=""/>
    <s v="15"/>
    <s v="JRNL00107643"/>
    <x v="9"/>
    <d v="2011-01-25T00:00:00"/>
    <s v="Yes"/>
  </r>
  <r>
    <x v="2"/>
    <s v="FC00"/>
    <s v="JRNL00107643"/>
    <s v="FN41-00000-25SV-2831"/>
    <x v="0"/>
    <s v="00000"/>
    <x v="14"/>
    <s v="2831"/>
    <s v=""/>
    <n v="4016"/>
    <x v="5"/>
    <s v=""/>
    <s v="15"/>
    <s v="JRNL00107643"/>
    <x v="9"/>
    <d v="2011-01-25T00:00:00"/>
    <s v="Yes"/>
  </r>
  <r>
    <x v="2"/>
    <s v="FC00"/>
    <s v="JRNL00107643"/>
    <s v="FN41-00000-25SV-2831"/>
    <x v="0"/>
    <s v="00000"/>
    <x v="14"/>
    <s v="2831"/>
    <s v=""/>
    <n v="668"/>
    <x v="5"/>
    <s v=""/>
    <s v="15"/>
    <s v="JRNL00107643"/>
    <x v="9"/>
    <d v="2011-01-25T00:00:00"/>
    <s v="Yes"/>
  </r>
  <r>
    <x v="2"/>
    <s v="FC00"/>
    <s v="JRNL00107643"/>
    <s v="FN43-00000-25SV-2831"/>
    <x v="1"/>
    <s v="00000"/>
    <x v="14"/>
    <s v="2831"/>
    <s v=""/>
    <n v="1707"/>
    <x v="5"/>
    <s v=""/>
    <s v="15"/>
    <s v="JRNL00107643"/>
    <x v="9"/>
    <d v="2011-01-25T00:00:00"/>
    <s v="Yes"/>
  </r>
  <r>
    <x v="2"/>
    <s v="FC00"/>
    <s v="JRNL00107643"/>
    <s v="FN43-00000-25SV-2831"/>
    <x v="1"/>
    <s v="00000"/>
    <x v="14"/>
    <s v="2831"/>
    <s v=""/>
    <n v="283"/>
    <x v="5"/>
    <s v=""/>
    <s v="15"/>
    <s v="JRNL00107643"/>
    <x v="9"/>
    <d v="2011-01-25T00:00:00"/>
    <s v="Yes"/>
  </r>
  <r>
    <x v="2"/>
    <s v="FC00"/>
    <s v="JRNL00107643"/>
    <s v="FN41-00000-25RD-2832"/>
    <x v="0"/>
    <s v="00000"/>
    <x v="13"/>
    <s v="2832"/>
    <s v=""/>
    <n v="-16444"/>
    <x v="5"/>
    <s v=""/>
    <s v="15"/>
    <s v="JRNL00107643"/>
    <x v="9"/>
    <d v="2011-01-25T00:00:00"/>
    <s v="Yes"/>
  </r>
  <r>
    <x v="2"/>
    <s v="FC00"/>
    <s v="JRNL00107643"/>
    <s v="FN41-00000-25RD-2832"/>
    <x v="0"/>
    <s v="00000"/>
    <x v="13"/>
    <s v="2832"/>
    <s v=""/>
    <n v="-2734"/>
    <x v="5"/>
    <s v=""/>
    <s v="15"/>
    <s v="JRNL00107643"/>
    <x v="9"/>
    <d v="2011-01-25T00:00:00"/>
    <s v="Yes"/>
  </r>
  <r>
    <x v="2"/>
    <s v="FC00"/>
    <s v="JRNL00107643"/>
    <s v="FN43-00000-25RD-2832"/>
    <x v="1"/>
    <s v="00000"/>
    <x v="13"/>
    <s v="2832"/>
    <s v=""/>
    <n v="-6988"/>
    <x v="5"/>
    <s v=""/>
    <s v="15"/>
    <s v="JRNL00107643"/>
    <x v="9"/>
    <d v="2011-01-25T00:00:00"/>
    <s v="Yes"/>
  </r>
  <r>
    <x v="2"/>
    <s v="FC00"/>
    <s v="JRNL00107643"/>
    <s v="FN43-00000-25RD-2832"/>
    <x v="1"/>
    <s v="00000"/>
    <x v="13"/>
    <s v="2832"/>
    <s v=""/>
    <n v="-1162"/>
    <x v="5"/>
    <s v=""/>
    <s v="15"/>
    <s v="JRNL00107643"/>
    <x v="9"/>
    <d v="2011-01-25T00:00:00"/>
    <s v="Yes"/>
  </r>
  <r>
    <x v="2"/>
    <s v="FC00"/>
    <s v="JRNL00107643"/>
    <s v="FN41-00000-25SI-2832"/>
    <x v="0"/>
    <s v="00000"/>
    <x v="7"/>
    <s v="2832"/>
    <s v=""/>
    <n v="671"/>
    <x v="5"/>
    <s v=""/>
    <s v="15"/>
    <s v="JRNL00107643"/>
    <x v="9"/>
    <d v="2011-01-25T00:00:00"/>
    <s v="Yes"/>
  </r>
  <r>
    <x v="2"/>
    <s v="FC00"/>
    <s v="JRNL00107643"/>
    <s v="FN43-00000-25SI-2832"/>
    <x v="1"/>
    <s v="00000"/>
    <x v="7"/>
    <s v="2832"/>
    <s v=""/>
    <n v="271"/>
    <x v="5"/>
    <s v=""/>
    <s v="15"/>
    <s v="JRNL00107643"/>
    <x v="9"/>
    <d v="2011-01-25T00:00:00"/>
    <s v="Yes"/>
  </r>
  <r>
    <x v="2"/>
    <s v="FC00"/>
    <s v="JRNL00107643"/>
    <s v="FN41-00000-25WR-2832"/>
    <x v="0"/>
    <s v="00000"/>
    <x v="15"/>
    <s v="2832"/>
    <s v=""/>
    <n v="165"/>
    <x v="5"/>
    <s v=""/>
    <s v="15"/>
    <s v="JRNL00107643"/>
    <x v="9"/>
    <d v="2011-01-25T00:00:00"/>
    <s v="Yes"/>
  </r>
  <r>
    <x v="2"/>
    <s v="FC00"/>
    <s v="JRNL00107643"/>
    <s v="FN41-00000-25WR-2832"/>
    <x v="0"/>
    <s v="00000"/>
    <x v="15"/>
    <s v="2832"/>
    <s v=""/>
    <n v="27"/>
    <x v="5"/>
    <s v=""/>
    <s v="15"/>
    <s v="JRNL00107643"/>
    <x v="9"/>
    <d v="2011-01-25T00:00:00"/>
    <s v="Yes"/>
  </r>
  <r>
    <x v="2"/>
    <s v="FC00"/>
    <s v="JRNL00079514"/>
    <s v="FN41-00000-25DP-2822"/>
    <x v="0"/>
    <s v="00000"/>
    <x v="3"/>
    <s v="2822"/>
    <s v=""/>
    <n v="-9322"/>
    <x v="5"/>
    <s v=""/>
    <s v="15"/>
    <s v="JRNL00079514"/>
    <x v="9"/>
    <d v="2010-08-17T00:00:00"/>
    <s v="Yes"/>
  </r>
  <r>
    <x v="2"/>
    <s v="FC00"/>
    <s v="JRNL00079514"/>
    <s v="FN43-00000-25DP-2822"/>
    <x v="1"/>
    <s v="00000"/>
    <x v="3"/>
    <s v="2822"/>
    <s v=""/>
    <n v="-6869"/>
    <x v="5"/>
    <s v=""/>
    <s v="15"/>
    <s v="JRNL00079514"/>
    <x v="9"/>
    <d v="2010-08-17T00:00:00"/>
    <s v="Yes"/>
  </r>
  <r>
    <x v="2"/>
    <s v="FC00"/>
    <s v="JRNL00079514"/>
    <s v="FN41-00000-25DP-2822"/>
    <x v="0"/>
    <s v="00000"/>
    <x v="3"/>
    <s v="2822"/>
    <s v=""/>
    <n v="1980"/>
    <x v="5"/>
    <s v=""/>
    <s v="15"/>
    <s v="JRNL00079514"/>
    <x v="9"/>
    <d v="2010-08-17T00:00:00"/>
    <s v="Yes"/>
  </r>
  <r>
    <x v="2"/>
    <s v="FC00"/>
    <s v="JRNL00079514"/>
    <s v="FN43-00000-25DP-2822"/>
    <x v="1"/>
    <s v="00000"/>
    <x v="3"/>
    <s v="2822"/>
    <s v=""/>
    <n v="-1142"/>
    <x v="5"/>
    <s v=""/>
    <s v="15"/>
    <s v="JRNL00079514"/>
    <x v="9"/>
    <d v="2010-08-17T00:00:00"/>
    <s v="Yes"/>
  </r>
  <r>
    <x v="2"/>
    <s v="FC00"/>
    <s v="JRNL00079514"/>
    <s v="FN41-00000-25EN-2832"/>
    <x v="0"/>
    <s v="00000"/>
    <x v="10"/>
    <s v="2832"/>
    <s v=""/>
    <n v="1244"/>
    <x v="5"/>
    <s v=""/>
    <s v="15"/>
    <s v="JRNL00079514"/>
    <x v="9"/>
    <d v="2010-08-17T00:00:00"/>
    <s v="Yes"/>
  </r>
  <r>
    <x v="2"/>
    <s v="FC00"/>
    <s v="JRNL00079514"/>
    <s v="FN43-00000-25EN-2832"/>
    <x v="1"/>
    <s v="00000"/>
    <x v="10"/>
    <s v="2832"/>
    <s v=""/>
    <n v="1244"/>
    <x v="5"/>
    <s v=""/>
    <s v="15"/>
    <s v="JRNL00079514"/>
    <x v="9"/>
    <d v="2010-08-17T00:00:00"/>
    <s v="Yes"/>
  </r>
  <r>
    <x v="2"/>
    <s v="FC00"/>
    <s v="JRNL00079514"/>
    <s v="FN41-00000-25EN-2832"/>
    <x v="0"/>
    <s v="00000"/>
    <x v="10"/>
    <s v="2832"/>
    <s v=""/>
    <n v="207"/>
    <x v="5"/>
    <s v=""/>
    <s v="15"/>
    <s v="JRNL00079514"/>
    <x v="9"/>
    <d v="2010-08-17T00:00:00"/>
    <s v="Yes"/>
  </r>
  <r>
    <x v="2"/>
    <s v="FC00"/>
    <s v="JRNL00079514"/>
    <s v="FN43-00000-25EN-2832"/>
    <x v="1"/>
    <s v="00000"/>
    <x v="10"/>
    <s v="2832"/>
    <s v=""/>
    <n v="207"/>
    <x v="5"/>
    <s v=""/>
    <s v="15"/>
    <s v="JRNL00079514"/>
    <x v="9"/>
    <d v="2010-08-17T00:00:00"/>
    <s v="Yes"/>
  </r>
  <r>
    <x v="2"/>
    <s v="FC00"/>
    <s v="JRNL00079514"/>
    <s v="FN41-00000-25BD-2831"/>
    <x v="0"/>
    <s v="00000"/>
    <x v="4"/>
    <s v="2831"/>
    <s v=""/>
    <n v="1141"/>
    <x v="5"/>
    <s v=""/>
    <s v="15"/>
    <s v="JRNL00079514"/>
    <x v="9"/>
    <d v="2010-08-17T00:00:00"/>
    <s v="Yes"/>
  </r>
  <r>
    <x v="2"/>
    <s v="FC00"/>
    <s v="JRNL00079514"/>
    <s v="FN43-00000-25BD-2831"/>
    <x v="1"/>
    <s v="00000"/>
    <x v="4"/>
    <s v="2831"/>
    <s v=""/>
    <n v="-13137"/>
    <x v="5"/>
    <s v=""/>
    <s v="15"/>
    <s v="JRNL00079514"/>
    <x v="9"/>
    <d v="2010-08-17T00:00:00"/>
    <s v="Yes"/>
  </r>
  <r>
    <x v="2"/>
    <s v="FC00"/>
    <s v="JRNL00079514"/>
    <s v="FN41-00000-25BD-2831"/>
    <x v="0"/>
    <s v="00000"/>
    <x v="4"/>
    <s v="2831"/>
    <s v=""/>
    <n v="189"/>
    <x v="5"/>
    <s v=""/>
    <s v="15"/>
    <s v="JRNL00079514"/>
    <x v="9"/>
    <d v="2010-08-17T00:00:00"/>
    <s v="Yes"/>
  </r>
  <r>
    <x v="2"/>
    <s v="FC00"/>
    <s v="JRNL00079514"/>
    <s v="FN43-00000-25BD-2831"/>
    <x v="1"/>
    <s v="00000"/>
    <x v="4"/>
    <s v="2831"/>
    <s v=""/>
    <n v="-2185"/>
    <x v="5"/>
    <s v=""/>
    <s v="15"/>
    <s v="JRNL00079514"/>
    <x v="9"/>
    <d v="2010-08-17T00:00:00"/>
    <s v="Yes"/>
  </r>
  <r>
    <x v="2"/>
    <s v="FC00"/>
    <s v="JRNL00079514"/>
    <s v="FN41-00000-25DP-2822"/>
    <x v="0"/>
    <s v="00000"/>
    <x v="3"/>
    <s v="2822"/>
    <s v=""/>
    <n v="810"/>
    <x v="5"/>
    <s v=""/>
    <s v="15"/>
    <s v="JRNL00079514"/>
    <x v="9"/>
    <d v="2010-08-17T00:00:00"/>
    <s v="Yes"/>
  </r>
  <r>
    <x v="2"/>
    <s v="FC00"/>
    <s v="JRNL00079514"/>
    <s v="FN43-00000-25DP-2822"/>
    <x v="1"/>
    <s v="00000"/>
    <x v="3"/>
    <s v="2822"/>
    <s v=""/>
    <n v="327"/>
    <x v="5"/>
    <s v=""/>
    <s v="15"/>
    <s v="JRNL00079514"/>
    <x v="9"/>
    <d v="2010-08-17T00:00:00"/>
    <s v="Yes"/>
  </r>
  <r>
    <x v="2"/>
    <s v="FC00"/>
    <s v="JRNL00079514"/>
    <s v="FN41-00000-25DP-2822"/>
    <x v="0"/>
    <s v="00000"/>
    <x v="3"/>
    <s v="2822"/>
    <s v=""/>
    <n v="-2321"/>
    <x v="5"/>
    <s v=""/>
    <s v="15"/>
    <s v="JRNL00079514"/>
    <x v="9"/>
    <d v="2010-08-17T00:00:00"/>
    <s v="Yes"/>
  </r>
  <r>
    <x v="2"/>
    <s v="FC00"/>
    <s v="JRNL00079514"/>
    <s v="FN43-00000-25DP-2822"/>
    <x v="1"/>
    <s v="00000"/>
    <x v="3"/>
    <s v="2822"/>
    <s v=""/>
    <n v="-938"/>
    <x v="5"/>
    <s v=""/>
    <s v="15"/>
    <s v="JRNL00079514"/>
    <x v="9"/>
    <d v="2010-08-17T00:00:00"/>
    <s v="Yes"/>
  </r>
  <r>
    <x v="2"/>
    <s v="FC00"/>
    <s v="JRNL00079514"/>
    <s v="FN41-00000-25CN-2831"/>
    <x v="0"/>
    <s v="00000"/>
    <x v="5"/>
    <s v="2831"/>
    <s v=""/>
    <n v="-3794"/>
    <x v="5"/>
    <s v=""/>
    <s v="15"/>
    <s v="JRNL00079514"/>
    <x v="9"/>
    <d v="2010-08-17T00:00:00"/>
    <s v="Yes"/>
  </r>
  <r>
    <x v="2"/>
    <s v="FC00"/>
    <s v="JRNL00079514"/>
    <s v="FN43-00000-25CN-2831"/>
    <x v="1"/>
    <s v="00000"/>
    <x v="5"/>
    <s v="2831"/>
    <s v=""/>
    <n v="-12399"/>
    <x v="5"/>
    <s v=""/>
    <s v="15"/>
    <s v="JRNL00079514"/>
    <x v="9"/>
    <d v="2010-08-17T00:00:00"/>
    <s v="Yes"/>
  </r>
  <r>
    <x v="2"/>
    <s v="FC00"/>
    <s v="JRNL00079514"/>
    <s v="FN41-00000-25CN-2831"/>
    <x v="0"/>
    <s v="00000"/>
    <x v="5"/>
    <s v="2831"/>
    <s v=""/>
    <n v="-631"/>
    <x v="5"/>
    <s v=""/>
    <s v="15"/>
    <s v="JRNL00079514"/>
    <x v="9"/>
    <d v="2010-08-17T00:00:00"/>
    <s v="Yes"/>
  </r>
  <r>
    <x v="2"/>
    <s v="FC00"/>
    <s v="JRNL00079514"/>
    <s v="FN43-00000-25CN-2831"/>
    <x v="1"/>
    <s v="00000"/>
    <x v="5"/>
    <s v="2831"/>
    <s v=""/>
    <n v="-2061"/>
    <x v="5"/>
    <s v=""/>
    <s v="15"/>
    <s v="JRNL00079514"/>
    <x v="9"/>
    <d v="2010-08-17T00:00:00"/>
    <s v="Yes"/>
  </r>
  <r>
    <x v="3"/>
    <s v="FC00"/>
    <s v="JRNL00079507"/>
    <s v="FN41-00000-25IT-2550"/>
    <x v="0"/>
    <s v="00000"/>
    <x v="16"/>
    <s v="2550"/>
    <s v=""/>
    <n v="2035"/>
    <x v="12"/>
    <s v=""/>
    <s v="6"/>
    <s v="JRNL00079507"/>
    <x v="9"/>
    <d v="2010-08-17T00:00:00"/>
    <s v="Yes"/>
  </r>
  <r>
    <x v="2"/>
    <s v="FC00"/>
    <s v="JRNL00079514"/>
    <s v="FN41-00000-25DP-2822"/>
    <x v="0"/>
    <s v="00000"/>
    <x v="3"/>
    <s v="2822"/>
    <s v=""/>
    <n v="715024"/>
    <x v="15"/>
    <s v=""/>
    <s v="15Y"/>
    <s v="JRNL00079514"/>
    <x v="9"/>
    <d v="2010-08-17T00:00:00"/>
    <s v="Yes"/>
  </r>
  <r>
    <x v="2"/>
    <s v="FC00"/>
    <s v="JRNL00079514"/>
    <s v="FN41-00000-25DP-2822"/>
    <x v="0"/>
    <s v="00000"/>
    <x v="3"/>
    <s v="2822"/>
    <s v=""/>
    <n v="100670"/>
    <x v="15"/>
    <s v=""/>
    <s v="15Y"/>
    <s v="JRNL00079514"/>
    <x v="9"/>
    <d v="2010-08-17T00:00:00"/>
    <s v="Yes"/>
  </r>
  <r>
    <x v="2"/>
    <s v="FC00"/>
    <s v="JRNL00079514"/>
    <s v="FN41-00000-25DP-2822"/>
    <x v="0"/>
    <s v="00000"/>
    <x v="3"/>
    <s v="2822"/>
    <s v=""/>
    <n v="-520000"/>
    <x v="17"/>
    <s v=""/>
    <s v="15Y"/>
    <s v="JRNL00079514"/>
    <x v="9"/>
    <d v="2010-08-17T00:00:00"/>
    <s v="Yes"/>
  </r>
  <r>
    <x v="2"/>
    <s v="FC00"/>
    <s v="JRNL00079514"/>
    <s v="FN41-00000-25DP-2822"/>
    <x v="0"/>
    <s v="00000"/>
    <x v="3"/>
    <s v="2822"/>
    <s v=""/>
    <n v="-90000"/>
    <x v="18"/>
    <s v=""/>
    <s v="15Y"/>
    <s v="JRNL00079514"/>
    <x v="9"/>
    <d v="2010-08-17T00:00:00"/>
    <s v="Yes"/>
  </r>
  <r>
    <x v="3"/>
    <s v="FC00"/>
    <s v="JRNL00079507"/>
    <s v="FN43-00000-25IT-2550"/>
    <x v="1"/>
    <s v="00000"/>
    <x v="16"/>
    <s v="2550"/>
    <s v=""/>
    <n v="507"/>
    <x v="12"/>
    <s v=""/>
    <s v="6"/>
    <s v="JRNL00079507"/>
    <x v="9"/>
    <d v="2010-08-17T00:00:00"/>
    <s v="Yes"/>
  </r>
  <r>
    <x v="2"/>
    <s v="FN00"/>
    <s v="JRNL00086019"/>
    <s v="FN00-00000-25IT-2550"/>
    <x v="2"/>
    <s v="00000"/>
    <x v="16"/>
    <s v="2550"/>
    <s v=""/>
    <n v="2035"/>
    <x v="19"/>
    <s v=""/>
    <s v=""/>
    <s v="JRNL00086019"/>
    <x v="10"/>
    <d v="2010-09-22T00:00:00"/>
    <s v="Yes"/>
  </r>
  <r>
    <x v="2"/>
    <s v="FN00"/>
    <s v="JRNL00086019"/>
    <s v="FN00-00000-25IT-2550"/>
    <x v="2"/>
    <s v="00000"/>
    <x v="16"/>
    <s v="2550"/>
    <s v=""/>
    <n v="507"/>
    <x v="19"/>
    <s v=""/>
    <s v=""/>
    <s v="JRNL00086019"/>
    <x v="10"/>
    <d v="2010-09-22T00:00:00"/>
    <s v="Yes"/>
  </r>
  <r>
    <x v="2"/>
    <s v="FC00"/>
    <s v="JRNL00090757"/>
    <s v="FN41-00000-25RC-2832"/>
    <x v="0"/>
    <s v="00000"/>
    <x v="6"/>
    <s v="2832"/>
    <s v=""/>
    <n v="-5168"/>
    <x v="20"/>
    <s v=""/>
    <s v=""/>
    <s v="JRNL00090757"/>
    <x v="11"/>
    <d v="2010-10-05T00:00:00"/>
    <s v="Yes"/>
  </r>
  <r>
    <x v="2"/>
    <s v="FC00"/>
    <s v="JRNL00090757"/>
    <s v="FN41-00000-25RC-2832"/>
    <x v="0"/>
    <s v="00000"/>
    <x v="6"/>
    <s v="2832"/>
    <s v=""/>
    <n v="-859"/>
    <x v="20"/>
    <s v=""/>
    <s v=""/>
    <s v="JRNL00090757"/>
    <x v="11"/>
    <d v="2010-10-05T00:00:00"/>
    <s v="Yes"/>
  </r>
  <r>
    <x v="2"/>
    <s v="FC00"/>
    <s v="JRNL00090757"/>
    <s v="FN41-00000-25PN-2832"/>
    <x v="0"/>
    <s v="00000"/>
    <x v="0"/>
    <s v="2832"/>
    <s v=""/>
    <n v="58568"/>
    <x v="20"/>
    <s v=""/>
    <s v=""/>
    <s v="JRNL00090757"/>
    <x v="11"/>
    <d v="2010-10-05T00:00:00"/>
    <s v="Yes"/>
  </r>
  <r>
    <x v="2"/>
    <s v="FC00"/>
    <s v="JRNL00090757"/>
    <s v="FN43-00000-25PN-2832"/>
    <x v="1"/>
    <s v="00000"/>
    <x v="0"/>
    <s v="2832"/>
    <s v=""/>
    <n v="47283"/>
    <x v="20"/>
    <s v=""/>
    <s v=""/>
    <s v="JRNL00090757"/>
    <x v="11"/>
    <d v="2010-10-05T00:00:00"/>
    <s v="Yes"/>
  </r>
  <r>
    <x v="2"/>
    <s v="FC00"/>
    <s v="JRNL00090757"/>
    <s v="FN41-00000-25PN-2832"/>
    <x v="0"/>
    <s v="00000"/>
    <x v="0"/>
    <s v="2832"/>
    <s v=""/>
    <n v="9739"/>
    <x v="20"/>
    <s v=""/>
    <s v=""/>
    <s v="JRNL00090757"/>
    <x v="11"/>
    <d v="2010-10-05T00:00:00"/>
    <s v="Yes"/>
  </r>
  <r>
    <x v="2"/>
    <s v="FC00"/>
    <s v="JRNL00090757"/>
    <s v="FN43-00000-25PN-2832"/>
    <x v="1"/>
    <s v="00000"/>
    <x v="0"/>
    <s v="2832"/>
    <s v=""/>
    <n v="7863"/>
    <x v="20"/>
    <s v=""/>
    <s v=""/>
    <s v="JRNL00090757"/>
    <x v="11"/>
    <d v="2010-10-05T00:00:00"/>
    <s v="Yes"/>
  </r>
  <r>
    <x v="2"/>
    <s v="FC00"/>
    <s v="JRNL00090766"/>
    <s v="FN41-00000-25RC-2832"/>
    <x v="0"/>
    <s v="00000"/>
    <x v="6"/>
    <s v="2832"/>
    <s v=""/>
    <n v="-4159"/>
    <x v="21"/>
    <s v=""/>
    <s v=""/>
    <s v="JRNL00090766"/>
    <x v="11"/>
    <d v="2010-10-05T00:00:00"/>
    <s v="Yes"/>
  </r>
  <r>
    <x v="2"/>
    <s v="FC00"/>
    <s v="JRNL00090766"/>
    <s v="FN41-00000-25RC-2832"/>
    <x v="0"/>
    <s v="00000"/>
    <x v="6"/>
    <s v="2832"/>
    <s v=""/>
    <n v="-692"/>
    <x v="21"/>
    <s v=""/>
    <s v=""/>
    <s v="JRNL00090766"/>
    <x v="11"/>
    <d v="2010-10-05T00:00:00"/>
    <s v="Yes"/>
  </r>
  <r>
    <x v="2"/>
    <s v="FC00"/>
    <s v="JRNL00090766"/>
    <s v="FN41-00000-25PN-2832"/>
    <x v="0"/>
    <s v="00000"/>
    <x v="0"/>
    <s v="2832"/>
    <s v=""/>
    <n v="-347"/>
    <x v="21"/>
    <s v=""/>
    <s v=""/>
    <s v="JRNL00090766"/>
    <x v="11"/>
    <d v="2010-10-05T00:00:00"/>
    <s v="Yes"/>
  </r>
  <r>
    <x v="2"/>
    <s v="FC00"/>
    <s v="JRNL00090766"/>
    <s v="FN43-00000-25PN-2832"/>
    <x v="1"/>
    <s v="00000"/>
    <x v="0"/>
    <s v="2832"/>
    <s v=""/>
    <n v="-141"/>
    <x v="21"/>
    <s v=""/>
    <s v=""/>
    <s v="JRNL00090766"/>
    <x v="11"/>
    <d v="2010-10-05T00:00:00"/>
    <s v="Yes"/>
  </r>
  <r>
    <x v="2"/>
    <s v="FC00"/>
    <s v="JRNL00090766"/>
    <s v="FN41-00000-25PN-2832"/>
    <x v="0"/>
    <s v="00000"/>
    <x v="0"/>
    <s v="2832"/>
    <s v=""/>
    <n v="-58"/>
    <x v="21"/>
    <s v=""/>
    <s v=""/>
    <s v="JRNL00090766"/>
    <x v="11"/>
    <d v="2010-10-05T00:00:00"/>
    <s v="Yes"/>
  </r>
  <r>
    <x v="2"/>
    <s v="FC00"/>
    <s v="JRNL00090765"/>
    <s v="FN41-00000-25PN-2832"/>
    <x v="0"/>
    <s v="00000"/>
    <x v="0"/>
    <s v="2832"/>
    <s v=""/>
    <n v="-57"/>
    <x v="22"/>
    <s v=""/>
    <s v=""/>
    <s v="JRNL00090765"/>
    <x v="11"/>
    <d v="2010-10-05T00:00:00"/>
    <s v="Yes"/>
  </r>
  <r>
    <x v="2"/>
    <s v="FC00"/>
    <s v="JRNL00090765"/>
    <s v="FN41-00000-25PN-2832"/>
    <x v="0"/>
    <s v="00000"/>
    <x v="0"/>
    <s v="2832"/>
    <s v=""/>
    <n v="-347"/>
    <x v="22"/>
    <s v=""/>
    <s v=""/>
    <s v="JRNL00090765"/>
    <x v="11"/>
    <d v="2010-10-05T00:00:00"/>
    <s v="Yes"/>
  </r>
  <r>
    <x v="2"/>
    <s v="FC00"/>
    <s v="JRNL00090773"/>
    <s v="FN41-00000-25RC-2832"/>
    <x v="0"/>
    <s v="00000"/>
    <x v="6"/>
    <s v="2832"/>
    <s v=""/>
    <n v="-4101"/>
    <x v="23"/>
    <s v=""/>
    <s v=""/>
    <s v="JRNL00090773"/>
    <x v="11"/>
    <d v="2010-10-05T00:00:00"/>
    <s v="Yes"/>
  </r>
  <r>
    <x v="2"/>
    <s v="FC00"/>
    <s v="JRNL00090773"/>
    <s v="FN41-00000-25RC-2832"/>
    <x v="0"/>
    <s v="00000"/>
    <x v="6"/>
    <s v="2832"/>
    <s v=""/>
    <n v="-682"/>
    <x v="23"/>
    <s v=""/>
    <s v=""/>
    <s v="JRNL00090773"/>
    <x v="11"/>
    <d v="2010-10-05T00:00:00"/>
    <s v="Yes"/>
  </r>
  <r>
    <x v="2"/>
    <s v="FC00"/>
    <s v="JRNL00090773"/>
    <s v="FN41-00000-25PN-2832"/>
    <x v="0"/>
    <s v="00000"/>
    <x v="0"/>
    <s v="2832"/>
    <s v=""/>
    <n v="-868"/>
    <x v="23"/>
    <s v=""/>
    <s v=""/>
    <s v="JRNL00090773"/>
    <x v="11"/>
    <d v="2010-10-05T00:00:00"/>
    <s v="Yes"/>
  </r>
  <r>
    <x v="2"/>
    <s v="FC00"/>
    <s v="JRNL00090773"/>
    <s v="FN43-00000-25PN-2832"/>
    <x v="1"/>
    <s v="00000"/>
    <x v="0"/>
    <s v="2832"/>
    <s v=""/>
    <n v="-351"/>
    <x v="23"/>
    <s v=""/>
    <s v=""/>
    <s v="JRNL00090773"/>
    <x v="11"/>
    <d v="2010-10-05T00:00:00"/>
    <s v="Yes"/>
  </r>
  <r>
    <x v="2"/>
    <s v="FC00"/>
    <s v="JRNL00090773"/>
    <s v="FN41-00000-25PN-2832"/>
    <x v="0"/>
    <s v="00000"/>
    <x v="0"/>
    <s v="2832"/>
    <s v=""/>
    <n v="-144"/>
    <x v="23"/>
    <s v=""/>
    <s v=""/>
    <s v="JRNL00090773"/>
    <x v="11"/>
    <d v="2010-10-05T00:00:00"/>
    <s v="Yes"/>
  </r>
  <r>
    <x v="2"/>
    <s v="FC00"/>
    <s v="JRNL00090773"/>
    <s v="FN43-00000-25PN-2832"/>
    <x v="1"/>
    <s v="00000"/>
    <x v="0"/>
    <s v="2832"/>
    <s v=""/>
    <n v="-59"/>
    <x v="23"/>
    <s v=""/>
    <s v=""/>
    <s v="JRNL00090773"/>
    <x v="11"/>
    <d v="2010-10-05T00:00:00"/>
    <s v="Yes"/>
  </r>
  <r>
    <x v="2"/>
    <s v="FC00"/>
    <s v="JRNL00090774"/>
    <s v="FN41-00000-25RC-2832"/>
    <x v="0"/>
    <s v="00000"/>
    <x v="6"/>
    <s v="2832"/>
    <s v=""/>
    <n v="-4160"/>
    <x v="24"/>
    <s v=""/>
    <s v=""/>
    <s v="JRNL00090774"/>
    <x v="11"/>
    <d v="2010-10-05T00:00:00"/>
    <s v="Yes"/>
  </r>
  <r>
    <x v="2"/>
    <s v="FC00"/>
    <s v="JRNL00090774"/>
    <s v="FN41-00000-25RC-2832"/>
    <x v="0"/>
    <s v="00000"/>
    <x v="6"/>
    <s v="2832"/>
    <s v=""/>
    <n v="-691"/>
    <x v="24"/>
    <s v=""/>
    <s v=""/>
    <s v="JRNL00090774"/>
    <x v="11"/>
    <d v="2010-10-05T00:00:00"/>
    <s v="Yes"/>
  </r>
  <r>
    <x v="2"/>
    <s v="FC00"/>
    <s v="JRNL00090774"/>
    <s v="FN41-00000-25PN-2832"/>
    <x v="0"/>
    <s v="00000"/>
    <x v="0"/>
    <s v="2832"/>
    <s v=""/>
    <n v="-869"/>
    <x v="24"/>
    <s v=""/>
    <s v=""/>
    <s v="JRNL00090774"/>
    <x v="11"/>
    <d v="2010-10-05T00:00:00"/>
    <s v="Yes"/>
  </r>
  <r>
    <x v="2"/>
    <s v="FC00"/>
    <s v="JRNL00090774"/>
    <s v="FN43-00000-25PN-2832"/>
    <x v="1"/>
    <s v="00000"/>
    <x v="0"/>
    <s v="2832"/>
    <s v=""/>
    <n v="-352"/>
    <x v="24"/>
    <s v=""/>
    <s v=""/>
    <s v="JRNL00090774"/>
    <x v="11"/>
    <d v="2010-10-05T00:00:00"/>
    <s v="Yes"/>
  </r>
  <r>
    <x v="2"/>
    <s v="FC00"/>
    <s v="JRNL00090774"/>
    <s v="FN41-00000-25PN-2832"/>
    <x v="0"/>
    <s v="00000"/>
    <x v="0"/>
    <s v="2832"/>
    <s v=""/>
    <n v="-145"/>
    <x v="24"/>
    <s v=""/>
    <s v=""/>
    <s v="JRNL00090774"/>
    <x v="11"/>
    <d v="2010-10-05T00:00:00"/>
    <s v="Yes"/>
  </r>
  <r>
    <x v="2"/>
    <s v="FC00"/>
    <s v="JRNL00090774"/>
    <s v="FN43-00000-25PN-2832"/>
    <x v="1"/>
    <s v="00000"/>
    <x v="0"/>
    <s v="2832"/>
    <s v=""/>
    <n v="-58"/>
    <x v="24"/>
    <s v=""/>
    <s v=""/>
    <s v="JRNL00090774"/>
    <x v="11"/>
    <d v="2010-10-05T00:00:00"/>
    <s v="Yes"/>
  </r>
  <r>
    <x v="2"/>
    <s v="FC00"/>
    <s v="JRNL00090777"/>
    <s v="FN41-00000-25RC-2832"/>
    <x v="0"/>
    <s v="00000"/>
    <x v="6"/>
    <s v="2832"/>
    <s v=""/>
    <n v="-4159"/>
    <x v="25"/>
    <s v=""/>
    <s v=""/>
    <s v="JRNL00090777"/>
    <x v="11"/>
    <d v="2010-10-05T00:00:00"/>
    <s v="Yes"/>
  </r>
  <r>
    <x v="2"/>
    <s v="FC00"/>
    <s v="JRNL00090777"/>
    <s v="FN41-00000-25RC-2832"/>
    <x v="0"/>
    <s v="00000"/>
    <x v="6"/>
    <s v="2832"/>
    <s v=""/>
    <n v="-692"/>
    <x v="25"/>
    <s v=""/>
    <s v=""/>
    <s v="JRNL00090777"/>
    <x v="11"/>
    <d v="2010-10-05T00:00:00"/>
    <s v="Yes"/>
  </r>
  <r>
    <x v="2"/>
    <s v="FC00"/>
    <s v="JRNL00090777"/>
    <s v="FN41-00000-25PN-2832"/>
    <x v="0"/>
    <s v="00000"/>
    <x v="0"/>
    <s v="2832"/>
    <s v=""/>
    <n v="52260"/>
    <x v="25"/>
    <s v=""/>
    <s v=""/>
    <s v="JRNL00090777"/>
    <x v="11"/>
    <d v="2010-10-05T00:00:00"/>
    <s v="Yes"/>
  </r>
  <r>
    <x v="2"/>
    <s v="FC00"/>
    <s v="JRNL00090777"/>
    <s v="FN43-00000-25PN-2832"/>
    <x v="1"/>
    <s v="00000"/>
    <x v="0"/>
    <s v="2832"/>
    <s v=""/>
    <n v="21153"/>
    <x v="25"/>
    <s v=""/>
    <s v=""/>
    <s v="JRNL00090777"/>
    <x v="11"/>
    <d v="2010-10-05T00:00:00"/>
    <s v="Yes"/>
  </r>
  <r>
    <x v="2"/>
    <s v="FC00"/>
    <s v="JRNL00090777"/>
    <s v="FN41-00000-25PN-2832"/>
    <x v="0"/>
    <s v="00000"/>
    <x v="0"/>
    <s v="2832"/>
    <s v=""/>
    <n v="8691"/>
    <x v="25"/>
    <s v=""/>
    <s v=""/>
    <s v="JRNL00090777"/>
    <x v="11"/>
    <d v="2010-10-05T00:00:00"/>
    <s v="Yes"/>
  </r>
  <r>
    <x v="2"/>
    <s v="FC00"/>
    <s v="JRNL00090777"/>
    <s v="FN43-00000-25PN-2832"/>
    <x v="1"/>
    <s v="00000"/>
    <x v="0"/>
    <s v="2832"/>
    <s v=""/>
    <n v="3517"/>
    <x v="25"/>
    <s v=""/>
    <s v=""/>
    <s v="JRNL00090777"/>
    <x v="11"/>
    <d v="2010-10-05T00:00:00"/>
    <s v="Yes"/>
  </r>
  <r>
    <x v="2"/>
    <s v="FC00"/>
    <s v="JRNL00090767"/>
    <s v="FN41-00000-25RC-2832"/>
    <x v="0"/>
    <s v="00000"/>
    <x v="6"/>
    <s v="2832"/>
    <s v=""/>
    <n v="-4127"/>
    <x v="26"/>
    <s v=""/>
    <s v=""/>
    <s v="JRNL00090767"/>
    <x v="11"/>
    <d v="2010-10-05T00:00:00"/>
    <s v="Yes"/>
  </r>
  <r>
    <x v="2"/>
    <s v="FC00"/>
    <s v="JRNL00090767"/>
    <s v="FN41-00000-25RC-2832"/>
    <x v="0"/>
    <s v="00000"/>
    <x v="6"/>
    <s v="2832"/>
    <s v=""/>
    <n v="-686"/>
    <x v="26"/>
    <s v=""/>
    <s v=""/>
    <s v="JRNL00090767"/>
    <x v="11"/>
    <d v="2010-10-05T00:00:00"/>
    <s v="Yes"/>
  </r>
  <r>
    <x v="2"/>
    <s v="FC00"/>
    <s v="JRNL00090767"/>
    <s v="FN41-00000-25PN-2832"/>
    <x v="0"/>
    <s v="00000"/>
    <x v="0"/>
    <s v="2832"/>
    <s v=""/>
    <n v="50696"/>
    <x v="26"/>
    <s v=""/>
    <s v=""/>
    <s v="JRNL00090767"/>
    <x v="11"/>
    <d v="2010-10-05T00:00:00"/>
    <s v="Yes"/>
  </r>
  <r>
    <x v="2"/>
    <s v="FC00"/>
    <s v="JRNL00090767"/>
    <s v="FN43-00000-25PN-2832"/>
    <x v="1"/>
    <s v="00000"/>
    <x v="0"/>
    <s v="2832"/>
    <s v=""/>
    <n v="20520"/>
    <x v="26"/>
    <s v=""/>
    <s v=""/>
    <s v="JRNL00090767"/>
    <x v="11"/>
    <d v="2010-10-05T00:00:00"/>
    <s v="Yes"/>
  </r>
  <r>
    <x v="2"/>
    <s v="FC00"/>
    <s v="JRNL00090767"/>
    <s v="FN41-00000-25PN-2832"/>
    <x v="0"/>
    <s v="00000"/>
    <x v="0"/>
    <s v="2832"/>
    <s v=""/>
    <n v="8430"/>
    <x v="26"/>
    <s v=""/>
    <s v=""/>
    <s v="JRNL00090767"/>
    <x v="11"/>
    <d v="2010-10-05T00:00:00"/>
    <s v="Yes"/>
  </r>
  <r>
    <x v="2"/>
    <s v="FC00"/>
    <s v="JRNL00090767"/>
    <s v="FN43-00000-25PN-2832"/>
    <x v="1"/>
    <s v="00000"/>
    <x v="0"/>
    <s v="2832"/>
    <s v=""/>
    <n v="3413"/>
    <x v="26"/>
    <s v=""/>
    <s v=""/>
    <s v="JRNL00090767"/>
    <x v="11"/>
    <d v="2010-10-05T00:00:00"/>
    <s v="Yes"/>
  </r>
  <r>
    <x v="4"/>
    <s v="FN00"/>
    <s v="JRNL00092627"/>
    <s v="FN00-00000-25OH-2832"/>
    <x v="2"/>
    <s v="00000"/>
    <x v="17"/>
    <s v="2832"/>
    <s v=""/>
    <n v="5577"/>
    <x v="27"/>
    <s v=""/>
    <s v=""/>
    <s v="JRNL00092627"/>
    <x v="11"/>
    <d v="2010-10-18T00:00:00"/>
    <s v="Yes"/>
  </r>
  <r>
    <x v="4"/>
    <s v="FN00"/>
    <s v="JRNL00092627"/>
    <s v="FN00-00000-25PG-2831"/>
    <x v="2"/>
    <s v="00000"/>
    <x v="18"/>
    <s v="2831"/>
    <s v=""/>
    <n v="128"/>
    <x v="27"/>
    <s v=""/>
    <s v=""/>
    <s v="JRNL00092627"/>
    <x v="11"/>
    <d v="2010-10-18T00:00:00"/>
    <s v="Yes"/>
  </r>
  <r>
    <x v="4"/>
    <s v="FN00"/>
    <s v="JRNL00092627"/>
    <s v="FN00-00000-25RC-2832"/>
    <x v="2"/>
    <s v="00000"/>
    <x v="6"/>
    <s v="2832"/>
    <s v=""/>
    <n v="3180"/>
    <x v="27"/>
    <s v=""/>
    <s v=""/>
    <s v="JRNL00092627"/>
    <x v="11"/>
    <d v="2010-10-18T00:00:00"/>
    <s v="Yes"/>
  </r>
  <r>
    <x v="4"/>
    <s v="FN00"/>
    <s v="JRNL00092627"/>
    <s v="FN00-00000-25RC-2832"/>
    <x v="2"/>
    <s v="00000"/>
    <x v="6"/>
    <s v="2832"/>
    <s v=""/>
    <n v="-42194"/>
    <x v="27"/>
    <s v=""/>
    <s v=""/>
    <s v="JRNL00092627"/>
    <x v="11"/>
    <d v="2010-10-18T00:00:00"/>
    <s v="Yes"/>
  </r>
  <r>
    <x v="4"/>
    <s v="FN00"/>
    <s v="JRNL00092627"/>
    <s v="FN00-00000-25PN-2832"/>
    <x v="2"/>
    <s v="00000"/>
    <x v="0"/>
    <s v="2832"/>
    <s v=""/>
    <n v="1"/>
    <x v="27"/>
    <s v=""/>
    <s v=""/>
    <s v="JRNL00092627"/>
    <x v="11"/>
    <d v="2010-10-18T00:00:00"/>
    <s v="Yes"/>
  </r>
  <r>
    <x v="2"/>
    <s v="FC00"/>
    <s v="JRNL00090765"/>
    <s v="FN41-00000-25RC-2832"/>
    <x v="0"/>
    <s v="00000"/>
    <x v="6"/>
    <s v="2832"/>
    <s v=""/>
    <n v="-637"/>
    <x v="22"/>
    <s v=""/>
    <s v=""/>
    <s v="JRNL00090765"/>
    <x v="11"/>
    <d v="2010-10-05T00:00:00"/>
    <s v="Yes"/>
  </r>
  <r>
    <x v="2"/>
    <s v="FC00"/>
    <s v="JRNL00090766"/>
    <s v="FN43-00000-25PN-2832"/>
    <x v="1"/>
    <s v="00000"/>
    <x v="0"/>
    <s v="2832"/>
    <s v=""/>
    <n v="-24"/>
    <x v="21"/>
    <s v=""/>
    <s v=""/>
    <s v="JRNL00090766"/>
    <x v="11"/>
    <d v="2010-10-05T00:00:00"/>
    <s v="Yes"/>
  </r>
  <r>
    <x v="2"/>
    <s v="FC00"/>
    <s v="JRNL00090757"/>
    <s v="FN41-00000-2500-2832"/>
    <x v="0"/>
    <s v="00000"/>
    <x v="1"/>
    <s v="2832"/>
    <s v=""/>
    <n v="-202"/>
    <x v="20"/>
    <s v=""/>
    <s v=""/>
    <s v="JRNL00090757"/>
    <x v="11"/>
    <d v="2010-10-05T00:00:00"/>
    <s v="Yes"/>
  </r>
  <r>
    <x v="2"/>
    <s v="FC00"/>
    <s v="JRNL00090757"/>
    <s v="FN43-00000-2500-2832"/>
    <x v="1"/>
    <s v="00000"/>
    <x v="1"/>
    <s v="2832"/>
    <s v=""/>
    <n v="-86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-34"/>
    <x v="20"/>
    <s v=""/>
    <s v=""/>
    <s v="JRNL00090757"/>
    <x v="11"/>
    <d v="2010-10-05T00:00:00"/>
    <s v="Yes"/>
  </r>
  <r>
    <x v="2"/>
    <s v="FC00"/>
    <s v="JRNL00090757"/>
    <s v="FN43-00000-2500-2832"/>
    <x v="1"/>
    <s v="00000"/>
    <x v="1"/>
    <s v="2832"/>
    <s v=""/>
    <n v="-14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-166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-28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-941"/>
    <x v="20"/>
    <s v=""/>
    <s v=""/>
    <s v="JRNL00090757"/>
    <x v="11"/>
    <d v="2010-10-05T00:00:00"/>
    <s v="Yes"/>
  </r>
  <r>
    <x v="2"/>
    <s v="FC00"/>
    <s v="JRNL00090757"/>
    <s v="FN43-00000-2500-2832"/>
    <x v="1"/>
    <s v="00000"/>
    <x v="1"/>
    <s v="2832"/>
    <s v=""/>
    <n v="-400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-156"/>
    <x v="20"/>
    <s v=""/>
    <s v=""/>
    <s v="JRNL00090757"/>
    <x v="11"/>
    <d v="2010-10-05T00:00:00"/>
    <s v="Yes"/>
  </r>
  <r>
    <x v="2"/>
    <s v="FC00"/>
    <s v="JRNL00090757"/>
    <s v="FN43-00000-2500-2832"/>
    <x v="1"/>
    <s v="00000"/>
    <x v="1"/>
    <s v="2832"/>
    <s v=""/>
    <n v="-67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-3649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-607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23027"/>
    <x v="20"/>
    <s v=""/>
    <s v=""/>
    <s v="JRNL00090757"/>
    <x v="11"/>
    <d v="2010-10-05T00:00:00"/>
    <s v="Yes"/>
  </r>
  <r>
    <x v="2"/>
    <s v="FC00"/>
    <s v="JRNL00090757"/>
    <s v="FN43-00000-2500-2832"/>
    <x v="1"/>
    <s v="00000"/>
    <x v="1"/>
    <s v="2832"/>
    <s v=""/>
    <n v="35579"/>
    <x v="20"/>
    <s v=""/>
    <s v=""/>
    <s v="JRNL00090757"/>
    <x v="11"/>
    <d v="2010-10-05T00:00:00"/>
    <s v="Yes"/>
  </r>
  <r>
    <x v="2"/>
    <s v="FC00"/>
    <s v="JRNL00090757"/>
    <s v="FN41-00000-2500-2832"/>
    <x v="0"/>
    <s v="00000"/>
    <x v="1"/>
    <s v="2832"/>
    <s v=""/>
    <n v="3829"/>
    <x v="20"/>
    <s v=""/>
    <s v=""/>
    <s v="JRNL00090757"/>
    <x v="11"/>
    <d v="2010-10-05T00:00:00"/>
    <s v="Yes"/>
  </r>
  <r>
    <x v="2"/>
    <s v="FC00"/>
    <s v="JRNL00090757"/>
    <s v="FN43-00000-2500-2832"/>
    <x v="1"/>
    <s v="00000"/>
    <x v="1"/>
    <s v="2832"/>
    <s v=""/>
    <n v="5916"/>
    <x v="20"/>
    <s v=""/>
    <s v=""/>
    <s v="JRNL00090757"/>
    <x v="11"/>
    <d v="2010-10-05T00:00:00"/>
    <s v="Yes"/>
  </r>
  <r>
    <x v="2"/>
    <s v="FC00"/>
    <s v="JRNL00090766"/>
    <s v="FN41-00000-2500-2832"/>
    <x v="0"/>
    <s v="00000"/>
    <x v="1"/>
    <s v="2832"/>
    <s v=""/>
    <n v="-166"/>
    <x v="21"/>
    <s v=""/>
    <s v=""/>
    <s v="JRNL00090766"/>
    <x v="11"/>
    <d v="2010-10-05T00:00:00"/>
    <s v="Yes"/>
  </r>
  <r>
    <x v="2"/>
    <s v="FC00"/>
    <s v="JRNL00090766"/>
    <s v="FN41-00000-2500-2832"/>
    <x v="0"/>
    <s v="00000"/>
    <x v="1"/>
    <s v="2832"/>
    <s v=""/>
    <n v="-28"/>
    <x v="21"/>
    <s v=""/>
    <s v=""/>
    <s v="JRNL00090766"/>
    <x v="11"/>
    <d v="2010-10-05T00:00:00"/>
    <s v="Yes"/>
  </r>
  <r>
    <x v="2"/>
    <s v="FC00"/>
    <s v="JRNL00090766"/>
    <s v="FN41-00000-2500-2832"/>
    <x v="0"/>
    <s v="00000"/>
    <x v="1"/>
    <s v="2832"/>
    <s v=""/>
    <n v="167"/>
    <x v="21"/>
    <s v=""/>
    <s v=""/>
    <s v="JRNL00090766"/>
    <x v="11"/>
    <d v="2010-10-05T00:00:00"/>
    <s v="Yes"/>
  </r>
  <r>
    <x v="2"/>
    <s v="FC00"/>
    <s v="JRNL00090766"/>
    <s v="FN43-00000-2500-2832"/>
    <x v="1"/>
    <s v="00000"/>
    <x v="1"/>
    <s v="2832"/>
    <s v=""/>
    <n v="71"/>
    <x v="21"/>
    <s v=""/>
    <s v=""/>
    <s v="JRNL00090766"/>
    <x v="11"/>
    <d v="2010-10-05T00:00:00"/>
    <s v="Yes"/>
  </r>
  <r>
    <x v="2"/>
    <s v="FC00"/>
    <s v="JRNL00090765"/>
    <s v="FN41-00000-2500-2832"/>
    <x v="0"/>
    <s v="00000"/>
    <x v="1"/>
    <s v="2832"/>
    <s v=""/>
    <n v="192346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31985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18270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3038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-27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-34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-165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-209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-361"/>
    <x v="22"/>
    <s v=""/>
    <s v=""/>
    <s v="JRNL00090765"/>
    <x v="11"/>
    <d v="2010-10-05T00:00:00"/>
    <s v="Yes"/>
  </r>
  <r>
    <x v="2"/>
    <s v="FC00"/>
    <s v="JRNL00090765"/>
    <s v="FN41-00000-2500-2832"/>
    <x v="0"/>
    <s v="00000"/>
    <x v="1"/>
    <s v="2832"/>
    <s v=""/>
    <n v="-2170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81747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13593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7765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1291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-153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-377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-922"/>
    <x v="22"/>
    <s v=""/>
    <s v=""/>
    <s v="JRNL00090765"/>
    <x v="11"/>
    <d v="2010-10-05T00:00:00"/>
    <s v="Yes"/>
  </r>
  <r>
    <x v="2"/>
    <s v="FC00"/>
    <s v="JRNL00090765"/>
    <s v="FN43-00000-2500-2832"/>
    <x v="1"/>
    <s v="00000"/>
    <x v="1"/>
    <s v="2832"/>
    <s v=""/>
    <n v="-2270"/>
    <x v="22"/>
    <s v=""/>
    <s v=""/>
    <s v="JRNL00090765"/>
    <x v="11"/>
    <d v="2010-10-05T00:00:00"/>
    <s v="Yes"/>
  </r>
  <r>
    <x v="2"/>
    <s v="FC00"/>
    <s v="JRNL00090773"/>
    <s v="FN41-00000-2500-2832"/>
    <x v="0"/>
    <s v="00000"/>
    <x v="1"/>
    <s v="2832"/>
    <s v=""/>
    <n v="-144"/>
    <x v="23"/>
    <s v=""/>
    <s v=""/>
    <s v="JRNL00090773"/>
    <x v="11"/>
    <d v="2010-10-05T00:00:00"/>
    <s v="Yes"/>
  </r>
  <r>
    <x v="2"/>
    <s v="FC00"/>
    <s v="JRNL00090773"/>
    <s v="FN43-00000-2500-2832"/>
    <x v="1"/>
    <s v="00000"/>
    <x v="1"/>
    <s v="2832"/>
    <s v=""/>
    <n v="-61"/>
    <x v="23"/>
    <s v=""/>
    <s v=""/>
    <s v="JRNL00090773"/>
    <x v="11"/>
    <d v="2010-10-05T00:00:00"/>
    <s v="Yes"/>
  </r>
  <r>
    <x v="2"/>
    <s v="FC00"/>
    <s v="JRNL00090773"/>
    <s v="FN41-00000-2500-2832"/>
    <x v="0"/>
    <s v="00000"/>
    <x v="1"/>
    <s v="2832"/>
    <s v=""/>
    <n v="-24"/>
    <x v="23"/>
    <s v=""/>
    <s v=""/>
    <s v="JRNL00090773"/>
    <x v="11"/>
    <d v="2010-10-05T00:00:00"/>
    <s v="Yes"/>
  </r>
  <r>
    <x v="2"/>
    <s v="FC00"/>
    <s v="JRNL00090773"/>
    <s v="FN43-00000-2500-2832"/>
    <x v="1"/>
    <s v="00000"/>
    <x v="1"/>
    <s v="2832"/>
    <s v=""/>
    <n v="-10"/>
    <x v="23"/>
    <s v=""/>
    <s v=""/>
    <s v="JRNL00090773"/>
    <x v="11"/>
    <d v="2010-10-05T00:00:00"/>
    <s v="Yes"/>
  </r>
  <r>
    <x v="2"/>
    <s v="FC00"/>
    <s v="JRNL00090773"/>
    <s v="FN41-00000-2500-2832"/>
    <x v="0"/>
    <s v="00000"/>
    <x v="1"/>
    <s v="2832"/>
    <s v=""/>
    <n v="-165"/>
    <x v="23"/>
    <s v=""/>
    <s v=""/>
    <s v="JRNL00090773"/>
    <x v="11"/>
    <d v="2010-10-05T00:00:00"/>
    <s v="Yes"/>
  </r>
  <r>
    <x v="2"/>
    <s v="FC00"/>
    <s v="JRNL00090773"/>
    <s v="FN41-00000-2500-2832"/>
    <x v="0"/>
    <s v="00000"/>
    <x v="1"/>
    <s v="2832"/>
    <s v=""/>
    <n v="-28"/>
    <x v="23"/>
    <s v=""/>
    <s v=""/>
    <s v="JRNL00090773"/>
    <x v="11"/>
    <d v="2010-10-05T00:00:00"/>
    <s v="Yes"/>
  </r>
  <r>
    <x v="2"/>
    <s v="FC00"/>
    <s v="JRNL00090773"/>
    <s v="FN41-00000-2500-2832"/>
    <x v="0"/>
    <s v="00000"/>
    <x v="1"/>
    <s v="2832"/>
    <s v=""/>
    <n v="-2613"/>
    <x v="23"/>
    <s v=""/>
    <s v=""/>
    <s v="JRNL00090773"/>
    <x v="11"/>
    <d v="2010-10-05T00:00:00"/>
    <s v="Yes"/>
  </r>
  <r>
    <x v="2"/>
    <s v="FC00"/>
    <s v="JRNL00090773"/>
    <s v="FN43-00000-2500-2832"/>
    <x v="1"/>
    <s v="00000"/>
    <x v="1"/>
    <s v="2832"/>
    <s v=""/>
    <n v="-1111"/>
    <x v="23"/>
    <s v=""/>
    <s v=""/>
    <s v="JRNL00090773"/>
    <x v="11"/>
    <d v="2010-10-05T00:00:00"/>
    <s v="Yes"/>
  </r>
  <r>
    <x v="2"/>
    <s v="FC00"/>
    <s v="JRNL00090767"/>
    <s v="FN41-00000-2500-2832"/>
    <x v="0"/>
    <s v="00000"/>
    <x v="1"/>
    <s v="2832"/>
    <s v=""/>
    <n v="-2028"/>
    <x v="26"/>
    <s v=""/>
    <s v=""/>
    <s v="JRNL00090767"/>
    <x v="11"/>
    <d v="2010-10-05T00:00:00"/>
    <s v="Yes"/>
  </r>
  <r>
    <x v="2"/>
    <s v="FC00"/>
    <s v="JRNL00090767"/>
    <s v="FN43-00000-2500-2832"/>
    <x v="1"/>
    <s v="00000"/>
    <x v="1"/>
    <s v="2832"/>
    <s v=""/>
    <n v="-862"/>
    <x v="26"/>
    <s v=""/>
    <s v=""/>
    <s v="JRNL00090767"/>
    <x v="11"/>
    <d v="2010-10-05T00:00:00"/>
    <s v="Yes"/>
  </r>
  <r>
    <x v="2"/>
    <s v="FC00"/>
    <s v="JRNL00090767"/>
    <s v="FN41-00000-2500-2832"/>
    <x v="0"/>
    <s v="00000"/>
    <x v="1"/>
    <s v="2832"/>
    <s v=""/>
    <n v="-337"/>
    <x v="26"/>
    <s v=""/>
    <s v=""/>
    <s v="JRNL00090767"/>
    <x v="11"/>
    <d v="2010-10-05T00:00:00"/>
    <s v="Yes"/>
  </r>
  <r>
    <x v="2"/>
    <s v="FC00"/>
    <s v="JRNL00090767"/>
    <s v="FN43-00000-2500-2832"/>
    <x v="1"/>
    <s v="00000"/>
    <x v="1"/>
    <s v="2832"/>
    <s v=""/>
    <n v="-143"/>
    <x v="26"/>
    <s v=""/>
    <s v=""/>
    <s v="JRNL00090767"/>
    <x v="11"/>
    <d v="2010-10-05T00:00:00"/>
    <s v="Yes"/>
  </r>
  <r>
    <x v="2"/>
    <s v="FC00"/>
    <s v="JRNL00090767"/>
    <s v="FN41-00000-2500-2832"/>
    <x v="0"/>
    <s v="00000"/>
    <x v="1"/>
    <s v="2832"/>
    <s v=""/>
    <n v="-165"/>
    <x v="26"/>
    <s v=""/>
    <s v=""/>
    <s v="JRNL00090767"/>
    <x v="11"/>
    <d v="2010-10-05T00:00:00"/>
    <s v="Yes"/>
  </r>
  <r>
    <x v="2"/>
    <s v="FC00"/>
    <s v="JRNL00090767"/>
    <s v="FN41-00000-2500-2832"/>
    <x v="0"/>
    <s v="00000"/>
    <x v="1"/>
    <s v="2832"/>
    <s v=""/>
    <n v="-27"/>
    <x v="26"/>
    <s v=""/>
    <s v=""/>
    <s v="JRNL00090767"/>
    <x v="11"/>
    <d v="2010-10-05T00:00:00"/>
    <s v="Yes"/>
  </r>
  <r>
    <x v="2"/>
    <s v="FC00"/>
    <s v="JRNL00090767"/>
    <s v="FN41-00000-2500-2832"/>
    <x v="0"/>
    <s v="00000"/>
    <x v="1"/>
    <s v="2832"/>
    <s v=""/>
    <n v="508"/>
    <x v="26"/>
    <s v=""/>
    <s v=""/>
    <s v="JRNL00090767"/>
    <x v="11"/>
    <d v="2010-10-05T00:00:00"/>
    <s v="Yes"/>
  </r>
  <r>
    <x v="2"/>
    <s v="FC00"/>
    <s v="JRNL00090767"/>
    <s v="FN43-00000-2500-2832"/>
    <x v="1"/>
    <s v="00000"/>
    <x v="1"/>
    <s v="2832"/>
    <s v=""/>
    <n v="216"/>
    <x v="26"/>
    <s v=""/>
    <s v=""/>
    <s v="JRNL00090767"/>
    <x v="11"/>
    <d v="2010-10-05T00:00:00"/>
    <s v="Yes"/>
  </r>
  <r>
    <x v="2"/>
    <s v="FC00"/>
    <s v="JRNL00090767"/>
    <s v="FN41-00000-2500-2832"/>
    <x v="0"/>
    <s v="00000"/>
    <x v="1"/>
    <s v="2832"/>
    <s v=""/>
    <n v="84"/>
    <x v="26"/>
    <s v=""/>
    <s v=""/>
    <s v="JRNL00090767"/>
    <x v="11"/>
    <d v="2010-10-05T00:00:00"/>
    <s v="Yes"/>
  </r>
  <r>
    <x v="2"/>
    <s v="FC00"/>
    <s v="JRNL00090767"/>
    <s v="FN43-00000-2500-2832"/>
    <x v="1"/>
    <s v="00000"/>
    <x v="1"/>
    <s v="2832"/>
    <s v=""/>
    <n v="36"/>
    <x v="26"/>
    <s v=""/>
    <s v=""/>
    <s v="JRNL00090767"/>
    <x v="11"/>
    <d v="2010-10-05T00:00:00"/>
    <s v="Yes"/>
  </r>
  <r>
    <x v="2"/>
    <s v="FC00"/>
    <s v="JRNL00090767"/>
    <s v="FN41-00000-2500-2832"/>
    <x v="0"/>
    <s v="00000"/>
    <x v="1"/>
    <s v="2832"/>
    <s v=""/>
    <n v="-64"/>
    <x v="26"/>
    <s v=""/>
    <s v=""/>
    <s v="JRNL00090767"/>
    <x v="11"/>
    <d v="2010-10-05T00:00:00"/>
    <s v="Yes"/>
  </r>
  <r>
    <x v="2"/>
    <s v="FC00"/>
    <s v="JRNL00090767"/>
    <s v="FN43-00000-2500-2832"/>
    <x v="1"/>
    <s v="00000"/>
    <x v="1"/>
    <s v="2832"/>
    <s v=""/>
    <n v="-1231"/>
    <x v="26"/>
    <s v=""/>
    <s v=""/>
    <s v="JRNL00090767"/>
    <x v="11"/>
    <d v="2010-10-05T00:00:00"/>
    <s v="Yes"/>
  </r>
  <r>
    <x v="2"/>
    <s v="FC00"/>
    <s v="JRNL00090767"/>
    <s v="FN41-00000-2500-2832"/>
    <x v="0"/>
    <s v="00000"/>
    <x v="1"/>
    <s v="2832"/>
    <s v=""/>
    <n v="-10"/>
    <x v="26"/>
    <s v=""/>
    <s v=""/>
    <s v="JRNL00090767"/>
    <x v="11"/>
    <d v="2010-10-05T00:00:00"/>
    <s v="Yes"/>
  </r>
  <r>
    <x v="2"/>
    <s v="FC00"/>
    <s v="JRNL00090767"/>
    <s v="FN43-00000-2500-2832"/>
    <x v="1"/>
    <s v="00000"/>
    <x v="1"/>
    <s v="2832"/>
    <s v=""/>
    <n v="-204"/>
    <x v="26"/>
    <s v=""/>
    <s v=""/>
    <s v="JRNL00090767"/>
    <x v="11"/>
    <d v="2010-10-05T00:00:00"/>
    <s v="Yes"/>
  </r>
  <r>
    <x v="4"/>
    <s v="FN00"/>
    <s v="JRNL00092601"/>
    <s v="FN00-00000-2500-2832"/>
    <x v="2"/>
    <s v="00000"/>
    <x v="1"/>
    <s v="2832"/>
    <s v=""/>
    <n v="-9741"/>
    <x v="28"/>
    <s v=""/>
    <s v=""/>
    <s v="JRNL00092601"/>
    <x v="11"/>
    <d v="2010-10-18T00:00:00"/>
    <s v="Yes"/>
  </r>
  <r>
    <x v="4"/>
    <s v="FN00"/>
    <s v="JRNL00092601"/>
    <s v="FN00-00000-2500-2832"/>
    <x v="2"/>
    <s v="00000"/>
    <x v="1"/>
    <s v="2832"/>
    <s v=""/>
    <n v="5525"/>
    <x v="28"/>
    <s v=""/>
    <s v=""/>
    <s v="JRNL00092601"/>
    <x v="11"/>
    <d v="2010-10-18T00:00:00"/>
    <s v="Yes"/>
  </r>
  <r>
    <x v="2"/>
    <s v="FC00"/>
    <s v="JRNL00090773"/>
    <s v="FN41-00000-2500-2832"/>
    <x v="0"/>
    <s v="00000"/>
    <x v="1"/>
    <s v="2832"/>
    <s v=""/>
    <n v="-435"/>
    <x v="23"/>
    <s v=""/>
    <s v=""/>
    <s v="JRNL00090773"/>
    <x v="11"/>
    <d v="2010-10-05T00:00:00"/>
    <s v="Yes"/>
  </r>
  <r>
    <x v="2"/>
    <s v="FC00"/>
    <s v="JRNL00090773"/>
    <s v="FN43-00000-2500-2832"/>
    <x v="1"/>
    <s v="00000"/>
    <x v="1"/>
    <s v="2832"/>
    <s v=""/>
    <n v="-185"/>
    <x v="23"/>
    <s v=""/>
    <s v=""/>
    <s v="JRNL00090773"/>
    <x v="11"/>
    <d v="2010-10-05T00:00:00"/>
    <s v="Yes"/>
  </r>
  <r>
    <x v="2"/>
    <s v="FC00"/>
    <s v="JRNL00090773"/>
    <s v="FN41-00000-2500-2832"/>
    <x v="0"/>
    <s v="00000"/>
    <x v="1"/>
    <s v="2832"/>
    <s v=""/>
    <n v="-2765"/>
    <x v="23"/>
    <s v=""/>
    <s v=""/>
    <s v="JRNL00090773"/>
    <x v="11"/>
    <d v="2010-10-05T00:00:00"/>
    <s v="Yes"/>
  </r>
  <r>
    <x v="2"/>
    <s v="FC00"/>
    <s v="JRNL00090773"/>
    <s v="FN43-00000-2500-2832"/>
    <x v="1"/>
    <s v="00000"/>
    <x v="1"/>
    <s v="2832"/>
    <s v=""/>
    <n v="-1306"/>
    <x v="23"/>
    <s v=""/>
    <s v=""/>
    <s v="JRNL00090773"/>
    <x v="11"/>
    <d v="2010-10-05T00:00:00"/>
    <s v="Yes"/>
  </r>
  <r>
    <x v="2"/>
    <s v="FC00"/>
    <s v="JRNL00090773"/>
    <s v="FN41-00000-2500-2832"/>
    <x v="0"/>
    <s v="00000"/>
    <x v="1"/>
    <s v="2832"/>
    <s v=""/>
    <n v="-460"/>
    <x v="23"/>
    <s v=""/>
    <s v=""/>
    <s v="JRNL00090773"/>
    <x v="11"/>
    <d v="2010-10-05T00:00:00"/>
    <s v="Yes"/>
  </r>
  <r>
    <x v="2"/>
    <s v="FC00"/>
    <s v="JRNL00090773"/>
    <s v="FN43-00000-2500-2832"/>
    <x v="1"/>
    <s v="00000"/>
    <x v="1"/>
    <s v="2832"/>
    <s v=""/>
    <n v="-218"/>
    <x v="23"/>
    <s v=""/>
    <s v=""/>
    <s v="JRNL00090773"/>
    <x v="11"/>
    <d v="2010-10-05T00:00:00"/>
    <s v="Yes"/>
  </r>
  <r>
    <x v="2"/>
    <s v="FC00"/>
    <s v="JRNL00090774"/>
    <s v="FN41-00000-2500-2832"/>
    <x v="0"/>
    <s v="00000"/>
    <x v="1"/>
    <s v="2832"/>
    <s v=""/>
    <n v="-17603"/>
    <x v="24"/>
    <s v=""/>
    <s v=""/>
    <s v="JRNL00090774"/>
    <x v="11"/>
    <d v="2010-10-05T00:00:00"/>
    <s v="Yes"/>
  </r>
  <r>
    <x v="2"/>
    <s v="FC00"/>
    <s v="JRNL00090774"/>
    <s v="FN43-00000-2500-2832"/>
    <x v="1"/>
    <s v="00000"/>
    <x v="1"/>
    <s v="2832"/>
    <s v=""/>
    <n v="-7481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-2927"/>
    <x v="24"/>
    <s v=""/>
    <s v=""/>
    <s v="JRNL00090774"/>
    <x v="11"/>
    <d v="2010-10-05T00:00:00"/>
    <s v="Yes"/>
  </r>
  <r>
    <x v="2"/>
    <s v="FC00"/>
    <s v="JRNL00090774"/>
    <s v="FN43-00000-2500-2832"/>
    <x v="1"/>
    <s v="00000"/>
    <x v="1"/>
    <s v="2832"/>
    <s v=""/>
    <n v="-1244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-741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-123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2282"/>
    <x v="24"/>
    <s v=""/>
    <s v=""/>
    <s v="JRNL00090774"/>
    <x v="11"/>
    <d v="2010-10-05T00:00:00"/>
    <s v="Yes"/>
  </r>
  <r>
    <x v="2"/>
    <s v="FC00"/>
    <s v="JRNL00090774"/>
    <s v="FN43-00000-2500-2832"/>
    <x v="1"/>
    <s v="00000"/>
    <x v="1"/>
    <s v="2832"/>
    <s v=""/>
    <n v="970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380"/>
    <x v="24"/>
    <s v=""/>
    <s v=""/>
    <s v="JRNL00090774"/>
    <x v="11"/>
    <d v="2010-10-05T00:00:00"/>
    <s v="Yes"/>
  </r>
  <r>
    <x v="2"/>
    <s v="FC00"/>
    <s v="JRNL00090774"/>
    <s v="FN43-00000-2500-2832"/>
    <x v="1"/>
    <s v="00000"/>
    <x v="1"/>
    <s v="2832"/>
    <s v=""/>
    <n v="161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3649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607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-384"/>
    <x v="24"/>
    <s v=""/>
    <s v=""/>
    <s v="JRNL00090774"/>
    <x v="11"/>
    <d v="2010-10-05T00:00:00"/>
    <s v="Yes"/>
  </r>
  <r>
    <x v="2"/>
    <s v="FC00"/>
    <s v="JRNL00090774"/>
    <s v="FN43-00000-2500-2832"/>
    <x v="1"/>
    <s v="00000"/>
    <x v="1"/>
    <s v="2832"/>
    <s v=""/>
    <n v="-7225"/>
    <x v="24"/>
    <s v=""/>
    <s v=""/>
    <s v="JRNL00090774"/>
    <x v="11"/>
    <d v="2010-10-05T00:00:00"/>
    <s v="Yes"/>
  </r>
  <r>
    <x v="2"/>
    <s v="FC00"/>
    <s v="JRNL00090774"/>
    <s v="FN41-00000-2500-2832"/>
    <x v="0"/>
    <s v="00000"/>
    <x v="1"/>
    <s v="2832"/>
    <s v=""/>
    <n v="-64"/>
    <x v="24"/>
    <s v=""/>
    <s v=""/>
    <s v="JRNL00090774"/>
    <x v="11"/>
    <d v="2010-10-05T00:00:00"/>
    <s v="Yes"/>
  </r>
  <r>
    <x v="2"/>
    <s v="FC00"/>
    <s v="JRNL00090774"/>
    <s v="FN43-00000-2500-2832"/>
    <x v="1"/>
    <s v="00000"/>
    <x v="1"/>
    <s v="2832"/>
    <s v=""/>
    <n v="-1201"/>
    <x v="24"/>
    <s v=""/>
    <s v=""/>
    <s v="JRNL00090774"/>
    <x v="11"/>
    <d v="2010-10-05T00:00:00"/>
    <s v="Yes"/>
  </r>
  <r>
    <x v="2"/>
    <s v="FC00"/>
    <s v="JRNL00090777"/>
    <s v="FN41-00000-2500-2832"/>
    <x v="0"/>
    <s v="00000"/>
    <x v="1"/>
    <s v="2832"/>
    <s v=""/>
    <n v="16444"/>
    <x v="25"/>
    <s v=""/>
    <s v=""/>
    <s v="JRNL00090777"/>
    <x v="11"/>
    <d v="2010-10-05T00:00:00"/>
    <s v="Yes"/>
  </r>
  <r>
    <x v="2"/>
    <s v="FC00"/>
    <s v="JRNL00090777"/>
    <s v="FN43-00000-2500-2832"/>
    <x v="1"/>
    <s v="00000"/>
    <x v="1"/>
    <s v="2832"/>
    <s v=""/>
    <n v="6988"/>
    <x v="25"/>
    <s v=""/>
    <s v=""/>
    <s v="JRNL00090777"/>
    <x v="11"/>
    <d v="2010-10-05T00:00:00"/>
    <s v="Yes"/>
  </r>
  <r>
    <x v="2"/>
    <s v="FC00"/>
    <s v="JRNL00090777"/>
    <s v="FN41-00000-2500-2832"/>
    <x v="0"/>
    <s v="00000"/>
    <x v="1"/>
    <s v="2832"/>
    <s v=""/>
    <n v="2734"/>
    <x v="25"/>
    <s v=""/>
    <s v=""/>
    <s v="JRNL00090777"/>
    <x v="11"/>
    <d v="2010-10-05T00:00:00"/>
    <s v="Yes"/>
  </r>
  <r>
    <x v="2"/>
    <s v="FC00"/>
    <s v="JRNL00090777"/>
    <s v="FN43-00000-2500-2832"/>
    <x v="1"/>
    <s v="00000"/>
    <x v="1"/>
    <s v="2832"/>
    <s v=""/>
    <n v="1162"/>
    <x v="25"/>
    <s v=""/>
    <s v=""/>
    <s v="JRNL00090777"/>
    <x v="11"/>
    <d v="2010-10-05T00:00:00"/>
    <s v="Yes"/>
  </r>
  <r>
    <x v="2"/>
    <s v="FC00"/>
    <s v="JRNL00090777"/>
    <s v="FN41-00000-2500-2832"/>
    <x v="0"/>
    <s v="00000"/>
    <x v="1"/>
    <s v="2832"/>
    <s v=""/>
    <n v="-165"/>
    <x v="25"/>
    <s v=""/>
    <s v=""/>
    <s v="JRNL00090777"/>
    <x v="11"/>
    <d v="2010-10-05T00:00:00"/>
    <s v="Yes"/>
  </r>
  <r>
    <x v="2"/>
    <s v="FC00"/>
    <s v="JRNL00090777"/>
    <s v="FN41-00000-2500-2832"/>
    <x v="0"/>
    <s v="00000"/>
    <x v="1"/>
    <s v="2832"/>
    <s v=""/>
    <n v="-27"/>
    <x v="25"/>
    <s v=""/>
    <s v=""/>
    <s v="JRNL00090777"/>
    <x v="11"/>
    <d v="2010-10-05T00:00:00"/>
    <s v="Yes"/>
  </r>
  <r>
    <x v="2"/>
    <s v="FC00"/>
    <s v="JRNL00090777"/>
    <s v="FN41-00000-2500-2832"/>
    <x v="0"/>
    <s v="00000"/>
    <x v="1"/>
    <s v="2832"/>
    <s v=""/>
    <n v="-4016"/>
    <x v="25"/>
    <s v=""/>
    <s v=""/>
    <s v="JRNL00090777"/>
    <x v="11"/>
    <d v="2010-10-05T00:00:00"/>
    <s v="Yes"/>
  </r>
  <r>
    <x v="2"/>
    <s v="FC00"/>
    <s v="JRNL00090777"/>
    <s v="FN43-00000-2500-2832"/>
    <x v="1"/>
    <s v="00000"/>
    <x v="1"/>
    <s v="2832"/>
    <s v=""/>
    <n v="-1707"/>
    <x v="25"/>
    <s v=""/>
    <s v=""/>
    <s v="JRNL00090777"/>
    <x v="11"/>
    <d v="2010-10-05T00:00:00"/>
    <s v="Yes"/>
  </r>
  <r>
    <x v="4"/>
    <s v="FN00"/>
    <s v="JRNL00092627"/>
    <s v="FN00-00000-25AM-2832"/>
    <x v="2"/>
    <s v="00000"/>
    <x v="12"/>
    <s v="2832"/>
    <s v=""/>
    <n v="-10234"/>
    <x v="27"/>
    <s v=""/>
    <s v=""/>
    <s v="JRNL00092627"/>
    <x v="11"/>
    <d v="2010-10-18T00:00:00"/>
    <s v="Yes"/>
  </r>
  <r>
    <x v="4"/>
    <s v="FN00"/>
    <s v="JRNL00092627"/>
    <s v="FN00-00000-2500-2832"/>
    <x v="2"/>
    <s v="00000"/>
    <x v="1"/>
    <s v="2832"/>
    <s v=""/>
    <n v="24411"/>
    <x v="27"/>
    <s v=""/>
    <s v=""/>
    <s v="JRNL00092627"/>
    <x v="11"/>
    <d v="2010-10-18T00:00:00"/>
    <s v="Yes"/>
  </r>
  <r>
    <x v="4"/>
    <s v="FN00"/>
    <s v="JRNL00092627"/>
    <s v="FN00-00000-2500-2832"/>
    <x v="2"/>
    <s v="00000"/>
    <x v="1"/>
    <s v="2832"/>
    <s v=""/>
    <n v="-5427"/>
    <x v="27"/>
    <s v=""/>
    <s v=""/>
    <s v="JRNL00092627"/>
    <x v="11"/>
    <d v="2010-10-18T00:00:00"/>
    <s v="Yes"/>
  </r>
  <r>
    <x v="4"/>
    <s v="FN00"/>
    <s v="JRNL00092627"/>
    <s v="FN00-00000-2500-2832"/>
    <x v="2"/>
    <s v="00000"/>
    <x v="1"/>
    <s v="2832"/>
    <s v=""/>
    <n v="4"/>
    <x v="27"/>
    <s v=""/>
    <s v=""/>
    <s v="JRNL00092627"/>
    <x v="11"/>
    <d v="2010-10-18T00:00:00"/>
    <s v="Yes"/>
  </r>
  <r>
    <x v="4"/>
    <s v="FN00"/>
    <s v="JRNL00092627"/>
    <s v="FN00-00000-2500-2832"/>
    <x v="2"/>
    <s v="00000"/>
    <x v="1"/>
    <s v="2832"/>
    <s v=""/>
    <n v="-4605"/>
    <x v="27"/>
    <s v=""/>
    <s v=""/>
    <s v="JRNL00092627"/>
    <x v="11"/>
    <d v="2010-10-18T00:00:00"/>
    <s v="Yes"/>
  </r>
  <r>
    <x v="4"/>
    <s v="FC00"/>
    <s v="JRNL00092795"/>
    <s v="FN00-00000-2500-2832"/>
    <x v="2"/>
    <s v="00000"/>
    <x v="1"/>
    <s v="2832"/>
    <s v=""/>
    <n v="-60780"/>
    <x v="29"/>
    <s v=""/>
    <s v=""/>
    <s v="JRNL00092795"/>
    <x v="11"/>
    <d v="2010-10-20T00:00:00"/>
    <s v="Yes"/>
  </r>
  <r>
    <x v="4"/>
    <s v="FC00"/>
    <s v="JRNL00092795"/>
    <s v="FN00-00000-2500-2832"/>
    <x v="2"/>
    <s v="00000"/>
    <x v="1"/>
    <s v="2832"/>
    <s v=""/>
    <n v="53561"/>
    <x v="30"/>
    <s v=""/>
    <s v=""/>
    <s v="JRNL00092795"/>
    <x v="11"/>
    <d v="2010-10-20T00:00:00"/>
    <s v="Yes"/>
  </r>
  <r>
    <x v="4"/>
    <s v="FC00"/>
    <s v="JRNL00092786"/>
    <s v="FN00-00000-2500-2832"/>
    <x v="2"/>
    <s v="00000"/>
    <x v="1"/>
    <s v="2832"/>
    <s v=""/>
    <n v="3754"/>
    <x v="31"/>
    <s v=""/>
    <s v=""/>
    <s v="JRNL00092786"/>
    <x v="11"/>
    <d v="2010-10-20T00:00:00"/>
    <s v="Yes"/>
  </r>
  <r>
    <x v="4"/>
    <s v="FC00"/>
    <s v="JRNL00093084"/>
    <s v="FN00-00000-2500-2832"/>
    <x v="2"/>
    <s v="00000"/>
    <x v="1"/>
    <s v="2832"/>
    <s v=""/>
    <n v="-11051"/>
    <x v="32"/>
    <s v=""/>
    <s v=""/>
    <s v="JRNL00093084"/>
    <x v="11"/>
    <d v="2010-10-21T00:00:00"/>
    <s v="Yes"/>
  </r>
  <r>
    <x v="4"/>
    <s v="FC00"/>
    <s v="JRNL00092712"/>
    <s v="FN00-00000-2500-2832"/>
    <x v="2"/>
    <s v="00000"/>
    <x v="1"/>
    <s v="2832"/>
    <s v=""/>
    <n v="-22075"/>
    <x v="33"/>
    <s v=""/>
    <s v=""/>
    <s v="JRNL00092712"/>
    <x v="11"/>
    <d v="2010-10-18T00:00:00"/>
    <s v="Yes"/>
  </r>
  <r>
    <x v="4"/>
    <s v="FC00"/>
    <s v="JRNL00092787"/>
    <s v="FN00-00000-2500-2832"/>
    <x v="2"/>
    <s v="00000"/>
    <x v="1"/>
    <s v="2832"/>
    <s v=""/>
    <n v="8273"/>
    <x v="34"/>
    <s v=""/>
    <s v=""/>
    <s v="JRNL00092787"/>
    <x v="11"/>
    <d v="2010-10-20T00:00:00"/>
    <s v="Yes"/>
  </r>
  <r>
    <x v="2"/>
    <s v="FC00"/>
    <s v="JRNL00090777"/>
    <s v="FN41-00000-2500-2832"/>
    <x v="0"/>
    <s v="00000"/>
    <x v="1"/>
    <s v="2832"/>
    <s v=""/>
    <n v="-668"/>
    <x v="25"/>
    <s v=""/>
    <s v=""/>
    <s v="JRNL00090777"/>
    <x v="11"/>
    <d v="2010-10-05T00:00:00"/>
    <s v="Yes"/>
  </r>
  <r>
    <x v="2"/>
    <s v="FC00"/>
    <s v="JRNL00090777"/>
    <s v="FN43-00000-2500-2832"/>
    <x v="1"/>
    <s v="00000"/>
    <x v="1"/>
    <s v="2832"/>
    <s v=""/>
    <n v="-283"/>
    <x v="25"/>
    <s v=""/>
    <s v=""/>
    <s v="JRNL00090777"/>
    <x v="11"/>
    <d v="2010-10-05T00:00:00"/>
    <s v="Yes"/>
  </r>
  <r>
    <x v="2"/>
    <s v="FC00"/>
    <s v="JRNL00090777"/>
    <s v="FN41-00000-2500-2832"/>
    <x v="0"/>
    <s v="00000"/>
    <x v="1"/>
    <s v="2832"/>
    <s v=""/>
    <n v="-320"/>
    <x v="25"/>
    <s v=""/>
    <s v=""/>
    <s v="JRNL00090777"/>
    <x v="11"/>
    <d v="2010-10-05T00:00:00"/>
    <s v="Yes"/>
  </r>
  <r>
    <x v="2"/>
    <s v="FC00"/>
    <s v="JRNL00090777"/>
    <s v="FN43-00000-2500-2832"/>
    <x v="1"/>
    <s v="00000"/>
    <x v="1"/>
    <s v="2832"/>
    <s v=""/>
    <n v="-3198"/>
    <x v="25"/>
    <s v=""/>
    <s v=""/>
    <s v="JRNL00090777"/>
    <x v="11"/>
    <d v="2010-10-05T00:00:00"/>
    <s v="Yes"/>
  </r>
  <r>
    <x v="2"/>
    <s v="FC00"/>
    <s v="JRNL00090777"/>
    <s v="FN41-00000-2500-2832"/>
    <x v="0"/>
    <s v="00000"/>
    <x v="1"/>
    <s v="2832"/>
    <s v=""/>
    <n v="-53"/>
    <x v="25"/>
    <s v=""/>
    <s v=""/>
    <s v="JRNL00090777"/>
    <x v="11"/>
    <d v="2010-10-05T00:00:00"/>
    <s v="Yes"/>
  </r>
  <r>
    <x v="2"/>
    <s v="FC00"/>
    <s v="JRNL00090777"/>
    <s v="FN43-00000-2500-2832"/>
    <x v="1"/>
    <s v="00000"/>
    <x v="1"/>
    <s v="2832"/>
    <s v=""/>
    <n v="-532"/>
    <x v="25"/>
    <s v=""/>
    <s v=""/>
    <s v="JRNL00090777"/>
    <x v="11"/>
    <d v="2010-10-05T00:00:00"/>
    <s v="Yes"/>
  </r>
  <r>
    <x v="4"/>
    <s v="FC00"/>
    <s v="JRNL00092795"/>
    <s v="FN00-00000-2500-2832"/>
    <x v="2"/>
    <s v="00000"/>
    <x v="1"/>
    <s v="2832"/>
    <s v=""/>
    <n v="21273"/>
    <x v="35"/>
    <s v=""/>
    <s v=""/>
    <s v="JRNL00092795"/>
    <x v="11"/>
    <d v="2010-10-20T00:00:00"/>
    <s v="Yes"/>
  </r>
  <r>
    <x v="2"/>
    <s v="FC00"/>
    <s v="JRNL00090766"/>
    <s v="FN41-00000-2500-2832"/>
    <x v="0"/>
    <s v="00000"/>
    <x v="1"/>
    <s v="2832"/>
    <s v=""/>
    <n v="28"/>
    <x v="21"/>
    <s v=""/>
    <s v=""/>
    <s v="JRNL00090766"/>
    <x v="11"/>
    <d v="2010-10-05T00:00:00"/>
    <s v="Yes"/>
  </r>
  <r>
    <x v="2"/>
    <s v="FC00"/>
    <s v="JRNL00090766"/>
    <s v="FN43-00000-2500-2832"/>
    <x v="1"/>
    <s v="00000"/>
    <x v="1"/>
    <s v="2832"/>
    <s v=""/>
    <n v="12"/>
    <x v="21"/>
    <s v=""/>
    <s v=""/>
    <s v="JRNL00090766"/>
    <x v="11"/>
    <d v="2010-10-05T00:00:00"/>
    <s v="Yes"/>
  </r>
  <r>
    <x v="2"/>
    <s v="FC00"/>
    <s v="JRNL00090766"/>
    <s v="FN41-00000-2500-2832"/>
    <x v="0"/>
    <s v="00000"/>
    <x v="1"/>
    <s v="2832"/>
    <s v=""/>
    <n v="-21537"/>
    <x v="21"/>
    <s v=""/>
    <s v=""/>
    <s v="JRNL00090766"/>
    <x v="11"/>
    <d v="2010-10-05T00:00:00"/>
    <s v="Yes"/>
  </r>
  <r>
    <x v="2"/>
    <s v="FC00"/>
    <s v="JRNL00090766"/>
    <s v="FN43-00000-2500-2832"/>
    <x v="1"/>
    <s v="00000"/>
    <x v="1"/>
    <s v="2832"/>
    <s v=""/>
    <n v="-9055"/>
    <x v="21"/>
    <s v=""/>
    <s v=""/>
    <s v="JRNL00090766"/>
    <x v="11"/>
    <d v="2010-10-05T00:00:00"/>
    <s v="Yes"/>
  </r>
  <r>
    <x v="2"/>
    <s v="FC00"/>
    <s v="JRNL00090766"/>
    <s v="FN41-00000-2500-2832"/>
    <x v="0"/>
    <s v="00000"/>
    <x v="1"/>
    <s v="2832"/>
    <s v=""/>
    <n v="-3582"/>
    <x v="21"/>
    <s v=""/>
    <s v=""/>
    <s v="JRNL00090766"/>
    <x v="11"/>
    <d v="2010-10-05T00:00:00"/>
    <s v="Yes"/>
  </r>
  <r>
    <x v="2"/>
    <s v="FC00"/>
    <s v="JRNL00090766"/>
    <s v="FN43-00000-2500-2832"/>
    <x v="1"/>
    <s v="00000"/>
    <x v="1"/>
    <s v="2832"/>
    <s v=""/>
    <n v="-1506"/>
    <x v="21"/>
    <s v=""/>
    <s v=""/>
    <s v="JRNL00090766"/>
    <x v="11"/>
    <d v="2010-10-05T00:00:00"/>
    <s v="Yes"/>
  </r>
  <r>
    <x v="4"/>
    <s v="FC00"/>
    <s v="JRNL00092788"/>
    <s v="FN00-00000-2500-2832"/>
    <x v="2"/>
    <s v="00000"/>
    <x v="1"/>
    <s v="2832"/>
    <s v=""/>
    <n v="-1889"/>
    <x v="36"/>
    <s v=""/>
    <s v=""/>
    <s v="JRNL00092788"/>
    <x v="11"/>
    <d v="2010-10-20T00:00:00"/>
    <s v="Yes"/>
  </r>
  <r>
    <x v="2"/>
    <s v="FC00"/>
    <s v="JRNL00090765"/>
    <s v="FN41-00000-25RC-2832"/>
    <x v="0"/>
    <s v="00000"/>
    <x v="6"/>
    <s v="2832"/>
    <s v=""/>
    <n v="-3829"/>
    <x v="22"/>
    <s v=""/>
    <s v=""/>
    <s v="JRNL00090765"/>
    <x v="11"/>
    <d v="2010-10-05T00:00:00"/>
    <s v="Yes"/>
  </r>
  <r>
    <x v="2"/>
    <s v="FC00"/>
    <s v="JRNL00090765"/>
    <s v="FN43-00000-25PN-2832"/>
    <x v="1"/>
    <s v="00000"/>
    <x v="0"/>
    <s v="2832"/>
    <s v=""/>
    <n v="-23"/>
    <x v="22"/>
    <s v=""/>
    <s v=""/>
    <s v="JRNL00090765"/>
    <x v="11"/>
    <d v="2010-10-05T00:00:00"/>
    <s v="Yes"/>
  </r>
  <r>
    <x v="2"/>
    <s v="FC00"/>
    <s v="JRNL00090765"/>
    <s v="FN43-00000-25PN-2832"/>
    <x v="1"/>
    <s v="00000"/>
    <x v="0"/>
    <s v="2832"/>
    <s v=""/>
    <n v="-140"/>
    <x v="22"/>
    <s v=""/>
    <s v=""/>
    <s v="JRNL00090765"/>
    <x v="11"/>
    <d v="2010-10-05T00:00:00"/>
    <s v="Yes"/>
  </r>
  <r>
    <x v="2"/>
    <s v="FC00"/>
    <s v="JRNL00090773"/>
    <s v="FN41-00000-25SI-2832"/>
    <x v="0"/>
    <s v="00000"/>
    <x v="7"/>
    <s v="2832"/>
    <s v=""/>
    <n v="-1720"/>
    <x v="23"/>
    <s v=""/>
    <s v=""/>
    <s v="JRNL00090773"/>
    <x v="11"/>
    <d v="2010-10-05T00:00:00"/>
    <s v="Yes"/>
  </r>
  <r>
    <x v="2"/>
    <s v="FC00"/>
    <s v="JRNL00090773"/>
    <s v="FN43-00000-25SI-2832"/>
    <x v="1"/>
    <s v="00000"/>
    <x v="7"/>
    <s v="2832"/>
    <s v=""/>
    <n v="-696"/>
    <x v="23"/>
    <s v=""/>
    <s v=""/>
    <s v="JRNL00090773"/>
    <x v="11"/>
    <d v="2010-10-05T00:00:00"/>
    <s v="Yes"/>
  </r>
  <r>
    <x v="2"/>
    <s v="FC00"/>
    <s v="JRNL00090773"/>
    <s v="FN41-00000-25SI-2832"/>
    <x v="0"/>
    <s v="00000"/>
    <x v="7"/>
    <s v="2832"/>
    <s v=""/>
    <n v="-286"/>
    <x v="23"/>
    <s v=""/>
    <s v=""/>
    <s v="JRNL00090773"/>
    <x v="11"/>
    <d v="2010-10-05T00:00:00"/>
    <s v="Yes"/>
  </r>
  <r>
    <x v="2"/>
    <s v="FC00"/>
    <s v="JRNL00090773"/>
    <s v="FN43-00000-25SI-2832"/>
    <x v="1"/>
    <s v="00000"/>
    <x v="7"/>
    <s v="2832"/>
    <s v=""/>
    <n v="-116"/>
    <x v="23"/>
    <s v=""/>
    <s v=""/>
    <s v="JRNL00090773"/>
    <x v="11"/>
    <d v="2010-10-05T00:00:00"/>
    <s v="Yes"/>
  </r>
  <r>
    <x v="2"/>
    <s v="FC00"/>
    <s v="JRNL00090773"/>
    <s v="FN41-00000-25VA-2831"/>
    <x v="0"/>
    <s v="00000"/>
    <x v="8"/>
    <s v="2831"/>
    <s v=""/>
    <n v="-4409"/>
    <x v="23"/>
    <s v=""/>
    <s v=""/>
    <s v="JRNL00090773"/>
    <x v="11"/>
    <d v="2010-10-05T00:00:00"/>
    <s v="Yes"/>
  </r>
  <r>
    <x v="2"/>
    <s v="FC00"/>
    <s v="JRNL00090773"/>
    <s v="FN43-00000-25VA-2831"/>
    <x v="1"/>
    <s v="00000"/>
    <x v="8"/>
    <s v="2831"/>
    <s v=""/>
    <n v="-1959"/>
    <x v="23"/>
    <s v=""/>
    <s v=""/>
    <s v="JRNL00090773"/>
    <x v="11"/>
    <d v="2010-10-05T00:00:00"/>
    <s v="Yes"/>
  </r>
  <r>
    <x v="2"/>
    <s v="FC00"/>
    <s v="JRNL00090773"/>
    <s v="FN41-00000-25VA-2831"/>
    <x v="0"/>
    <s v="00000"/>
    <x v="8"/>
    <s v="2831"/>
    <s v=""/>
    <n v="-734"/>
    <x v="23"/>
    <s v=""/>
    <s v=""/>
    <s v="JRNL00090773"/>
    <x v="11"/>
    <d v="2010-10-05T00:00:00"/>
    <s v="Yes"/>
  </r>
  <r>
    <x v="2"/>
    <s v="FC00"/>
    <s v="JRNL00090773"/>
    <s v="FN43-00000-25VA-2831"/>
    <x v="1"/>
    <s v="00000"/>
    <x v="8"/>
    <s v="2831"/>
    <s v=""/>
    <n v="-326"/>
    <x v="23"/>
    <s v=""/>
    <s v=""/>
    <s v="JRNL00090773"/>
    <x v="11"/>
    <d v="2010-10-05T00:00:00"/>
    <s v="Yes"/>
  </r>
  <r>
    <x v="2"/>
    <s v="FC00"/>
    <s v="JRNL00090773"/>
    <s v="FN41-00000-25UR-2831"/>
    <x v="0"/>
    <s v="00000"/>
    <x v="9"/>
    <s v="2831"/>
    <s v=""/>
    <n v="-1441"/>
    <x v="23"/>
    <s v=""/>
    <s v=""/>
    <s v="JRNL00090773"/>
    <x v="11"/>
    <d v="2010-10-05T00:00:00"/>
    <s v="Yes"/>
  </r>
  <r>
    <x v="2"/>
    <s v="FC00"/>
    <s v="JRNL00090773"/>
    <s v="FN43-00000-25UR-2831"/>
    <x v="1"/>
    <s v="00000"/>
    <x v="9"/>
    <s v="2831"/>
    <s v=""/>
    <n v="-582"/>
    <x v="23"/>
    <s v=""/>
    <s v=""/>
    <s v="JRNL00090773"/>
    <x v="11"/>
    <d v="2010-10-05T00:00:00"/>
    <s v="Yes"/>
  </r>
  <r>
    <x v="2"/>
    <s v="FC00"/>
    <s v="JRNL00090773"/>
    <s v="FN41-00000-25UR-2831"/>
    <x v="0"/>
    <s v="00000"/>
    <x v="9"/>
    <s v="2831"/>
    <s v=""/>
    <n v="-240"/>
    <x v="23"/>
    <s v=""/>
    <s v=""/>
    <s v="JRNL00090773"/>
    <x v="11"/>
    <d v="2010-10-05T00:00:00"/>
    <s v="Yes"/>
  </r>
  <r>
    <x v="2"/>
    <s v="FC00"/>
    <s v="JRNL00090773"/>
    <s v="FN43-00000-25UR-2831"/>
    <x v="1"/>
    <s v="00000"/>
    <x v="9"/>
    <s v="2831"/>
    <s v=""/>
    <n v="-97"/>
    <x v="23"/>
    <s v=""/>
    <s v=""/>
    <s v="JRNL00090773"/>
    <x v="11"/>
    <d v="2010-10-05T00:00:00"/>
    <s v="Yes"/>
  </r>
  <r>
    <x v="2"/>
    <s v="FC00"/>
    <s v="JRNL00090774"/>
    <s v="FN41-00000-25SI-2832"/>
    <x v="0"/>
    <s v="00000"/>
    <x v="7"/>
    <s v="2832"/>
    <s v=""/>
    <n v="24684"/>
    <x v="24"/>
    <s v=""/>
    <s v=""/>
    <s v="JRNL00090774"/>
    <x v="11"/>
    <d v="2010-10-05T00:00:00"/>
    <s v="Yes"/>
  </r>
  <r>
    <x v="2"/>
    <s v="FC00"/>
    <s v="JRNL00090774"/>
    <s v="FN43-00000-25SI-2832"/>
    <x v="1"/>
    <s v="00000"/>
    <x v="7"/>
    <s v="2832"/>
    <s v=""/>
    <n v="9991"/>
    <x v="24"/>
    <s v=""/>
    <s v=""/>
    <s v="JRNL00090774"/>
    <x v="11"/>
    <d v="2010-10-05T00:00:00"/>
    <s v="Yes"/>
  </r>
  <r>
    <x v="2"/>
    <s v="FC00"/>
    <s v="JRNL00090774"/>
    <s v="FN41-00000-25SI-2832"/>
    <x v="0"/>
    <s v="00000"/>
    <x v="7"/>
    <s v="2832"/>
    <s v=""/>
    <n v="4105"/>
    <x v="24"/>
    <s v=""/>
    <s v=""/>
    <s v="JRNL00090774"/>
    <x v="11"/>
    <d v="2010-10-05T00:00:00"/>
    <s v="Yes"/>
  </r>
  <r>
    <x v="2"/>
    <s v="FC00"/>
    <s v="JRNL00090774"/>
    <s v="FN43-00000-25SI-2832"/>
    <x v="1"/>
    <s v="00000"/>
    <x v="7"/>
    <s v="2832"/>
    <s v=""/>
    <n v="1662"/>
    <x v="24"/>
    <s v=""/>
    <s v=""/>
    <s v="JRNL00090774"/>
    <x v="11"/>
    <d v="2010-10-05T00:00:00"/>
    <s v="Yes"/>
  </r>
  <r>
    <x v="2"/>
    <s v="FC00"/>
    <s v="JRNL00090774"/>
    <s v="FN41-00000-25VA-2831"/>
    <x v="0"/>
    <s v="00000"/>
    <x v="8"/>
    <s v="2831"/>
    <s v=""/>
    <n v="-1248"/>
    <x v="24"/>
    <s v=""/>
    <s v=""/>
    <s v="JRNL00090774"/>
    <x v="11"/>
    <d v="2010-10-05T00:00:00"/>
    <s v="Yes"/>
  </r>
  <r>
    <x v="2"/>
    <s v="FC00"/>
    <s v="JRNL00090774"/>
    <s v="FN43-00000-25VA-2831"/>
    <x v="1"/>
    <s v="00000"/>
    <x v="8"/>
    <s v="2831"/>
    <s v=""/>
    <n v="-555"/>
    <x v="24"/>
    <s v=""/>
    <s v=""/>
    <s v="JRNL00090774"/>
    <x v="11"/>
    <d v="2010-10-05T00:00:00"/>
    <s v="Yes"/>
  </r>
  <r>
    <x v="2"/>
    <s v="FC00"/>
    <s v="JRNL00090774"/>
    <s v="FN41-00000-25VA-2831"/>
    <x v="0"/>
    <s v="00000"/>
    <x v="8"/>
    <s v="2831"/>
    <s v=""/>
    <n v="-207"/>
    <x v="24"/>
    <s v=""/>
    <s v=""/>
    <s v="JRNL00090774"/>
    <x v="11"/>
    <d v="2010-10-05T00:00:00"/>
    <s v="Yes"/>
  </r>
  <r>
    <x v="4"/>
    <s v="FN00"/>
    <s v="JRNL00092601"/>
    <s v="FN00-00000-2500-2832"/>
    <x v="2"/>
    <s v="00000"/>
    <x v="1"/>
    <s v="2832"/>
    <s v=""/>
    <n v="18"/>
    <x v="28"/>
    <s v=""/>
    <s v=""/>
    <s v="JRNL00092601"/>
    <x v="11"/>
    <d v="2010-10-18T00:00:00"/>
    <s v="Yes"/>
  </r>
  <r>
    <x v="4"/>
    <s v="FN00"/>
    <s v="JRNL00092601"/>
    <s v="FN00-00000-25OH-2832"/>
    <x v="2"/>
    <s v="00000"/>
    <x v="17"/>
    <s v="2832"/>
    <s v=""/>
    <n v="-4915"/>
    <x v="28"/>
    <s v=""/>
    <s v=""/>
    <s v="JRNL00092601"/>
    <x v="11"/>
    <d v="2010-10-18T00:00:00"/>
    <s v="Yes"/>
  </r>
  <r>
    <x v="4"/>
    <s v="FN00"/>
    <s v="JRNL00092601"/>
    <s v="FN00-00000-25PG-2831"/>
    <x v="2"/>
    <s v="00000"/>
    <x v="18"/>
    <s v="2831"/>
    <s v=""/>
    <n v="-128"/>
    <x v="28"/>
    <s v=""/>
    <s v=""/>
    <s v="JRNL00092601"/>
    <x v="11"/>
    <d v="2010-10-18T00:00:00"/>
    <s v="Yes"/>
  </r>
  <r>
    <x v="4"/>
    <s v="FN00"/>
    <s v="JRNL00092601"/>
    <s v="FN00-00000-25PN-2832"/>
    <x v="2"/>
    <s v="00000"/>
    <x v="0"/>
    <s v="2832"/>
    <s v=""/>
    <n v="-22624"/>
    <x v="28"/>
    <s v=""/>
    <s v=""/>
    <s v="JRNL00092601"/>
    <x v="11"/>
    <d v="2010-10-18T00:00:00"/>
    <s v="Yes"/>
  </r>
  <r>
    <x v="4"/>
    <s v="FN00"/>
    <s v="JRNL00092601"/>
    <s v="FN00-00000-25RC-2832"/>
    <x v="2"/>
    <s v="00000"/>
    <x v="6"/>
    <s v="2832"/>
    <s v=""/>
    <n v="39013"/>
    <x v="28"/>
    <s v=""/>
    <s v=""/>
    <s v="JRNL00092601"/>
    <x v="11"/>
    <d v="2010-10-18T00:00:00"/>
    <s v="Yes"/>
  </r>
  <r>
    <x v="2"/>
    <s v="FC00"/>
    <s v="JRNL00090774"/>
    <s v="FN43-00000-25VA-2831"/>
    <x v="1"/>
    <s v="00000"/>
    <x v="8"/>
    <s v="2831"/>
    <s v=""/>
    <n v="-92"/>
    <x v="24"/>
    <s v=""/>
    <s v=""/>
    <s v="JRNL00090774"/>
    <x v="11"/>
    <d v="2010-10-05T00:00:00"/>
    <s v="Yes"/>
  </r>
  <r>
    <x v="2"/>
    <s v="FC00"/>
    <s v="JRNL00090774"/>
    <s v="FN41-00000-25UR-2831"/>
    <x v="0"/>
    <s v="00000"/>
    <x v="9"/>
    <s v="2831"/>
    <s v=""/>
    <n v="-191"/>
    <x v="24"/>
    <s v=""/>
    <s v=""/>
    <s v="JRNL00090774"/>
    <x v="11"/>
    <d v="2010-10-05T00:00:00"/>
    <s v="Yes"/>
  </r>
  <r>
    <x v="2"/>
    <s v="FC00"/>
    <s v="JRNL00090774"/>
    <s v="FN43-00000-25UR-2831"/>
    <x v="1"/>
    <s v="00000"/>
    <x v="9"/>
    <s v="2831"/>
    <s v=""/>
    <n v="-78"/>
    <x v="24"/>
    <s v=""/>
    <s v=""/>
    <s v="JRNL00090774"/>
    <x v="11"/>
    <d v="2010-10-05T00:00:00"/>
    <s v="Yes"/>
  </r>
  <r>
    <x v="2"/>
    <s v="FC00"/>
    <s v="JRNL00090774"/>
    <s v="FN41-00000-25UR-2831"/>
    <x v="0"/>
    <s v="00000"/>
    <x v="9"/>
    <s v="2831"/>
    <s v=""/>
    <n v="-31"/>
    <x v="24"/>
    <s v=""/>
    <s v=""/>
    <s v="JRNL00090774"/>
    <x v="11"/>
    <d v="2010-10-05T00:00:00"/>
    <s v="Yes"/>
  </r>
  <r>
    <x v="2"/>
    <s v="FC00"/>
    <s v="JRNL00090774"/>
    <s v="FN43-00000-25UR-2831"/>
    <x v="1"/>
    <s v="00000"/>
    <x v="9"/>
    <s v="2831"/>
    <s v=""/>
    <n v="-13"/>
    <x v="24"/>
    <s v=""/>
    <s v=""/>
    <s v="JRNL00090774"/>
    <x v="11"/>
    <d v="2010-10-05T00:00:00"/>
    <s v="Yes"/>
  </r>
  <r>
    <x v="2"/>
    <s v="FC00"/>
    <s v="JRNL00090777"/>
    <s v="FN41-00000-25SI-2832"/>
    <x v="0"/>
    <s v="00000"/>
    <x v="7"/>
    <s v="2832"/>
    <s v=""/>
    <n v="-1676"/>
    <x v="25"/>
    <s v=""/>
    <s v=""/>
    <s v="JRNL00090777"/>
    <x v="11"/>
    <d v="2010-10-05T00:00:00"/>
    <s v="Yes"/>
  </r>
  <r>
    <x v="2"/>
    <s v="FC00"/>
    <s v="JRNL00090777"/>
    <s v="FN43-00000-25SI-2832"/>
    <x v="1"/>
    <s v="00000"/>
    <x v="7"/>
    <s v="2832"/>
    <s v=""/>
    <n v="-678"/>
    <x v="25"/>
    <s v=""/>
    <s v=""/>
    <s v="JRNL00090777"/>
    <x v="11"/>
    <d v="2010-10-05T00:00:00"/>
    <s v="Yes"/>
  </r>
  <r>
    <x v="2"/>
    <s v="FC00"/>
    <s v="JRNL00090777"/>
    <s v="FN41-00000-25SI-2832"/>
    <x v="0"/>
    <s v="00000"/>
    <x v="7"/>
    <s v="2832"/>
    <s v=""/>
    <n v="-279"/>
    <x v="25"/>
    <s v=""/>
    <s v=""/>
    <s v="JRNL00090777"/>
    <x v="11"/>
    <d v="2010-10-05T00:00:00"/>
    <s v="Yes"/>
  </r>
  <r>
    <x v="2"/>
    <s v="FC00"/>
    <s v="JRNL00090777"/>
    <s v="FN43-00000-25SI-2832"/>
    <x v="1"/>
    <s v="00000"/>
    <x v="7"/>
    <s v="2832"/>
    <s v=""/>
    <n v="-113"/>
    <x v="25"/>
    <s v=""/>
    <s v=""/>
    <s v="JRNL00090777"/>
    <x v="11"/>
    <d v="2010-10-05T00:00:00"/>
    <s v="Yes"/>
  </r>
  <r>
    <x v="2"/>
    <s v="FC00"/>
    <s v="JRNL00090777"/>
    <s v="FN41-00000-25VA-2831"/>
    <x v="0"/>
    <s v="00000"/>
    <x v="8"/>
    <s v="2831"/>
    <s v=""/>
    <n v="4735"/>
    <x v="25"/>
    <s v=""/>
    <s v=""/>
    <s v="JRNL00090777"/>
    <x v="11"/>
    <d v="2010-10-05T00:00:00"/>
    <s v="Yes"/>
  </r>
  <r>
    <x v="2"/>
    <s v="FC00"/>
    <s v="JRNL00090777"/>
    <s v="FN43-00000-25VA-2831"/>
    <x v="1"/>
    <s v="00000"/>
    <x v="8"/>
    <s v="2831"/>
    <s v=""/>
    <n v="2105"/>
    <x v="25"/>
    <s v=""/>
    <s v=""/>
    <s v="JRNL00090777"/>
    <x v="11"/>
    <d v="2010-10-05T00:00:00"/>
    <s v="Yes"/>
  </r>
  <r>
    <x v="2"/>
    <s v="FC00"/>
    <s v="JRNL00090777"/>
    <s v="FN41-00000-25VA-2831"/>
    <x v="0"/>
    <s v="00000"/>
    <x v="8"/>
    <s v="2831"/>
    <s v=""/>
    <n v="787"/>
    <x v="25"/>
    <s v=""/>
    <s v=""/>
    <s v="JRNL00090777"/>
    <x v="11"/>
    <d v="2010-10-05T00:00:00"/>
    <s v="Yes"/>
  </r>
  <r>
    <x v="2"/>
    <s v="FC00"/>
    <s v="JRNL00090777"/>
    <s v="FN43-00000-25VA-2831"/>
    <x v="1"/>
    <s v="00000"/>
    <x v="8"/>
    <s v="2831"/>
    <s v=""/>
    <n v="350"/>
    <x v="25"/>
    <s v=""/>
    <s v=""/>
    <s v="JRNL00090777"/>
    <x v="11"/>
    <d v="2010-10-05T00:00:00"/>
    <s v="Yes"/>
  </r>
  <r>
    <x v="2"/>
    <s v="FC00"/>
    <s v="JRNL00090777"/>
    <s v="FN41-00000-25UR-2831"/>
    <x v="0"/>
    <s v="00000"/>
    <x v="9"/>
    <s v="2831"/>
    <s v=""/>
    <n v="-671"/>
    <x v="25"/>
    <s v=""/>
    <s v=""/>
    <s v="JRNL00090777"/>
    <x v="11"/>
    <d v="2010-10-05T00:00:00"/>
    <s v="Yes"/>
  </r>
  <r>
    <x v="2"/>
    <s v="FC00"/>
    <s v="JRNL00090777"/>
    <s v="FN43-00000-25UR-2831"/>
    <x v="1"/>
    <s v="00000"/>
    <x v="9"/>
    <s v="2831"/>
    <s v=""/>
    <n v="-271"/>
    <x v="25"/>
    <s v=""/>
    <s v=""/>
    <s v="JRNL00090777"/>
    <x v="11"/>
    <d v="2010-10-05T00:00:00"/>
    <s v="Yes"/>
  </r>
  <r>
    <x v="2"/>
    <s v="FC00"/>
    <s v="JRNL00090777"/>
    <s v="FN41-00000-25UR-2831"/>
    <x v="0"/>
    <s v="00000"/>
    <x v="9"/>
    <s v="2831"/>
    <s v=""/>
    <n v="-112"/>
    <x v="25"/>
    <s v=""/>
    <s v=""/>
    <s v="JRNL00090777"/>
    <x v="11"/>
    <d v="2010-10-05T00:00:00"/>
    <s v="Yes"/>
  </r>
  <r>
    <x v="2"/>
    <s v="FC00"/>
    <s v="JRNL00090777"/>
    <s v="FN43-00000-25UR-2831"/>
    <x v="1"/>
    <s v="00000"/>
    <x v="9"/>
    <s v="2831"/>
    <s v=""/>
    <n v="-45"/>
    <x v="25"/>
    <s v=""/>
    <s v=""/>
    <s v="JRNL00090777"/>
    <x v="11"/>
    <d v="2010-10-05T00:00:00"/>
    <s v="Yes"/>
  </r>
  <r>
    <x v="2"/>
    <s v="FC00"/>
    <s v="JRNL00090757"/>
    <s v="FN41-00000-25SI-2832"/>
    <x v="0"/>
    <s v="00000"/>
    <x v="7"/>
    <s v="2832"/>
    <s v=""/>
    <n v="5850"/>
    <x v="20"/>
    <s v=""/>
    <s v=""/>
    <s v="JRNL00090757"/>
    <x v="11"/>
    <d v="2010-10-05T00:00:00"/>
    <s v="Yes"/>
  </r>
  <r>
    <x v="2"/>
    <s v="FC00"/>
    <s v="JRNL00090757"/>
    <s v="FN43-00000-25SI-2832"/>
    <x v="1"/>
    <s v="00000"/>
    <x v="7"/>
    <s v="2832"/>
    <s v=""/>
    <n v="30668"/>
    <x v="20"/>
    <s v=""/>
    <s v=""/>
    <s v="JRNL00090757"/>
    <x v="11"/>
    <d v="2010-10-05T00:00:00"/>
    <s v="Yes"/>
  </r>
  <r>
    <x v="2"/>
    <s v="FC00"/>
    <s v="JRNL00090757"/>
    <s v="FN41-00000-25SI-2832"/>
    <x v="0"/>
    <s v="00000"/>
    <x v="7"/>
    <s v="2832"/>
    <s v=""/>
    <n v="972"/>
    <x v="20"/>
    <s v=""/>
    <s v=""/>
    <s v="JRNL00090757"/>
    <x v="11"/>
    <d v="2010-10-05T00:00:00"/>
    <s v="Yes"/>
  </r>
  <r>
    <x v="2"/>
    <s v="FC00"/>
    <s v="JRNL00090757"/>
    <s v="FN43-00000-25SI-2832"/>
    <x v="1"/>
    <s v="00000"/>
    <x v="7"/>
    <s v="2832"/>
    <s v=""/>
    <n v="5100"/>
    <x v="20"/>
    <s v=""/>
    <s v=""/>
    <s v="JRNL00090757"/>
    <x v="11"/>
    <d v="2010-10-05T00:00:00"/>
    <s v="Yes"/>
  </r>
  <r>
    <x v="2"/>
    <s v="FC00"/>
    <s v="JRNL00090757"/>
    <s v="FN41-00000-25VA-2831"/>
    <x v="0"/>
    <s v="00000"/>
    <x v="8"/>
    <s v="2831"/>
    <s v=""/>
    <n v="-10601"/>
    <x v="20"/>
    <s v=""/>
    <s v=""/>
    <s v="JRNL00090757"/>
    <x v="11"/>
    <d v="2010-10-05T00:00:00"/>
    <s v="Yes"/>
  </r>
  <r>
    <x v="2"/>
    <s v="FC00"/>
    <s v="JRNL00090757"/>
    <s v="FN43-00000-25VA-2831"/>
    <x v="1"/>
    <s v="00000"/>
    <x v="8"/>
    <s v="2831"/>
    <s v=""/>
    <n v="449"/>
    <x v="20"/>
    <s v=""/>
    <s v=""/>
    <s v="JRNL00090757"/>
    <x v="11"/>
    <d v="2010-10-05T00:00:00"/>
    <s v="Yes"/>
  </r>
  <r>
    <x v="2"/>
    <s v="FC00"/>
    <s v="JRNL00090757"/>
    <s v="FN41-00000-25VA-2831"/>
    <x v="0"/>
    <s v="00000"/>
    <x v="8"/>
    <s v="2831"/>
    <s v=""/>
    <n v="-1764"/>
    <x v="20"/>
    <s v=""/>
    <s v=""/>
    <s v="JRNL00090757"/>
    <x v="11"/>
    <d v="2010-10-05T00:00:00"/>
    <s v="Yes"/>
  </r>
  <r>
    <x v="2"/>
    <s v="FC00"/>
    <s v="JRNL00090765"/>
    <s v="FN41-00000-25SI-2832"/>
    <x v="0"/>
    <s v="00000"/>
    <x v="7"/>
    <s v="2832"/>
    <s v=""/>
    <n v="-308"/>
    <x v="22"/>
    <s v=""/>
    <s v=""/>
    <s v="JRNL00090765"/>
    <x v="11"/>
    <d v="2010-10-05T00:00:00"/>
    <s v="Yes"/>
  </r>
  <r>
    <x v="2"/>
    <s v="FC00"/>
    <s v="JRNL00090765"/>
    <s v="FN41-00000-25SI-2832"/>
    <x v="0"/>
    <s v="00000"/>
    <x v="7"/>
    <s v="2832"/>
    <s v=""/>
    <n v="-1854"/>
    <x v="22"/>
    <s v=""/>
    <s v=""/>
    <s v="JRNL00090765"/>
    <x v="11"/>
    <d v="2010-10-05T00:00:00"/>
    <s v="Yes"/>
  </r>
  <r>
    <x v="2"/>
    <s v="FC00"/>
    <s v="JRNL00090765"/>
    <s v="FN41-00000-25UR-2831"/>
    <x v="0"/>
    <s v="00000"/>
    <x v="9"/>
    <s v="2831"/>
    <s v=""/>
    <n v="723"/>
    <x v="22"/>
    <s v=""/>
    <s v=""/>
    <s v="JRNL00090765"/>
    <x v="11"/>
    <d v="2010-10-05T00:00:00"/>
    <s v="Yes"/>
  </r>
  <r>
    <x v="2"/>
    <s v="FC00"/>
    <s v="JRNL00090765"/>
    <s v="FN41-00000-25UR-2831"/>
    <x v="0"/>
    <s v="00000"/>
    <x v="9"/>
    <s v="2831"/>
    <s v=""/>
    <n v="120"/>
    <x v="22"/>
    <s v=""/>
    <s v=""/>
    <s v="JRNL00090765"/>
    <x v="11"/>
    <d v="2010-10-05T00:00:00"/>
    <s v="Yes"/>
  </r>
  <r>
    <x v="2"/>
    <s v="FC00"/>
    <s v="JRNL00090765"/>
    <s v="FN41-00000-25VA-2831"/>
    <x v="0"/>
    <s v="00000"/>
    <x v="8"/>
    <s v="2831"/>
    <s v=""/>
    <n v="-488"/>
    <x v="22"/>
    <s v=""/>
    <s v=""/>
    <s v="JRNL00090765"/>
    <x v="11"/>
    <d v="2010-10-05T00:00:00"/>
    <s v="Yes"/>
  </r>
  <r>
    <x v="2"/>
    <s v="FC00"/>
    <s v="JRNL00090765"/>
    <s v="FN41-00000-25VA-2831"/>
    <x v="0"/>
    <s v="00000"/>
    <x v="8"/>
    <s v="2831"/>
    <s v=""/>
    <n v="-2936"/>
    <x v="22"/>
    <s v=""/>
    <s v=""/>
    <s v="JRNL00090765"/>
    <x v="11"/>
    <d v="2010-10-05T00:00:00"/>
    <s v="Yes"/>
  </r>
  <r>
    <x v="2"/>
    <s v="FC00"/>
    <s v="JRNL00090765"/>
    <s v="FN43-00000-25SI-2832"/>
    <x v="1"/>
    <s v="00000"/>
    <x v="7"/>
    <s v="2832"/>
    <s v=""/>
    <n v="-125"/>
    <x v="22"/>
    <s v=""/>
    <s v=""/>
    <s v="JRNL00090765"/>
    <x v="11"/>
    <d v="2010-10-05T00:00:00"/>
    <s v="Yes"/>
  </r>
  <r>
    <x v="2"/>
    <s v="FC00"/>
    <s v="JRNL00090765"/>
    <s v="FN43-00000-25SI-2832"/>
    <x v="1"/>
    <s v="00000"/>
    <x v="7"/>
    <s v="2832"/>
    <s v=""/>
    <n v="-750"/>
    <x v="22"/>
    <s v=""/>
    <s v=""/>
    <s v="JRNL00090765"/>
    <x v="11"/>
    <d v="2010-10-05T00:00:00"/>
    <s v="Yes"/>
  </r>
  <r>
    <x v="2"/>
    <s v="FC00"/>
    <s v="JRNL00090765"/>
    <s v="FN43-00000-25UR-2831"/>
    <x v="1"/>
    <s v="00000"/>
    <x v="9"/>
    <s v="2831"/>
    <s v=""/>
    <n v="292"/>
    <x v="22"/>
    <s v=""/>
    <s v=""/>
    <s v="JRNL00090765"/>
    <x v="11"/>
    <d v="2010-10-05T00:00:00"/>
    <s v="Yes"/>
  </r>
  <r>
    <x v="2"/>
    <s v="FC00"/>
    <s v="JRNL00090765"/>
    <s v="FN43-00000-25UR-2831"/>
    <x v="1"/>
    <s v="00000"/>
    <x v="9"/>
    <s v="2831"/>
    <s v=""/>
    <n v="48"/>
    <x v="22"/>
    <s v=""/>
    <s v=""/>
    <s v="JRNL00090765"/>
    <x v="11"/>
    <d v="2010-10-05T00:00:00"/>
    <s v="Yes"/>
  </r>
  <r>
    <x v="2"/>
    <s v="FC00"/>
    <s v="JRNL00090767"/>
    <s v="FN41-00000-25SI-2832"/>
    <x v="0"/>
    <s v="00000"/>
    <x v="7"/>
    <s v="2832"/>
    <s v=""/>
    <n v="-28133"/>
    <x v="26"/>
    <s v=""/>
    <s v=""/>
    <s v="JRNL00090767"/>
    <x v="11"/>
    <d v="2010-10-05T00:00:00"/>
    <s v="Yes"/>
  </r>
  <r>
    <x v="2"/>
    <s v="FC00"/>
    <s v="JRNL00090767"/>
    <s v="FN43-00000-25SI-2832"/>
    <x v="1"/>
    <s v="00000"/>
    <x v="7"/>
    <s v="2832"/>
    <s v=""/>
    <n v="-11387"/>
    <x v="26"/>
    <s v=""/>
    <s v=""/>
    <s v="JRNL00090767"/>
    <x v="11"/>
    <d v="2010-10-05T00:00:00"/>
    <s v="Yes"/>
  </r>
  <r>
    <x v="2"/>
    <s v="FC00"/>
    <s v="JRNL00090767"/>
    <s v="FN41-00000-25SI-2832"/>
    <x v="0"/>
    <s v="00000"/>
    <x v="7"/>
    <s v="2832"/>
    <s v=""/>
    <n v="-4679"/>
    <x v="26"/>
    <s v=""/>
    <s v=""/>
    <s v="JRNL00090767"/>
    <x v="11"/>
    <d v="2010-10-05T00:00:00"/>
    <s v="Yes"/>
  </r>
  <r>
    <x v="2"/>
    <s v="FC00"/>
    <s v="JRNL00090767"/>
    <s v="FN43-00000-25SI-2832"/>
    <x v="1"/>
    <s v="00000"/>
    <x v="7"/>
    <s v="2832"/>
    <s v=""/>
    <n v="-1894"/>
    <x v="26"/>
    <s v=""/>
    <s v=""/>
    <s v="JRNL00090767"/>
    <x v="11"/>
    <d v="2010-10-05T00:00:00"/>
    <s v="Yes"/>
  </r>
  <r>
    <x v="2"/>
    <s v="FC00"/>
    <s v="JRNL00090767"/>
    <s v="FN41-00000-25VA-2831"/>
    <x v="0"/>
    <s v="00000"/>
    <x v="8"/>
    <s v="2831"/>
    <s v=""/>
    <n v="1258"/>
    <x v="26"/>
    <s v=""/>
    <s v=""/>
    <s v="JRNL00090767"/>
    <x v="11"/>
    <d v="2010-10-05T00:00:00"/>
    <s v="Yes"/>
  </r>
  <r>
    <x v="2"/>
    <s v="FC00"/>
    <s v="JRNL00090767"/>
    <s v="FN43-00000-25VA-2831"/>
    <x v="1"/>
    <s v="00000"/>
    <x v="8"/>
    <s v="2831"/>
    <s v=""/>
    <n v="559"/>
    <x v="26"/>
    <s v=""/>
    <s v=""/>
    <s v="JRNL00090767"/>
    <x v="11"/>
    <d v="2010-10-05T00:00:00"/>
    <s v="Yes"/>
  </r>
  <r>
    <x v="2"/>
    <s v="FC00"/>
    <s v="JRNL00090767"/>
    <s v="FN41-00000-25VA-2831"/>
    <x v="0"/>
    <s v="00000"/>
    <x v="8"/>
    <s v="2831"/>
    <s v=""/>
    <n v="210"/>
    <x v="26"/>
    <s v=""/>
    <s v=""/>
    <s v="JRNL00090767"/>
    <x v="11"/>
    <d v="2010-10-05T00:00:00"/>
    <s v="Yes"/>
  </r>
  <r>
    <x v="2"/>
    <s v="FC00"/>
    <s v="JRNL00090767"/>
    <s v="FN43-00000-25VA-2831"/>
    <x v="1"/>
    <s v="00000"/>
    <x v="8"/>
    <s v="2831"/>
    <s v=""/>
    <n v="93"/>
    <x v="26"/>
    <s v=""/>
    <s v=""/>
    <s v="JRNL00090767"/>
    <x v="11"/>
    <d v="2010-10-05T00:00:00"/>
    <s v="Yes"/>
  </r>
  <r>
    <x v="2"/>
    <s v="FC00"/>
    <s v="JRNL00090767"/>
    <s v="FN41-00000-25UR-2831"/>
    <x v="0"/>
    <s v="00000"/>
    <x v="9"/>
    <s v="2831"/>
    <s v=""/>
    <n v="-470"/>
    <x v="26"/>
    <s v=""/>
    <s v=""/>
    <s v="JRNL00090767"/>
    <x v="11"/>
    <d v="2010-10-05T00:00:00"/>
    <s v="Yes"/>
  </r>
  <r>
    <x v="2"/>
    <s v="FC00"/>
    <s v="JRNL00090767"/>
    <s v="FN43-00000-25UR-2831"/>
    <x v="1"/>
    <s v="00000"/>
    <x v="9"/>
    <s v="2831"/>
    <s v=""/>
    <n v="-190"/>
    <x v="26"/>
    <s v=""/>
    <s v=""/>
    <s v="JRNL00090767"/>
    <x v="11"/>
    <d v="2010-10-05T00:00:00"/>
    <s v="Yes"/>
  </r>
  <r>
    <x v="2"/>
    <s v="FC00"/>
    <s v="JRNL00090767"/>
    <s v="FN41-00000-25UR-2831"/>
    <x v="0"/>
    <s v="00000"/>
    <x v="9"/>
    <s v="2831"/>
    <s v=""/>
    <n v="-78"/>
    <x v="26"/>
    <s v=""/>
    <s v=""/>
    <s v="JRNL00090767"/>
    <x v="11"/>
    <d v="2010-10-05T00:00:00"/>
    <s v="Yes"/>
  </r>
  <r>
    <x v="2"/>
    <s v="FC00"/>
    <s v="JRNL00090767"/>
    <s v="FN43-00000-25UR-2831"/>
    <x v="1"/>
    <s v="00000"/>
    <x v="9"/>
    <s v="2831"/>
    <s v=""/>
    <n v="-32"/>
    <x v="26"/>
    <s v=""/>
    <s v=""/>
    <s v="JRNL00090767"/>
    <x v="11"/>
    <d v="2010-10-05T00:00:00"/>
    <s v="Yes"/>
  </r>
  <r>
    <x v="4"/>
    <s v="FN00"/>
    <s v="JRNL00092627"/>
    <s v="FN00-00000-25VA-2832"/>
    <x v="2"/>
    <s v="00000"/>
    <x v="8"/>
    <s v="2832"/>
    <s v=""/>
    <n v="-68152"/>
    <x v="27"/>
    <s v=""/>
    <s v=""/>
    <s v="JRNL00092627"/>
    <x v="11"/>
    <d v="2010-10-18T00:00:00"/>
    <s v="Yes"/>
  </r>
  <r>
    <x v="4"/>
    <s v="FC00"/>
    <s v="JRNL00092795"/>
    <s v="FN00-00000-25SD-2832"/>
    <x v="2"/>
    <s v="00000"/>
    <x v="19"/>
    <s v="2832"/>
    <s v=""/>
    <n v="-936"/>
    <x v="29"/>
    <s v=""/>
    <s v=""/>
    <s v="JRNL00092795"/>
    <x v="11"/>
    <d v="2010-10-20T00:00:00"/>
    <s v="Yes"/>
  </r>
  <r>
    <x v="2"/>
    <s v="FC00"/>
    <s v="JRNL00090765"/>
    <s v="FN43-00000-25VA-2831"/>
    <x v="1"/>
    <s v="00000"/>
    <x v="8"/>
    <s v="2831"/>
    <s v=""/>
    <n v="-217"/>
    <x v="22"/>
    <s v=""/>
    <s v=""/>
    <s v="JRNL00090765"/>
    <x v="11"/>
    <d v="2010-10-05T00:00:00"/>
    <s v="Yes"/>
  </r>
  <r>
    <x v="2"/>
    <s v="FC00"/>
    <s v="JRNL00090765"/>
    <s v="FN43-00000-25VA-2831"/>
    <x v="1"/>
    <s v="00000"/>
    <x v="8"/>
    <s v="2831"/>
    <s v=""/>
    <n v="-1305"/>
    <x v="22"/>
    <s v=""/>
    <s v=""/>
    <s v="JRNL00090765"/>
    <x v="11"/>
    <d v="2010-10-05T00:00:00"/>
    <s v="Yes"/>
  </r>
  <r>
    <x v="2"/>
    <s v="FC00"/>
    <s v="JRNL00090757"/>
    <s v="FN43-00000-25VA-2831"/>
    <x v="1"/>
    <s v="00000"/>
    <x v="8"/>
    <s v="2831"/>
    <s v=""/>
    <n v="75"/>
    <x v="20"/>
    <s v=""/>
    <s v=""/>
    <s v="JRNL00090757"/>
    <x v="11"/>
    <d v="2010-10-05T00:00:00"/>
    <s v="Yes"/>
  </r>
  <r>
    <x v="2"/>
    <s v="FC00"/>
    <s v="JRNL00090757"/>
    <s v="FN41-00000-25UR-2831"/>
    <x v="0"/>
    <s v="00000"/>
    <x v="9"/>
    <s v="2831"/>
    <s v=""/>
    <n v="-702"/>
    <x v="20"/>
    <s v=""/>
    <s v=""/>
    <s v="JRNL00090757"/>
    <x v="11"/>
    <d v="2010-10-05T00:00:00"/>
    <s v="Yes"/>
  </r>
  <r>
    <x v="2"/>
    <s v="FC00"/>
    <s v="JRNL00090757"/>
    <s v="FN43-00000-25UR-2831"/>
    <x v="1"/>
    <s v="00000"/>
    <x v="9"/>
    <s v="2831"/>
    <s v=""/>
    <n v="-284"/>
    <x v="20"/>
    <s v=""/>
    <s v=""/>
    <s v="JRNL00090757"/>
    <x v="11"/>
    <d v="2010-10-05T00:00:00"/>
    <s v="Yes"/>
  </r>
  <r>
    <x v="2"/>
    <s v="FC00"/>
    <s v="JRNL00090757"/>
    <s v="FN41-00000-25UR-2831"/>
    <x v="0"/>
    <s v="00000"/>
    <x v="9"/>
    <s v="2831"/>
    <s v=""/>
    <n v="-117"/>
    <x v="20"/>
    <s v=""/>
    <s v=""/>
    <s v="JRNL00090757"/>
    <x v="11"/>
    <d v="2010-10-05T00:00:00"/>
    <s v="Yes"/>
  </r>
  <r>
    <x v="2"/>
    <s v="FC00"/>
    <s v="JRNL00090757"/>
    <s v="FN43-00000-25UR-2831"/>
    <x v="1"/>
    <s v="00000"/>
    <x v="9"/>
    <s v="2831"/>
    <s v=""/>
    <n v="-47"/>
    <x v="20"/>
    <s v=""/>
    <s v=""/>
    <s v="JRNL00090757"/>
    <x v="11"/>
    <d v="2010-10-05T00:00:00"/>
    <s v="Yes"/>
  </r>
  <r>
    <x v="2"/>
    <s v="FC00"/>
    <s v="JRNL00090766"/>
    <s v="FN41-00000-25SI-2832"/>
    <x v="0"/>
    <s v="00000"/>
    <x v="7"/>
    <s v="2832"/>
    <s v=""/>
    <n v="-1898"/>
    <x v="21"/>
    <s v=""/>
    <s v=""/>
    <s v="JRNL00090766"/>
    <x v="11"/>
    <d v="2010-10-05T00:00:00"/>
    <s v="Yes"/>
  </r>
  <r>
    <x v="2"/>
    <s v="FC00"/>
    <s v="JRNL00090766"/>
    <s v="FN43-00000-25SI-2832"/>
    <x v="1"/>
    <s v="00000"/>
    <x v="7"/>
    <s v="2832"/>
    <s v=""/>
    <n v="-769"/>
    <x v="21"/>
    <s v=""/>
    <s v=""/>
    <s v="JRNL00090766"/>
    <x v="11"/>
    <d v="2010-10-05T00:00:00"/>
    <s v="Yes"/>
  </r>
  <r>
    <x v="2"/>
    <s v="FC00"/>
    <s v="JRNL00090766"/>
    <s v="FN41-00000-25SI-2832"/>
    <x v="0"/>
    <s v="00000"/>
    <x v="7"/>
    <s v="2832"/>
    <s v=""/>
    <n v="-315"/>
    <x v="21"/>
    <s v=""/>
    <s v=""/>
    <s v="JRNL00090766"/>
    <x v="11"/>
    <d v="2010-10-05T00:00:00"/>
    <s v="Yes"/>
  </r>
  <r>
    <x v="2"/>
    <s v="FC00"/>
    <s v="JRNL00090766"/>
    <s v="FN43-00000-25SI-2832"/>
    <x v="1"/>
    <s v="00000"/>
    <x v="7"/>
    <s v="2832"/>
    <s v=""/>
    <n v="-127"/>
    <x v="21"/>
    <s v=""/>
    <s v=""/>
    <s v="JRNL00090766"/>
    <x v="11"/>
    <d v="2010-10-05T00:00:00"/>
    <s v="Yes"/>
  </r>
  <r>
    <x v="2"/>
    <s v="FC00"/>
    <s v="JRNL00090766"/>
    <s v="FN41-00000-25VA-2831"/>
    <x v="0"/>
    <s v="00000"/>
    <x v="8"/>
    <s v="2831"/>
    <s v=""/>
    <n v="-5057"/>
    <x v="21"/>
    <s v=""/>
    <s v=""/>
    <s v="JRNL00090766"/>
    <x v="11"/>
    <d v="2010-10-05T00:00:00"/>
    <s v="Yes"/>
  </r>
  <r>
    <x v="2"/>
    <s v="FC00"/>
    <s v="JRNL00090766"/>
    <s v="FN43-00000-25VA-2831"/>
    <x v="1"/>
    <s v="00000"/>
    <x v="8"/>
    <s v="2831"/>
    <s v=""/>
    <n v="-2248"/>
    <x v="21"/>
    <s v=""/>
    <s v=""/>
    <s v="JRNL00090766"/>
    <x v="11"/>
    <d v="2010-10-05T00:00:00"/>
    <s v="Yes"/>
  </r>
  <r>
    <x v="2"/>
    <s v="FC00"/>
    <s v="JRNL00090766"/>
    <s v="FN41-00000-25VA-2831"/>
    <x v="0"/>
    <s v="00000"/>
    <x v="8"/>
    <s v="2831"/>
    <s v=""/>
    <n v="-841"/>
    <x v="21"/>
    <s v=""/>
    <s v=""/>
    <s v="JRNL00090766"/>
    <x v="11"/>
    <d v="2010-10-05T00:00:00"/>
    <s v="Yes"/>
  </r>
  <r>
    <x v="2"/>
    <s v="FC00"/>
    <s v="JRNL00090766"/>
    <s v="FN43-00000-25VA-2831"/>
    <x v="1"/>
    <s v="00000"/>
    <x v="8"/>
    <s v="2831"/>
    <s v=""/>
    <n v="-373"/>
    <x v="21"/>
    <s v=""/>
    <s v=""/>
    <s v="JRNL00090766"/>
    <x v="11"/>
    <d v="2010-10-05T00:00:00"/>
    <s v="Yes"/>
  </r>
  <r>
    <x v="2"/>
    <s v="FC00"/>
    <s v="JRNL00090766"/>
    <s v="FN41-00000-25UR-2831"/>
    <x v="0"/>
    <s v="00000"/>
    <x v="9"/>
    <s v="2831"/>
    <s v=""/>
    <n v="824"/>
    <x v="21"/>
    <s v=""/>
    <s v=""/>
    <s v="JRNL00090766"/>
    <x v="11"/>
    <d v="2010-10-05T00:00:00"/>
    <s v="Yes"/>
  </r>
  <r>
    <x v="2"/>
    <s v="FC00"/>
    <s v="JRNL00090766"/>
    <s v="FN43-00000-25UR-2831"/>
    <x v="1"/>
    <s v="00000"/>
    <x v="9"/>
    <s v="2831"/>
    <s v=""/>
    <n v="333"/>
    <x v="21"/>
    <s v=""/>
    <s v=""/>
    <s v="JRNL00090766"/>
    <x v="11"/>
    <d v="2010-10-05T00:00:00"/>
    <s v="Yes"/>
  </r>
  <r>
    <x v="2"/>
    <s v="FC00"/>
    <s v="JRNL00090766"/>
    <s v="FN41-00000-25UR-2831"/>
    <x v="0"/>
    <s v="00000"/>
    <x v="9"/>
    <s v="2831"/>
    <s v=""/>
    <n v="137"/>
    <x v="21"/>
    <s v=""/>
    <s v=""/>
    <s v="JRNL00090766"/>
    <x v="11"/>
    <d v="2010-10-05T00:00:00"/>
    <s v="Yes"/>
  </r>
  <r>
    <x v="2"/>
    <s v="FC00"/>
    <s v="JRNL00090766"/>
    <s v="FN43-00000-25UR-2831"/>
    <x v="1"/>
    <s v="00000"/>
    <x v="9"/>
    <s v="2831"/>
    <s v=""/>
    <n v="56"/>
    <x v="21"/>
    <s v=""/>
    <s v=""/>
    <s v="JRNL00090766"/>
    <x v="11"/>
    <d v="2010-10-05T00:00:00"/>
    <s v="Yes"/>
  </r>
  <r>
    <x v="2"/>
    <s v="FC00"/>
    <s v="JRNL00090765"/>
    <s v="FN41-00000-25BD-2831"/>
    <x v="0"/>
    <s v="00000"/>
    <x v="4"/>
    <s v="2831"/>
    <s v=""/>
    <n v="-510"/>
    <x v="22"/>
    <s v=""/>
    <s v=""/>
    <s v="JRNL00090765"/>
    <x v="11"/>
    <d v="2010-10-05T00:00:00"/>
    <s v="Yes"/>
  </r>
  <r>
    <x v="2"/>
    <s v="FC00"/>
    <s v="JRNL00090773"/>
    <s v="FN41-00000-25DP-2822"/>
    <x v="0"/>
    <s v="00000"/>
    <x v="3"/>
    <s v="2822"/>
    <s v=""/>
    <n v="671"/>
    <x v="23"/>
    <s v=""/>
    <s v=""/>
    <s v="JRNL00090773"/>
    <x v="11"/>
    <d v="2010-10-05T00:00:00"/>
    <s v="Yes"/>
  </r>
  <r>
    <x v="2"/>
    <s v="FC00"/>
    <s v="JRNL00090773"/>
    <s v="FN43-00000-25DP-2822"/>
    <x v="1"/>
    <s v="00000"/>
    <x v="3"/>
    <s v="2822"/>
    <s v=""/>
    <n v="2097"/>
    <x v="23"/>
    <s v=""/>
    <s v=""/>
    <s v="JRNL00090773"/>
    <x v="11"/>
    <d v="2010-10-05T00:00:00"/>
    <s v="Yes"/>
  </r>
  <r>
    <x v="2"/>
    <s v="FC00"/>
    <s v="JRNL00090773"/>
    <s v="FN41-00000-25DP-2822"/>
    <x v="0"/>
    <s v="00000"/>
    <x v="3"/>
    <s v="2822"/>
    <s v=""/>
    <n v="112"/>
    <x v="23"/>
    <s v=""/>
    <s v=""/>
    <s v="JRNL00090773"/>
    <x v="11"/>
    <d v="2010-10-05T00:00:00"/>
    <s v="Yes"/>
  </r>
  <r>
    <x v="2"/>
    <s v="FC00"/>
    <s v="JRNL00090773"/>
    <s v="FN43-00000-25DP-2822"/>
    <x v="1"/>
    <s v="00000"/>
    <x v="3"/>
    <s v="2822"/>
    <s v=""/>
    <n v="349"/>
    <x v="23"/>
    <s v=""/>
    <s v=""/>
    <s v="JRNL00090773"/>
    <x v="11"/>
    <d v="2010-10-05T00:00:00"/>
    <s v="Yes"/>
  </r>
  <r>
    <x v="2"/>
    <s v="FC00"/>
    <s v="JRNL00090773"/>
    <s v="FN41-00000-25EN-2832"/>
    <x v="0"/>
    <s v="00000"/>
    <x v="10"/>
    <s v="2832"/>
    <s v=""/>
    <n v="-13197"/>
    <x v="23"/>
    <s v=""/>
    <s v=""/>
    <s v="JRNL00090773"/>
    <x v="11"/>
    <d v="2010-10-05T00:00:00"/>
    <s v="Yes"/>
  </r>
  <r>
    <x v="2"/>
    <s v="FC00"/>
    <s v="JRNL00090773"/>
    <s v="FN43-00000-25EN-2832"/>
    <x v="1"/>
    <s v="00000"/>
    <x v="10"/>
    <s v="2832"/>
    <s v=""/>
    <n v="-433"/>
    <x v="23"/>
    <s v=""/>
    <s v=""/>
    <s v="JRNL00090773"/>
    <x v="11"/>
    <d v="2010-10-05T00:00:00"/>
    <s v="Yes"/>
  </r>
  <r>
    <x v="2"/>
    <s v="FC00"/>
    <s v="JRNL00090773"/>
    <s v="FN41-00000-25EN-2832"/>
    <x v="0"/>
    <s v="00000"/>
    <x v="10"/>
    <s v="2832"/>
    <s v=""/>
    <n v="-2194"/>
    <x v="23"/>
    <s v=""/>
    <s v=""/>
    <s v="JRNL00090773"/>
    <x v="11"/>
    <d v="2010-10-05T00:00:00"/>
    <s v="Yes"/>
  </r>
  <r>
    <x v="2"/>
    <s v="FC00"/>
    <s v="JRNL00090773"/>
    <s v="FN43-00000-25EN-2832"/>
    <x v="1"/>
    <s v="00000"/>
    <x v="10"/>
    <s v="2832"/>
    <s v=""/>
    <n v="-72"/>
    <x v="23"/>
    <s v=""/>
    <s v=""/>
    <s v="JRNL00090773"/>
    <x v="11"/>
    <d v="2010-10-05T00:00:00"/>
    <s v="Yes"/>
  </r>
  <r>
    <x v="2"/>
    <s v="FC00"/>
    <s v="JRNL00090773"/>
    <s v="FN41-00000-25BD-2831"/>
    <x v="0"/>
    <s v="00000"/>
    <x v="4"/>
    <s v="2831"/>
    <s v=""/>
    <n v="-4198"/>
    <x v="23"/>
    <s v=""/>
    <s v=""/>
    <s v="JRNL00090773"/>
    <x v="11"/>
    <d v="2010-10-05T00:00:00"/>
    <s v="Yes"/>
  </r>
  <r>
    <x v="2"/>
    <s v="FC00"/>
    <s v="JRNL00090773"/>
    <s v="FN43-00000-25BD-2831"/>
    <x v="1"/>
    <s v="00000"/>
    <x v="4"/>
    <s v="2831"/>
    <s v=""/>
    <n v="1592"/>
    <x v="23"/>
    <s v=""/>
    <s v=""/>
    <s v="JRNL00090773"/>
    <x v="11"/>
    <d v="2010-10-05T00:00:00"/>
    <s v="Yes"/>
  </r>
  <r>
    <x v="2"/>
    <s v="FC00"/>
    <s v="JRNL00090757"/>
    <s v="FN41-00000-25DP-2822"/>
    <x v="0"/>
    <s v="00000"/>
    <x v="3"/>
    <s v="2822"/>
    <s v=""/>
    <n v="35643"/>
    <x v="20"/>
    <s v=""/>
    <s v=""/>
    <s v="JRNL00090757"/>
    <x v="11"/>
    <d v="2010-10-05T00:00:00"/>
    <s v="Yes"/>
  </r>
  <r>
    <x v="2"/>
    <s v="FC00"/>
    <s v="JRNL00090757"/>
    <s v="FN43-00000-25DP-2822"/>
    <x v="1"/>
    <s v="00000"/>
    <x v="3"/>
    <s v="2822"/>
    <s v=""/>
    <n v="-19278"/>
    <x v="20"/>
    <s v=""/>
    <s v=""/>
    <s v="JRNL00090757"/>
    <x v="11"/>
    <d v="2010-10-05T00:00:00"/>
    <s v="Yes"/>
  </r>
  <r>
    <x v="2"/>
    <s v="FC00"/>
    <s v="JRNL00090757"/>
    <s v="FN41-00000-25DP-2822"/>
    <x v="0"/>
    <s v="00000"/>
    <x v="3"/>
    <s v="2822"/>
    <s v=""/>
    <n v="5927"/>
    <x v="20"/>
    <s v=""/>
    <s v=""/>
    <s v="JRNL00090757"/>
    <x v="11"/>
    <d v="2010-10-05T00:00:00"/>
    <s v="Yes"/>
  </r>
  <r>
    <x v="2"/>
    <s v="FC00"/>
    <s v="JRNL00090757"/>
    <s v="FN43-00000-25DP-2822"/>
    <x v="1"/>
    <s v="00000"/>
    <x v="3"/>
    <s v="2822"/>
    <s v=""/>
    <n v="-3206"/>
    <x v="20"/>
    <s v=""/>
    <s v=""/>
    <s v="JRNL00090757"/>
    <x v="11"/>
    <d v="2010-10-05T00:00:00"/>
    <s v="Yes"/>
  </r>
  <r>
    <x v="2"/>
    <s v="FC00"/>
    <s v="JRNL00090757"/>
    <s v="FN41-00000-25EN-2832"/>
    <x v="0"/>
    <s v="00000"/>
    <x v="10"/>
    <s v="2832"/>
    <s v=""/>
    <n v="-12591"/>
    <x v="20"/>
    <s v=""/>
    <s v=""/>
    <s v="JRNL00090757"/>
    <x v="11"/>
    <d v="2010-10-05T00:00:00"/>
    <s v="Yes"/>
  </r>
  <r>
    <x v="2"/>
    <s v="FC00"/>
    <s v="JRNL00090757"/>
    <s v="FN43-00000-25EN-2832"/>
    <x v="1"/>
    <s v="00000"/>
    <x v="10"/>
    <s v="2832"/>
    <s v=""/>
    <n v="113063"/>
    <x v="20"/>
    <s v=""/>
    <s v=""/>
    <s v="JRNL00090757"/>
    <x v="11"/>
    <d v="2010-10-05T00:00:00"/>
    <s v="Yes"/>
  </r>
  <r>
    <x v="2"/>
    <s v="FC00"/>
    <s v="JRNL00090757"/>
    <s v="FN41-00000-25EN-2832"/>
    <x v="0"/>
    <s v="00000"/>
    <x v="10"/>
    <s v="2832"/>
    <s v=""/>
    <n v="-2094"/>
    <x v="20"/>
    <s v=""/>
    <s v=""/>
    <s v="JRNL00090757"/>
    <x v="11"/>
    <d v="2010-10-05T00:00:00"/>
    <s v="Yes"/>
  </r>
  <r>
    <x v="2"/>
    <s v="FC00"/>
    <s v="JRNL00090757"/>
    <s v="FN43-00000-25EN-2832"/>
    <x v="1"/>
    <s v="00000"/>
    <x v="10"/>
    <s v="2832"/>
    <s v=""/>
    <n v="18801"/>
    <x v="20"/>
    <s v=""/>
    <s v=""/>
    <s v="JRNL00090757"/>
    <x v="11"/>
    <d v="2010-10-05T00:00:00"/>
    <s v="Yes"/>
  </r>
  <r>
    <x v="2"/>
    <s v="FC00"/>
    <s v="JRNL00090757"/>
    <s v="FN41-00000-25BD-2831"/>
    <x v="0"/>
    <s v="00000"/>
    <x v="4"/>
    <s v="2831"/>
    <s v=""/>
    <n v="-8664"/>
    <x v="20"/>
    <s v=""/>
    <s v=""/>
    <s v="JRNL00090757"/>
    <x v="11"/>
    <d v="2010-10-05T00:00:00"/>
    <s v="Yes"/>
  </r>
  <r>
    <x v="2"/>
    <s v="FC00"/>
    <s v="JRNL00090757"/>
    <s v="FN43-00000-25BD-2831"/>
    <x v="1"/>
    <s v="00000"/>
    <x v="4"/>
    <s v="2831"/>
    <s v=""/>
    <n v="-1431"/>
    <x v="20"/>
    <s v=""/>
    <s v=""/>
    <s v="JRNL00090757"/>
    <x v="11"/>
    <d v="2010-10-05T00:00:00"/>
    <s v="Yes"/>
  </r>
  <r>
    <x v="2"/>
    <s v="FC00"/>
    <s v="JRNL00090757"/>
    <s v="FN41-00000-25BD-2831"/>
    <x v="0"/>
    <s v="00000"/>
    <x v="4"/>
    <s v="2831"/>
    <s v=""/>
    <n v="-1440"/>
    <x v="20"/>
    <s v=""/>
    <s v=""/>
    <s v="JRNL00090757"/>
    <x v="11"/>
    <d v="2010-10-05T00:00:00"/>
    <s v="Yes"/>
  </r>
  <r>
    <x v="2"/>
    <s v="FC00"/>
    <s v="JRNL00090757"/>
    <s v="FN43-00000-25BD-2831"/>
    <x v="1"/>
    <s v="00000"/>
    <x v="4"/>
    <s v="2831"/>
    <s v=""/>
    <n v="-238"/>
    <x v="20"/>
    <s v=""/>
    <s v=""/>
    <s v="JRNL00090757"/>
    <x v="11"/>
    <d v="2010-10-05T00:00:00"/>
    <s v="Yes"/>
  </r>
  <r>
    <x v="2"/>
    <s v="FC00"/>
    <s v="JRNL00090757"/>
    <s v="FN41-00000-25DP-2822"/>
    <x v="0"/>
    <s v="00000"/>
    <x v="3"/>
    <s v="2822"/>
    <s v=""/>
    <n v="810"/>
    <x v="20"/>
    <s v=""/>
    <s v=""/>
    <s v="JRNL00090757"/>
    <x v="11"/>
    <d v="2010-10-05T00:00:00"/>
    <s v="Yes"/>
  </r>
  <r>
    <x v="2"/>
    <s v="FC00"/>
    <s v="JRNL00090757"/>
    <s v="FN43-00000-25DP-2822"/>
    <x v="1"/>
    <s v="00000"/>
    <x v="3"/>
    <s v="2822"/>
    <s v=""/>
    <n v="327"/>
    <x v="20"/>
    <s v=""/>
    <s v=""/>
    <s v="JRNL00090757"/>
    <x v="11"/>
    <d v="2010-10-05T00:00:00"/>
    <s v="Yes"/>
  </r>
  <r>
    <x v="2"/>
    <s v="FC00"/>
    <s v="JRNL00090757"/>
    <s v="FN41-00000-25DP-2822"/>
    <x v="0"/>
    <s v="00000"/>
    <x v="3"/>
    <s v="2822"/>
    <s v=""/>
    <n v="-2320"/>
    <x v="20"/>
    <s v=""/>
    <s v=""/>
    <s v="JRNL00090757"/>
    <x v="11"/>
    <d v="2010-10-05T00:00:00"/>
    <s v="Yes"/>
  </r>
  <r>
    <x v="2"/>
    <s v="FC00"/>
    <s v="JRNL00090757"/>
    <s v="FN43-00000-25DP-2822"/>
    <x v="1"/>
    <s v="00000"/>
    <x v="3"/>
    <s v="2822"/>
    <s v=""/>
    <n v="-937"/>
    <x v="20"/>
    <s v=""/>
    <s v=""/>
    <s v="JRNL00090757"/>
    <x v="11"/>
    <d v="2010-10-05T00:00:00"/>
    <s v="Yes"/>
  </r>
  <r>
    <x v="2"/>
    <s v="FC00"/>
    <s v="JRNL00090757"/>
    <s v="FN41-00000-25CN-2831"/>
    <x v="0"/>
    <s v="00000"/>
    <x v="5"/>
    <s v="2831"/>
    <s v=""/>
    <n v="-27711"/>
    <x v="20"/>
    <s v=""/>
    <s v=""/>
    <s v="JRNL00090757"/>
    <x v="11"/>
    <d v="2010-10-05T00:00:00"/>
    <s v="Yes"/>
  </r>
  <r>
    <x v="2"/>
    <s v="FC00"/>
    <s v="JRNL00090757"/>
    <s v="FN43-00000-25CN-2831"/>
    <x v="1"/>
    <s v="00000"/>
    <x v="5"/>
    <s v="2831"/>
    <s v=""/>
    <n v="-10163"/>
    <x v="20"/>
    <s v=""/>
    <s v=""/>
    <s v="JRNL00090757"/>
    <x v="11"/>
    <d v="2010-10-05T00:00:00"/>
    <s v="Yes"/>
  </r>
  <r>
    <x v="2"/>
    <s v="FC00"/>
    <s v="JRNL00090757"/>
    <s v="FN41-00000-25CN-2831"/>
    <x v="0"/>
    <s v="00000"/>
    <x v="5"/>
    <s v="2831"/>
    <s v=""/>
    <n v="-4608"/>
    <x v="20"/>
    <s v=""/>
    <s v=""/>
    <s v="JRNL00090757"/>
    <x v="11"/>
    <d v="2010-10-05T00:00:00"/>
    <s v="Yes"/>
  </r>
  <r>
    <x v="2"/>
    <s v="FC00"/>
    <s v="JRNL00090757"/>
    <s v="FN43-00000-25CN-2831"/>
    <x v="1"/>
    <s v="00000"/>
    <x v="5"/>
    <s v="2831"/>
    <s v=""/>
    <n v="-1690"/>
    <x v="20"/>
    <s v=""/>
    <s v=""/>
    <s v="JRNL00090757"/>
    <x v="11"/>
    <d v="2010-10-05T00:00:00"/>
    <s v="Yes"/>
  </r>
  <r>
    <x v="2"/>
    <s v="FC00"/>
    <s v="JRNL00090757"/>
    <s v="FN41-00000-25EN-2832"/>
    <x v="0"/>
    <s v="00000"/>
    <x v="10"/>
    <s v="2832"/>
    <s v=""/>
    <n v="25"/>
    <x v="20"/>
    <s v=""/>
    <s v=""/>
    <s v="JRNL00090757"/>
    <x v="11"/>
    <d v="2010-10-05T00:00:00"/>
    <s v="Yes"/>
  </r>
  <r>
    <x v="2"/>
    <s v="FC00"/>
    <s v="JRNL00090757"/>
    <s v="FN41-00000-25EN-2832"/>
    <x v="0"/>
    <s v="00000"/>
    <x v="10"/>
    <s v="2832"/>
    <s v=""/>
    <n v="4"/>
    <x v="20"/>
    <s v=""/>
    <s v=""/>
    <s v="JRNL00090757"/>
    <x v="11"/>
    <d v="2010-10-05T00:00:00"/>
    <s v="Yes"/>
  </r>
  <r>
    <x v="2"/>
    <s v="FC00"/>
    <s v="JRNL00090766"/>
    <s v="FN41-00000-25DP-2822"/>
    <x v="0"/>
    <s v="00000"/>
    <x v="3"/>
    <s v="2822"/>
    <s v=""/>
    <n v="35125"/>
    <x v="21"/>
    <s v=""/>
    <s v=""/>
    <s v="JRNL00090766"/>
    <x v="11"/>
    <d v="2010-10-05T00:00:00"/>
    <s v="Yes"/>
  </r>
  <r>
    <x v="2"/>
    <s v="FC00"/>
    <s v="JRNL00090766"/>
    <s v="FN43-00000-25DP-2822"/>
    <x v="1"/>
    <s v="00000"/>
    <x v="3"/>
    <s v="2822"/>
    <s v=""/>
    <n v="-9634"/>
    <x v="21"/>
    <s v=""/>
    <s v=""/>
    <s v="JRNL00090766"/>
    <x v="11"/>
    <d v="2010-10-05T00:00:00"/>
    <s v="Yes"/>
  </r>
  <r>
    <x v="2"/>
    <s v="FC00"/>
    <s v="JRNL00090766"/>
    <s v="FN41-00000-25DP-2822"/>
    <x v="0"/>
    <s v="00000"/>
    <x v="3"/>
    <s v="2822"/>
    <s v=""/>
    <n v="5841"/>
    <x v="21"/>
    <s v=""/>
    <s v=""/>
    <s v="JRNL00090766"/>
    <x v="11"/>
    <d v="2010-10-05T00:00:00"/>
    <s v="Yes"/>
  </r>
  <r>
    <x v="2"/>
    <s v="FC00"/>
    <s v="JRNL00090766"/>
    <s v="FN43-00000-25DP-2822"/>
    <x v="1"/>
    <s v="00000"/>
    <x v="3"/>
    <s v="2822"/>
    <s v=""/>
    <n v="-1602"/>
    <x v="21"/>
    <s v=""/>
    <s v=""/>
    <s v="JRNL00090766"/>
    <x v="11"/>
    <d v="2010-10-05T00:00:00"/>
    <s v="Yes"/>
  </r>
  <r>
    <x v="2"/>
    <s v="FC00"/>
    <s v="JRNL00090766"/>
    <s v="FN41-00000-25EN-2832"/>
    <x v="0"/>
    <s v="00000"/>
    <x v="10"/>
    <s v="2832"/>
    <s v=""/>
    <n v="-10739"/>
    <x v="21"/>
    <s v=""/>
    <s v=""/>
    <s v="JRNL00090766"/>
    <x v="11"/>
    <d v="2010-10-05T00:00:00"/>
    <s v="Yes"/>
  </r>
  <r>
    <x v="2"/>
    <s v="FC00"/>
    <s v="JRNL00090766"/>
    <s v="FN43-00000-25EN-2832"/>
    <x v="1"/>
    <s v="00000"/>
    <x v="10"/>
    <s v="2832"/>
    <s v=""/>
    <n v="-2700"/>
    <x v="21"/>
    <s v=""/>
    <s v=""/>
    <s v="JRNL00090766"/>
    <x v="11"/>
    <d v="2010-10-05T00:00:00"/>
    <s v="Yes"/>
  </r>
  <r>
    <x v="2"/>
    <s v="FC00"/>
    <s v="JRNL00090766"/>
    <s v="FN41-00000-25EN-2832"/>
    <x v="0"/>
    <s v="00000"/>
    <x v="10"/>
    <s v="2832"/>
    <s v=""/>
    <n v="-1785"/>
    <x v="21"/>
    <s v=""/>
    <s v=""/>
    <s v="JRNL00090766"/>
    <x v="11"/>
    <d v="2010-10-05T00:00:00"/>
    <s v="Yes"/>
  </r>
  <r>
    <x v="2"/>
    <s v="FC00"/>
    <s v="JRNL00090766"/>
    <s v="FN43-00000-25EN-2832"/>
    <x v="1"/>
    <s v="00000"/>
    <x v="10"/>
    <s v="2832"/>
    <s v=""/>
    <n v="-449"/>
    <x v="21"/>
    <s v=""/>
    <s v=""/>
    <s v="JRNL00090766"/>
    <x v="11"/>
    <d v="2010-10-05T00:00:00"/>
    <s v="Yes"/>
  </r>
  <r>
    <x v="2"/>
    <s v="FC00"/>
    <s v="JRNL00090766"/>
    <s v="FN41-00000-25BD-2831"/>
    <x v="0"/>
    <s v="00000"/>
    <x v="4"/>
    <s v="2831"/>
    <s v=""/>
    <n v="15851"/>
    <x v="21"/>
    <s v=""/>
    <s v=""/>
    <s v="JRNL00090766"/>
    <x v="11"/>
    <d v="2010-10-05T00:00:00"/>
    <s v="Yes"/>
  </r>
  <r>
    <x v="2"/>
    <s v="FC00"/>
    <s v="JRNL00090766"/>
    <s v="FN43-00000-25BD-2831"/>
    <x v="1"/>
    <s v="00000"/>
    <x v="4"/>
    <s v="2831"/>
    <s v=""/>
    <n v="3081"/>
    <x v="21"/>
    <s v=""/>
    <s v=""/>
    <s v="JRNL00090766"/>
    <x v="11"/>
    <d v="2010-10-05T00:00:00"/>
    <s v="Yes"/>
  </r>
  <r>
    <x v="2"/>
    <s v="FC00"/>
    <s v="JRNL00090766"/>
    <s v="FN41-00000-25BD-2831"/>
    <x v="0"/>
    <s v="00000"/>
    <x v="4"/>
    <s v="2831"/>
    <s v=""/>
    <n v="2635"/>
    <x v="21"/>
    <s v=""/>
    <s v=""/>
    <s v="JRNL00090766"/>
    <x v="11"/>
    <d v="2010-10-05T00:00:00"/>
    <s v="Yes"/>
  </r>
  <r>
    <x v="2"/>
    <s v="FC00"/>
    <s v="JRNL00090766"/>
    <s v="FN43-00000-25BD-2831"/>
    <x v="1"/>
    <s v="00000"/>
    <x v="4"/>
    <s v="2831"/>
    <s v=""/>
    <n v="512"/>
    <x v="21"/>
    <s v=""/>
    <s v=""/>
    <s v="JRNL00090766"/>
    <x v="11"/>
    <d v="2010-10-05T00:00:00"/>
    <s v="Yes"/>
  </r>
  <r>
    <x v="2"/>
    <s v="FC00"/>
    <s v="JRNL00090766"/>
    <s v="FN41-00000-25DP-2822"/>
    <x v="0"/>
    <s v="00000"/>
    <x v="3"/>
    <s v="2822"/>
    <s v=""/>
    <n v="810"/>
    <x v="21"/>
    <s v=""/>
    <s v=""/>
    <s v="JRNL00090766"/>
    <x v="11"/>
    <d v="2010-10-05T00:00:00"/>
    <s v="Yes"/>
  </r>
  <r>
    <x v="2"/>
    <s v="FC00"/>
    <s v="JRNL00090766"/>
    <s v="FN43-00000-25DP-2822"/>
    <x v="1"/>
    <s v="00000"/>
    <x v="3"/>
    <s v="2822"/>
    <s v=""/>
    <n v="327"/>
    <x v="21"/>
    <s v=""/>
    <s v=""/>
    <s v="JRNL00090766"/>
    <x v="11"/>
    <d v="2010-10-05T00:00:00"/>
    <s v="Yes"/>
  </r>
  <r>
    <x v="2"/>
    <s v="FC00"/>
    <s v="JRNL00090766"/>
    <s v="FN41-00000-25DP-2822"/>
    <x v="0"/>
    <s v="00000"/>
    <x v="3"/>
    <s v="2822"/>
    <s v=""/>
    <n v="-2320"/>
    <x v="21"/>
    <s v=""/>
    <s v=""/>
    <s v="JRNL00090766"/>
    <x v="11"/>
    <d v="2010-10-05T00:00:00"/>
    <s v="Yes"/>
  </r>
  <r>
    <x v="2"/>
    <s v="FC00"/>
    <s v="JRNL00090766"/>
    <s v="FN43-00000-25DP-2822"/>
    <x v="1"/>
    <s v="00000"/>
    <x v="3"/>
    <s v="2822"/>
    <s v=""/>
    <n v="-938"/>
    <x v="21"/>
    <s v=""/>
    <s v=""/>
    <s v="JRNL00090766"/>
    <x v="11"/>
    <d v="2010-10-05T00:00:00"/>
    <s v="Yes"/>
  </r>
  <r>
    <x v="2"/>
    <s v="FC00"/>
    <s v="JRNL00090766"/>
    <s v="FN41-00000-25CN-2831"/>
    <x v="0"/>
    <s v="00000"/>
    <x v="5"/>
    <s v="2831"/>
    <s v=""/>
    <n v="2137"/>
    <x v="21"/>
    <s v=""/>
    <s v=""/>
    <s v="JRNL00090766"/>
    <x v="11"/>
    <d v="2010-10-05T00:00:00"/>
    <s v="Yes"/>
  </r>
  <r>
    <x v="2"/>
    <s v="FC00"/>
    <s v="JRNL00090766"/>
    <s v="FN43-00000-25CN-2831"/>
    <x v="1"/>
    <s v="00000"/>
    <x v="5"/>
    <s v="2831"/>
    <s v=""/>
    <n v="-218"/>
    <x v="21"/>
    <s v=""/>
    <s v=""/>
    <s v="JRNL00090766"/>
    <x v="11"/>
    <d v="2010-10-05T00:00:00"/>
    <s v="Yes"/>
  </r>
  <r>
    <x v="2"/>
    <s v="FC00"/>
    <s v="JRNL00090766"/>
    <s v="FN41-00000-25CN-2831"/>
    <x v="0"/>
    <s v="00000"/>
    <x v="5"/>
    <s v="2831"/>
    <s v=""/>
    <n v="355"/>
    <x v="21"/>
    <s v=""/>
    <s v=""/>
    <s v="JRNL00090766"/>
    <x v="11"/>
    <d v="2010-10-05T00:00:00"/>
    <s v="Yes"/>
  </r>
  <r>
    <x v="2"/>
    <s v="FC00"/>
    <s v="JRNL00090766"/>
    <s v="FN43-00000-25CN-2831"/>
    <x v="1"/>
    <s v="00000"/>
    <x v="5"/>
    <s v="2831"/>
    <s v=""/>
    <n v="-36"/>
    <x v="21"/>
    <s v=""/>
    <s v=""/>
    <s v="JRNL00090766"/>
    <x v="11"/>
    <d v="2010-10-05T00:00:00"/>
    <s v="Yes"/>
  </r>
  <r>
    <x v="2"/>
    <s v="FC00"/>
    <s v="JRNL00090766"/>
    <s v="FN41-00000-25CN-2831"/>
    <x v="0"/>
    <s v="00000"/>
    <x v="5"/>
    <s v="2831"/>
    <s v=""/>
    <n v="1399"/>
    <x v="21"/>
    <s v=""/>
    <s v=""/>
    <s v="JRNL00090766"/>
    <x v="11"/>
    <d v="2010-10-05T00:00:00"/>
    <s v="Yes"/>
  </r>
  <r>
    <x v="2"/>
    <s v="FC00"/>
    <s v="JRNL00090773"/>
    <s v="FN41-00000-25BD-2831"/>
    <x v="0"/>
    <s v="00000"/>
    <x v="4"/>
    <s v="2831"/>
    <s v=""/>
    <n v="-698"/>
    <x v="23"/>
    <s v=""/>
    <s v=""/>
    <s v="JRNL00090773"/>
    <x v="11"/>
    <d v="2010-10-05T00:00:00"/>
    <s v="Yes"/>
  </r>
  <r>
    <x v="2"/>
    <s v="FC00"/>
    <s v="JRNL00090773"/>
    <s v="FN43-00000-25BD-2831"/>
    <x v="1"/>
    <s v="00000"/>
    <x v="4"/>
    <s v="2831"/>
    <s v=""/>
    <n v="265"/>
    <x v="23"/>
    <s v=""/>
    <s v=""/>
    <s v="JRNL00090773"/>
    <x v="11"/>
    <d v="2010-10-05T00:00:00"/>
    <s v="Yes"/>
  </r>
  <r>
    <x v="2"/>
    <s v="FC00"/>
    <s v="JRNL00090773"/>
    <s v="FN41-00000-25DP-2822"/>
    <x v="0"/>
    <s v="00000"/>
    <x v="3"/>
    <s v="2822"/>
    <s v=""/>
    <n v="-810"/>
    <x v="23"/>
    <s v=""/>
    <s v=""/>
    <s v="JRNL00090773"/>
    <x v="11"/>
    <d v="2010-10-05T00:00:00"/>
    <s v="Yes"/>
  </r>
  <r>
    <x v="2"/>
    <s v="FC00"/>
    <s v="JRNL00090773"/>
    <s v="FN43-00000-25DP-2822"/>
    <x v="1"/>
    <s v="00000"/>
    <x v="3"/>
    <s v="2822"/>
    <s v=""/>
    <n v="-327"/>
    <x v="23"/>
    <s v=""/>
    <s v=""/>
    <s v="JRNL00090773"/>
    <x v="11"/>
    <d v="2010-10-05T00:00:00"/>
    <s v="Yes"/>
  </r>
  <r>
    <x v="2"/>
    <s v="FC00"/>
    <s v="JRNL00090773"/>
    <s v="FN41-00000-25DP-2822"/>
    <x v="0"/>
    <s v="00000"/>
    <x v="3"/>
    <s v="2822"/>
    <s v=""/>
    <n v="2320"/>
    <x v="23"/>
    <s v=""/>
    <s v=""/>
    <s v="JRNL00090773"/>
    <x v="11"/>
    <d v="2010-10-05T00:00:00"/>
    <s v="Yes"/>
  </r>
  <r>
    <x v="2"/>
    <s v="FC00"/>
    <s v="JRNL00090773"/>
    <s v="FN43-00000-25DP-2822"/>
    <x v="1"/>
    <s v="00000"/>
    <x v="3"/>
    <s v="2822"/>
    <s v=""/>
    <n v="938"/>
    <x v="23"/>
    <s v=""/>
    <s v=""/>
    <s v="JRNL00090773"/>
    <x v="11"/>
    <d v="2010-10-05T00:00:00"/>
    <s v="Yes"/>
  </r>
  <r>
    <x v="2"/>
    <s v="FC00"/>
    <s v="JRNL00090773"/>
    <s v="FN41-00000-25CN-2831"/>
    <x v="0"/>
    <s v="00000"/>
    <x v="5"/>
    <s v="2831"/>
    <s v=""/>
    <n v="-3165"/>
    <x v="23"/>
    <s v=""/>
    <s v=""/>
    <s v="JRNL00090773"/>
    <x v="11"/>
    <d v="2010-10-05T00:00:00"/>
    <s v="Yes"/>
  </r>
  <r>
    <x v="2"/>
    <s v="FC00"/>
    <s v="JRNL00090773"/>
    <s v="FN43-00000-25CN-2831"/>
    <x v="1"/>
    <s v="00000"/>
    <x v="5"/>
    <s v="2831"/>
    <s v=""/>
    <n v="6611"/>
    <x v="23"/>
    <s v=""/>
    <s v=""/>
    <s v="JRNL00090773"/>
    <x v="11"/>
    <d v="2010-10-05T00:00:00"/>
    <s v="Yes"/>
  </r>
  <r>
    <x v="2"/>
    <s v="FC00"/>
    <s v="JRNL00090773"/>
    <s v="FN41-00000-25CN-2831"/>
    <x v="0"/>
    <s v="00000"/>
    <x v="5"/>
    <s v="2831"/>
    <s v=""/>
    <n v="-526"/>
    <x v="23"/>
    <s v=""/>
    <s v=""/>
    <s v="JRNL00090773"/>
    <x v="11"/>
    <d v="2010-10-05T00:00:00"/>
    <s v="Yes"/>
  </r>
  <r>
    <x v="2"/>
    <s v="FC00"/>
    <s v="JRNL00090773"/>
    <s v="FN43-00000-25CN-2831"/>
    <x v="1"/>
    <s v="00000"/>
    <x v="5"/>
    <s v="2831"/>
    <s v=""/>
    <n v="1100"/>
    <x v="23"/>
    <s v=""/>
    <s v=""/>
    <s v="JRNL00090773"/>
    <x v="11"/>
    <d v="2010-10-05T00:00:00"/>
    <s v="Yes"/>
  </r>
  <r>
    <x v="2"/>
    <s v="FC00"/>
    <s v="JRNL00090774"/>
    <s v="FN41-00000-25DP-2822"/>
    <x v="0"/>
    <s v="00000"/>
    <x v="3"/>
    <s v="2822"/>
    <s v=""/>
    <n v="6586"/>
    <x v="24"/>
    <s v=""/>
    <s v=""/>
    <s v="JRNL00090774"/>
    <x v="11"/>
    <d v="2010-10-05T00:00:00"/>
    <s v="Yes"/>
  </r>
  <r>
    <x v="2"/>
    <s v="FC00"/>
    <s v="JRNL00090774"/>
    <s v="FN43-00000-25DP-2822"/>
    <x v="1"/>
    <s v="00000"/>
    <x v="3"/>
    <s v="2822"/>
    <s v=""/>
    <n v="3523"/>
    <x v="24"/>
    <s v=""/>
    <s v=""/>
    <s v="JRNL00090774"/>
    <x v="11"/>
    <d v="2010-10-05T00:00:00"/>
    <s v="Yes"/>
  </r>
  <r>
    <x v="2"/>
    <s v="FC00"/>
    <s v="JRNL00090774"/>
    <s v="FN41-00000-25DP-2822"/>
    <x v="0"/>
    <s v="00000"/>
    <x v="3"/>
    <s v="2822"/>
    <s v=""/>
    <n v="1095"/>
    <x v="24"/>
    <s v=""/>
    <s v=""/>
    <s v="JRNL00090774"/>
    <x v="11"/>
    <d v="2010-10-05T00:00:00"/>
    <s v="Yes"/>
  </r>
  <r>
    <x v="2"/>
    <s v="FC00"/>
    <s v="JRNL00090774"/>
    <s v="FN43-00000-25DP-2822"/>
    <x v="1"/>
    <s v="00000"/>
    <x v="3"/>
    <s v="2822"/>
    <s v=""/>
    <n v="586"/>
    <x v="24"/>
    <s v=""/>
    <s v=""/>
    <s v="JRNL00090774"/>
    <x v="11"/>
    <d v="2010-10-05T00:00:00"/>
    <s v="Yes"/>
  </r>
  <r>
    <x v="2"/>
    <s v="FC00"/>
    <s v="JRNL00090774"/>
    <s v="FN41-00000-25EN-2832"/>
    <x v="0"/>
    <s v="00000"/>
    <x v="10"/>
    <s v="2832"/>
    <s v=""/>
    <n v="-5330"/>
    <x v="24"/>
    <s v=""/>
    <s v=""/>
    <s v="JRNL00090774"/>
    <x v="11"/>
    <d v="2010-10-05T00:00:00"/>
    <s v="Yes"/>
  </r>
  <r>
    <x v="2"/>
    <s v="FC00"/>
    <s v="JRNL00090774"/>
    <s v="FN43-00000-25EN-2832"/>
    <x v="1"/>
    <s v="00000"/>
    <x v="10"/>
    <s v="2832"/>
    <s v=""/>
    <n v="-2700"/>
    <x v="24"/>
    <s v=""/>
    <s v=""/>
    <s v="JRNL00090774"/>
    <x v="11"/>
    <d v="2010-10-05T00:00:00"/>
    <s v="Yes"/>
  </r>
  <r>
    <x v="2"/>
    <s v="FC00"/>
    <s v="JRNL00090774"/>
    <s v="FN41-00000-25EN-2832"/>
    <x v="0"/>
    <s v="00000"/>
    <x v="10"/>
    <s v="2832"/>
    <s v=""/>
    <n v="-887"/>
    <x v="24"/>
    <s v=""/>
    <s v=""/>
    <s v="JRNL00090774"/>
    <x v="11"/>
    <d v="2010-10-05T00:00:00"/>
    <s v="Yes"/>
  </r>
  <r>
    <x v="2"/>
    <s v="FC00"/>
    <s v="JRNL00090774"/>
    <s v="FN43-00000-25EN-2832"/>
    <x v="1"/>
    <s v="00000"/>
    <x v="10"/>
    <s v="2832"/>
    <s v=""/>
    <n v="-449"/>
    <x v="24"/>
    <s v=""/>
    <s v=""/>
    <s v="JRNL00090774"/>
    <x v="11"/>
    <d v="2010-10-05T00:00:00"/>
    <s v="Yes"/>
  </r>
  <r>
    <x v="2"/>
    <s v="FC00"/>
    <s v="JRNL00090774"/>
    <s v="FN41-00000-25BD-2831"/>
    <x v="0"/>
    <s v="00000"/>
    <x v="4"/>
    <s v="2831"/>
    <s v=""/>
    <n v="10066"/>
    <x v="24"/>
    <s v=""/>
    <s v=""/>
    <s v="JRNL00090774"/>
    <x v="11"/>
    <d v="2010-10-05T00:00:00"/>
    <s v="Yes"/>
  </r>
  <r>
    <x v="2"/>
    <s v="FC00"/>
    <s v="JRNL00090774"/>
    <s v="FN43-00000-25BD-2831"/>
    <x v="1"/>
    <s v="00000"/>
    <x v="4"/>
    <s v="2831"/>
    <s v=""/>
    <n v="-16339"/>
    <x v="24"/>
    <s v=""/>
    <s v=""/>
    <s v="JRNL00090774"/>
    <x v="11"/>
    <d v="2010-10-05T00:00:00"/>
    <s v="Yes"/>
  </r>
  <r>
    <x v="2"/>
    <s v="FC00"/>
    <s v="JRNL00090774"/>
    <s v="FN41-00000-25BD-2831"/>
    <x v="0"/>
    <s v="00000"/>
    <x v="4"/>
    <s v="2831"/>
    <s v=""/>
    <n v="1674"/>
    <x v="24"/>
    <s v=""/>
    <s v=""/>
    <s v="JRNL00090774"/>
    <x v="11"/>
    <d v="2010-10-05T00:00:00"/>
    <s v="Yes"/>
  </r>
  <r>
    <x v="2"/>
    <s v="FC00"/>
    <s v="JRNL00090774"/>
    <s v="FN43-00000-25BD-2831"/>
    <x v="1"/>
    <s v="00000"/>
    <x v="4"/>
    <s v="2831"/>
    <s v=""/>
    <n v="-2717"/>
    <x v="24"/>
    <s v=""/>
    <s v=""/>
    <s v="JRNL00090774"/>
    <x v="11"/>
    <d v="2010-10-05T00:00:00"/>
    <s v="Yes"/>
  </r>
  <r>
    <x v="2"/>
    <s v="FC00"/>
    <s v="JRNL00090774"/>
    <s v="FN41-00000-25DP-2822"/>
    <x v="0"/>
    <s v="00000"/>
    <x v="3"/>
    <s v="2822"/>
    <s v=""/>
    <n v="-810"/>
    <x v="24"/>
    <s v=""/>
    <s v=""/>
    <s v="JRNL00090774"/>
    <x v="11"/>
    <d v="2010-10-05T00:00:00"/>
    <s v="Yes"/>
  </r>
  <r>
    <x v="2"/>
    <s v="FC00"/>
    <s v="JRNL00090774"/>
    <s v="FN43-00000-25DP-2822"/>
    <x v="1"/>
    <s v="00000"/>
    <x v="3"/>
    <s v="2822"/>
    <s v=""/>
    <n v="-328"/>
    <x v="24"/>
    <s v=""/>
    <s v=""/>
    <s v="JRNL00090774"/>
    <x v="11"/>
    <d v="2010-10-05T00:00:00"/>
    <s v="Yes"/>
  </r>
  <r>
    <x v="2"/>
    <s v="FC00"/>
    <s v="JRNL00090774"/>
    <s v="FN41-00000-25DP-2822"/>
    <x v="0"/>
    <s v="00000"/>
    <x v="3"/>
    <s v="2822"/>
    <s v=""/>
    <n v="2320"/>
    <x v="24"/>
    <s v=""/>
    <s v=""/>
    <s v="JRNL00090774"/>
    <x v="11"/>
    <d v="2010-10-05T00:00:00"/>
    <s v="Yes"/>
  </r>
  <r>
    <x v="2"/>
    <s v="FC00"/>
    <s v="JRNL00090774"/>
    <s v="FN43-00000-25DP-2822"/>
    <x v="1"/>
    <s v="00000"/>
    <x v="3"/>
    <s v="2822"/>
    <s v=""/>
    <n v="938"/>
    <x v="24"/>
    <s v=""/>
    <s v=""/>
    <s v="JRNL00090774"/>
    <x v="11"/>
    <d v="2010-10-05T00:00:00"/>
    <s v="Yes"/>
  </r>
  <r>
    <x v="2"/>
    <s v="FC00"/>
    <s v="JRNL00090774"/>
    <s v="FN41-00000-25CN-2831"/>
    <x v="0"/>
    <s v="00000"/>
    <x v="5"/>
    <s v="2831"/>
    <s v=""/>
    <n v="1042"/>
    <x v="24"/>
    <s v=""/>
    <s v=""/>
    <s v="JRNL00090774"/>
    <x v="11"/>
    <d v="2010-10-05T00:00:00"/>
    <s v="Yes"/>
  </r>
  <r>
    <x v="2"/>
    <s v="FC00"/>
    <s v="JRNL00090774"/>
    <s v="FN43-00000-25CN-2831"/>
    <x v="1"/>
    <s v="00000"/>
    <x v="5"/>
    <s v="2831"/>
    <s v=""/>
    <n v="9875"/>
    <x v="24"/>
    <s v=""/>
    <s v=""/>
    <s v="JRNL00090774"/>
    <x v="11"/>
    <d v="2010-10-05T00:00:00"/>
    <s v="Yes"/>
  </r>
  <r>
    <x v="2"/>
    <s v="FC00"/>
    <s v="JRNL00090774"/>
    <s v="FN41-00000-25CN-2831"/>
    <x v="0"/>
    <s v="00000"/>
    <x v="5"/>
    <s v="2831"/>
    <s v=""/>
    <n v="173"/>
    <x v="24"/>
    <s v=""/>
    <s v=""/>
    <s v="JRNL00090774"/>
    <x v="11"/>
    <d v="2010-10-05T00:00:00"/>
    <s v="Yes"/>
  </r>
  <r>
    <x v="2"/>
    <s v="FC00"/>
    <s v="JRNL00090774"/>
    <s v="FN43-00000-25CN-2831"/>
    <x v="1"/>
    <s v="00000"/>
    <x v="5"/>
    <s v="2831"/>
    <s v=""/>
    <n v="1642"/>
    <x v="24"/>
    <s v=""/>
    <s v=""/>
    <s v="JRNL00090774"/>
    <x v="11"/>
    <d v="2010-10-05T00:00:00"/>
    <s v="Yes"/>
  </r>
  <r>
    <x v="2"/>
    <s v="FC00"/>
    <s v="JRNL00090774"/>
    <s v="FN41-00000-25DP-2822"/>
    <x v="0"/>
    <s v="00000"/>
    <x v="3"/>
    <s v="2822"/>
    <s v=""/>
    <n v="715024"/>
    <x v="24"/>
    <s v=""/>
    <s v=""/>
    <s v="JRNL00090774"/>
    <x v="11"/>
    <d v="2010-10-05T00:00:00"/>
    <s v="Yes"/>
  </r>
  <r>
    <x v="2"/>
    <s v="FC00"/>
    <s v="JRNL00090774"/>
    <s v="FN41-00000-25DP-2822"/>
    <x v="0"/>
    <s v="00000"/>
    <x v="3"/>
    <s v="2822"/>
    <s v=""/>
    <n v="100670"/>
    <x v="24"/>
    <s v=""/>
    <s v=""/>
    <s v="JRNL00090774"/>
    <x v="11"/>
    <d v="2010-10-05T00:00:00"/>
    <s v="Yes"/>
  </r>
  <r>
    <x v="2"/>
    <s v="FC00"/>
    <s v="JRNL00090777"/>
    <s v="FN41-00000-25DP-2822"/>
    <x v="0"/>
    <s v="00000"/>
    <x v="3"/>
    <s v="2822"/>
    <s v=""/>
    <n v="9322"/>
    <x v="25"/>
    <s v=""/>
    <s v=""/>
    <s v="JRNL00090777"/>
    <x v="11"/>
    <d v="2010-10-05T00:00:00"/>
    <s v="Yes"/>
  </r>
  <r>
    <x v="2"/>
    <s v="FC00"/>
    <s v="JRNL00090777"/>
    <s v="FN43-00000-25DP-2822"/>
    <x v="1"/>
    <s v="00000"/>
    <x v="3"/>
    <s v="2822"/>
    <s v=""/>
    <n v="6869"/>
    <x v="25"/>
    <s v=""/>
    <s v=""/>
    <s v="JRNL00090777"/>
    <x v="11"/>
    <d v="2010-10-05T00:00:00"/>
    <s v="Yes"/>
  </r>
  <r>
    <x v="2"/>
    <s v="FC00"/>
    <s v="JRNL00090777"/>
    <s v="FN41-00000-25DP-2822"/>
    <x v="0"/>
    <s v="00000"/>
    <x v="3"/>
    <s v="2822"/>
    <s v=""/>
    <n v="-1980"/>
    <x v="25"/>
    <s v=""/>
    <s v=""/>
    <s v="JRNL00090777"/>
    <x v="11"/>
    <d v="2010-10-05T00:00:00"/>
    <s v="Yes"/>
  </r>
  <r>
    <x v="2"/>
    <s v="FC00"/>
    <s v="JRNL00090777"/>
    <s v="FN43-00000-25DP-2822"/>
    <x v="1"/>
    <s v="00000"/>
    <x v="3"/>
    <s v="2822"/>
    <s v=""/>
    <n v="1142"/>
    <x v="25"/>
    <s v=""/>
    <s v=""/>
    <s v="JRNL00090777"/>
    <x v="11"/>
    <d v="2010-10-05T00:00:00"/>
    <s v="Yes"/>
  </r>
  <r>
    <x v="2"/>
    <s v="FC00"/>
    <s v="JRNL00090777"/>
    <s v="FN41-00000-25EN-2832"/>
    <x v="0"/>
    <s v="00000"/>
    <x v="10"/>
    <s v="2832"/>
    <s v=""/>
    <n v="-1244"/>
    <x v="25"/>
    <s v=""/>
    <s v=""/>
    <s v="JRNL00090777"/>
    <x v="11"/>
    <d v="2010-10-05T00:00:00"/>
    <s v="Yes"/>
  </r>
  <r>
    <x v="2"/>
    <s v="FC00"/>
    <s v="JRNL00090777"/>
    <s v="FN43-00000-25EN-2832"/>
    <x v="1"/>
    <s v="00000"/>
    <x v="10"/>
    <s v="2832"/>
    <s v=""/>
    <n v="-1244"/>
    <x v="25"/>
    <s v=""/>
    <s v=""/>
    <s v="JRNL00090777"/>
    <x v="11"/>
    <d v="2010-10-05T00:00:00"/>
    <s v="Yes"/>
  </r>
  <r>
    <x v="2"/>
    <s v="FC00"/>
    <s v="JRNL00090777"/>
    <s v="FN41-00000-25EN-2832"/>
    <x v="0"/>
    <s v="00000"/>
    <x v="10"/>
    <s v="2832"/>
    <s v=""/>
    <n v="-207"/>
    <x v="25"/>
    <s v=""/>
    <s v=""/>
    <s v="JRNL00090777"/>
    <x v="11"/>
    <d v="2010-10-05T00:00:00"/>
    <s v="Yes"/>
  </r>
  <r>
    <x v="2"/>
    <s v="FC00"/>
    <s v="JRNL00090777"/>
    <s v="FN43-00000-25EN-2832"/>
    <x v="1"/>
    <s v="00000"/>
    <x v="10"/>
    <s v="2832"/>
    <s v=""/>
    <n v="-207"/>
    <x v="25"/>
    <s v=""/>
    <s v=""/>
    <s v="JRNL00090777"/>
    <x v="11"/>
    <d v="2010-10-05T00:00:00"/>
    <s v="Yes"/>
  </r>
  <r>
    <x v="2"/>
    <s v="FC00"/>
    <s v="JRNL00090777"/>
    <s v="FN41-00000-25BD-2831"/>
    <x v="0"/>
    <s v="00000"/>
    <x v="4"/>
    <s v="2831"/>
    <s v=""/>
    <n v="-1141"/>
    <x v="25"/>
    <s v=""/>
    <s v=""/>
    <s v="JRNL00090777"/>
    <x v="11"/>
    <d v="2010-10-05T00:00:00"/>
    <s v="Yes"/>
  </r>
  <r>
    <x v="2"/>
    <s v="FC00"/>
    <s v="JRNL00090777"/>
    <s v="FN43-00000-25BD-2831"/>
    <x v="1"/>
    <s v="00000"/>
    <x v="4"/>
    <s v="2831"/>
    <s v=""/>
    <n v="13137"/>
    <x v="25"/>
    <s v=""/>
    <s v=""/>
    <s v="JRNL00090777"/>
    <x v="11"/>
    <d v="2010-10-05T00:00:00"/>
    <s v="Yes"/>
  </r>
  <r>
    <x v="2"/>
    <s v="FC00"/>
    <s v="JRNL00090777"/>
    <s v="FN41-00000-25BD-2831"/>
    <x v="0"/>
    <s v="00000"/>
    <x v="4"/>
    <s v="2831"/>
    <s v=""/>
    <n v="-189"/>
    <x v="25"/>
    <s v=""/>
    <s v=""/>
    <s v="JRNL00090777"/>
    <x v="11"/>
    <d v="2010-10-05T00:00:00"/>
    <s v="Yes"/>
  </r>
  <r>
    <x v="2"/>
    <s v="FC00"/>
    <s v="JRNL00090777"/>
    <s v="FN43-00000-25BD-2831"/>
    <x v="1"/>
    <s v="00000"/>
    <x v="4"/>
    <s v="2831"/>
    <s v=""/>
    <n v="2185"/>
    <x v="25"/>
    <s v=""/>
    <s v=""/>
    <s v="JRNL00090777"/>
    <x v="11"/>
    <d v="2010-10-05T00:00:00"/>
    <s v="Yes"/>
  </r>
  <r>
    <x v="2"/>
    <s v="FC00"/>
    <s v="JRNL00090777"/>
    <s v="FN41-00000-25DP-2822"/>
    <x v="0"/>
    <s v="00000"/>
    <x v="3"/>
    <s v="2822"/>
    <s v=""/>
    <n v="-810"/>
    <x v="25"/>
    <s v=""/>
    <s v=""/>
    <s v="JRNL00090777"/>
    <x v="11"/>
    <d v="2010-10-05T00:00:00"/>
    <s v="Yes"/>
  </r>
  <r>
    <x v="2"/>
    <s v="FC00"/>
    <s v="JRNL00090777"/>
    <s v="FN43-00000-25DP-2822"/>
    <x v="1"/>
    <s v="00000"/>
    <x v="3"/>
    <s v="2822"/>
    <s v=""/>
    <n v="-327"/>
    <x v="25"/>
    <s v=""/>
    <s v=""/>
    <s v="JRNL00090777"/>
    <x v="11"/>
    <d v="2010-10-05T00:00:00"/>
    <s v="Yes"/>
  </r>
  <r>
    <x v="2"/>
    <s v="FC00"/>
    <s v="JRNL00090777"/>
    <s v="FN41-00000-25DP-2822"/>
    <x v="0"/>
    <s v="00000"/>
    <x v="3"/>
    <s v="2822"/>
    <s v=""/>
    <n v="2321"/>
    <x v="25"/>
    <s v=""/>
    <s v=""/>
    <s v="JRNL00090777"/>
    <x v="11"/>
    <d v="2010-10-05T00:00:00"/>
    <s v="Yes"/>
  </r>
  <r>
    <x v="2"/>
    <s v="FC00"/>
    <s v="JRNL00090777"/>
    <s v="FN43-00000-25DP-2822"/>
    <x v="1"/>
    <s v="00000"/>
    <x v="3"/>
    <s v="2822"/>
    <s v=""/>
    <n v="938"/>
    <x v="25"/>
    <s v=""/>
    <s v=""/>
    <s v="JRNL00090777"/>
    <x v="11"/>
    <d v="2010-10-05T00:00:00"/>
    <s v="Yes"/>
  </r>
  <r>
    <x v="2"/>
    <s v="FC00"/>
    <s v="JRNL00090777"/>
    <s v="FN41-00000-25CN-2831"/>
    <x v="0"/>
    <s v="00000"/>
    <x v="5"/>
    <s v="2831"/>
    <s v=""/>
    <n v="3794"/>
    <x v="25"/>
    <s v=""/>
    <s v=""/>
    <s v="JRNL00090777"/>
    <x v="11"/>
    <d v="2010-10-05T00:00:00"/>
    <s v="Yes"/>
  </r>
  <r>
    <x v="2"/>
    <s v="FC00"/>
    <s v="JRNL00090777"/>
    <s v="FN43-00000-25CN-2831"/>
    <x v="1"/>
    <s v="00000"/>
    <x v="5"/>
    <s v="2831"/>
    <s v=""/>
    <n v="12399"/>
    <x v="25"/>
    <s v=""/>
    <s v=""/>
    <s v="JRNL00090777"/>
    <x v="11"/>
    <d v="2010-10-05T00:00:00"/>
    <s v="Yes"/>
  </r>
  <r>
    <x v="2"/>
    <s v="FC00"/>
    <s v="JRNL00090777"/>
    <s v="FN41-00000-25CN-2831"/>
    <x v="0"/>
    <s v="00000"/>
    <x v="5"/>
    <s v="2831"/>
    <s v=""/>
    <n v="631"/>
    <x v="25"/>
    <s v=""/>
    <s v=""/>
    <s v="JRNL00090777"/>
    <x v="11"/>
    <d v="2010-10-05T00:00:00"/>
    <s v="Yes"/>
  </r>
  <r>
    <x v="2"/>
    <s v="FC00"/>
    <s v="JRNL00090777"/>
    <s v="FN43-00000-25CN-2831"/>
    <x v="1"/>
    <s v="00000"/>
    <x v="5"/>
    <s v="2831"/>
    <s v=""/>
    <n v="2061"/>
    <x v="25"/>
    <s v=""/>
    <s v=""/>
    <s v="JRNL00090777"/>
    <x v="11"/>
    <d v="2010-10-05T00:00:00"/>
    <s v="Yes"/>
  </r>
  <r>
    <x v="2"/>
    <s v="FC00"/>
    <s v="JRNL00090777"/>
    <s v="FN41-00000-25DP-2822"/>
    <x v="0"/>
    <s v="00000"/>
    <x v="3"/>
    <s v="2822"/>
    <s v=""/>
    <n v="-715024"/>
    <x v="25"/>
    <s v=""/>
    <s v=""/>
    <s v="JRNL00090777"/>
    <x v="11"/>
    <d v="2010-10-05T00:00:00"/>
    <s v="Yes"/>
  </r>
  <r>
    <x v="2"/>
    <s v="FC00"/>
    <s v="JRNL00090777"/>
    <s v="FN41-00000-25DP-2822"/>
    <x v="0"/>
    <s v="00000"/>
    <x v="3"/>
    <s v="2822"/>
    <s v=""/>
    <n v="-100670"/>
    <x v="25"/>
    <s v=""/>
    <s v=""/>
    <s v="JRNL00090777"/>
    <x v="11"/>
    <d v="2010-10-05T00:00:00"/>
    <s v="Yes"/>
  </r>
  <r>
    <x v="2"/>
    <s v="FC00"/>
    <s v="JRNL00090777"/>
    <s v="FN41-00000-25DP-2822"/>
    <x v="0"/>
    <s v="00000"/>
    <x v="3"/>
    <s v="2822"/>
    <s v=""/>
    <n v="520000"/>
    <x v="25"/>
    <s v=""/>
    <s v=""/>
    <s v="JRNL00090777"/>
    <x v="11"/>
    <d v="2010-10-05T00:00:00"/>
    <s v="Yes"/>
  </r>
  <r>
    <x v="2"/>
    <s v="FC00"/>
    <s v="JRNL00090777"/>
    <s v="FN41-00000-25DP-2822"/>
    <x v="0"/>
    <s v="00000"/>
    <x v="3"/>
    <s v="2822"/>
    <s v=""/>
    <n v="90000"/>
    <x v="25"/>
    <s v=""/>
    <s v=""/>
    <s v="JRNL00090777"/>
    <x v="11"/>
    <d v="2010-10-05T00:00:00"/>
    <s v="Yes"/>
  </r>
  <r>
    <x v="4"/>
    <s v="FN00"/>
    <s v="JRNL00092601"/>
    <s v="FN00-00000-25SI-2831"/>
    <x v="2"/>
    <s v="00000"/>
    <x v="7"/>
    <s v="2831"/>
    <s v=""/>
    <n v="-1"/>
    <x v="28"/>
    <s v=""/>
    <s v=""/>
    <s v="JRNL00092601"/>
    <x v="11"/>
    <d v="2010-10-18T00:00:00"/>
    <s v="Yes"/>
  </r>
  <r>
    <x v="4"/>
    <s v="FN00"/>
    <s v="JRNL00092601"/>
    <s v="FN00-00000-2500-2832"/>
    <x v="2"/>
    <s v="00000"/>
    <x v="1"/>
    <s v="2832"/>
    <s v=""/>
    <n v="-3726"/>
    <x v="28"/>
    <s v=""/>
    <s v=""/>
    <s v="JRNL00092601"/>
    <x v="11"/>
    <d v="2010-10-18T00:00:00"/>
    <s v="Yes"/>
  </r>
  <r>
    <x v="4"/>
    <s v="FN00"/>
    <s v="JRNL00092601"/>
    <s v="FN00-00000-2500-2832"/>
    <x v="2"/>
    <s v="00000"/>
    <x v="1"/>
    <s v="2832"/>
    <s v=""/>
    <n v="-5159"/>
    <x v="28"/>
    <s v=""/>
    <s v=""/>
    <s v="JRNL00092601"/>
    <x v="11"/>
    <d v="2010-10-18T00:00:00"/>
    <s v="Yes"/>
  </r>
  <r>
    <x v="4"/>
    <s v="FN00"/>
    <s v="JRNL00092601"/>
    <s v="FN00-00000-2500-2832"/>
    <x v="2"/>
    <s v="00000"/>
    <x v="1"/>
    <s v="2832"/>
    <s v=""/>
    <n v="28014"/>
    <x v="28"/>
    <s v=""/>
    <s v=""/>
    <s v="JRNL00092601"/>
    <x v="11"/>
    <d v="2010-10-18T00:00:00"/>
    <s v="Yes"/>
  </r>
  <r>
    <x v="4"/>
    <s v="FN00"/>
    <s v="JRNL00092601"/>
    <s v="FN00-00000-25DP-2822"/>
    <x v="2"/>
    <s v="00000"/>
    <x v="3"/>
    <s v="2822"/>
    <s v=""/>
    <n v="-427505"/>
    <x v="28"/>
    <s v=""/>
    <s v=""/>
    <s v="JRNL00092601"/>
    <x v="11"/>
    <d v="2010-10-18T00:00:00"/>
    <s v="Yes"/>
  </r>
  <r>
    <x v="4"/>
    <s v="FN00"/>
    <s v="JRNL00092601"/>
    <s v="FN00-00000-25EN-2832"/>
    <x v="2"/>
    <s v="00000"/>
    <x v="10"/>
    <s v="2832"/>
    <s v=""/>
    <n v="42"/>
    <x v="28"/>
    <s v=""/>
    <s v=""/>
    <s v="JRNL00092601"/>
    <x v="11"/>
    <d v="2010-10-18T00:00:00"/>
    <s v="Yes"/>
  </r>
  <r>
    <x v="4"/>
    <s v="FN00"/>
    <s v="JRNL00092601"/>
    <s v="FN00-00000-25DP-2822"/>
    <x v="2"/>
    <s v="00000"/>
    <x v="3"/>
    <s v="2822"/>
    <s v=""/>
    <n v="3763"/>
    <x v="28"/>
    <s v=""/>
    <s v=""/>
    <s v="JRNL00092601"/>
    <x v="11"/>
    <d v="2010-10-18T00:00:00"/>
    <s v="Yes"/>
  </r>
  <r>
    <x v="4"/>
    <s v="FN00"/>
    <s v="JRNL00092601"/>
    <s v="FN00-00000-25DP-2822"/>
    <x v="2"/>
    <s v="00000"/>
    <x v="3"/>
    <s v="2822"/>
    <s v=""/>
    <n v="37223"/>
    <x v="28"/>
    <s v=""/>
    <s v=""/>
    <s v="JRNL00092601"/>
    <x v="11"/>
    <d v="2010-10-18T00:00:00"/>
    <s v="Yes"/>
  </r>
  <r>
    <x v="2"/>
    <s v="FC00"/>
    <s v="JRNL00090814"/>
    <s v="FN00-00000-25IT-2550"/>
    <x v="2"/>
    <s v="00000"/>
    <x v="16"/>
    <s v="2550"/>
    <s v=""/>
    <n v="-3549"/>
    <x v="37"/>
    <s v=""/>
    <s v=""/>
    <s v="JRNL00090814"/>
    <x v="11"/>
    <d v="2010-10-05T00:00:00"/>
    <s v="Yes"/>
  </r>
  <r>
    <x v="2"/>
    <s v="FC00"/>
    <s v="JRNL00090814"/>
    <s v="FN00-00000-25IT-2550"/>
    <x v="2"/>
    <s v="00000"/>
    <x v="16"/>
    <s v="2550"/>
    <s v=""/>
    <n v="-14245"/>
    <x v="37"/>
    <s v=""/>
    <s v=""/>
    <s v="JRNL00090814"/>
    <x v="11"/>
    <d v="2010-10-05T00:00:00"/>
    <s v="Yes"/>
  </r>
  <r>
    <x v="2"/>
    <s v="FC00"/>
    <s v="JRNL00090767"/>
    <s v="FN41-00000-25DP-2822"/>
    <x v="0"/>
    <s v="00000"/>
    <x v="3"/>
    <s v="2822"/>
    <s v=""/>
    <n v="-116446"/>
    <x v="26"/>
    <s v=""/>
    <s v=""/>
    <s v="JRNL00090767"/>
    <x v="11"/>
    <d v="2010-10-05T00:00:00"/>
    <s v="Yes"/>
  </r>
  <r>
    <x v="2"/>
    <s v="FC00"/>
    <s v="JRNL00090767"/>
    <s v="FN43-00000-25DP-2822"/>
    <x v="1"/>
    <s v="00000"/>
    <x v="3"/>
    <s v="2822"/>
    <s v=""/>
    <n v="-51554"/>
    <x v="26"/>
    <s v=""/>
    <s v=""/>
    <s v="JRNL00090767"/>
    <x v="11"/>
    <d v="2010-10-05T00:00:00"/>
    <s v="Yes"/>
  </r>
  <r>
    <x v="2"/>
    <s v="FC00"/>
    <s v="JRNL00090767"/>
    <s v="FN41-00000-25DP-2822"/>
    <x v="0"/>
    <s v="00000"/>
    <x v="3"/>
    <s v="2822"/>
    <s v=""/>
    <n v="-19364"/>
    <x v="26"/>
    <s v=""/>
    <s v=""/>
    <s v="JRNL00090767"/>
    <x v="11"/>
    <d v="2010-10-05T00:00:00"/>
    <s v="Yes"/>
  </r>
  <r>
    <x v="2"/>
    <s v="FC00"/>
    <s v="JRNL00090767"/>
    <s v="FN43-00000-25DP-2822"/>
    <x v="1"/>
    <s v="00000"/>
    <x v="3"/>
    <s v="2822"/>
    <s v=""/>
    <n v="-8573"/>
    <x v="26"/>
    <s v=""/>
    <s v=""/>
    <s v="JRNL00090767"/>
    <x v="11"/>
    <d v="2010-10-05T00:00:00"/>
    <s v="Yes"/>
  </r>
  <r>
    <x v="2"/>
    <s v="FC00"/>
    <s v="JRNL00090767"/>
    <s v="FN41-00000-25EN-2832"/>
    <x v="0"/>
    <s v="00000"/>
    <x v="10"/>
    <s v="2832"/>
    <s v=""/>
    <n v="-2312"/>
    <x v="26"/>
    <s v=""/>
    <s v=""/>
    <s v="JRNL00090767"/>
    <x v="11"/>
    <d v="2010-10-05T00:00:00"/>
    <s v="Yes"/>
  </r>
  <r>
    <x v="2"/>
    <s v="FC00"/>
    <s v="JRNL00090767"/>
    <s v="FN43-00000-25EN-2832"/>
    <x v="1"/>
    <s v="00000"/>
    <x v="10"/>
    <s v="2832"/>
    <s v=""/>
    <n v="-238"/>
    <x v="26"/>
    <s v=""/>
    <s v=""/>
    <s v="JRNL00090767"/>
    <x v="11"/>
    <d v="2010-10-05T00:00:00"/>
    <s v="Yes"/>
  </r>
  <r>
    <x v="2"/>
    <s v="FC00"/>
    <s v="JRNL00090767"/>
    <s v="FN41-00000-25EN-2832"/>
    <x v="0"/>
    <s v="00000"/>
    <x v="10"/>
    <s v="2832"/>
    <s v=""/>
    <n v="-385"/>
    <x v="26"/>
    <s v=""/>
    <s v=""/>
    <s v="JRNL00090767"/>
    <x v="11"/>
    <d v="2010-10-05T00:00:00"/>
    <s v="Yes"/>
  </r>
  <r>
    <x v="2"/>
    <s v="FC00"/>
    <s v="JRNL00090767"/>
    <s v="FN43-00000-25EN-2832"/>
    <x v="1"/>
    <s v="00000"/>
    <x v="10"/>
    <s v="2832"/>
    <s v=""/>
    <n v="-40"/>
    <x v="26"/>
    <s v=""/>
    <s v=""/>
    <s v="JRNL00090767"/>
    <x v="11"/>
    <d v="2010-10-05T00:00:00"/>
    <s v="Yes"/>
  </r>
  <r>
    <x v="2"/>
    <s v="FC00"/>
    <s v="JRNL00090767"/>
    <s v="FN41-00000-25BD-2831"/>
    <x v="0"/>
    <s v="00000"/>
    <x v="4"/>
    <s v="2831"/>
    <s v=""/>
    <n v="-3476"/>
    <x v="26"/>
    <s v=""/>
    <s v=""/>
    <s v="JRNL00090767"/>
    <x v="11"/>
    <d v="2010-10-05T00:00:00"/>
    <s v="Yes"/>
  </r>
  <r>
    <x v="2"/>
    <s v="FC00"/>
    <s v="JRNL00090767"/>
    <s v="FN43-00000-25BD-2831"/>
    <x v="1"/>
    <s v="00000"/>
    <x v="4"/>
    <s v="2831"/>
    <s v=""/>
    <n v="577"/>
    <x v="26"/>
    <s v=""/>
    <s v=""/>
    <s v="JRNL00090767"/>
    <x v="11"/>
    <d v="2010-10-05T00:00:00"/>
    <s v="Yes"/>
  </r>
  <r>
    <x v="2"/>
    <s v="FC00"/>
    <s v="JRNL00090767"/>
    <s v="FN41-00000-25BD-2831"/>
    <x v="0"/>
    <s v="00000"/>
    <x v="4"/>
    <s v="2831"/>
    <s v=""/>
    <n v="-578"/>
    <x v="26"/>
    <s v=""/>
    <s v=""/>
    <s v="JRNL00090767"/>
    <x v="11"/>
    <d v="2010-10-05T00:00:00"/>
    <s v="Yes"/>
  </r>
  <r>
    <x v="2"/>
    <s v="FC00"/>
    <s v="JRNL00090767"/>
    <s v="FN43-00000-25BD-2831"/>
    <x v="1"/>
    <s v="00000"/>
    <x v="4"/>
    <s v="2831"/>
    <s v=""/>
    <n v="96"/>
    <x v="26"/>
    <s v=""/>
    <s v=""/>
    <s v="JRNL00090767"/>
    <x v="11"/>
    <d v="2010-10-05T00:00:00"/>
    <s v="Yes"/>
  </r>
  <r>
    <x v="2"/>
    <s v="FC00"/>
    <s v="JRNL00090767"/>
    <s v="FN41-00000-25DP-2822"/>
    <x v="0"/>
    <s v="00000"/>
    <x v="3"/>
    <s v="2822"/>
    <s v=""/>
    <n v="-9670"/>
    <x v="26"/>
    <s v=""/>
    <s v=""/>
    <s v="JRNL00090767"/>
    <x v="11"/>
    <d v="2010-10-05T00:00:00"/>
    <s v="Yes"/>
  </r>
  <r>
    <x v="2"/>
    <s v="FC00"/>
    <s v="JRNL00090767"/>
    <s v="FN43-00000-25DP-2822"/>
    <x v="1"/>
    <s v="00000"/>
    <x v="3"/>
    <s v="2822"/>
    <s v=""/>
    <n v="-2292"/>
    <x v="26"/>
    <s v=""/>
    <s v=""/>
    <s v="JRNL00090767"/>
    <x v="11"/>
    <d v="2010-10-05T00:00:00"/>
    <s v="Yes"/>
  </r>
  <r>
    <x v="4"/>
    <s v="FC00"/>
    <s v="JRNL00092787"/>
    <s v="FN00-00000-25DP-2822"/>
    <x v="2"/>
    <s v="00000"/>
    <x v="3"/>
    <s v="2822"/>
    <s v=""/>
    <n v="166484"/>
    <x v="34"/>
    <s v=""/>
    <s v=""/>
    <s v="JRNL00092787"/>
    <x v="11"/>
    <d v="2010-10-20T00:00:00"/>
    <s v="Yes"/>
  </r>
  <r>
    <x v="2"/>
    <s v="FC00"/>
    <s v="JRNL00090765"/>
    <s v="FN41-00000-25BD-2831"/>
    <x v="0"/>
    <s v="00000"/>
    <x v="4"/>
    <s v="2831"/>
    <s v=""/>
    <n v="-3066"/>
    <x v="22"/>
    <s v=""/>
    <s v=""/>
    <s v="JRNL00090765"/>
    <x v="11"/>
    <d v="2010-10-05T00:00:00"/>
    <s v="Yes"/>
  </r>
  <r>
    <x v="2"/>
    <s v="FC00"/>
    <s v="JRNL00090765"/>
    <s v="FN41-00000-25CN-2831"/>
    <x v="0"/>
    <s v="00000"/>
    <x v="5"/>
    <s v="2831"/>
    <s v=""/>
    <n v="-4609"/>
    <x v="22"/>
    <s v=""/>
    <s v=""/>
    <s v="JRNL00090765"/>
    <x v="11"/>
    <d v="2010-10-05T00:00:00"/>
    <s v="Yes"/>
  </r>
  <r>
    <x v="2"/>
    <s v="FC00"/>
    <s v="JRNL00090765"/>
    <s v="FN41-00000-25CN-2831"/>
    <x v="0"/>
    <s v="00000"/>
    <x v="5"/>
    <s v="2831"/>
    <s v=""/>
    <n v="-27718"/>
    <x v="22"/>
    <s v=""/>
    <s v=""/>
    <s v="JRNL00090765"/>
    <x v="11"/>
    <d v="2010-10-05T00:00:00"/>
    <s v="Yes"/>
  </r>
  <r>
    <x v="2"/>
    <s v="FC00"/>
    <s v="JRNL00090765"/>
    <s v="FN41-00000-25DP-2822"/>
    <x v="0"/>
    <s v="00000"/>
    <x v="3"/>
    <s v="2822"/>
    <s v=""/>
    <n v="36398"/>
    <x v="22"/>
    <s v=""/>
    <s v=""/>
    <s v="JRNL00090765"/>
    <x v="11"/>
    <d v="2010-10-05T00:00:00"/>
    <s v="Yes"/>
  </r>
  <r>
    <x v="2"/>
    <s v="FC00"/>
    <s v="JRNL00090765"/>
    <s v="FN41-00000-25DP-2822"/>
    <x v="0"/>
    <s v="00000"/>
    <x v="3"/>
    <s v="2822"/>
    <s v=""/>
    <n v="6053"/>
    <x v="22"/>
    <s v=""/>
    <s v=""/>
    <s v="JRNL00090765"/>
    <x v="11"/>
    <d v="2010-10-05T00:00:00"/>
    <s v="Yes"/>
  </r>
  <r>
    <x v="2"/>
    <s v="FC00"/>
    <s v="JRNL00090765"/>
    <s v="FN41-00000-25DP-2822"/>
    <x v="0"/>
    <s v="00000"/>
    <x v="3"/>
    <s v="2822"/>
    <s v=""/>
    <n v="810"/>
    <x v="22"/>
    <s v=""/>
    <s v=""/>
    <s v="JRNL00090765"/>
    <x v="11"/>
    <d v="2010-10-05T00:00:00"/>
    <s v="Yes"/>
  </r>
  <r>
    <x v="2"/>
    <s v="FC00"/>
    <s v="JRNL00090765"/>
    <s v="FN41-00000-25DP-2822"/>
    <x v="0"/>
    <s v="00000"/>
    <x v="3"/>
    <s v="2822"/>
    <s v=""/>
    <n v="-2321"/>
    <x v="22"/>
    <s v=""/>
    <s v=""/>
    <s v="JRNL00090765"/>
    <x v="11"/>
    <d v="2010-10-05T00:00:00"/>
    <s v="Yes"/>
  </r>
  <r>
    <x v="2"/>
    <s v="FC00"/>
    <s v="JRNL00090765"/>
    <s v="FN41-00000-25EN-2832"/>
    <x v="0"/>
    <s v="00000"/>
    <x v="10"/>
    <s v="2832"/>
    <s v=""/>
    <n v="-1153"/>
    <x v="22"/>
    <s v=""/>
    <s v=""/>
    <s v="JRNL00090765"/>
    <x v="11"/>
    <d v="2010-10-05T00:00:00"/>
    <s v="Yes"/>
  </r>
  <r>
    <x v="2"/>
    <s v="FC00"/>
    <s v="JRNL00090765"/>
    <s v="FN41-00000-25EN-2832"/>
    <x v="0"/>
    <s v="00000"/>
    <x v="10"/>
    <s v="2832"/>
    <s v=""/>
    <n v="-6934"/>
    <x v="22"/>
    <s v=""/>
    <s v=""/>
    <s v="JRNL00090765"/>
    <x v="11"/>
    <d v="2010-10-05T00:00:00"/>
    <s v="Yes"/>
  </r>
  <r>
    <x v="2"/>
    <s v="FC00"/>
    <s v="JRNL00090765"/>
    <s v="FN43-00000-25BD-2831"/>
    <x v="1"/>
    <s v="00000"/>
    <x v="4"/>
    <s v="2831"/>
    <s v=""/>
    <n v="-255"/>
    <x v="22"/>
    <s v=""/>
    <s v=""/>
    <s v="JRNL00090765"/>
    <x v="11"/>
    <d v="2010-10-05T00:00:00"/>
    <s v="Yes"/>
  </r>
  <r>
    <x v="2"/>
    <s v="FC00"/>
    <s v="JRNL00090765"/>
    <s v="FN43-00000-25BD-2831"/>
    <x v="1"/>
    <s v="00000"/>
    <x v="4"/>
    <s v="2831"/>
    <s v=""/>
    <n v="-1532"/>
    <x v="22"/>
    <s v=""/>
    <s v=""/>
    <s v="JRNL00090765"/>
    <x v="11"/>
    <d v="2010-10-05T00:00:00"/>
    <s v="Yes"/>
  </r>
  <r>
    <x v="2"/>
    <s v="FC00"/>
    <s v="JRNL00090765"/>
    <s v="FN43-00000-25CN-2831"/>
    <x v="1"/>
    <s v="00000"/>
    <x v="5"/>
    <s v="2831"/>
    <s v=""/>
    <n v="-977"/>
    <x v="22"/>
    <s v=""/>
    <s v=""/>
    <s v="JRNL00090765"/>
    <x v="11"/>
    <d v="2010-10-05T00:00:00"/>
    <s v="Yes"/>
  </r>
  <r>
    <x v="2"/>
    <s v="FC00"/>
    <s v="JRNL00090765"/>
    <s v="FN43-00000-25CN-2831"/>
    <x v="1"/>
    <s v="00000"/>
    <x v="5"/>
    <s v="2831"/>
    <s v=""/>
    <n v="-5874"/>
    <x v="22"/>
    <s v=""/>
    <s v=""/>
    <s v="JRNL00090765"/>
    <x v="11"/>
    <d v="2010-10-05T00:00:00"/>
    <s v="Yes"/>
  </r>
  <r>
    <x v="2"/>
    <s v="FC00"/>
    <s v="JRNL00090765"/>
    <s v="FN43-00000-25DP-2822"/>
    <x v="1"/>
    <s v="00000"/>
    <x v="3"/>
    <s v="2822"/>
    <s v=""/>
    <n v="328"/>
    <x v="22"/>
    <s v=""/>
    <s v=""/>
    <s v="JRNL00090765"/>
    <x v="11"/>
    <d v="2010-10-05T00:00:00"/>
    <s v="Yes"/>
  </r>
  <r>
    <x v="2"/>
    <s v="FC00"/>
    <s v="JRNL00090765"/>
    <s v="FN43-00000-25DP-2822"/>
    <x v="1"/>
    <s v="00000"/>
    <x v="3"/>
    <s v="2822"/>
    <s v=""/>
    <n v="-554"/>
    <x v="22"/>
    <s v=""/>
    <s v=""/>
    <s v="JRNL00090765"/>
    <x v="11"/>
    <d v="2010-10-05T00:00:00"/>
    <s v="Yes"/>
  </r>
  <r>
    <x v="2"/>
    <s v="FC00"/>
    <s v="JRNL00090765"/>
    <s v="FN43-00000-25DP-2822"/>
    <x v="1"/>
    <s v="00000"/>
    <x v="3"/>
    <s v="2822"/>
    <s v=""/>
    <n v="-938"/>
    <x v="22"/>
    <s v=""/>
    <s v=""/>
    <s v="JRNL00090765"/>
    <x v="11"/>
    <d v="2010-10-05T00:00:00"/>
    <s v="Yes"/>
  </r>
  <r>
    <x v="2"/>
    <s v="FC00"/>
    <s v="JRNL00090765"/>
    <s v="FN43-00000-25DP-2822"/>
    <x v="1"/>
    <s v="00000"/>
    <x v="3"/>
    <s v="2822"/>
    <s v=""/>
    <n v="-3333"/>
    <x v="22"/>
    <s v=""/>
    <s v=""/>
    <s v="JRNL00090765"/>
    <x v="11"/>
    <d v="2010-10-05T00:00:00"/>
    <s v="Yes"/>
  </r>
  <r>
    <x v="2"/>
    <s v="FC00"/>
    <s v="JRNL00090765"/>
    <s v="FN43-00000-25EN-2832"/>
    <x v="1"/>
    <s v="00000"/>
    <x v="10"/>
    <s v="2832"/>
    <s v=""/>
    <n v="293"/>
    <x v="22"/>
    <s v=""/>
    <s v=""/>
    <s v="JRNL00090765"/>
    <x v="11"/>
    <d v="2010-10-05T00:00:00"/>
    <s v="Yes"/>
  </r>
  <r>
    <x v="2"/>
    <s v="FC00"/>
    <s v="JRNL00090765"/>
    <s v="FN43-00000-25EN-2832"/>
    <x v="1"/>
    <s v="00000"/>
    <x v="10"/>
    <s v="2832"/>
    <s v=""/>
    <n v="49"/>
    <x v="22"/>
    <s v=""/>
    <s v=""/>
    <s v="JRNL00090765"/>
    <x v="11"/>
    <d v="2010-10-05T00:00:00"/>
    <s v="Yes"/>
  </r>
  <r>
    <x v="2"/>
    <s v="FN00"/>
    <s v="JRNL00090900"/>
    <s v="FN00-00000-25DP-2822"/>
    <x v="2"/>
    <s v="00000"/>
    <x v="3"/>
    <s v="2822"/>
    <s v=""/>
    <n v="-329000"/>
    <x v="38"/>
    <s v=""/>
    <s v=""/>
    <s v="JRNL00090900"/>
    <x v="11"/>
    <d v="2010-10-06T00:00:00"/>
    <s v="Yes"/>
  </r>
  <r>
    <x v="2"/>
    <s v="FN00"/>
    <s v="JRNL00090856"/>
    <s v="FN00-00000-25IT-2550"/>
    <x v="2"/>
    <s v="00000"/>
    <x v="16"/>
    <s v="2550"/>
    <s v=""/>
    <n v="18315"/>
    <x v="39"/>
    <s v=""/>
    <s v=""/>
    <s v="JRNL00090856"/>
    <x v="11"/>
    <d v="2010-10-05T00:00:00"/>
    <s v="Yes"/>
  </r>
  <r>
    <x v="2"/>
    <s v="FN00"/>
    <s v="JRNL00090856"/>
    <s v="FN00-00000-25IT-2550"/>
    <x v="2"/>
    <s v="00000"/>
    <x v="16"/>
    <s v="2550"/>
    <s v=""/>
    <n v="4563"/>
    <x v="39"/>
    <s v=""/>
    <s v=""/>
    <s v="JRNL00090856"/>
    <x v="11"/>
    <d v="2010-10-05T00:00:00"/>
    <s v="Yes"/>
  </r>
  <r>
    <x v="2"/>
    <s v="FN00"/>
    <s v="JRNL00090900"/>
    <s v="FN00-00000-25DP-2822"/>
    <x v="2"/>
    <s v="00000"/>
    <x v="3"/>
    <s v="2822"/>
    <s v=""/>
    <n v="-20000"/>
    <x v="40"/>
    <s v=""/>
    <s v=""/>
    <s v="JRNL00090900"/>
    <x v="11"/>
    <d v="2010-10-06T00:00:00"/>
    <s v="Yes"/>
  </r>
  <r>
    <x v="4"/>
    <s v="FC00"/>
    <s v="JRNL00092786"/>
    <s v="FN00-00000-25DP-2822"/>
    <x v="2"/>
    <s v="00000"/>
    <x v="3"/>
    <s v="2822"/>
    <s v=""/>
    <n v="141259"/>
    <x v="31"/>
    <s v=""/>
    <s v=""/>
    <s v="JRNL00092786"/>
    <x v="11"/>
    <d v="2010-10-20T00:00:00"/>
    <s v="Yes"/>
  </r>
  <r>
    <x v="4"/>
    <s v="FC00"/>
    <s v="JRNL00093084"/>
    <s v="FN00-00000-25DP-2822"/>
    <x v="2"/>
    <s v="00000"/>
    <x v="3"/>
    <s v="2822"/>
    <s v=""/>
    <n v="4333"/>
    <x v="41"/>
    <s v=""/>
    <s v=""/>
    <s v="JRNL00093084"/>
    <x v="11"/>
    <d v="2010-10-21T00:00:00"/>
    <s v="Yes"/>
  </r>
  <r>
    <x v="2"/>
    <s v="FC00"/>
    <s v="JRNL00090766"/>
    <s v="FN43-00000-25CN-2831"/>
    <x v="1"/>
    <s v="00000"/>
    <x v="5"/>
    <s v="2831"/>
    <s v=""/>
    <n v="77"/>
    <x v="21"/>
    <s v=""/>
    <s v=""/>
    <s v="JRNL00090766"/>
    <x v="11"/>
    <d v="2010-10-05T00:00:00"/>
    <s v="Yes"/>
  </r>
  <r>
    <x v="2"/>
    <s v="FC00"/>
    <s v="JRNL00090766"/>
    <s v="FN41-00000-25CN-2831"/>
    <x v="0"/>
    <s v="00000"/>
    <x v="5"/>
    <s v="2831"/>
    <s v=""/>
    <n v="233"/>
    <x v="21"/>
    <s v=""/>
    <s v=""/>
    <s v="JRNL00090766"/>
    <x v="11"/>
    <d v="2010-10-05T00:00:00"/>
    <s v="Yes"/>
  </r>
  <r>
    <x v="2"/>
    <s v="FC00"/>
    <s v="JRNL00090766"/>
    <s v="FN43-00000-25CN-2831"/>
    <x v="1"/>
    <s v="00000"/>
    <x v="5"/>
    <s v="2831"/>
    <s v=""/>
    <n v="13"/>
    <x v="21"/>
    <s v=""/>
    <s v=""/>
    <s v="JRNL00090766"/>
    <x v="11"/>
    <d v="2010-10-05T00:00:00"/>
    <s v="Yes"/>
  </r>
  <r>
    <x v="2"/>
    <s v="FC00"/>
    <s v="JRNL00090784"/>
    <s v="FN00-00000-25IT-2550"/>
    <x v="2"/>
    <s v="00000"/>
    <x v="16"/>
    <s v="2550"/>
    <s v=""/>
    <n v="-2035"/>
    <x v="42"/>
    <s v=""/>
    <s v=""/>
    <s v="JRNL00090784"/>
    <x v="11"/>
    <d v="2010-10-05T00:00:00"/>
    <s v="Yes"/>
  </r>
  <r>
    <x v="2"/>
    <s v="FC00"/>
    <s v="JRNL00090784"/>
    <s v="FN00-00000-25IT-2550"/>
    <x v="2"/>
    <s v="00000"/>
    <x v="16"/>
    <s v="2550"/>
    <s v=""/>
    <n v="-507"/>
    <x v="42"/>
    <s v=""/>
    <s v=""/>
    <s v="JRNL00090784"/>
    <x v="11"/>
    <d v="2010-10-05T00:00:00"/>
    <s v="Yes"/>
  </r>
  <r>
    <x v="4"/>
    <s v="FC00"/>
    <s v="JRNL00092788"/>
    <s v="FN00-00000-25DP-2822"/>
    <x v="2"/>
    <s v="00000"/>
    <x v="3"/>
    <s v="2822"/>
    <s v=""/>
    <n v="150784"/>
    <x v="36"/>
    <s v=""/>
    <s v=""/>
    <s v="JRNL00092788"/>
    <x v="11"/>
    <d v="2010-10-20T00:00:00"/>
    <s v="Yes"/>
  </r>
  <r>
    <x v="2"/>
    <s v="FC00"/>
    <s v="JRNL00090767"/>
    <s v="FN41-00000-25DP-2822"/>
    <x v="0"/>
    <s v="00000"/>
    <x v="3"/>
    <s v="2822"/>
    <s v=""/>
    <n v="16242"/>
    <x v="26"/>
    <s v=""/>
    <s v=""/>
    <s v="JRNL00090767"/>
    <x v="11"/>
    <d v="2010-10-05T00:00:00"/>
    <s v="Yes"/>
  </r>
  <r>
    <x v="2"/>
    <s v="FC00"/>
    <s v="JRNL00090767"/>
    <s v="FN43-00000-25DP-2822"/>
    <x v="1"/>
    <s v="00000"/>
    <x v="3"/>
    <s v="2822"/>
    <s v=""/>
    <n v="6565"/>
    <x v="26"/>
    <s v=""/>
    <s v=""/>
    <s v="JRNL00090767"/>
    <x v="11"/>
    <d v="2010-10-05T00:00:00"/>
    <s v="Yes"/>
  </r>
  <r>
    <x v="2"/>
    <s v="FC00"/>
    <s v="JRNL00090767"/>
    <s v="FN41-00000-25CN-2831"/>
    <x v="0"/>
    <s v="00000"/>
    <x v="5"/>
    <s v="2831"/>
    <s v=""/>
    <n v="-9760"/>
    <x v="26"/>
    <s v=""/>
    <s v=""/>
    <s v="JRNL00090767"/>
    <x v="11"/>
    <d v="2010-10-05T00:00:00"/>
    <s v="Yes"/>
  </r>
  <r>
    <x v="2"/>
    <s v="FC00"/>
    <s v="JRNL00090767"/>
    <s v="FN43-00000-25CN-2831"/>
    <x v="1"/>
    <s v="00000"/>
    <x v="5"/>
    <s v="2831"/>
    <s v=""/>
    <n v="-155"/>
    <x v="26"/>
    <s v=""/>
    <s v=""/>
    <s v="JRNL00090767"/>
    <x v="11"/>
    <d v="2010-10-05T00:00:00"/>
    <s v="Yes"/>
  </r>
  <r>
    <x v="2"/>
    <s v="FC00"/>
    <s v="JRNL00090767"/>
    <s v="FN41-00000-25CN-2831"/>
    <x v="0"/>
    <s v="00000"/>
    <x v="5"/>
    <s v="2831"/>
    <s v=""/>
    <n v="-1623"/>
    <x v="26"/>
    <s v=""/>
    <s v=""/>
    <s v="JRNL00090767"/>
    <x v="11"/>
    <d v="2010-10-05T00:00:00"/>
    <s v="Yes"/>
  </r>
  <r>
    <x v="2"/>
    <s v="FC00"/>
    <s v="JRNL00090767"/>
    <s v="FN43-00000-25CN-2831"/>
    <x v="1"/>
    <s v="00000"/>
    <x v="5"/>
    <s v="2831"/>
    <s v=""/>
    <n v="-26"/>
    <x v="26"/>
    <s v=""/>
    <s v=""/>
    <s v="JRNL00090767"/>
    <x v="11"/>
    <d v="2010-10-05T00:00:00"/>
    <s v="Yes"/>
  </r>
  <r>
    <x v="4"/>
    <s v="FN00"/>
    <s v="JRNL00092627"/>
    <s v="FN00-00000-25DP-2822"/>
    <x v="2"/>
    <s v="00000"/>
    <x v="3"/>
    <s v="2822"/>
    <s v=""/>
    <n v="-127413"/>
    <x v="27"/>
    <s v=""/>
    <s v=""/>
    <s v="JRNL00092627"/>
    <x v="11"/>
    <d v="2010-10-18T00:00:00"/>
    <s v="Yes"/>
  </r>
  <r>
    <x v="2"/>
    <s v="FN00"/>
    <s v="JRNL00092691"/>
    <s v="FN00-00000-25SD-2832"/>
    <x v="2"/>
    <s v="00000"/>
    <x v="19"/>
    <s v="2832"/>
    <s v=""/>
    <n v="-29325"/>
    <x v="43"/>
    <s v=""/>
    <s v=""/>
    <s v="JRNL00092691"/>
    <x v="11"/>
    <d v="2010-10-18T00:00:00"/>
    <s v="Yes"/>
  </r>
  <r>
    <x v="4"/>
    <s v="FN00"/>
    <s v="JRNL00092601"/>
    <s v="FN00-00000-25SV-2831"/>
    <x v="2"/>
    <s v="00000"/>
    <x v="14"/>
    <s v="2831"/>
    <s v=""/>
    <n v="-257"/>
    <x v="28"/>
    <s v=""/>
    <s v=""/>
    <s v="JRNL00092601"/>
    <x v="11"/>
    <d v="2010-10-18T00:00:00"/>
    <s v="Yes"/>
  </r>
  <r>
    <x v="4"/>
    <s v="FN00"/>
    <s v="JRNL00092601"/>
    <s v="FN00-00000-25VA-2831"/>
    <x v="2"/>
    <s v="00000"/>
    <x v="8"/>
    <s v="2831"/>
    <s v=""/>
    <n v="-65833"/>
    <x v="28"/>
    <s v=""/>
    <s v=""/>
    <s v="JRNL00092601"/>
    <x v="11"/>
    <d v="2010-10-18T00:00:00"/>
    <s v="Yes"/>
  </r>
  <r>
    <x v="2"/>
    <s v="FN00"/>
    <s v="JRNL00096803"/>
    <s v="FN00-00000-25DP-2822"/>
    <x v="2"/>
    <s v="00000"/>
    <x v="3"/>
    <s v="2822"/>
    <s v=""/>
    <n v="20000"/>
    <x v="44"/>
    <s v=""/>
    <s v=""/>
    <s v="JRNL00096803"/>
    <x v="12"/>
    <d v="2010-11-05T00:00:00"/>
    <s v="Yes"/>
  </r>
  <r>
    <x v="2"/>
    <s v="FN00"/>
    <s v="JRNL00097391"/>
    <s v="FN00-00000-25IT-2550"/>
    <x v="2"/>
    <s v="00000"/>
    <x v="16"/>
    <s v="2550"/>
    <s v=""/>
    <n v="2035"/>
    <x v="45"/>
    <s v=""/>
    <s v=""/>
    <s v="JRNL00097391"/>
    <x v="12"/>
    <d v="2010-11-09T00:00:00"/>
    <s v="Yes"/>
  </r>
  <r>
    <x v="2"/>
    <s v="FN00"/>
    <s v="JRNL00097391"/>
    <s v="FN00-00000-25IT-2550"/>
    <x v="2"/>
    <s v="00000"/>
    <x v="16"/>
    <s v="2550"/>
    <s v=""/>
    <n v="507"/>
    <x v="45"/>
    <s v=""/>
    <s v=""/>
    <s v="JRNL00097391"/>
    <x v="12"/>
    <d v="2010-11-09T00:00:00"/>
    <s v="Yes"/>
  </r>
  <r>
    <x v="2"/>
    <s v="FN00"/>
    <s v="JRNL00096802"/>
    <s v="FN00-00000-25SD-2832"/>
    <x v="2"/>
    <s v="00000"/>
    <x v="19"/>
    <s v="2832"/>
    <s v=""/>
    <n v="-32582.33"/>
    <x v="43"/>
    <s v=""/>
    <s v=""/>
    <s v="JRNL00096802"/>
    <x v="12"/>
    <d v="2010-11-05T00:00:00"/>
    <s v="Yes"/>
  </r>
  <r>
    <x v="2"/>
    <s v="FN00"/>
    <s v="JRNL00101116"/>
    <s v="FN00-00000-25IT-2550"/>
    <x v="2"/>
    <s v="00000"/>
    <x v="16"/>
    <s v="2550"/>
    <s v=""/>
    <n v="2035"/>
    <x v="45"/>
    <s v=""/>
    <s v="Nov"/>
    <s v="JRNL00101116"/>
    <x v="13"/>
    <d v="2010-12-01T00:00:00"/>
    <s v="Yes"/>
  </r>
  <r>
    <x v="2"/>
    <s v="FN00"/>
    <s v="JRNL00101116"/>
    <s v="FN00-00000-25IT-2550"/>
    <x v="2"/>
    <s v="00000"/>
    <x v="16"/>
    <s v="2550"/>
    <s v=""/>
    <n v="507"/>
    <x v="45"/>
    <s v=""/>
    <s v="Nov"/>
    <s v="JRNL00101116"/>
    <x v="13"/>
    <d v="2010-12-01T00:00:00"/>
    <s v="Yes"/>
  </r>
  <r>
    <x v="4"/>
    <s v="FN00"/>
    <s v="JRNL00102304"/>
    <s v="FN00-00000-25SD-2832"/>
    <x v="2"/>
    <s v="00000"/>
    <x v="19"/>
    <s v="2832"/>
    <s v=""/>
    <n v="-2070"/>
    <x v="46"/>
    <s v=""/>
    <s v=""/>
    <s v="JRNL00102304"/>
    <x v="13"/>
    <d v="2010-12-08T00:00:00"/>
    <s v="Yes"/>
  </r>
  <r>
    <x v="2"/>
    <s v="FN00"/>
    <s v="JRNL00102305"/>
    <s v="FN00-00000-25SD-2832"/>
    <x v="2"/>
    <s v="00000"/>
    <x v="19"/>
    <s v="2832"/>
    <s v=""/>
    <n v="61907.33"/>
    <x v="43"/>
    <s v=""/>
    <s v=""/>
    <s v="JRNL00102305"/>
    <x v="13"/>
    <d v="2010-12-08T00:00:00"/>
    <s v="Yes"/>
  </r>
  <r>
    <x v="2"/>
    <s v="FN00"/>
    <s v="JRNL00112973"/>
    <s v="FN00-00000-25RC-2832"/>
    <x v="2"/>
    <s v="00000"/>
    <x v="6"/>
    <s v="2832"/>
    <s v=""/>
    <n v="99425"/>
    <x v="47"/>
    <s v=""/>
    <s v=""/>
    <s v="JRNL00112973"/>
    <x v="14"/>
    <d v="2011-02-09T00:00:00"/>
    <s v="Yes"/>
  </r>
  <r>
    <x v="2"/>
    <s v="FN00"/>
    <s v="JRNL00112973"/>
    <s v="FN00-00000-25AM-2832"/>
    <x v="2"/>
    <s v="00000"/>
    <x v="12"/>
    <s v="2832"/>
    <s v=""/>
    <n v="13926"/>
    <x v="48"/>
    <s v=""/>
    <s v=""/>
    <s v="JRNL00112973"/>
    <x v="14"/>
    <d v="2011-02-09T00:00:00"/>
    <s v="Yes"/>
  </r>
  <r>
    <x v="5"/>
    <s v="FC00"/>
    <s v="JRNL00114808"/>
    <s v="FN00-00000-2500-2832"/>
    <x v="2"/>
    <s v="00000"/>
    <x v="1"/>
    <s v="2832"/>
    <s v=""/>
    <n v="-361795"/>
    <x v="49"/>
    <s v=""/>
    <s v=""/>
    <s v="JRNL00114808"/>
    <x v="14"/>
    <d v="2011-02-18T00:00:00"/>
    <s v="Yes"/>
  </r>
  <r>
    <x v="5"/>
    <s v="FC00"/>
    <s v="JRNL00114808"/>
    <s v="FN41-00000-25AA-2832"/>
    <x v="0"/>
    <s v="00000"/>
    <x v="2"/>
    <s v="2832"/>
    <s v=""/>
    <n v="-6186"/>
    <x v="49"/>
    <s v=""/>
    <s v=""/>
    <s v="JRNL00114808"/>
    <x v="14"/>
    <d v="2011-02-18T00:00:00"/>
    <s v="Yes"/>
  </r>
  <r>
    <x v="5"/>
    <s v="FC00"/>
    <s v="JRNL00114808"/>
    <s v="FN43-00000-25AA-2832"/>
    <x v="1"/>
    <s v="00000"/>
    <x v="2"/>
    <s v="2832"/>
    <s v=""/>
    <n v="-2508"/>
    <x v="49"/>
    <s v=""/>
    <s v=""/>
    <s v="JRNL00114808"/>
    <x v="14"/>
    <d v="2011-02-18T00:00:00"/>
    <s v="Yes"/>
  </r>
  <r>
    <x v="5"/>
    <s v="FC00"/>
    <s v="JRNL00114808"/>
    <s v="FN00-00000-25AM-2832"/>
    <x v="2"/>
    <s v="00000"/>
    <x v="12"/>
    <s v="2832"/>
    <s v=""/>
    <n v="-21017"/>
    <x v="49"/>
    <s v=""/>
    <s v=""/>
    <s v="JRNL00114808"/>
    <x v="14"/>
    <d v="2011-02-18T00:00:00"/>
    <s v="Yes"/>
  </r>
  <r>
    <x v="5"/>
    <s v="FC00"/>
    <s v="JRNL00114808"/>
    <s v="FN00-00000-25AM-2832"/>
    <x v="2"/>
    <s v="00000"/>
    <x v="12"/>
    <s v="2832"/>
    <s v=""/>
    <n v="-666519"/>
    <x v="49"/>
    <s v=""/>
    <s v=""/>
    <s v="JRNL00114808"/>
    <x v="14"/>
    <d v="2011-02-18T00:00:00"/>
    <s v="Yes"/>
  </r>
  <r>
    <x v="2"/>
    <s v="FN00"/>
    <s v="JRNL00110861"/>
    <s v="FN00-00000-25AM-2832"/>
    <x v="2"/>
    <s v="00000"/>
    <x v="12"/>
    <s v="2832"/>
    <s v=""/>
    <n v="6673"/>
    <x v="50"/>
    <s v=""/>
    <s v=""/>
    <s v="JRNL00110861"/>
    <x v="14"/>
    <d v="2011-02-01T00:00:00"/>
    <s v="Yes"/>
  </r>
  <r>
    <x v="2"/>
    <s v="FN00"/>
    <s v="JRNL00112973"/>
    <s v="FN00-00000-2500-2832"/>
    <x v="2"/>
    <s v="00000"/>
    <x v="1"/>
    <s v="2832"/>
    <s v=""/>
    <n v="4256"/>
    <x v="51"/>
    <s v=""/>
    <s v=""/>
    <s v="JRNL00112973"/>
    <x v="14"/>
    <d v="2011-02-09T00:00:00"/>
    <s v="Yes"/>
  </r>
  <r>
    <x v="2"/>
    <s v="FN00"/>
    <s v="JRNL00114327"/>
    <s v="FN00-00000-25AM-2832"/>
    <x v="2"/>
    <s v="00000"/>
    <x v="12"/>
    <s v="2832"/>
    <s v=""/>
    <n v="-77610"/>
    <x v="50"/>
    <s v=""/>
    <s v=""/>
    <s v="JRNL00114327"/>
    <x v="14"/>
    <d v="2011-02-17T00:00:00"/>
    <s v="Yes"/>
  </r>
  <r>
    <x v="5"/>
    <s v="FN00"/>
    <s v="JRNL00110908"/>
    <s v="FN43-00000-25PN-2832"/>
    <x v="1"/>
    <s v="00000"/>
    <x v="0"/>
    <s v="2832"/>
    <s v=""/>
    <n v="-295553"/>
    <x v="52"/>
    <s v=""/>
    <s v=""/>
    <s v="JRNL00110908"/>
    <x v="14"/>
    <d v="2011-02-01T00:00:00"/>
    <s v="Yes"/>
  </r>
  <r>
    <x v="5"/>
    <s v="FN00"/>
    <s v="JRNL00110908"/>
    <s v="FN41-00000-25PN-2832"/>
    <x v="0"/>
    <s v="00000"/>
    <x v="0"/>
    <s v="2832"/>
    <s v=""/>
    <n v="-605179.80000000005"/>
    <x v="52"/>
    <s v=""/>
    <s v=""/>
    <s v="JRNL00110908"/>
    <x v="14"/>
    <d v="2011-02-01T00:00:00"/>
    <s v="Yes"/>
  </r>
  <r>
    <x v="5"/>
    <s v="FN00"/>
    <s v="JRNL00110917"/>
    <s v="FN41-00000-25RC-2832"/>
    <x v="0"/>
    <s v="00000"/>
    <x v="6"/>
    <s v="2832"/>
    <s v=""/>
    <n v="211399"/>
    <x v="52"/>
    <s v=""/>
    <s v=""/>
    <s v="JRNL00110917"/>
    <x v="14"/>
    <d v="2011-02-01T00:00:00"/>
    <s v="Yes"/>
  </r>
  <r>
    <x v="5"/>
    <s v="FC00"/>
    <s v="JRNL00114808"/>
    <s v="FN00-00000-25OH-2832"/>
    <x v="2"/>
    <s v="00000"/>
    <x v="17"/>
    <s v="2832"/>
    <s v=""/>
    <n v="-662"/>
    <x v="49"/>
    <s v=""/>
    <s v=""/>
    <s v="JRNL00114808"/>
    <x v="14"/>
    <d v="2011-02-18T00:00:00"/>
    <s v="Yes"/>
  </r>
  <r>
    <x v="5"/>
    <s v="FC00"/>
    <s v="JRNL00114808"/>
    <s v="FN00-00000-25PN-2832"/>
    <x v="2"/>
    <s v="00000"/>
    <x v="0"/>
    <s v="2832"/>
    <s v=""/>
    <n v="433857"/>
    <x v="49"/>
    <s v=""/>
    <s v=""/>
    <s v="JRNL00114808"/>
    <x v="14"/>
    <d v="2011-02-18T00:00:00"/>
    <s v="Yes"/>
  </r>
  <r>
    <x v="5"/>
    <s v="FC00"/>
    <s v="JRNL00114808"/>
    <s v="FN41-00000-25PR-2832"/>
    <x v="0"/>
    <s v="00000"/>
    <x v="11"/>
    <s v="2832"/>
    <s v=""/>
    <n v="-400294.3"/>
    <x v="49"/>
    <s v=""/>
    <s v=""/>
    <s v="JRNL00114808"/>
    <x v="14"/>
    <d v="2011-02-18T00:00:00"/>
    <s v="Yes"/>
  </r>
  <r>
    <x v="5"/>
    <s v="FC00"/>
    <s v="JRNL00114808"/>
    <s v="FN43-00000-25PR-2832"/>
    <x v="1"/>
    <s v="00000"/>
    <x v="11"/>
    <s v="2832"/>
    <s v=""/>
    <n v="-162023.4"/>
    <x v="49"/>
    <s v=""/>
    <s v=""/>
    <s v="JRNL00114808"/>
    <x v="14"/>
    <d v="2011-02-18T00:00:00"/>
    <s v="Yes"/>
  </r>
  <r>
    <x v="5"/>
    <s v="FC00"/>
    <s v="JRNL00114808"/>
    <s v="FN00-00000-25RC-2832"/>
    <x v="2"/>
    <s v="00000"/>
    <x v="6"/>
    <s v="2832"/>
    <s v=""/>
    <n v="-171905"/>
    <x v="49"/>
    <s v=""/>
    <s v=""/>
    <s v="JRNL00114808"/>
    <x v="14"/>
    <d v="2011-02-18T00:00:00"/>
    <s v="Yes"/>
  </r>
  <r>
    <x v="2"/>
    <s v="FN00"/>
    <s v="JRNL00110861"/>
    <s v="FN00-00000-25PG-2831"/>
    <x v="2"/>
    <s v="00000"/>
    <x v="18"/>
    <s v="2831"/>
    <s v=""/>
    <n v="86571"/>
    <x v="50"/>
    <s v=""/>
    <s v=""/>
    <s v="JRNL00110861"/>
    <x v="14"/>
    <d v="2011-02-01T00:00:00"/>
    <s v="Yes"/>
  </r>
  <r>
    <x v="2"/>
    <s v="FN00"/>
    <s v="JRNL00110861"/>
    <s v="FN00-00000-25RC-2832"/>
    <x v="2"/>
    <s v="00000"/>
    <x v="6"/>
    <s v="2832"/>
    <s v=""/>
    <n v="31223"/>
    <x v="50"/>
    <s v=""/>
    <s v=""/>
    <s v="JRNL00110861"/>
    <x v="14"/>
    <d v="2011-02-01T00:00:00"/>
    <s v="Yes"/>
  </r>
  <r>
    <x v="2"/>
    <s v="FN00"/>
    <s v="JRNL00110861"/>
    <s v="FN00-00000-25RC-2832"/>
    <x v="2"/>
    <s v="00000"/>
    <x v="6"/>
    <s v="2832"/>
    <s v=""/>
    <n v="-99425"/>
    <x v="50"/>
    <s v=""/>
    <s v=""/>
    <s v="JRNL00110861"/>
    <x v="14"/>
    <d v="2011-02-01T00:00:00"/>
    <s v="Yes"/>
  </r>
  <r>
    <x v="2"/>
    <s v="FN00"/>
    <s v="JRNL00110824"/>
    <s v="FN00-00000-25SD-2832"/>
    <x v="2"/>
    <s v="00000"/>
    <x v="19"/>
    <s v="2832"/>
    <s v=""/>
    <n v="-41379"/>
    <x v="53"/>
    <s v=""/>
    <s v=""/>
    <s v="JRNL00110824"/>
    <x v="14"/>
    <d v="2011-02-01T00:00:00"/>
    <s v="Yes"/>
  </r>
  <r>
    <x v="2"/>
    <s v="FN00"/>
    <s v="JRNL00112973"/>
    <s v="FN00-00000-25VA-2831"/>
    <x v="2"/>
    <s v="00000"/>
    <x v="8"/>
    <s v="2831"/>
    <s v=""/>
    <n v="-17335"/>
    <x v="54"/>
    <s v=""/>
    <s v=""/>
    <s v="JRNL00112973"/>
    <x v="14"/>
    <d v="2011-02-09T00:00:00"/>
    <s v="Yes"/>
  </r>
  <r>
    <x v="2"/>
    <s v="FC00"/>
    <s v="JRNL00113146"/>
    <s v="FN00-00000-25SD-2832"/>
    <x v="2"/>
    <s v="00000"/>
    <x v="19"/>
    <s v="2832"/>
    <s v=""/>
    <n v="-60813"/>
    <x v="55"/>
    <s v=""/>
    <s v=""/>
    <s v="JRNL00113146"/>
    <x v="14"/>
    <d v="2011-02-09T00:00:00"/>
    <s v="Yes"/>
  </r>
  <r>
    <x v="2"/>
    <s v="FN00"/>
    <s v="JRNL00110822"/>
    <s v="FN00-00000-25SD-2832"/>
    <x v="2"/>
    <s v="00000"/>
    <x v="19"/>
    <s v="2832"/>
    <s v=""/>
    <n v="176708.35"/>
    <x v="56"/>
    <s v=""/>
    <s v=""/>
    <s v="JRNL00110822"/>
    <x v="14"/>
    <d v="2011-02-01T00:00:00"/>
    <s v="Yes"/>
  </r>
  <r>
    <x v="2"/>
    <s v="FN00"/>
    <s v="JRNL00110861"/>
    <s v="FN00-00000-25VA-2831"/>
    <x v="2"/>
    <s v="00000"/>
    <x v="8"/>
    <s v="2831"/>
    <s v=""/>
    <n v="17335"/>
    <x v="50"/>
    <s v=""/>
    <s v=""/>
    <s v="JRNL00110861"/>
    <x v="14"/>
    <d v="2011-02-01T00:00:00"/>
    <s v="Yes"/>
  </r>
  <r>
    <x v="2"/>
    <s v="FN00"/>
    <s v="JRNL00110861"/>
    <s v="FN00-00000-25WR-2832"/>
    <x v="2"/>
    <s v="00000"/>
    <x v="15"/>
    <s v="2832"/>
    <s v=""/>
    <n v="964"/>
    <x v="50"/>
    <s v=""/>
    <s v=""/>
    <s v="JRNL00110861"/>
    <x v="14"/>
    <d v="2011-02-01T00:00:00"/>
    <s v="Yes"/>
  </r>
  <r>
    <x v="2"/>
    <s v="FC00"/>
    <s v="JRNL00110993"/>
    <s v="FN00-00000-25SD-2832"/>
    <x v="2"/>
    <s v="00000"/>
    <x v="19"/>
    <s v="2832"/>
    <s v=""/>
    <n v="6466"/>
    <x v="57"/>
    <s v=""/>
    <s v=""/>
    <s v="JRNL00110993"/>
    <x v="14"/>
    <d v="2011-02-01T00:00:00"/>
    <s v="Yes"/>
  </r>
  <r>
    <x v="2"/>
    <s v="FC00"/>
    <s v="JRNL00110993"/>
    <s v="FN00-00000-25SD-2832"/>
    <x v="2"/>
    <s v="00000"/>
    <x v="19"/>
    <s v="2832"/>
    <s v=""/>
    <n v="-70589"/>
    <x v="57"/>
    <s v=""/>
    <s v=""/>
    <s v="JRNL00110993"/>
    <x v="14"/>
    <d v="2011-02-01T00:00:00"/>
    <s v="Yes"/>
  </r>
  <r>
    <x v="2"/>
    <s v="FN00"/>
    <s v="JRNL00107360"/>
    <s v="FN00-00000-25IT-2550"/>
    <x v="2"/>
    <s v="00000"/>
    <x v="16"/>
    <s v="2550"/>
    <s v=""/>
    <n v="2534.91"/>
    <x v="58"/>
    <s v=""/>
    <s v=""/>
    <s v="JRNL00107360"/>
    <x v="14"/>
    <d v="2011-01-05T00:00:00"/>
    <s v="Yes"/>
  </r>
  <r>
    <x v="2"/>
    <s v="FN00"/>
    <s v="JRNL00112973"/>
    <s v="FN00-00000-25ID-2831"/>
    <x v="2"/>
    <s v="00000"/>
    <x v="20"/>
    <s v="2831"/>
    <s v=""/>
    <n v="-45940"/>
    <x v="59"/>
    <s v=""/>
    <s v=""/>
    <s v="JRNL00112973"/>
    <x v="14"/>
    <d v="2011-02-09T00:00:00"/>
    <s v="Yes"/>
  </r>
  <r>
    <x v="2"/>
    <s v="FN41"/>
    <s v="JRNL00110354"/>
    <s v="FN41-00000-25DP-2829"/>
    <x v="0"/>
    <s v="00000"/>
    <x v="3"/>
    <s v="2829"/>
    <s v=""/>
    <n v="-10181"/>
    <x v="60"/>
    <s v=""/>
    <s v=""/>
    <s v="JRNL00110354"/>
    <x v="14"/>
    <d v="2011-01-15T00:00:00"/>
    <s v="Yes"/>
  </r>
  <r>
    <x v="2"/>
    <s v="FN41"/>
    <s v="JRNL00110354"/>
    <s v="FN41-00000-25DP-2829"/>
    <x v="0"/>
    <s v="00000"/>
    <x v="3"/>
    <s v="2829"/>
    <s v=""/>
    <n v="-49225"/>
    <x v="60"/>
    <s v=""/>
    <s v=""/>
    <s v="JRNL00110354"/>
    <x v="14"/>
    <d v="2011-01-15T00:00:00"/>
    <s v="Yes"/>
  </r>
  <r>
    <x v="2"/>
    <s v="FN43"/>
    <s v="JRNL00110355"/>
    <s v="FN43-00000-25DP-2829"/>
    <x v="1"/>
    <s v="00000"/>
    <x v="3"/>
    <s v="2829"/>
    <s v=""/>
    <n v="3621"/>
    <x v="60"/>
    <s v=""/>
    <s v=""/>
    <s v="JRNL00110355"/>
    <x v="14"/>
    <d v="2011-01-15T00:00:00"/>
    <s v="Yes"/>
  </r>
  <r>
    <x v="2"/>
    <s v="FN43"/>
    <s v="JRNL00110355"/>
    <s v="FN43-00000-25DP-2829"/>
    <x v="1"/>
    <s v="00000"/>
    <x v="3"/>
    <s v="2829"/>
    <s v=""/>
    <n v="-708"/>
    <x v="60"/>
    <s v=""/>
    <s v=""/>
    <s v="JRNL00110355"/>
    <x v="14"/>
    <d v="2011-01-15T00:00:00"/>
    <s v="Yes"/>
  </r>
  <r>
    <x v="2"/>
    <s v="FN00"/>
    <s v="JRNL00112973"/>
    <s v="FN00-00000-25DP-2822"/>
    <x v="2"/>
    <s v="00000"/>
    <x v="3"/>
    <s v="2822"/>
    <s v=""/>
    <n v="50777"/>
    <x v="61"/>
    <s v=""/>
    <s v=""/>
    <s v="JRNL00112973"/>
    <x v="14"/>
    <d v="2011-02-09T00:00:00"/>
    <s v="Yes"/>
  </r>
  <r>
    <x v="2"/>
    <s v="FN00"/>
    <s v="JRNL00110861"/>
    <s v="FN00-00000-25BD-2831"/>
    <x v="2"/>
    <s v="00000"/>
    <x v="4"/>
    <s v="2831"/>
    <s v=""/>
    <n v="8587"/>
    <x v="50"/>
    <s v=""/>
    <s v=""/>
    <s v="JRNL00110861"/>
    <x v="14"/>
    <d v="2011-02-01T00:00:00"/>
    <s v="Yes"/>
  </r>
  <r>
    <x v="2"/>
    <s v="FN00"/>
    <s v="JRNL00110861"/>
    <s v="FN00-00000-25CN-2831"/>
    <x v="2"/>
    <s v="00000"/>
    <x v="5"/>
    <s v="2831"/>
    <s v=""/>
    <n v="-103992"/>
    <x v="50"/>
    <s v=""/>
    <s v=""/>
    <s v="JRNL00110861"/>
    <x v="14"/>
    <d v="2011-02-01T00:00:00"/>
    <s v="Yes"/>
  </r>
  <r>
    <x v="2"/>
    <s v="FN00"/>
    <s v="JRNL00110861"/>
    <s v="FN00-00000-25DP-2822"/>
    <x v="2"/>
    <s v="00000"/>
    <x v="3"/>
    <s v="2822"/>
    <s v=""/>
    <n v="-1499361"/>
    <x v="50"/>
    <s v=""/>
    <s v=""/>
    <s v="JRNL00110861"/>
    <x v="14"/>
    <d v="2011-02-01T00:00:00"/>
    <s v="Yes"/>
  </r>
  <r>
    <x v="2"/>
    <s v="FN00"/>
    <s v="JRNL00110861"/>
    <s v="FN00-00000-25EN-2832"/>
    <x v="2"/>
    <s v="00000"/>
    <x v="10"/>
    <s v="2832"/>
    <s v=""/>
    <n v="-14829"/>
    <x v="50"/>
    <s v=""/>
    <s v=""/>
    <s v="JRNL00110861"/>
    <x v="14"/>
    <d v="2011-02-01T00:00:00"/>
    <s v="Yes"/>
  </r>
  <r>
    <x v="2"/>
    <s v="FN00"/>
    <s v="JRNL00110861"/>
    <s v="FN00-00000-25DP-2822"/>
    <x v="2"/>
    <s v="00000"/>
    <x v="3"/>
    <s v="2822"/>
    <s v=""/>
    <n v="-5744"/>
    <x v="50"/>
    <s v=""/>
    <s v=""/>
    <s v="JRNL00110861"/>
    <x v="14"/>
    <d v="2011-02-01T00:00:00"/>
    <s v="Yes"/>
  </r>
  <r>
    <x v="2"/>
    <s v="FN00"/>
    <s v="JRNL00110861"/>
    <s v="FN00-00000-25DP-2822"/>
    <x v="2"/>
    <s v="00000"/>
    <x v="3"/>
    <s v="2822"/>
    <s v=""/>
    <n v="-35640"/>
    <x v="50"/>
    <s v=""/>
    <s v=""/>
    <s v="JRNL00110861"/>
    <x v="14"/>
    <d v="2011-02-01T00:00:00"/>
    <s v="Yes"/>
  </r>
  <r>
    <x v="2"/>
    <s v="FN00"/>
    <s v="JRNL00110861"/>
    <s v="FN00-00000-25DP-2822"/>
    <x v="2"/>
    <s v="00000"/>
    <x v="3"/>
    <s v="2822"/>
    <s v=""/>
    <n v="14402"/>
    <x v="50"/>
    <s v=""/>
    <s v=""/>
    <s v="JRNL00110861"/>
    <x v="14"/>
    <d v="2011-02-01T00:00:00"/>
    <s v="Yes"/>
  </r>
  <r>
    <x v="5"/>
    <s v="FN00"/>
    <s v="JRNL00113662"/>
    <s v="FN00-00000-25DP-2822"/>
    <x v="2"/>
    <s v="00000"/>
    <x v="3"/>
    <s v="2822"/>
    <s v=""/>
    <n v="329000"/>
    <x v="62"/>
    <s v=""/>
    <s v=""/>
    <s v="JRNL00113662"/>
    <x v="14"/>
    <d v="2011-02-09T00:00:00"/>
    <s v="Yes"/>
  </r>
  <r>
    <x v="2"/>
    <s v="FN00"/>
    <s v="JRNL00114327"/>
    <s v="FN00-00000-25DP-2822"/>
    <x v="2"/>
    <s v="00000"/>
    <x v="3"/>
    <s v="2822"/>
    <s v=""/>
    <n v="670374"/>
    <x v="50"/>
    <s v=""/>
    <s v=""/>
    <s v="JRNL00114327"/>
    <x v="14"/>
    <d v="2011-02-17T00:00:00"/>
    <s v="Yes"/>
  </r>
  <r>
    <x v="5"/>
    <s v="FC00"/>
    <s v="JRNL00114808"/>
    <s v="FN00-00000-25BD-2831"/>
    <x v="2"/>
    <s v="00000"/>
    <x v="4"/>
    <s v="2831"/>
    <s v=""/>
    <n v="-2590"/>
    <x v="49"/>
    <s v=""/>
    <s v=""/>
    <s v="JRNL00114808"/>
    <x v="14"/>
    <d v="2011-02-18T00:00:00"/>
    <s v="Yes"/>
  </r>
  <r>
    <x v="5"/>
    <s v="FC00"/>
    <s v="JRNL00114808"/>
    <s v="FN00-00000-25CN-2831"/>
    <x v="2"/>
    <s v="00000"/>
    <x v="5"/>
    <s v="2831"/>
    <s v=""/>
    <n v="-1"/>
    <x v="49"/>
    <s v=""/>
    <s v=""/>
    <s v="JRNL00114808"/>
    <x v="14"/>
    <d v="2011-02-18T00:00:00"/>
    <s v="Yes"/>
  </r>
  <r>
    <x v="5"/>
    <s v="FC00"/>
    <s v="JRNL00114808"/>
    <s v="FN00-00000-25DP-2832"/>
    <x v="2"/>
    <s v="00000"/>
    <x v="3"/>
    <s v="2832"/>
    <s v=""/>
    <n v="-702854"/>
    <x v="49"/>
    <s v=""/>
    <s v=""/>
    <s v="JRNL00114808"/>
    <x v="14"/>
    <d v="2011-02-18T00:00:00"/>
    <s v="Yes"/>
  </r>
  <r>
    <x v="5"/>
    <s v="FC00"/>
    <s v="JRNL00114808"/>
    <s v="FN00-00000-25EN-2832"/>
    <x v="2"/>
    <s v="00000"/>
    <x v="10"/>
    <s v="2832"/>
    <s v=""/>
    <n v="2102832"/>
    <x v="49"/>
    <s v=""/>
    <s v=""/>
    <s v="JRNL00114808"/>
    <x v="14"/>
    <d v="2011-02-18T00:00:00"/>
    <s v="Yes"/>
  </r>
  <r>
    <x v="5"/>
    <s v="FC00"/>
    <s v="JRNL00114891"/>
    <s v="FN00-00000-25DP-2832"/>
    <x v="2"/>
    <s v="00000"/>
    <x v="3"/>
    <s v="2832"/>
    <s v=""/>
    <n v="702854"/>
    <x v="49"/>
    <s v=""/>
    <s v=""/>
    <s v="JRNL00114891"/>
    <x v="14"/>
    <d v="2011-02-21T00:00:00"/>
    <s v="Yes"/>
  </r>
  <r>
    <x v="5"/>
    <s v="FC00"/>
    <s v="JRNL00114891"/>
    <s v="FN00-00000-25DP-2822"/>
    <x v="2"/>
    <s v="00000"/>
    <x v="3"/>
    <s v="2822"/>
    <s v=""/>
    <n v="-702854"/>
    <x v="49"/>
    <s v=""/>
    <s v=""/>
    <s v="JRNL00114891"/>
    <x v="14"/>
    <d v="2011-02-21T00:00:00"/>
    <s v="Yes"/>
  </r>
  <r>
    <x v="5"/>
    <s v="FN00"/>
    <s v="JRNL00110915"/>
    <s v="FN43-00000-25EN-2832"/>
    <x v="1"/>
    <s v="00000"/>
    <x v="10"/>
    <s v="2832"/>
    <s v=""/>
    <n v="468244"/>
    <x v="52"/>
    <s v=""/>
    <s v=""/>
    <s v="JRNL00110915"/>
    <x v="14"/>
    <d v="2011-02-01T00:00:00"/>
    <s v="Yes"/>
  </r>
  <r>
    <x v="5"/>
    <s v="FN00"/>
    <s v="JRNL00110915"/>
    <s v="FN41-00000-25EN-2832"/>
    <x v="0"/>
    <s v="00000"/>
    <x v="10"/>
    <s v="2832"/>
    <s v=""/>
    <n v="-2653505"/>
    <x v="52"/>
    <s v=""/>
    <s v=""/>
    <s v="JRNL00110915"/>
    <x v="14"/>
    <d v="2011-02-01T00:00:00"/>
    <s v="Yes"/>
  </r>
  <r>
    <x v="2"/>
    <s v="FC00"/>
    <s v="JRNL00113146"/>
    <s v="FN00-00000-25DP-2822"/>
    <x v="2"/>
    <s v="00000"/>
    <x v="3"/>
    <s v="2822"/>
    <s v=""/>
    <n v="-139628"/>
    <x v="63"/>
    <s v=""/>
    <s v=""/>
    <s v="JRNL00113146"/>
    <x v="14"/>
    <d v="2011-02-09T00:00:00"/>
    <s v="Yes"/>
  </r>
  <r>
    <x v="2"/>
    <s v="FN00"/>
    <s v="JRNL00114327"/>
    <s v="FN00-00000-25ID-2831"/>
    <x v="2"/>
    <s v="00000"/>
    <x v="20"/>
    <s v="2831"/>
    <s v=""/>
    <n v="45940"/>
    <x v="50"/>
    <s v=""/>
    <s v=""/>
    <s v="JRNL00114327"/>
    <x v="14"/>
    <d v="2011-02-17T00:00:00"/>
    <s v="Yes"/>
  </r>
  <r>
    <x v="5"/>
    <s v="FC00"/>
    <s v="JRNL00114808"/>
    <s v="FN41-00000-25RD-2832"/>
    <x v="0"/>
    <s v="00000"/>
    <x v="13"/>
    <s v="2832"/>
    <s v=""/>
    <n v="241518"/>
    <x v="49"/>
    <s v=""/>
    <s v=""/>
    <s v="JRNL00114808"/>
    <x v="14"/>
    <d v="2011-02-18T00:00:00"/>
    <s v="Yes"/>
  </r>
  <r>
    <x v="5"/>
    <s v="FC00"/>
    <s v="JRNL00114808"/>
    <s v="FN43-00000-25RD-2832"/>
    <x v="1"/>
    <s v="00000"/>
    <x v="13"/>
    <s v="2832"/>
    <s v=""/>
    <n v="102645"/>
    <x v="49"/>
    <s v=""/>
    <s v=""/>
    <s v="JRNL00114808"/>
    <x v="14"/>
    <d v="2011-02-18T00:00:00"/>
    <s v="Yes"/>
  </r>
  <r>
    <x v="5"/>
    <s v="FC00"/>
    <s v="JRNL00114808"/>
    <s v="FN00-00000-25RG-2832"/>
    <x v="2"/>
    <s v="00000"/>
    <x v="21"/>
    <s v="2832"/>
    <s v=""/>
    <n v="-98886"/>
    <x v="49"/>
    <s v=""/>
    <s v=""/>
    <s v="JRNL00114808"/>
    <x v="14"/>
    <d v="2011-02-18T00:00:00"/>
    <s v="Yes"/>
  </r>
  <r>
    <x v="5"/>
    <s v="FC00"/>
    <s v="JRNL00114808"/>
    <s v="FN00-00000-25SD-2832"/>
    <x v="2"/>
    <s v="00000"/>
    <x v="19"/>
    <s v="2832"/>
    <s v=""/>
    <n v="5850"/>
    <x v="49"/>
    <s v=""/>
    <s v=""/>
    <s v="JRNL00114808"/>
    <x v="14"/>
    <d v="2011-02-18T00:00:00"/>
    <s v="Yes"/>
  </r>
  <r>
    <x v="5"/>
    <s v="FC00"/>
    <s v="JRNL00114808"/>
    <s v="FN00-00000-25SI-2831"/>
    <x v="2"/>
    <s v="00000"/>
    <x v="7"/>
    <s v="2831"/>
    <s v=""/>
    <n v="-71607"/>
    <x v="49"/>
    <s v=""/>
    <s v=""/>
    <s v="JRNL00114808"/>
    <x v="14"/>
    <d v="2011-02-18T00:00:00"/>
    <s v="Yes"/>
  </r>
  <r>
    <x v="5"/>
    <s v="FC00"/>
    <s v="JRNL00114808"/>
    <s v="FN00-00000-25SV-2831"/>
    <x v="2"/>
    <s v="00000"/>
    <x v="14"/>
    <s v="2831"/>
    <s v=""/>
    <n v="-18071"/>
    <x v="49"/>
    <s v=""/>
    <s v=""/>
    <s v="JRNL00114808"/>
    <x v="14"/>
    <d v="2011-02-18T00:00:00"/>
    <s v="Yes"/>
  </r>
  <r>
    <x v="5"/>
    <s v="FC00"/>
    <s v="JRNL00114808"/>
    <s v="FN41-00000-25UR-2831"/>
    <x v="0"/>
    <s v="00000"/>
    <x v="9"/>
    <s v="2831"/>
    <s v=""/>
    <n v="2249"/>
    <x v="49"/>
    <s v=""/>
    <s v=""/>
    <s v="JRNL00114808"/>
    <x v="14"/>
    <d v="2011-02-18T00:00:00"/>
    <s v="Yes"/>
  </r>
  <r>
    <x v="5"/>
    <s v="FC00"/>
    <s v="JRNL00114808"/>
    <s v="FN43-00000-25UR-2831"/>
    <x v="1"/>
    <s v="00000"/>
    <x v="9"/>
    <s v="2831"/>
    <s v=""/>
    <n v="910"/>
    <x v="49"/>
    <s v=""/>
    <s v=""/>
    <s v="JRNL00114808"/>
    <x v="14"/>
    <d v="2011-02-18T00:00:00"/>
    <s v="Yes"/>
  </r>
  <r>
    <x v="5"/>
    <s v="FC00"/>
    <s v="JRNL00114808"/>
    <s v="FN00-00000-25VA-2831"/>
    <x v="2"/>
    <s v="00000"/>
    <x v="8"/>
    <s v="2831"/>
    <s v=""/>
    <n v="-237141"/>
    <x v="49"/>
    <s v=""/>
    <s v=""/>
    <s v="JRNL00114808"/>
    <x v="14"/>
    <d v="2011-02-18T00:00:00"/>
    <s v="Yes"/>
  </r>
  <r>
    <x v="5"/>
    <s v="FC00"/>
    <s v="JRNL00114808"/>
    <s v="FN00-00000-25WR-2832"/>
    <x v="2"/>
    <s v="00000"/>
    <x v="15"/>
    <s v="2832"/>
    <s v=""/>
    <n v="304922"/>
    <x v="49"/>
    <s v=""/>
    <s v=""/>
    <s v="JRNL00114808"/>
    <x v="14"/>
    <d v="2011-02-18T00:00:00"/>
    <s v="Yes"/>
  </r>
  <r>
    <x v="5"/>
    <s v="FC00"/>
    <s v="JRNL00114891"/>
    <s v="FN00-00000-25SI-2831"/>
    <x v="2"/>
    <s v="00000"/>
    <x v="7"/>
    <s v="2831"/>
    <s v=""/>
    <n v="71608"/>
    <x v="49"/>
    <s v=""/>
    <s v=""/>
    <s v="JRNL00114891"/>
    <x v="14"/>
    <d v="2011-02-21T00:00:00"/>
    <s v="Yes"/>
  </r>
  <r>
    <x v="5"/>
    <s v="FC00"/>
    <s v="JRNL00114891"/>
    <s v="FN41-00000-25SI-2831"/>
    <x v="0"/>
    <s v="00000"/>
    <x v="7"/>
    <s v="2831"/>
    <s v=""/>
    <n v="-4709"/>
    <x v="49"/>
    <s v=""/>
    <s v=""/>
    <s v="JRNL00114891"/>
    <x v="14"/>
    <d v="2011-02-21T00:00:00"/>
    <s v="Yes"/>
  </r>
  <r>
    <x v="5"/>
    <s v="FC00"/>
    <s v="JRNL00114891"/>
    <s v="FN43-00000-25SI-2831"/>
    <x v="1"/>
    <s v="00000"/>
    <x v="7"/>
    <s v="2831"/>
    <s v=""/>
    <n v="-1904"/>
    <x v="49"/>
    <s v=""/>
    <s v=""/>
    <s v="JRNL00114891"/>
    <x v="14"/>
    <d v="2011-02-21T00:00:00"/>
    <s v="Yes"/>
  </r>
  <r>
    <x v="5"/>
    <s v="FC00"/>
    <s v="JRNL00114891"/>
    <s v="FN41-00000-25SI-2832"/>
    <x v="0"/>
    <s v="00000"/>
    <x v="7"/>
    <s v="2832"/>
    <s v=""/>
    <n v="-22781"/>
    <x v="49"/>
    <s v=""/>
    <s v=""/>
    <s v="JRNL00114891"/>
    <x v="14"/>
    <d v="2011-02-21T00:00:00"/>
    <s v="Yes"/>
  </r>
  <r>
    <x v="5"/>
    <s v="FC00"/>
    <s v="JRNL00114891"/>
    <s v="FN43-00000-25SI-2832"/>
    <x v="1"/>
    <s v="00000"/>
    <x v="7"/>
    <s v="2832"/>
    <s v=""/>
    <n v="-42214"/>
    <x v="49"/>
    <s v=""/>
    <s v=""/>
    <s v="JRNL00114891"/>
    <x v="14"/>
    <d v="2011-02-21T00:00:00"/>
    <s v="Yes"/>
  </r>
  <r>
    <x v="5"/>
    <s v="FC00"/>
    <s v="JRNL00114891"/>
    <s v="FN00-00000-25VA-2831"/>
    <x v="2"/>
    <s v="00000"/>
    <x v="8"/>
    <s v="2831"/>
    <s v=""/>
    <n v="302974"/>
    <x v="49"/>
    <s v=""/>
    <s v=""/>
    <s v="JRNL00114891"/>
    <x v="14"/>
    <d v="2011-02-21T00:00:00"/>
    <s v="Yes"/>
  </r>
  <r>
    <x v="5"/>
    <s v="FC00"/>
    <s v="JRNL00114891"/>
    <s v="FN41-00000-25VA-2831"/>
    <x v="0"/>
    <s v="00000"/>
    <x v="8"/>
    <s v="2831"/>
    <s v=""/>
    <n v="-251934"/>
    <x v="49"/>
    <s v=""/>
    <s v=""/>
    <s v="JRNL00114891"/>
    <x v="14"/>
    <d v="2011-02-21T00:00:00"/>
    <s v="Yes"/>
  </r>
  <r>
    <x v="5"/>
    <s v="FC00"/>
    <s v="JRNL00114891"/>
    <s v="FN43-00000-25VA-2831"/>
    <x v="1"/>
    <s v="00000"/>
    <x v="8"/>
    <s v="2831"/>
    <s v=""/>
    <n v="-119192"/>
    <x v="49"/>
    <s v=""/>
    <s v=""/>
    <s v="JRNL00114891"/>
    <x v="14"/>
    <d v="2011-02-21T00:00:00"/>
    <s v="Yes"/>
  </r>
  <r>
    <x v="5"/>
    <s v="FC00"/>
    <s v="JRNL00114891"/>
    <s v="FN00-00000-25VA-2832"/>
    <x v="2"/>
    <s v="00000"/>
    <x v="8"/>
    <s v="2832"/>
    <s v=""/>
    <n v="68152"/>
    <x v="49"/>
    <s v=""/>
    <s v=""/>
    <s v="JRNL00114891"/>
    <x v="14"/>
    <d v="2011-02-21T00:00:00"/>
    <s v="Yes"/>
  </r>
  <r>
    <x v="2"/>
    <s v="FN00"/>
    <s v="JRNL00112973"/>
    <s v="FN00-00000-25PG-2831"/>
    <x v="2"/>
    <s v="00000"/>
    <x v="18"/>
    <s v="2831"/>
    <s v=""/>
    <n v="-86571"/>
    <x v="64"/>
    <s v=""/>
    <s v=""/>
    <s v="JRNL00112973"/>
    <x v="14"/>
    <d v="2011-02-09T00:00:00"/>
    <s v="Yes"/>
  </r>
  <r>
    <x v="2"/>
    <s v="FN00"/>
    <s v="JRNL00110820"/>
    <s v="FN00-00000-25SD-2832"/>
    <x v="2"/>
    <s v="00000"/>
    <x v="19"/>
    <s v="2832"/>
    <s v=""/>
    <n v="230223.9"/>
    <x v="65"/>
    <s v=""/>
    <s v=""/>
    <s v="JRNL00110820"/>
    <x v="14"/>
    <d v="2011-02-01T00:00:00"/>
    <s v="Yes"/>
  </r>
  <r>
    <x v="5"/>
    <s v="FN00"/>
    <s v="JRNL00110905"/>
    <s v="FN41-00000-25WR-2832"/>
    <x v="0"/>
    <s v="00000"/>
    <x v="15"/>
    <s v="2832"/>
    <s v=""/>
    <n v="-305592"/>
    <x v="52"/>
    <s v=""/>
    <s v=""/>
    <s v="JRNL00110905"/>
    <x v="14"/>
    <d v="2011-02-01T00:00:00"/>
    <s v="Yes"/>
  </r>
  <r>
    <x v="5"/>
    <s v="FN00"/>
    <s v="JRNL00110907"/>
    <s v="FN43-00000-25RD-2832"/>
    <x v="1"/>
    <s v="00000"/>
    <x v="13"/>
    <s v="2832"/>
    <s v=""/>
    <n v="10092"/>
    <x v="52"/>
    <s v=""/>
    <s v=""/>
    <s v="JRNL00110907"/>
    <x v="14"/>
    <d v="2011-02-01T00:00:00"/>
    <s v="Yes"/>
  </r>
  <r>
    <x v="5"/>
    <s v="FN00"/>
    <s v="JRNL00110907"/>
    <s v="FN41-00000-25RD-2832"/>
    <x v="0"/>
    <s v="00000"/>
    <x v="13"/>
    <s v="2832"/>
    <s v=""/>
    <n v="23746"/>
    <x v="52"/>
    <s v=""/>
    <s v=""/>
    <s v="JRNL00110907"/>
    <x v="14"/>
    <d v="2011-02-01T00:00:00"/>
    <s v="Yes"/>
  </r>
  <r>
    <x v="2"/>
    <s v="FN00"/>
    <s v="JRNL00113020"/>
    <s v="FN00-00000-25IT-2550"/>
    <x v="2"/>
    <s v="00000"/>
    <x v="16"/>
    <s v="2550"/>
    <s v=""/>
    <n v="2085.44"/>
    <x v="58"/>
    <s v=""/>
    <s v=""/>
    <s v="JRNL00113020"/>
    <x v="15"/>
    <d v="2011-02-02T00:00:00"/>
    <s v="Yes"/>
  </r>
  <r>
    <x v="2"/>
    <s v="FN00"/>
    <s v="JRNL00115324"/>
    <s v="FN00-00000-25SD-2832"/>
    <x v="2"/>
    <s v="00000"/>
    <x v="19"/>
    <s v="2832"/>
    <s v=""/>
    <n v="-3448.25"/>
    <x v="66"/>
    <s v=""/>
    <s v=""/>
    <s v="JRNL00115324"/>
    <x v="15"/>
    <d v="2011-02-23T00:00:00"/>
    <s v="Yes"/>
  </r>
  <r>
    <x v="2"/>
    <s v="FN00"/>
    <s v="JRNL00118692"/>
    <s v="FN00-00000-25IT-2550"/>
    <x v="2"/>
    <s v="00000"/>
    <x v="16"/>
    <s v="2550"/>
    <s v=""/>
    <n v="2085.44"/>
    <x v="67"/>
    <s v=""/>
    <s v=""/>
    <s v="JRNL00118692"/>
    <x v="16"/>
    <d v="2011-03-08T00:00:00"/>
    <s v="Yes"/>
  </r>
  <r>
    <x v="2"/>
    <s v="FN00"/>
    <s v="JRNL00119167"/>
    <s v="FN00-00000-25SD-2832"/>
    <x v="2"/>
    <s v="00000"/>
    <x v="19"/>
    <s v="2832"/>
    <s v=""/>
    <n v="-3448.25"/>
    <x v="66"/>
    <s v=""/>
    <s v=""/>
    <s v="JRNL00119167"/>
    <x v="16"/>
    <d v="2011-03-09T00:00:00"/>
    <s v="Yes"/>
  </r>
  <r>
    <x v="2"/>
    <s v="CU00"/>
    <s v="JRNL00125806"/>
    <s v="FN00-00000-252L-2832"/>
    <x v="2"/>
    <s v="00000"/>
    <x v="22"/>
    <s v="2832"/>
    <s v=""/>
    <n v="-602667"/>
    <x v="68"/>
    <s v=""/>
    <s v=""/>
    <s v="JRNL00125806"/>
    <x v="17"/>
    <d v="2011-04-13T00:00:00"/>
    <s v="Yes"/>
  </r>
  <r>
    <x v="5"/>
    <s v="FC00"/>
    <s v="JRNL00124060"/>
    <s v="FN00-00000-25AM-2832"/>
    <x v="2"/>
    <s v="00000"/>
    <x v="12"/>
    <s v="2832"/>
    <s v=""/>
    <n v="-62998"/>
    <x v="49"/>
    <s v=""/>
    <s v=""/>
    <s v="JRNL00124060"/>
    <x v="17"/>
    <d v="2011-04-12T00:00:00"/>
    <s v="Yes"/>
  </r>
  <r>
    <x v="2"/>
    <s v="FN00"/>
    <s v="JRNL00125755"/>
    <s v="FN00-00000-25DP-2822"/>
    <x v="2"/>
    <s v="00000"/>
    <x v="3"/>
    <s v="2822"/>
    <s v=""/>
    <n v="-864000"/>
    <x v="40"/>
    <s v=""/>
    <s v=""/>
    <s v="JRNL00125755"/>
    <x v="17"/>
    <d v="2011-04-12T00:00:00"/>
    <s v="Yes"/>
  </r>
  <r>
    <x v="2"/>
    <s v="FN00"/>
    <s v="JRNL00124464"/>
    <s v="FN00-00000-25IT-2550"/>
    <x v="2"/>
    <s v="00000"/>
    <x v="16"/>
    <s v="2550"/>
    <s v=""/>
    <n v="2085.44"/>
    <x v="67"/>
    <s v=""/>
    <s v=""/>
    <s v="JRNL00124464"/>
    <x v="17"/>
    <d v="2011-04-06T00:00:00"/>
    <s v="Yes"/>
  </r>
  <r>
    <x v="2"/>
    <s v="FN00"/>
    <s v="JRNL00125739"/>
    <s v="FN00-00000-25SD-2832"/>
    <x v="2"/>
    <s v="00000"/>
    <x v="19"/>
    <s v="2832"/>
    <s v=""/>
    <n v="-1489.5"/>
    <x v="69"/>
    <s v=""/>
    <s v=""/>
    <s v="JRNL00125739"/>
    <x v="17"/>
    <d v="2011-04-12T00:00:00"/>
    <s v="Yes"/>
  </r>
  <r>
    <x v="2"/>
    <s v="FN00"/>
    <s v="JRNL00125572"/>
    <s v="FN00-00000-25SD-2832"/>
    <x v="2"/>
    <s v="00000"/>
    <x v="19"/>
    <s v="2832"/>
    <s v=""/>
    <n v="-3448.25"/>
    <x v="66"/>
    <s v=""/>
    <s v=""/>
    <s v="JRNL00125572"/>
    <x v="17"/>
    <d v="2011-04-12T00:00:00"/>
    <s v="Yes"/>
  </r>
  <r>
    <x v="6"/>
    <s v="CU00"/>
    <s v="JRNL00129142"/>
    <s v="FN43-00000-25DP-2822"/>
    <x v="1"/>
    <s v="00000"/>
    <x v="3"/>
    <s v="2822"/>
    <s v=""/>
    <n v="-503.94"/>
    <x v="70"/>
    <s v=""/>
    <s v=""/>
    <s v="JRNL00129142"/>
    <x v="18"/>
    <d v="2011-05-05T00:00:00"/>
    <s v="Yes"/>
  </r>
  <r>
    <x v="2"/>
    <s v="FN00"/>
    <s v="JRNL00129507"/>
    <s v="FN00-00000-25IT-2550"/>
    <x v="2"/>
    <s v="00000"/>
    <x v="16"/>
    <s v="2550"/>
    <s v=""/>
    <n v="2085.44"/>
    <x v="45"/>
    <s v=""/>
    <s v=""/>
    <s v="JRNL00129507"/>
    <x v="18"/>
    <d v="2011-05-06T00:00:00"/>
    <s v="Yes"/>
  </r>
  <r>
    <x v="2"/>
    <s v="FN00"/>
    <s v="JRNL00130400"/>
    <s v="FN00-00000-25SD-2832"/>
    <x v="2"/>
    <s v="00000"/>
    <x v="19"/>
    <s v="2832"/>
    <s v=""/>
    <n v="-3945.75"/>
    <x v="69"/>
    <s v=""/>
    <s v=""/>
    <s v="JRNL00130400"/>
    <x v="18"/>
    <d v="2011-05-11T00:00:00"/>
    <s v="Yes"/>
  </r>
  <r>
    <x v="2"/>
    <s v="FN00"/>
    <s v="JRNL00130483"/>
    <s v="FN00-00000-25SD-2832"/>
    <x v="2"/>
    <s v="00000"/>
    <x v="19"/>
    <s v="2832"/>
    <s v=""/>
    <n v="8496"/>
    <x v="71"/>
    <s v=""/>
    <s v=""/>
    <s v="JRNL00130483"/>
    <x v="18"/>
    <d v="2011-05-11T00:00:00"/>
    <s v="Yes"/>
  </r>
  <r>
    <x v="2"/>
    <s v="FN00"/>
    <s v="JRNL00130480"/>
    <s v="FN00-00000-25SD-2832"/>
    <x v="2"/>
    <s v="00000"/>
    <x v="19"/>
    <s v="2832"/>
    <s v=""/>
    <n v="-8496"/>
    <x v="72"/>
    <s v=""/>
    <s v=""/>
    <s v="JRNL00130480"/>
    <x v="18"/>
    <d v="2011-05-11T00:00:00"/>
    <s v="Yes"/>
  </r>
  <r>
    <x v="2"/>
    <s v="FN00"/>
    <s v="JRNL00132562"/>
    <s v="FN00-00000-25IT-2550"/>
    <x v="2"/>
    <s v="00000"/>
    <x v="16"/>
    <s v="2550"/>
    <s v=""/>
    <n v="2085.44"/>
    <x v="45"/>
    <s v=""/>
    <s v=""/>
    <s v="JRNL00132562"/>
    <x v="19"/>
    <d v="2011-06-02T00:00:00"/>
    <s v="Yes"/>
  </r>
  <r>
    <x v="2"/>
    <s v="FN00"/>
    <s v="JRNL00134783"/>
    <s v="FN00-00000-25SD-2832"/>
    <x v="2"/>
    <s v="00000"/>
    <x v="19"/>
    <s v="2832"/>
    <s v=""/>
    <n v="-3945.75"/>
    <x v="66"/>
    <s v=""/>
    <s v=""/>
    <s v="JRNL00134783"/>
    <x v="19"/>
    <d v="2011-06-10T00:00:00"/>
    <s v="Yes"/>
  </r>
  <r>
    <x v="5"/>
    <s v="CU00"/>
    <s v="JRNL00141195"/>
    <s v="FN00-00000-252L-2832"/>
    <x v="2"/>
    <s v="00000"/>
    <x v="22"/>
    <s v="2832"/>
    <s v=""/>
    <n v="-155459"/>
    <x v="68"/>
    <s v=""/>
    <s v=""/>
    <s v="JRNL00141195"/>
    <x v="20"/>
    <d v="2011-07-13T00:00:00"/>
    <s v="Yes"/>
  </r>
  <r>
    <x v="2"/>
    <s v="CU00"/>
    <s v="JRNL00139208"/>
    <s v="FN00-00000-252L-2832"/>
    <x v="2"/>
    <s v="00000"/>
    <x v="22"/>
    <s v="2832"/>
    <s v=""/>
    <n v="602667"/>
    <x v="73"/>
    <s v=""/>
    <s v=""/>
    <s v="JRNL00125806"/>
    <x v="20"/>
    <d v="2011-07-07T00:00:00"/>
    <s v="Yes"/>
  </r>
  <r>
    <x v="2"/>
    <s v="FN00"/>
    <s v="JRNL00138035"/>
    <s v="FN00-00000-25IT-2550"/>
    <x v="2"/>
    <s v="00000"/>
    <x v="16"/>
    <s v="2550"/>
    <s v=""/>
    <n v="2085.44"/>
    <x v="45"/>
    <s v=""/>
    <s v=""/>
    <s v="JRNL00138035"/>
    <x v="20"/>
    <d v="2011-07-05T00:00:00"/>
    <s v="Yes"/>
  </r>
  <r>
    <x v="2"/>
    <s v="FN00"/>
    <s v="JRNL00139677"/>
    <s v="FN00-00000-25DP-2822"/>
    <x v="2"/>
    <s v="00000"/>
    <x v="3"/>
    <s v="2822"/>
    <s v=""/>
    <n v="-1954000"/>
    <x v="74"/>
    <s v=""/>
    <s v=""/>
    <s v="JRNL00139677"/>
    <x v="20"/>
    <d v="2011-07-08T00:00:00"/>
    <s v="Yes"/>
  </r>
  <r>
    <x v="2"/>
    <s v="FN00"/>
    <s v="JRNL00139677"/>
    <s v="FN00-00000-25DP-2822"/>
    <x v="2"/>
    <s v="00000"/>
    <x v="3"/>
    <s v="2822"/>
    <s v=""/>
    <n v="864000"/>
    <x v="75"/>
    <s v=""/>
    <s v=""/>
    <s v="JRNL00139677"/>
    <x v="20"/>
    <d v="2011-07-08T00:00:00"/>
    <s v="Yes"/>
  </r>
  <r>
    <x v="2"/>
    <s v="FN00"/>
    <s v="JRNL00139109"/>
    <s v="FN00-00000-25SD-2832"/>
    <x v="2"/>
    <s v="00000"/>
    <x v="19"/>
    <s v="2832"/>
    <s v=""/>
    <n v="-3945.75"/>
    <x v="66"/>
    <s v=""/>
    <s v=""/>
    <s v="JRNL00139109"/>
    <x v="20"/>
    <d v="2011-07-05T00:00:00"/>
    <s v="Yes"/>
  </r>
  <r>
    <x v="5"/>
    <s v="CU00"/>
    <s v="JRNL00141196"/>
    <s v="FN00-00000-252L-2832"/>
    <x v="2"/>
    <s v="00000"/>
    <x v="22"/>
    <s v="2832"/>
    <s v=""/>
    <n v="155459"/>
    <x v="68"/>
    <s v=""/>
    <s v=""/>
    <s v="JRNL00141195"/>
    <x v="21"/>
    <d v="2011-08-02T00:00:00"/>
    <s v="Yes"/>
  </r>
  <r>
    <x v="2"/>
    <s v="FN00"/>
    <s v="JRNL00143595"/>
    <s v="FN00-00000-25IT-2550"/>
    <x v="2"/>
    <s v="00000"/>
    <x v="16"/>
    <s v="2550"/>
    <s v=""/>
    <n v="2085.44"/>
    <x v="45"/>
    <s v=""/>
    <s v=""/>
    <s v="JRNL00143595"/>
    <x v="21"/>
    <d v="2011-08-02T00:00:00"/>
    <s v="Yes"/>
  </r>
  <r>
    <x v="2"/>
    <s v="FN00"/>
    <s v="JRNL00145042"/>
    <s v="FN00-00000-25SD-2832"/>
    <x v="2"/>
    <s v="00000"/>
    <x v="19"/>
    <s v="2832"/>
    <s v=""/>
    <n v="-3945.75"/>
    <x v="66"/>
    <s v=""/>
    <s v=""/>
    <s v="JRNL00145042"/>
    <x v="21"/>
    <d v="2011-08-10T00:00:00"/>
    <s v="Yes"/>
  </r>
  <r>
    <x v="5"/>
    <s v="CU00"/>
    <s v="JRNL00150932"/>
    <s v="FN00-00000-252L-2832"/>
    <x v="2"/>
    <s v="00000"/>
    <x v="22"/>
    <s v="2832"/>
    <s v=""/>
    <n v="-297190"/>
    <x v="68"/>
    <s v=""/>
    <s v=""/>
    <s v="JRNL00150932"/>
    <x v="22"/>
    <d v="2011-09-16T00:00:00"/>
    <s v="Yes"/>
  </r>
  <r>
    <x v="2"/>
    <s v="FN00"/>
    <s v="JRNL00146396"/>
    <s v="FN00-00000-25IT-2550"/>
    <x v="2"/>
    <s v="00000"/>
    <x v="16"/>
    <s v="2550"/>
    <s v=""/>
    <n v="2085.44"/>
    <x v="45"/>
    <s v=""/>
    <s v=""/>
    <s v="JRNL00146396"/>
    <x v="22"/>
    <d v="2011-09-02T00:00:00"/>
    <s v="Yes"/>
  </r>
  <r>
    <x v="2"/>
    <s v="FN00"/>
    <s v="JRNL00150651"/>
    <s v="FN00-00000-25SD-2832"/>
    <x v="2"/>
    <s v="00000"/>
    <x v="19"/>
    <s v="2832"/>
    <s v=""/>
    <n v="-3945.75"/>
    <x v="66"/>
    <s v=""/>
    <s v=""/>
    <s v="JRNL00150651"/>
    <x v="22"/>
    <d v="2011-09-15T00:00:00"/>
    <s v="Yes"/>
  </r>
  <r>
    <x v="5"/>
    <s v="CU00"/>
    <s v="JRNL00150936"/>
    <s v="FN00-00000-252L-2832"/>
    <x v="2"/>
    <s v="00000"/>
    <x v="22"/>
    <s v="2832"/>
    <s v=""/>
    <n v="297190"/>
    <x v="68"/>
    <s v=""/>
    <s v=""/>
    <s v="JRNL00150932"/>
    <x v="23"/>
    <d v="2011-09-16T00:00:00"/>
    <s v="Yes"/>
  </r>
  <r>
    <x v="5"/>
    <s v="CU00"/>
    <s v="JRNL00154956"/>
    <s v="FN00-00000-252L-2832"/>
    <x v="2"/>
    <s v="00000"/>
    <x v="22"/>
    <s v="2832"/>
    <s v=""/>
    <n v="32653"/>
    <x v="68"/>
    <s v=""/>
    <s v=""/>
    <s v="JRNL00154956"/>
    <x v="23"/>
    <d v="2011-10-12T00:00:00"/>
    <s v="Yes"/>
  </r>
  <r>
    <x v="2"/>
    <s v="FN00"/>
    <s v="JRNL00153909"/>
    <s v="FN00-00000-25MR-2831"/>
    <x v="2"/>
    <s v="00000"/>
    <x v="23"/>
    <s v="2831"/>
    <s v=""/>
    <n v="-38000"/>
    <x v="76"/>
    <s v=""/>
    <s v=""/>
    <s v="JRNL00153909"/>
    <x v="23"/>
    <d v="2011-10-12T00:00:00"/>
    <s v="Yes"/>
  </r>
  <r>
    <x v="2"/>
    <s v="FN00"/>
    <s v="JRNL00154948"/>
    <s v="FN00-00000-25PG-2831"/>
    <x v="2"/>
    <s v="00000"/>
    <x v="18"/>
    <s v="2831"/>
    <s v=""/>
    <n v="119000"/>
    <x v="76"/>
    <s v=""/>
    <s v=""/>
    <s v="JRNL00154948"/>
    <x v="23"/>
    <d v="2011-10-12T00:00:00"/>
    <s v="Yes"/>
  </r>
  <r>
    <x v="2"/>
    <s v="FN00"/>
    <s v="JRNL00152993"/>
    <s v="FN00-00000-25IT-2550"/>
    <x v="2"/>
    <s v="00000"/>
    <x v="16"/>
    <s v="2550"/>
    <s v=""/>
    <n v="2085.44"/>
    <x v="45"/>
    <s v=""/>
    <s v=""/>
    <s v="JRNL00152993"/>
    <x v="23"/>
    <d v="2011-10-04T00:00:00"/>
    <s v="Yes"/>
  </r>
  <r>
    <x v="2"/>
    <s v="FN00"/>
    <s v="JRNL00153765"/>
    <s v="FN00-00000-25DP-2822"/>
    <x v="2"/>
    <s v="00000"/>
    <x v="3"/>
    <s v="2822"/>
    <s v=""/>
    <n v="-2522000"/>
    <x v="76"/>
    <s v=""/>
    <s v=""/>
    <s v="JRNL00153765"/>
    <x v="23"/>
    <d v="2011-10-12T00:00:00"/>
    <s v="Yes"/>
  </r>
  <r>
    <x v="2"/>
    <s v="FN00"/>
    <s v="JRNL00153765"/>
    <s v="FN00-00000-25DP-2822"/>
    <x v="2"/>
    <s v="00000"/>
    <x v="3"/>
    <s v="2822"/>
    <s v=""/>
    <n v="1954000"/>
    <x v="77"/>
    <s v=""/>
    <s v=""/>
    <s v="JRNL00153765"/>
    <x v="23"/>
    <d v="2011-10-12T00:00:00"/>
    <s v="Yes"/>
  </r>
  <r>
    <x v="2"/>
    <s v="FN00"/>
    <s v="JRNL00153593"/>
    <s v="FN00-00000-25SD-2832"/>
    <x v="2"/>
    <s v="00000"/>
    <x v="19"/>
    <s v="2832"/>
    <s v=""/>
    <n v="-3945.75"/>
    <x v="66"/>
    <s v=""/>
    <s v=""/>
    <s v="JRNL00153593"/>
    <x v="23"/>
    <d v="2011-10-10T00:00:00"/>
    <s v="Yes"/>
  </r>
  <r>
    <x v="5"/>
    <s v="CU00"/>
    <s v="JRNL00154959"/>
    <s v="FN00-00000-252L-2832"/>
    <x v="2"/>
    <s v="00000"/>
    <x v="22"/>
    <s v="2832"/>
    <s v=""/>
    <n v="-32653"/>
    <x v="68"/>
    <s v=""/>
    <s v=""/>
    <s v="JRNL00154956"/>
    <x v="24"/>
    <d v="2011-10-12T00:00:00"/>
    <s v="Yes"/>
  </r>
  <r>
    <x v="5"/>
    <s v="CU00"/>
    <s v="JRNL00160867"/>
    <s v="FN00-00000-252L-2832"/>
    <x v="2"/>
    <s v="00000"/>
    <x v="22"/>
    <s v="2832"/>
    <s v=""/>
    <n v="-138257"/>
    <x v="68"/>
    <s v=""/>
    <s v=""/>
    <s v="JRNL00160867"/>
    <x v="24"/>
    <d v="2011-11-10T00:00:00"/>
    <s v="Yes"/>
  </r>
  <r>
    <x v="2"/>
    <s v="FN00"/>
    <s v="JRNL00158482"/>
    <s v="FN00-00000-25IT-2550"/>
    <x v="2"/>
    <s v="00000"/>
    <x v="16"/>
    <s v="2550"/>
    <s v=""/>
    <n v="2085.44"/>
    <x v="45"/>
    <s v=""/>
    <s v=""/>
    <s v="JRNL00158482"/>
    <x v="24"/>
    <d v="2011-11-02T00:00:00"/>
    <s v="Yes"/>
  </r>
  <r>
    <x v="2"/>
    <s v="FN00"/>
    <s v="JRNL00160332"/>
    <s v="FN00-00000-25SD-2832"/>
    <x v="2"/>
    <s v="00000"/>
    <x v="19"/>
    <s v="2832"/>
    <s v=""/>
    <n v="-3945.75"/>
    <x v="66"/>
    <s v=""/>
    <s v=""/>
    <s v="JRNL00160332"/>
    <x v="24"/>
    <d v="2011-11-09T00:00:00"/>
    <s v="Yes"/>
  </r>
  <r>
    <x v="5"/>
    <s v="CU00"/>
    <s v="JRNL00160868"/>
    <s v="FN00-00000-252L-2832"/>
    <x v="2"/>
    <s v="00000"/>
    <x v="22"/>
    <s v="2832"/>
    <s v=""/>
    <n v="138257"/>
    <x v="68"/>
    <s v=""/>
    <s v=""/>
    <s v="JRNL00160867"/>
    <x v="25"/>
    <d v="2011-11-10T00:00:00"/>
    <s v="Yes"/>
  </r>
  <r>
    <x v="5"/>
    <s v="CU00"/>
    <s v="JRNL00165142"/>
    <s v="FN00-00000-252L-2832"/>
    <x v="2"/>
    <s v="00000"/>
    <x v="22"/>
    <s v="2832"/>
    <s v=""/>
    <n v="-416202"/>
    <x v="68"/>
    <s v=""/>
    <s v=""/>
    <s v="JRNL00165142"/>
    <x v="25"/>
    <d v="2011-12-12T00:00:00"/>
    <s v="Yes"/>
  </r>
  <r>
    <x v="2"/>
    <s v="FN00"/>
    <s v="JRNL00163224"/>
    <s v="FN00-00000-25IT-2550"/>
    <x v="2"/>
    <s v="00000"/>
    <x v="16"/>
    <s v="2550"/>
    <s v=""/>
    <n v="2085.44"/>
    <x v="45"/>
    <s v=""/>
    <s v=""/>
    <s v="JRNL00163224"/>
    <x v="25"/>
    <d v="2011-12-05T00:00:00"/>
    <s v="Yes"/>
  </r>
  <r>
    <x v="2"/>
    <s v="FN00"/>
    <s v="JRNL00165037"/>
    <s v="FN00-00000-25SD-2832"/>
    <x v="2"/>
    <s v="00000"/>
    <x v="19"/>
    <s v="2832"/>
    <s v=""/>
    <n v="-3945.75"/>
    <x v="66"/>
    <s v=""/>
    <s v=""/>
    <s v="JRNL00165037"/>
    <x v="25"/>
    <d v="2011-12-09T00:00:00"/>
    <s v="Yes"/>
  </r>
  <r>
    <x v="2"/>
    <s v="FN00"/>
    <s v="JRNL00168953"/>
    <s v="FN00-00000-25MR-2831"/>
    <x v="2"/>
    <s v="00000"/>
    <x v="23"/>
    <s v="2831"/>
    <s v=""/>
    <n v="38000"/>
    <x v="78"/>
    <s v=""/>
    <s v=""/>
    <s v="JRNL00168953"/>
    <x v="26"/>
    <d v="2012-01-18T00:00:00"/>
    <s v="Yes"/>
  </r>
  <r>
    <x v="2"/>
    <s v="FN00"/>
    <s v="JRNL00168953"/>
    <s v="FN00-00000-25PG-2831"/>
    <x v="2"/>
    <s v="00000"/>
    <x v="18"/>
    <s v="2831"/>
    <s v=""/>
    <n v="-119000"/>
    <x v="78"/>
    <s v=""/>
    <s v=""/>
    <s v="JRNL00168953"/>
    <x v="26"/>
    <d v="2012-01-18T00:00:00"/>
    <s v="Yes"/>
  </r>
  <r>
    <x v="2"/>
    <s v="FN00"/>
    <s v="JRNL00171782"/>
    <s v="FN00-00000-25RC-2832"/>
    <x v="2"/>
    <s v="00000"/>
    <x v="6"/>
    <s v="2832"/>
    <s v=""/>
    <n v="58215"/>
    <x v="79"/>
    <s v=""/>
    <s v=""/>
    <s v="JRNL00171782"/>
    <x v="26"/>
    <d v="2012-01-30T00:00:00"/>
    <s v="Yes"/>
  </r>
  <r>
    <x v="2"/>
    <s v="FN00"/>
    <s v="JRNL00171917"/>
    <s v="FN00-00000-25RC-2832"/>
    <x v="2"/>
    <s v="00000"/>
    <x v="6"/>
    <s v="2832"/>
    <s v=""/>
    <n v="-58215"/>
    <x v="79"/>
    <s v=""/>
    <s v=""/>
    <s v="JRNL00171782"/>
    <x v="26"/>
    <d v="2012-01-31T00:00:00"/>
    <s v="Yes"/>
  </r>
  <r>
    <x v="5"/>
    <s v="CU00"/>
    <s v="JRNL00165143"/>
    <s v="FN00-00000-252L-2832"/>
    <x v="2"/>
    <s v="00000"/>
    <x v="22"/>
    <s v="2832"/>
    <s v=""/>
    <n v="416202"/>
    <x v="68"/>
    <s v=""/>
    <s v=""/>
    <s v="JRNL00165142"/>
    <x v="26"/>
    <d v="2012-01-11T00:00:00"/>
    <s v="Yes"/>
  </r>
  <r>
    <x v="2"/>
    <s v="FN00"/>
    <s v="JRNL00171916"/>
    <s v="FN00-00000-25AM-2832"/>
    <x v="2"/>
    <s v="00000"/>
    <x v="12"/>
    <s v="2832"/>
    <s v=""/>
    <n v="189178"/>
    <x v="48"/>
    <s v=""/>
    <s v=""/>
    <s v="JRNL00171916"/>
    <x v="26"/>
    <d v="2012-01-31T00:00:00"/>
    <s v="Yes"/>
  </r>
  <r>
    <x v="5"/>
    <s v="CU00"/>
    <s v="JRNL00174453"/>
    <s v="FN00-00000-252L-2832"/>
    <x v="2"/>
    <s v="00000"/>
    <x v="22"/>
    <s v="2832"/>
    <s v=""/>
    <n v="1159064"/>
    <x v="80"/>
    <s v=""/>
    <s v=""/>
    <s v="JRNL00174453"/>
    <x v="26"/>
    <d v="2012-02-03T00:00:00"/>
    <s v="Yes"/>
  </r>
  <r>
    <x v="2"/>
    <s v="FN00"/>
    <s v="JRNL00171782"/>
    <s v="FN00-00000-25AM-2832"/>
    <x v="2"/>
    <s v="00000"/>
    <x v="12"/>
    <s v="2832"/>
    <s v=""/>
    <n v="189178"/>
    <x v="79"/>
    <s v=""/>
    <s v=""/>
    <s v="JRNL00171782"/>
    <x v="26"/>
    <d v="2012-01-30T00:00:00"/>
    <s v="Yes"/>
  </r>
  <r>
    <x v="2"/>
    <s v="FN00"/>
    <s v="JRNL00171782"/>
    <s v="FN00-00000-25AM-2832"/>
    <x v="2"/>
    <s v="00000"/>
    <x v="12"/>
    <s v="2832"/>
    <s v=""/>
    <n v="22284"/>
    <x v="79"/>
    <s v=""/>
    <s v=""/>
    <s v="JRNL00171782"/>
    <x v="26"/>
    <d v="2012-01-30T00:00:00"/>
    <s v="Yes"/>
  </r>
  <r>
    <x v="2"/>
    <s v="FN00"/>
    <s v="JRNL00171917"/>
    <s v="FN00-00000-25AM-2832"/>
    <x v="2"/>
    <s v="00000"/>
    <x v="12"/>
    <s v="2832"/>
    <s v=""/>
    <n v="-189178"/>
    <x v="79"/>
    <s v=""/>
    <s v=""/>
    <s v="JRNL00171782"/>
    <x v="26"/>
    <d v="2012-01-31T00:00:00"/>
    <s v="Yes"/>
  </r>
  <r>
    <x v="2"/>
    <s v="FN00"/>
    <s v="JRNL00171917"/>
    <s v="FN00-00000-25AM-2832"/>
    <x v="2"/>
    <s v="00000"/>
    <x v="12"/>
    <s v="2832"/>
    <s v=""/>
    <n v="-22284"/>
    <x v="79"/>
    <s v=""/>
    <s v=""/>
    <s v="JRNL00171782"/>
    <x v="26"/>
    <d v="2012-01-31T00:00:00"/>
    <s v="Yes"/>
  </r>
  <r>
    <x v="2"/>
    <s v="FN00"/>
    <s v="JRNL00171916"/>
    <s v="FN00-00000-25AM-2832"/>
    <x v="2"/>
    <s v="00000"/>
    <x v="12"/>
    <s v="2832"/>
    <s v=""/>
    <n v="22284"/>
    <x v="81"/>
    <s v=""/>
    <s v=""/>
    <s v="JRNL00171916"/>
    <x v="26"/>
    <d v="2012-01-31T00:00:00"/>
    <s v="Yes"/>
  </r>
  <r>
    <x v="7"/>
    <s v="FN00"/>
    <s v="JRNL00171666"/>
    <s v="FN00-00000-25MC-2832"/>
    <x v="2"/>
    <s v="00000"/>
    <x v="24"/>
    <s v="2832"/>
    <s v=""/>
    <n v="-348538"/>
    <x v="82"/>
    <s v=""/>
    <s v=""/>
    <s v="JRNL00171666"/>
    <x v="26"/>
    <d v="2012-01-19T00:00:00"/>
    <s v="Yes"/>
  </r>
  <r>
    <x v="2"/>
    <s v="FN00"/>
    <s v="JRNL00171916"/>
    <s v="FN00-00000-25RC-2832"/>
    <x v="2"/>
    <s v="00000"/>
    <x v="6"/>
    <s v="2832"/>
    <s v=""/>
    <n v="58215"/>
    <x v="83"/>
    <s v=""/>
    <s v=""/>
    <s v="JRNL00171916"/>
    <x v="26"/>
    <d v="2012-01-31T00:00:00"/>
    <s v="Yes"/>
  </r>
  <r>
    <x v="7"/>
    <s v="FN00"/>
    <s v="JRNL00171666"/>
    <s v="FN00-00000-25AA-2832"/>
    <x v="2"/>
    <s v="00000"/>
    <x v="2"/>
    <s v="2832"/>
    <s v=""/>
    <n v="-18090087"/>
    <x v="84"/>
    <s v=""/>
    <s v=""/>
    <s v="JRNL00171666"/>
    <x v="26"/>
    <d v="2012-01-19T00:00:00"/>
    <s v="Yes"/>
  </r>
  <r>
    <x v="2"/>
    <s v="FN00"/>
    <s v="JRNL00174426"/>
    <s v="FN00-00000-25AM-2832"/>
    <x v="2"/>
    <s v="00000"/>
    <x v="12"/>
    <s v="2832"/>
    <s v=""/>
    <n v="-115421"/>
    <x v="85"/>
    <s v=""/>
    <s v=""/>
    <s v="JRNL00174426"/>
    <x v="26"/>
    <d v="2012-02-03T00:00:00"/>
    <s v="Yes"/>
  </r>
  <r>
    <x v="4"/>
    <s v="FN00"/>
    <s v="JRNL00165546"/>
    <s v="FN00-00000-25BD-2831"/>
    <x v="2"/>
    <s v="00000"/>
    <x v="4"/>
    <s v="2831"/>
    <s v=""/>
    <n v="-2590"/>
    <x v="86"/>
    <s v=""/>
    <s v=""/>
    <s v="JRNL00165546"/>
    <x v="26"/>
    <d v="2012-01-18T00:00:00"/>
    <s v="Yes"/>
  </r>
  <r>
    <x v="2"/>
    <s v="FN00"/>
    <s v="JRNL00168104"/>
    <s v="FN00-00000-25IT-2550"/>
    <x v="2"/>
    <s v="00000"/>
    <x v="16"/>
    <s v="2550"/>
    <s v=""/>
    <n v="2085.44"/>
    <x v="45"/>
    <s v=""/>
    <s v=""/>
    <s v="JRNL00168104"/>
    <x v="26"/>
    <d v="2012-01-09T00:00:00"/>
    <s v="Yes"/>
  </r>
  <r>
    <x v="2"/>
    <s v="FN00"/>
    <s v="JRNL00171916"/>
    <s v="FN00-00000-25DP-2822"/>
    <x v="2"/>
    <s v="00000"/>
    <x v="3"/>
    <s v="2822"/>
    <s v=""/>
    <n v="-4287585"/>
    <x v="87"/>
    <s v=""/>
    <s v=""/>
    <s v="JRNL00171916"/>
    <x v="26"/>
    <d v="2012-01-31T00:00:00"/>
    <s v="Yes"/>
  </r>
  <r>
    <x v="2"/>
    <s v="FN00"/>
    <s v="JRNL00174426"/>
    <s v="FN00-00000-25DP-2822"/>
    <x v="2"/>
    <s v="00000"/>
    <x v="3"/>
    <s v="2822"/>
    <s v=""/>
    <n v="115421"/>
    <x v="85"/>
    <s v=""/>
    <s v=""/>
    <s v="JRNL00174426"/>
    <x v="26"/>
    <d v="2012-02-03T00:00:00"/>
    <s v="Yes"/>
  </r>
  <r>
    <x v="5"/>
    <s v="FC00"/>
    <s v="JRNL00174522"/>
    <s v="FN00-00000-25BD-2831"/>
    <x v="2"/>
    <s v="00000"/>
    <x v="4"/>
    <s v="2831"/>
    <s v=""/>
    <n v="2590"/>
    <x v="88"/>
    <s v=""/>
    <s v=""/>
    <s v="JRNL00174522"/>
    <x v="26"/>
    <d v="2012-02-03T00:00:00"/>
    <s v="Yes"/>
  </r>
  <r>
    <x v="4"/>
    <s v="FN00"/>
    <s v="JRNL00165546"/>
    <s v="FN00-00000-25DP-2822"/>
    <x v="2"/>
    <s v="00000"/>
    <x v="3"/>
    <s v="2822"/>
    <s v=""/>
    <n v="24099"/>
    <x v="89"/>
    <s v=""/>
    <s v=""/>
    <s v="JRNL00165546"/>
    <x v="26"/>
    <d v="2012-01-18T00:00:00"/>
    <s v="Yes"/>
  </r>
  <r>
    <x v="4"/>
    <s v="FN00"/>
    <s v="JRNL00165546"/>
    <s v="FN00-00000-25DP-2822"/>
    <x v="2"/>
    <s v="00000"/>
    <x v="3"/>
    <s v="2822"/>
    <s v=""/>
    <n v="-50436"/>
    <x v="89"/>
    <s v=""/>
    <s v=""/>
    <s v="JRNL00165546"/>
    <x v="26"/>
    <d v="2012-01-18T00:00:00"/>
    <s v="Yes"/>
  </r>
  <r>
    <x v="2"/>
    <s v="FN00"/>
    <s v="JRNL00171849"/>
    <s v="FN00-00000-25IT-2550"/>
    <x v="2"/>
    <s v="00000"/>
    <x v="16"/>
    <s v="2550"/>
    <s v=""/>
    <n v="25025.279999999999"/>
    <x v="90"/>
    <s v=""/>
    <s v=""/>
    <s v="JRNL00171849"/>
    <x v="26"/>
    <d v="2012-01-30T00:00:00"/>
    <s v="Yes"/>
  </r>
  <r>
    <x v="2"/>
    <s v="FN00"/>
    <s v="JRNL00168953"/>
    <s v="FN00-00000-25DP-2822"/>
    <x v="2"/>
    <s v="00000"/>
    <x v="3"/>
    <s v="2822"/>
    <s v=""/>
    <n v="2522000"/>
    <x v="78"/>
    <s v=""/>
    <s v=""/>
    <s v="JRNL00168953"/>
    <x v="26"/>
    <d v="2012-01-18T00:00:00"/>
    <s v="Yes"/>
  </r>
  <r>
    <x v="2"/>
    <s v="FN00"/>
    <s v="JRNL00168953"/>
    <s v="FN00-00000-25IT-2550"/>
    <x v="2"/>
    <s v="00000"/>
    <x v="16"/>
    <s v="2550"/>
    <s v=""/>
    <n v="-25025.279999999999"/>
    <x v="78"/>
    <s v=""/>
    <s v=""/>
    <s v="JRNL00168953"/>
    <x v="26"/>
    <d v="2012-01-18T00:00:00"/>
    <s v="Yes"/>
  </r>
  <r>
    <x v="2"/>
    <s v="FN00"/>
    <s v="JRNL00171782"/>
    <s v="FN00-00000-25BD-2831"/>
    <x v="2"/>
    <s v="00000"/>
    <x v="4"/>
    <s v="2831"/>
    <s v=""/>
    <n v="17133"/>
    <x v="79"/>
    <s v=""/>
    <s v=""/>
    <s v="JRNL00171782"/>
    <x v="26"/>
    <d v="2012-01-30T00:00:00"/>
    <s v="Yes"/>
  </r>
  <r>
    <x v="2"/>
    <s v="FN00"/>
    <s v="JRNL00171782"/>
    <s v="FN00-00000-25CN-2831"/>
    <x v="2"/>
    <s v="00000"/>
    <x v="5"/>
    <s v="2831"/>
    <s v=""/>
    <n v="-279007"/>
    <x v="79"/>
    <s v=""/>
    <s v=""/>
    <s v="JRNL00171782"/>
    <x v="26"/>
    <d v="2012-01-30T00:00:00"/>
    <s v="Yes"/>
  </r>
  <r>
    <x v="2"/>
    <s v="FN00"/>
    <s v="JRNL00171782"/>
    <s v="FN00-00000-25DP-2822"/>
    <x v="2"/>
    <s v="00000"/>
    <x v="3"/>
    <s v="2822"/>
    <s v=""/>
    <n v="-3812816"/>
    <x v="79"/>
    <s v=""/>
    <s v=""/>
    <s v="JRNL00171782"/>
    <x v="26"/>
    <d v="2012-01-30T00:00:00"/>
    <s v="Yes"/>
  </r>
  <r>
    <x v="2"/>
    <s v="FN00"/>
    <s v="JRNL00171782"/>
    <s v="FN00-00000-25EN-2832"/>
    <x v="2"/>
    <s v="00000"/>
    <x v="10"/>
    <s v="2832"/>
    <s v=""/>
    <n v="-32743"/>
    <x v="79"/>
    <s v=""/>
    <s v=""/>
    <s v="JRNL00171782"/>
    <x v="26"/>
    <d v="2012-01-30T00:00:00"/>
    <s v="Yes"/>
  </r>
  <r>
    <x v="2"/>
    <s v="FN00"/>
    <s v="JRNL00171782"/>
    <s v="FN00-00000-25ID-2831"/>
    <x v="2"/>
    <s v="00000"/>
    <x v="20"/>
    <s v="2831"/>
    <s v=""/>
    <n v="-11558"/>
    <x v="79"/>
    <s v=""/>
    <s v=""/>
    <s v="JRNL00171782"/>
    <x v="26"/>
    <d v="2012-01-30T00:00:00"/>
    <s v="Yes"/>
  </r>
  <r>
    <x v="2"/>
    <s v="FN00"/>
    <s v="JRNL00171782"/>
    <s v="FN00-00000-25DP-2822"/>
    <x v="2"/>
    <s v="00000"/>
    <x v="3"/>
    <s v="2822"/>
    <s v=""/>
    <n v="-161984"/>
    <x v="79"/>
    <s v=""/>
    <s v=""/>
    <s v="JRNL00171782"/>
    <x v="26"/>
    <d v="2012-01-30T00:00:00"/>
    <s v="Yes"/>
  </r>
  <r>
    <x v="2"/>
    <s v="FN00"/>
    <s v="JRNL00171782"/>
    <s v="FN00-00000-25DP-2822"/>
    <x v="2"/>
    <s v="00000"/>
    <x v="3"/>
    <s v="2822"/>
    <s v=""/>
    <n v="-41928"/>
    <x v="79"/>
    <s v=""/>
    <s v=""/>
    <s v="JRNL00171782"/>
    <x v="26"/>
    <d v="2012-01-30T00:00:00"/>
    <s v="Yes"/>
  </r>
  <r>
    <x v="2"/>
    <s v="FN00"/>
    <s v="JRNL00171782"/>
    <s v="FN00-00000-25DP-2822"/>
    <x v="2"/>
    <s v="00000"/>
    <x v="3"/>
    <s v="2822"/>
    <s v=""/>
    <n v="65179"/>
    <x v="79"/>
    <s v=""/>
    <s v=""/>
    <s v="JRNL00171782"/>
    <x v="26"/>
    <d v="2012-01-30T00:00:00"/>
    <s v="Yes"/>
  </r>
  <r>
    <x v="2"/>
    <s v="FN00"/>
    <s v="JRNL00171917"/>
    <s v="FN00-00000-25BD-2831"/>
    <x v="2"/>
    <s v="00000"/>
    <x v="4"/>
    <s v="2831"/>
    <s v=""/>
    <n v="-17133"/>
    <x v="79"/>
    <s v=""/>
    <s v=""/>
    <s v="JRNL00171782"/>
    <x v="26"/>
    <d v="2012-01-31T00:00:00"/>
    <s v="Yes"/>
  </r>
  <r>
    <x v="2"/>
    <s v="FN00"/>
    <s v="JRNL00171917"/>
    <s v="FN00-00000-25CN-2831"/>
    <x v="2"/>
    <s v="00000"/>
    <x v="5"/>
    <s v="2831"/>
    <s v=""/>
    <n v="279007"/>
    <x v="79"/>
    <s v=""/>
    <s v=""/>
    <s v="JRNL00171782"/>
    <x v="26"/>
    <d v="2012-01-31T00:00:00"/>
    <s v="Yes"/>
  </r>
  <r>
    <x v="2"/>
    <s v="FN00"/>
    <s v="JRNL00171917"/>
    <s v="FN00-00000-25DP-2822"/>
    <x v="2"/>
    <s v="00000"/>
    <x v="3"/>
    <s v="2822"/>
    <s v=""/>
    <n v="3812816"/>
    <x v="79"/>
    <s v=""/>
    <s v=""/>
    <s v="JRNL00171782"/>
    <x v="26"/>
    <d v="2012-01-31T00:00:00"/>
    <s v="Yes"/>
  </r>
  <r>
    <x v="2"/>
    <s v="FN00"/>
    <s v="JRNL00171917"/>
    <s v="FN00-00000-25EN-2832"/>
    <x v="2"/>
    <s v="00000"/>
    <x v="10"/>
    <s v="2832"/>
    <s v=""/>
    <n v="32743"/>
    <x v="79"/>
    <s v=""/>
    <s v=""/>
    <s v="JRNL00171782"/>
    <x v="26"/>
    <d v="2012-01-31T00:00:00"/>
    <s v="Yes"/>
  </r>
  <r>
    <x v="2"/>
    <s v="FN00"/>
    <s v="JRNL00171916"/>
    <s v="FN00-00000-25ID-2831"/>
    <x v="2"/>
    <s v="00000"/>
    <x v="20"/>
    <s v="2831"/>
    <s v=""/>
    <n v="-11558"/>
    <x v="59"/>
    <s v=""/>
    <s v=""/>
    <s v="JRNL00171916"/>
    <x v="26"/>
    <d v="2012-01-31T00:00:00"/>
    <s v="Yes"/>
  </r>
  <r>
    <x v="2"/>
    <s v="FN00"/>
    <s v="JRNL00171916"/>
    <s v="FN00-00000-25DP-2822"/>
    <x v="2"/>
    <s v="00000"/>
    <x v="3"/>
    <s v="2822"/>
    <s v=""/>
    <n v="-161984"/>
    <x v="91"/>
    <s v=""/>
    <s v=""/>
    <s v="JRNL00171916"/>
    <x v="26"/>
    <d v="2012-01-31T00:00:00"/>
    <s v="Yes"/>
  </r>
  <r>
    <x v="2"/>
    <s v="FN00"/>
    <s v="JRNL00171916"/>
    <s v="FN00-00000-25DP-2822"/>
    <x v="2"/>
    <s v="00000"/>
    <x v="3"/>
    <s v="2822"/>
    <s v=""/>
    <n v="-41928"/>
    <x v="92"/>
    <s v=""/>
    <s v=""/>
    <s v="JRNL00171916"/>
    <x v="26"/>
    <d v="2012-01-31T00:00:00"/>
    <s v="Yes"/>
  </r>
  <r>
    <x v="2"/>
    <s v="FN00"/>
    <s v="JRNL00171916"/>
    <s v="FN00-00000-25BD-2831"/>
    <x v="2"/>
    <s v="00000"/>
    <x v="4"/>
    <s v="2831"/>
    <s v=""/>
    <n v="17133"/>
    <x v="93"/>
    <s v=""/>
    <s v=""/>
    <s v="JRNL00171916"/>
    <x v="26"/>
    <d v="2012-01-31T00:00:00"/>
    <s v="Yes"/>
  </r>
  <r>
    <x v="2"/>
    <s v="FN00"/>
    <s v="JRNL00171917"/>
    <s v="FN00-00000-25ID-2831"/>
    <x v="2"/>
    <s v="00000"/>
    <x v="20"/>
    <s v="2831"/>
    <s v=""/>
    <n v="11558"/>
    <x v="79"/>
    <s v=""/>
    <s v=""/>
    <s v="JRNL00171782"/>
    <x v="26"/>
    <d v="2012-01-31T00:00:00"/>
    <s v="Yes"/>
  </r>
  <r>
    <x v="2"/>
    <s v="FN00"/>
    <s v="JRNL00171917"/>
    <s v="FN00-00000-25DP-2822"/>
    <x v="2"/>
    <s v="00000"/>
    <x v="3"/>
    <s v="2822"/>
    <s v=""/>
    <n v="161984"/>
    <x v="79"/>
    <s v=""/>
    <s v=""/>
    <s v="JRNL00171782"/>
    <x v="26"/>
    <d v="2012-01-31T00:00:00"/>
    <s v="Yes"/>
  </r>
  <r>
    <x v="2"/>
    <s v="FN00"/>
    <s v="JRNL00171917"/>
    <s v="FN00-00000-25DP-2822"/>
    <x v="2"/>
    <s v="00000"/>
    <x v="3"/>
    <s v="2822"/>
    <s v=""/>
    <n v="41928"/>
    <x v="79"/>
    <s v=""/>
    <s v=""/>
    <s v="JRNL00171782"/>
    <x v="26"/>
    <d v="2012-01-31T00:00:00"/>
    <s v="Yes"/>
  </r>
  <r>
    <x v="2"/>
    <s v="FN00"/>
    <s v="JRNL00171917"/>
    <s v="FN00-00000-25DP-2822"/>
    <x v="2"/>
    <s v="00000"/>
    <x v="3"/>
    <s v="2822"/>
    <s v=""/>
    <n v="-65179"/>
    <x v="79"/>
    <s v=""/>
    <s v=""/>
    <s v="JRNL00171782"/>
    <x v="26"/>
    <d v="2012-01-31T00:00:00"/>
    <s v="Yes"/>
  </r>
  <r>
    <x v="2"/>
    <s v="FN00"/>
    <s v="JRNL00171916"/>
    <s v="FN00-00000-25CN-2831"/>
    <x v="2"/>
    <s v="00000"/>
    <x v="5"/>
    <s v="2831"/>
    <s v=""/>
    <n v="-279007"/>
    <x v="94"/>
    <s v=""/>
    <s v=""/>
    <s v="JRNL00171916"/>
    <x v="26"/>
    <d v="2012-01-31T00:00:00"/>
    <s v="Yes"/>
  </r>
  <r>
    <x v="2"/>
    <s v="FN00"/>
    <s v="JRNL00171916"/>
    <s v="FN00-00000-25EN-2832"/>
    <x v="2"/>
    <s v="00000"/>
    <x v="10"/>
    <s v="2832"/>
    <s v=""/>
    <n v="-32743"/>
    <x v="95"/>
    <s v=""/>
    <s v=""/>
    <s v="JRNL00171916"/>
    <x v="26"/>
    <d v="2012-01-31T00:00:00"/>
    <s v="Yes"/>
  </r>
  <r>
    <x v="2"/>
    <s v="FN00"/>
    <s v="JRNL00171916"/>
    <s v="FN00-00000-25WR-2832"/>
    <x v="2"/>
    <s v="00000"/>
    <x v="15"/>
    <s v="2832"/>
    <s v=""/>
    <n v="2986"/>
    <x v="96"/>
    <s v=""/>
    <s v=""/>
    <s v="JRNL00171916"/>
    <x v="26"/>
    <d v="2012-01-31T00:00:00"/>
    <s v="Yes"/>
  </r>
  <r>
    <x v="5"/>
    <s v="FC00"/>
    <s v="JRNL00174519"/>
    <s v="FN00-00000-25SI-2831"/>
    <x v="2"/>
    <s v="00000"/>
    <x v="7"/>
    <s v="2831"/>
    <s v=""/>
    <n v="45939"/>
    <x v="88"/>
    <s v=""/>
    <s v=""/>
    <s v="JRNL00174519"/>
    <x v="26"/>
    <d v="2012-02-03T00:00:00"/>
    <s v="Yes"/>
  </r>
  <r>
    <x v="4"/>
    <s v="FC00"/>
    <s v="JRNL00165607"/>
    <s v="FN00-00000-25SD-2832"/>
    <x v="2"/>
    <s v="00000"/>
    <x v="19"/>
    <s v="2832"/>
    <s v=""/>
    <n v="421"/>
    <x v="97"/>
    <s v=""/>
    <s v=""/>
    <s v="JRNL00165607"/>
    <x v="26"/>
    <d v="2012-01-18T00:00:00"/>
    <s v="Yes"/>
  </r>
  <r>
    <x v="2"/>
    <s v="FN00"/>
    <s v="JRNL00168953"/>
    <s v="FN00-00000-25SD-2832"/>
    <x v="2"/>
    <s v="00000"/>
    <x v="19"/>
    <s v="2832"/>
    <s v=""/>
    <n v="43400.25"/>
    <x v="78"/>
    <s v=""/>
    <s v=""/>
    <s v="JRNL00168953"/>
    <x v="26"/>
    <d v="2012-01-18T00:00:00"/>
    <s v="Yes"/>
  </r>
  <r>
    <x v="2"/>
    <s v="FN00"/>
    <s v="JRNL00171782"/>
    <s v="FN00-00000-25WR-2832"/>
    <x v="2"/>
    <s v="00000"/>
    <x v="15"/>
    <s v="2832"/>
    <s v=""/>
    <n v="2986"/>
    <x v="79"/>
    <s v=""/>
    <s v=""/>
    <s v="JRNL00171782"/>
    <x v="26"/>
    <d v="2012-01-30T00:00:00"/>
    <s v="Yes"/>
  </r>
  <r>
    <x v="2"/>
    <s v="FN00"/>
    <s v="JRNL00171917"/>
    <s v="FN00-00000-25WR-2832"/>
    <x v="2"/>
    <s v="00000"/>
    <x v="15"/>
    <s v="2832"/>
    <s v=""/>
    <n v="-2986"/>
    <x v="79"/>
    <s v=""/>
    <s v=""/>
    <s v="JRNL00171782"/>
    <x v="26"/>
    <d v="2012-01-31T00:00:00"/>
    <s v="Yes"/>
  </r>
  <r>
    <x v="2"/>
    <s v="FN00"/>
    <s v="JRNL00171746"/>
    <s v="FN00-00000-25SD-2832"/>
    <x v="2"/>
    <s v="00000"/>
    <x v="19"/>
    <s v="2832"/>
    <s v=""/>
    <n v="357386"/>
    <x v="98"/>
    <s v=""/>
    <s v=""/>
    <s v="JRNL00171746"/>
    <x v="26"/>
    <d v="2012-01-25T00:00:00"/>
    <s v="Yes"/>
  </r>
  <r>
    <x v="2"/>
    <s v="FN00"/>
    <s v="JRNL00171746"/>
    <s v="FN00-00000-25SD-2832"/>
    <x v="2"/>
    <s v="00000"/>
    <x v="19"/>
    <s v="2832"/>
    <s v=""/>
    <n v="-125085"/>
    <x v="98"/>
    <s v=""/>
    <s v=""/>
    <s v="JRNL00171746"/>
    <x v="26"/>
    <d v="2012-01-25T00:00:00"/>
    <s v="Yes"/>
  </r>
  <r>
    <x v="2"/>
    <s v="FN00"/>
    <s v="JRNL00171923"/>
    <s v="FN00-00000-25SD-2832"/>
    <x v="2"/>
    <s v="00000"/>
    <x v="19"/>
    <s v="2832"/>
    <s v=""/>
    <n v="36232"/>
    <x v="99"/>
    <s v=""/>
    <s v=""/>
    <s v="JRNL00171923"/>
    <x v="26"/>
    <d v="2012-02-03T00:00:00"/>
    <s v="Yes"/>
  </r>
  <r>
    <x v="3"/>
    <s v="FN00"/>
    <s v="JRNL00176895"/>
    <s v="FN00-00000-25AA-2832"/>
    <x v="2"/>
    <s v="00000"/>
    <x v="2"/>
    <s v="2832"/>
    <s v=""/>
    <n v="54162"/>
    <x v="100"/>
    <s v=""/>
    <s v=""/>
    <s v="JRNL00176895"/>
    <x v="27"/>
    <d v="2012-02-20T00:00:00"/>
    <s v="Yes"/>
  </r>
  <r>
    <x v="3"/>
    <s v="FN00"/>
    <s v="JRNL00176896"/>
    <s v="FN00-00000-25MC-2832"/>
    <x v="2"/>
    <s v="00000"/>
    <x v="24"/>
    <s v="2832"/>
    <s v=""/>
    <n v="10251"/>
    <x v="101"/>
    <s v=""/>
    <s v=""/>
    <s v="JRNL00176896"/>
    <x v="27"/>
    <d v="2012-02-20T00:00:00"/>
    <s v="Yes"/>
  </r>
  <r>
    <x v="2"/>
    <s v="FN00"/>
    <s v="JRNL00174686"/>
    <s v="FN00-00000-25IT-2550"/>
    <x v="2"/>
    <s v="00000"/>
    <x v="16"/>
    <s v="2550"/>
    <s v=""/>
    <n v="1596.5"/>
    <x v="45"/>
    <s v=""/>
    <s v=""/>
    <s v="JRNL00174686"/>
    <x v="27"/>
    <d v="2012-02-10T00:00:00"/>
    <s v="Yes"/>
  </r>
  <r>
    <x v="3"/>
    <s v="FN00"/>
    <s v="JRNL00179514"/>
    <s v="FN00-00000-25AA-2832"/>
    <x v="2"/>
    <s v="00000"/>
    <x v="2"/>
    <s v="2832"/>
    <s v=""/>
    <n v="54162"/>
    <x v="100"/>
    <s v=""/>
    <s v=""/>
    <s v="JRNL00179514"/>
    <x v="28"/>
    <d v="2012-03-06T00:00:00"/>
    <s v="Yes"/>
  </r>
  <r>
    <x v="3"/>
    <s v="FN00"/>
    <s v="JRNL00179515"/>
    <s v="FN00-00000-25MC-2832"/>
    <x v="2"/>
    <s v="00000"/>
    <x v="24"/>
    <s v="2832"/>
    <s v=""/>
    <n v="10251"/>
    <x v="101"/>
    <s v=""/>
    <s v=""/>
    <s v="JRNL00179515"/>
    <x v="28"/>
    <d v="2012-03-06T00:00:00"/>
    <s v="Yes"/>
  </r>
  <r>
    <x v="2"/>
    <s v="FN00"/>
    <s v="JRNL00179510"/>
    <s v="FN00-00000-25IT-2550"/>
    <x v="2"/>
    <s v="00000"/>
    <x v="16"/>
    <s v="2550"/>
    <s v=""/>
    <n v="1596.5"/>
    <x v="45"/>
    <s v=""/>
    <s v=""/>
    <s v="JRNL00179510"/>
    <x v="28"/>
    <d v="2012-03-06T00:00:00"/>
    <s v="Yes"/>
  </r>
  <r>
    <x v="3"/>
    <s v="FN00"/>
    <s v="JRNL00182696"/>
    <s v="FN00-00000-25AA-2832"/>
    <x v="2"/>
    <s v="00000"/>
    <x v="2"/>
    <s v="2832"/>
    <s v=""/>
    <n v="54162"/>
    <x v="100"/>
    <s v=""/>
    <s v=""/>
    <s v="JRNL00182696"/>
    <x v="29"/>
    <d v="2012-04-03T00:00:00"/>
    <s v="Yes"/>
  </r>
  <r>
    <x v="3"/>
    <s v="FN00"/>
    <s v="JRNL00182715"/>
    <s v="FN00-00000-25MC-2832"/>
    <x v="2"/>
    <s v="00000"/>
    <x v="24"/>
    <s v="2832"/>
    <s v=""/>
    <n v="10251"/>
    <x v="101"/>
    <s v=""/>
    <s v=""/>
    <s v="JRNL00182715"/>
    <x v="29"/>
    <d v="2012-04-03T00:00:00"/>
    <s v="Yes"/>
  </r>
  <r>
    <x v="2"/>
    <s v="FN00"/>
    <s v="JRNL00182614"/>
    <s v="FN00-00000-25IT-2550"/>
    <x v="2"/>
    <s v="00000"/>
    <x v="16"/>
    <s v="2550"/>
    <s v=""/>
    <n v="1596.5"/>
    <x v="45"/>
    <s v=""/>
    <s v=""/>
    <s v="JRNL00182614"/>
    <x v="29"/>
    <d v="2012-04-03T00:00:00"/>
    <s v="Yes"/>
  </r>
  <r>
    <x v="2"/>
    <s v="CU00"/>
    <s v="JRNL00185999"/>
    <s v="FN00-00000-25DP-2822"/>
    <x v="2"/>
    <s v="00000"/>
    <x v="3"/>
    <s v="2822"/>
    <s v=""/>
    <n v="-485000"/>
    <x v="102"/>
    <s v=""/>
    <s v=""/>
    <s v="JRNL00185999"/>
    <x v="29"/>
    <d v="2012-04-12T00:00:00"/>
    <s v="Yes"/>
  </r>
  <r>
    <x v="2"/>
    <s v="FN00"/>
    <s v="JRNL00185989"/>
    <s v="FN00-00000-25SD-2832"/>
    <x v="2"/>
    <s v="00000"/>
    <x v="19"/>
    <s v="2832"/>
    <s v=""/>
    <n v="13755"/>
    <x v="103"/>
    <s v=""/>
    <s v=""/>
    <s v="JRNL00185989"/>
    <x v="29"/>
    <d v="2012-04-12T00:00:00"/>
    <s v="Yes"/>
  </r>
  <r>
    <x v="3"/>
    <s v="FN00"/>
    <s v="JRNL00187836"/>
    <s v="FN00-00000-25AA-2832"/>
    <x v="2"/>
    <s v="00000"/>
    <x v="2"/>
    <s v="2832"/>
    <s v=""/>
    <n v="54162"/>
    <x v="100"/>
    <s v=""/>
    <s v=""/>
    <s v="JRNL00187836"/>
    <x v="30"/>
    <d v="2012-05-07T00:00:00"/>
    <s v="Yes"/>
  </r>
  <r>
    <x v="3"/>
    <s v="FN00"/>
    <s v="JRNL00187837"/>
    <s v="FN00-00000-25MC-2832"/>
    <x v="2"/>
    <s v="00000"/>
    <x v="24"/>
    <s v="2832"/>
    <s v=""/>
    <n v="10251"/>
    <x v="101"/>
    <s v=""/>
    <s v=""/>
    <s v="JRNL00187837"/>
    <x v="30"/>
    <d v="2012-05-07T00:00:00"/>
    <s v="Yes"/>
  </r>
  <r>
    <x v="2"/>
    <s v="FN00"/>
    <s v="JRNL00187810"/>
    <s v="FN00-00000-25IT-2550"/>
    <x v="2"/>
    <s v="00000"/>
    <x v="16"/>
    <s v="2550"/>
    <s v=""/>
    <n v="1596.5"/>
    <x v="45"/>
    <s v=""/>
    <s v=""/>
    <s v="JRNL00187810"/>
    <x v="30"/>
    <d v="2012-05-07T00:00:00"/>
    <s v="Yes"/>
  </r>
  <r>
    <x v="3"/>
    <s v="FN00"/>
    <s v="JRNL00194002"/>
    <s v="FN00-00000-25AA-2832"/>
    <x v="2"/>
    <s v="00000"/>
    <x v="2"/>
    <s v="2832"/>
    <s v=""/>
    <n v="54162"/>
    <x v="100"/>
    <s v=""/>
    <s v=""/>
    <s v="JRNL00194002"/>
    <x v="31"/>
    <d v="2012-06-05T00:00:00"/>
    <s v="Yes"/>
  </r>
  <r>
    <x v="3"/>
    <s v="FN00"/>
    <s v="JRNL00194003"/>
    <s v="FN00-00000-25MC-2832"/>
    <x v="2"/>
    <s v="00000"/>
    <x v="24"/>
    <s v="2832"/>
    <s v=""/>
    <n v="10251"/>
    <x v="101"/>
    <s v=""/>
    <s v=""/>
    <s v="JRNL00194003"/>
    <x v="31"/>
    <d v="2012-06-05T00:00:00"/>
    <s v="Yes"/>
  </r>
  <r>
    <x v="2"/>
    <s v="FN00"/>
    <s v="JRNL00193996"/>
    <s v="FN00-00000-25IT-2550"/>
    <x v="2"/>
    <s v="00000"/>
    <x v="16"/>
    <s v="2550"/>
    <s v=""/>
    <n v="1596.5"/>
    <x v="45"/>
    <s v=""/>
    <s v=""/>
    <s v="JRNL00193996"/>
    <x v="31"/>
    <d v="2012-06-05T00:00:00"/>
    <s v="Yes"/>
  </r>
  <r>
    <x v="3"/>
    <s v="FN00"/>
    <s v="JRNL00198556"/>
    <s v="FN00-00000-25AA-2832"/>
    <x v="2"/>
    <s v="00000"/>
    <x v="2"/>
    <s v="2832"/>
    <s v=""/>
    <n v="54162"/>
    <x v="100"/>
    <s v=""/>
    <s v=""/>
    <s v="JRNL00198556"/>
    <x v="32"/>
    <d v="2012-07-03T00:00:00"/>
    <s v="Yes"/>
  </r>
  <r>
    <x v="3"/>
    <s v="FN00"/>
    <s v="JRNL00198559"/>
    <s v="FN00-00000-25MC-2832"/>
    <x v="2"/>
    <s v="00000"/>
    <x v="24"/>
    <s v="2832"/>
    <s v=""/>
    <n v="10251"/>
    <x v="101"/>
    <s v=""/>
    <s v=""/>
    <s v="JRNL00198559"/>
    <x v="32"/>
    <d v="2012-07-03T00:00:00"/>
    <s v="Yes"/>
  </r>
  <r>
    <x v="2"/>
    <s v="FN00"/>
    <s v="JRNL00198545"/>
    <s v="FN00-00000-25IT-2550"/>
    <x v="2"/>
    <s v="00000"/>
    <x v="16"/>
    <s v="2550"/>
    <s v=""/>
    <n v="1596.5"/>
    <x v="45"/>
    <s v=""/>
    <s v=""/>
    <s v="JRNL00198545"/>
    <x v="32"/>
    <d v="2012-07-03T00:00:00"/>
    <s v="Yes"/>
  </r>
  <r>
    <x v="2"/>
    <s v="CU00"/>
    <s v="JRNL00199030"/>
    <s v="FN00-00000-25DP-2822"/>
    <x v="2"/>
    <s v="00000"/>
    <x v="3"/>
    <s v="2822"/>
    <s v=""/>
    <n v="485000"/>
    <x v="104"/>
    <s v=""/>
    <s v=""/>
    <s v="JRNL00199030"/>
    <x v="32"/>
    <d v="2012-07-05T00:00:00"/>
    <s v="Yes"/>
  </r>
  <r>
    <x v="2"/>
    <s v="CU00"/>
    <s v="JRNL00199099"/>
    <s v="FN00-00000-25DP-2822"/>
    <x v="2"/>
    <s v="00000"/>
    <x v="3"/>
    <s v="2822"/>
    <s v=""/>
    <n v="-981000"/>
    <x v="102"/>
    <s v=""/>
    <s v=""/>
    <s v="JRNL00199099"/>
    <x v="32"/>
    <d v="2012-07-05T00:00:00"/>
    <s v="Yes"/>
  </r>
  <r>
    <x v="2"/>
    <s v="FN00"/>
    <s v="JRNL00199093"/>
    <s v="FN00-00000-25SD-2832"/>
    <x v="2"/>
    <s v="00000"/>
    <x v="19"/>
    <s v="2832"/>
    <s v=""/>
    <n v="-13755"/>
    <x v="105"/>
    <s v=""/>
    <s v=""/>
    <s v="JRNL00199093"/>
    <x v="32"/>
    <d v="2012-07-11T00:00:00"/>
    <s v="Yes"/>
  </r>
  <r>
    <x v="2"/>
    <s v="FN00"/>
    <s v="JRNL00199131"/>
    <s v="FN00-00000-25SD-2832"/>
    <x v="2"/>
    <s v="00000"/>
    <x v="19"/>
    <s v="2832"/>
    <s v=""/>
    <n v="32292"/>
    <x v="106"/>
    <s v=""/>
    <s v=""/>
    <s v="JRNL00199131"/>
    <x v="32"/>
    <d v="2012-07-11T00:00:00"/>
    <s v="Yes"/>
  </r>
  <r>
    <x v="3"/>
    <s v="FN00"/>
    <s v="JRNL00204677"/>
    <s v="FN00-00000-25AA-2832"/>
    <x v="2"/>
    <s v="00000"/>
    <x v="2"/>
    <s v="2832"/>
    <s v=""/>
    <n v="54162"/>
    <x v="100"/>
    <s v=""/>
    <s v=""/>
    <s v="JRNL00204677"/>
    <x v="33"/>
    <d v="2012-08-02T00:00:00"/>
    <s v="Yes"/>
  </r>
  <r>
    <x v="3"/>
    <s v="FN00"/>
    <s v="JRNL00204678"/>
    <s v="FN00-00000-25MC-2832"/>
    <x v="2"/>
    <s v="00000"/>
    <x v="24"/>
    <s v="2832"/>
    <s v=""/>
    <n v="10251"/>
    <x v="101"/>
    <s v=""/>
    <s v=""/>
    <s v="JRNL00204678"/>
    <x v="33"/>
    <d v="2012-08-02T00:00:00"/>
    <s v="Yes"/>
  </r>
  <r>
    <x v="2"/>
    <s v="FN00"/>
    <s v="JRNL00204673"/>
    <s v="FN00-00000-25IT-2550"/>
    <x v="2"/>
    <s v="00000"/>
    <x v="16"/>
    <s v="2550"/>
    <s v=""/>
    <n v="1596.5"/>
    <x v="45"/>
    <s v=""/>
    <s v=""/>
    <s v="JRNL00204673"/>
    <x v="33"/>
    <d v="2012-08-02T00:00:00"/>
    <s v="Yes"/>
  </r>
  <r>
    <x v="3"/>
    <s v="FN00"/>
    <s v="JRNL00210686"/>
    <s v="FN00-00000-25AA-2832"/>
    <x v="2"/>
    <s v="00000"/>
    <x v="2"/>
    <s v="2832"/>
    <s v=""/>
    <n v="54162"/>
    <x v="100"/>
    <s v=""/>
    <s v=""/>
    <s v="JRNL00210686"/>
    <x v="34"/>
    <d v="2012-09-11T00:00:00"/>
    <s v="Yes"/>
  </r>
  <r>
    <x v="3"/>
    <s v="FN00"/>
    <s v="JRNL00210687"/>
    <s v="FN00-00000-25MC-2832"/>
    <x v="2"/>
    <s v="00000"/>
    <x v="24"/>
    <s v="2832"/>
    <s v=""/>
    <n v="10251"/>
    <x v="101"/>
    <s v=""/>
    <s v=""/>
    <s v="JRNL00210687"/>
    <x v="34"/>
    <d v="2012-09-11T00:00:00"/>
    <s v="Yes"/>
  </r>
  <r>
    <x v="2"/>
    <s v="FN00"/>
    <s v="JRNL00210682"/>
    <s v="FN00-00000-25IT-2550"/>
    <x v="2"/>
    <s v="00000"/>
    <x v="16"/>
    <s v="2550"/>
    <s v=""/>
    <n v="1596.5"/>
    <x v="45"/>
    <s v=""/>
    <s v=""/>
    <s v="JRNL00210682"/>
    <x v="34"/>
    <d v="2012-09-11T00:00:00"/>
    <s v="Yes"/>
  </r>
  <r>
    <x v="3"/>
    <s v="FN00"/>
    <s v="JRNL00215086"/>
    <s v="FN00-00000-25AA-2832"/>
    <x v="2"/>
    <s v="00000"/>
    <x v="2"/>
    <s v="2832"/>
    <s v=""/>
    <n v="54162"/>
    <x v="100"/>
    <s v=""/>
    <s v=""/>
    <s v="JRNL00215086"/>
    <x v="35"/>
    <d v="2012-10-01T00:00:00"/>
    <s v="Yes"/>
  </r>
  <r>
    <x v="3"/>
    <s v="FN00"/>
    <s v="JRNL00215088"/>
    <s v="FN00-00000-25MC-2832"/>
    <x v="2"/>
    <s v="00000"/>
    <x v="24"/>
    <s v="2832"/>
    <s v=""/>
    <n v="10251"/>
    <x v="101"/>
    <s v=""/>
    <s v=""/>
    <s v="JRNL00215088"/>
    <x v="35"/>
    <d v="2012-10-01T00:00:00"/>
    <s v="Yes"/>
  </r>
  <r>
    <x v="2"/>
    <s v="CU00"/>
    <s v="JRNL00217533"/>
    <s v="FN00-00000-25DP-2822"/>
    <x v="2"/>
    <s v="00000"/>
    <x v="3"/>
    <s v="2822"/>
    <s v=""/>
    <n v="981000"/>
    <x v="107"/>
    <s v=""/>
    <s v=""/>
    <s v="JRNL00217533"/>
    <x v="35"/>
    <d v="2012-10-08T00:00:00"/>
    <s v="Yes"/>
  </r>
  <r>
    <x v="2"/>
    <s v="FN00"/>
    <s v="JRNL00215076"/>
    <s v="FN00-00000-25IT-2550"/>
    <x v="2"/>
    <s v="00000"/>
    <x v="16"/>
    <s v="2550"/>
    <s v=""/>
    <n v="1596.5"/>
    <x v="45"/>
    <s v=""/>
    <s v=""/>
    <s v="JRNL00215076"/>
    <x v="35"/>
    <d v="2012-10-01T00:00:00"/>
    <s v="Yes"/>
  </r>
  <r>
    <x v="2"/>
    <s v="CU00"/>
    <s v="JRNL00217534"/>
    <s v="FN00-00000-25DP-2822"/>
    <x v="2"/>
    <s v="00000"/>
    <x v="3"/>
    <s v="2822"/>
    <s v=""/>
    <n v="-1364000"/>
    <x v="108"/>
    <s v=""/>
    <s v=""/>
    <s v="JRNL00217534"/>
    <x v="35"/>
    <d v="2012-10-08T00:00:00"/>
    <s v="Yes"/>
  </r>
  <r>
    <x v="2"/>
    <s v="FN00"/>
    <s v="JRNL00217556"/>
    <s v="FN00-00000-25SD-2832"/>
    <x v="2"/>
    <s v="00000"/>
    <x v="19"/>
    <s v="2832"/>
    <s v=""/>
    <n v="35363"/>
    <x v="109"/>
    <s v=""/>
    <s v=""/>
    <s v="JRNL00217556"/>
    <x v="35"/>
    <d v="2012-10-08T00:00:00"/>
    <s v="Yes"/>
  </r>
  <r>
    <x v="2"/>
    <s v="FN00"/>
    <s v="JRNL00217555"/>
    <s v="FN00-00000-25SD-2832"/>
    <x v="2"/>
    <s v="00000"/>
    <x v="19"/>
    <s v="2832"/>
    <s v=""/>
    <n v="-32292"/>
    <x v="110"/>
    <s v=""/>
    <s v=""/>
    <s v="JRNL00217555"/>
    <x v="35"/>
    <d v="2012-10-08T00:00:00"/>
    <s v="Yes"/>
  </r>
  <r>
    <x v="3"/>
    <s v="FN00"/>
    <s v="JRNL00221105"/>
    <s v="FN00-00000-25AA-2832"/>
    <x v="2"/>
    <s v="00000"/>
    <x v="2"/>
    <s v="2832"/>
    <s v=""/>
    <n v="54162"/>
    <x v="100"/>
    <s v=""/>
    <s v=""/>
    <s v="JRNL00221105"/>
    <x v="36"/>
    <d v="2012-11-05T00:00:00"/>
    <s v="Yes"/>
  </r>
  <r>
    <x v="3"/>
    <s v="FN00"/>
    <s v="JRNL00221106"/>
    <s v="FN00-00000-25MC-2832"/>
    <x v="2"/>
    <s v="00000"/>
    <x v="24"/>
    <s v="2832"/>
    <s v=""/>
    <n v="10251"/>
    <x v="101"/>
    <s v=""/>
    <s v=""/>
    <s v="JRNL00221106"/>
    <x v="36"/>
    <d v="2012-11-05T00:00:00"/>
    <s v="Yes"/>
  </r>
  <r>
    <x v="2"/>
    <s v="FN00"/>
    <s v="JRNL00221101"/>
    <s v="FN00-00000-25IT-2550"/>
    <x v="2"/>
    <s v="00000"/>
    <x v="16"/>
    <s v="2550"/>
    <s v=""/>
    <n v="1596.5"/>
    <x v="45"/>
    <s v=""/>
    <s v=""/>
    <s v="JRNL00221101"/>
    <x v="36"/>
    <d v="2012-11-05T00:00:00"/>
    <s v="Yes"/>
  </r>
  <r>
    <x v="3"/>
    <s v="FN00"/>
    <s v="JRNL00227167"/>
    <s v="FN00-00000-25AA-2832"/>
    <x v="2"/>
    <s v="00000"/>
    <x v="2"/>
    <s v="2832"/>
    <s v=""/>
    <n v="54162"/>
    <x v="100"/>
    <s v=""/>
    <s v=""/>
    <s v="JRNL00227167"/>
    <x v="37"/>
    <d v="2012-12-11T00:00:00"/>
    <s v="Yes"/>
  </r>
  <r>
    <x v="3"/>
    <s v="FN00"/>
    <s v="JRNL00227168"/>
    <s v="FN00-00000-25MC-2832"/>
    <x v="2"/>
    <s v="00000"/>
    <x v="24"/>
    <s v="2832"/>
    <s v=""/>
    <n v="10251"/>
    <x v="101"/>
    <s v=""/>
    <s v=""/>
    <s v="JRNL00227168"/>
    <x v="37"/>
    <d v="2012-12-11T00:00:00"/>
    <s v="Yes"/>
  </r>
  <r>
    <x v="2"/>
    <s v="FN00"/>
    <s v="JRNL00227163"/>
    <s v="FN00-00000-25IT-2550"/>
    <x v="2"/>
    <s v="00000"/>
    <x v="16"/>
    <s v="2550"/>
    <s v=""/>
    <n v="1596.5"/>
    <x v="45"/>
    <s v=""/>
    <s v=""/>
    <s v="JRNL00227163"/>
    <x v="37"/>
    <d v="2012-12-11T00:00:00"/>
    <s v="Yes"/>
  </r>
  <r>
    <x v="3"/>
    <s v="CU00"/>
    <s v="JRNL00229342"/>
    <s v="FN00-00000-25DP-2822"/>
    <x v="2"/>
    <s v="00000"/>
    <x v="3"/>
    <s v="2822"/>
    <s v=""/>
    <n v="1241552"/>
    <x v="111"/>
    <s v=""/>
    <s v=""/>
    <s v="JRNL00229342"/>
    <x v="37"/>
    <d v="2012-12-10T00:00:00"/>
    <s v="Yes"/>
  </r>
  <r>
    <x v="4"/>
    <s v="FC00"/>
    <s v="JRNL00224734"/>
    <s v="FN00-00000-25SD-2832"/>
    <x v="2"/>
    <s v="00000"/>
    <x v="19"/>
    <s v="2832"/>
    <s v=""/>
    <n v="-3609"/>
    <x v="112"/>
    <s v=""/>
    <s v=""/>
    <s v="JRNL00224734"/>
    <x v="37"/>
    <d v="2012-12-11T00:00:00"/>
    <s v="Yes"/>
  </r>
  <r>
    <x v="3"/>
    <s v="CU00"/>
    <s v="JRNL00229342"/>
    <s v="FN00-AA700-25RG-2832"/>
    <x v="2"/>
    <s v="AA700"/>
    <x v="21"/>
    <s v="2832"/>
    <s v=""/>
    <n v="388808"/>
    <x v="113"/>
    <s v=""/>
    <s v=""/>
    <s v="JRNL00229342"/>
    <x v="37"/>
    <d v="2012-12-10T00:00:00"/>
    <s v="Yes"/>
  </r>
  <r>
    <x v="3"/>
    <s v="FN00"/>
    <s v="JRNL00229354"/>
    <s v="FN00-AA700-25RG-2832"/>
    <x v="2"/>
    <s v="AA700"/>
    <x v="21"/>
    <s v="2832"/>
    <s v=""/>
    <n v="-125796"/>
    <x v="114"/>
    <s v=""/>
    <s v=""/>
    <s v="JRNL00229354"/>
    <x v="37"/>
    <d v="2012-12-10T00:00:00"/>
    <s v="Yes"/>
  </r>
  <r>
    <x v="3"/>
    <s v="FN00"/>
    <s v="JRNL00233527"/>
    <s v="FN00-00000-25AA-2832"/>
    <x v="2"/>
    <s v="00000"/>
    <x v="2"/>
    <s v="2832"/>
    <s v=""/>
    <n v="54162"/>
    <x v="100"/>
    <s v=""/>
    <s v=""/>
    <s v="JRNL00233527"/>
    <x v="38"/>
    <d v="2013-01-03T00:00:00"/>
    <s v="Yes"/>
  </r>
  <r>
    <x v="2"/>
    <s v="FN00"/>
    <s v="JRNL00239001"/>
    <s v="FN00-00000-25AM-2832"/>
    <x v="2"/>
    <s v="00000"/>
    <x v="12"/>
    <s v="2832"/>
    <s v=""/>
    <n v="-130987"/>
    <x v="115"/>
    <s v=""/>
    <s v=""/>
    <s v="JRNL00239001"/>
    <x v="38"/>
    <d v="2013-01-24T00:00:00"/>
    <s v="Yes"/>
  </r>
  <r>
    <x v="5"/>
    <s v="CU00"/>
    <s v="JRNL00239055"/>
    <s v="FN00-00000-252L-2832"/>
    <x v="2"/>
    <s v="00000"/>
    <x v="22"/>
    <s v="2832"/>
    <s v=""/>
    <n v="-1159064"/>
    <x v="116"/>
    <s v=""/>
    <s v=""/>
    <s v="JRNL00239055"/>
    <x v="38"/>
    <d v="2013-01-26T00:00:00"/>
    <s v="Yes"/>
  </r>
  <r>
    <x v="5"/>
    <s v="CU00"/>
    <s v="JRNL00239831"/>
    <s v="FN00-00000-252L-2832"/>
    <x v="2"/>
    <s v="00000"/>
    <x v="22"/>
    <s v="2832"/>
    <s v=""/>
    <n v="1159064"/>
    <x v="116"/>
    <s v=""/>
    <s v=""/>
    <s v="JRNL00239055"/>
    <x v="38"/>
    <d v="2013-01-29T00:00:00"/>
    <s v="Yes"/>
  </r>
  <r>
    <x v="2"/>
    <s v="FN00"/>
    <s v="JRNL00239001"/>
    <s v="FN00-00000-25PC-2822"/>
    <x v="2"/>
    <s v="00000"/>
    <x v="25"/>
    <s v="2822"/>
    <s v=""/>
    <n v="68164"/>
    <x v="117"/>
    <s v=""/>
    <s v=""/>
    <s v="JRNL00239001"/>
    <x v="38"/>
    <d v="2013-01-24T00:00:00"/>
    <s v="Yes"/>
  </r>
  <r>
    <x v="2"/>
    <s v="FN00"/>
    <s v="JRNL00239001"/>
    <s v="FN00-00000-25RC-2832"/>
    <x v="2"/>
    <s v="00000"/>
    <x v="6"/>
    <s v="2832"/>
    <s v=""/>
    <n v="58215"/>
    <x v="83"/>
    <s v=""/>
    <s v=""/>
    <s v="JRNL00239001"/>
    <x v="38"/>
    <d v="2013-01-24T00:00:00"/>
    <s v="Yes"/>
  </r>
  <r>
    <x v="3"/>
    <s v="FN00"/>
    <s v="JRNL00233529"/>
    <s v="FN00-00000-25MC-2832"/>
    <x v="2"/>
    <s v="00000"/>
    <x v="24"/>
    <s v="2832"/>
    <s v=""/>
    <n v="10251"/>
    <x v="101"/>
    <s v=""/>
    <s v=""/>
    <s v="JRNL00233529"/>
    <x v="38"/>
    <d v="2013-01-03T00:00:00"/>
    <s v="Yes"/>
  </r>
  <r>
    <x v="2"/>
    <s v="CU00"/>
    <s v="JRNL00239832"/>
    <s v="FN00-00000-252L-2832"/>
    <x v="2"/>
    <s v="00000"/>
    <x v="22"/>
    <s v="2832"/>
    <s v=""/>
    <n v="-1159064"/>
    <x v="116"/>
    <s v=""/>
    <s v=""/>
    <s v="JRNL00239832"/>
    <x v="38"/>
    <d v="2013-01-29T00:00:00"/>
    <s v="Yes"/>
  </r>
  <r>
    <x v="2"/>
    <s v="FN00"/>
    <s v="JRNL00239001"/>
    <s v="FN00-00000-25AM-2832"/>
    <x v="2"/>
    <s v="00000"/>
    <x v="12"/>
    <s v="2832"/>
    <s v=""/>
    <n v="164119"/>
    <x v="48"/>
    <s v=""/>
    <s v=""/>
    <s v="JRNL00239001"/>
    <x v="38"/>
    <d v="2013-01-24T00:00:00"/>
    <s v="Yes"/>
  </r>
  <r>
    <x v="2"/>
    <s v="FN00"/>
    <s v="JRNL00233522"/>
    <s v="FN00-00000-25IT-2550"/>
    <x v="2"/>
    <s v="00000"/>
    <x v="16"/>
    <s v="2550"/>
    <s v=""/>
    <n v="1596.5"/>
    <x v="45"/>
    <s v=""/>
    <s v=""/>
    <s v="JRNL00233522"/>
    <x v="38"/>
    <d v="2013-01-03T00:00:00"/>
    <s v="Yes"/>
  </r>
  <r>
    <x v="2"/>
    <s v="FN00"/>
    <s v="JRNL00239001"/>
    <s v="FN00-00000-25DP-2822"/>
    <x v="2"/>
    <s v="00000"/>
    <x v="3"/>
    <s v="2822"/>
    <s v=""/>
    <n v="-1564689"/>
    <x v="87"/>
    <s v=""/>
    <s v=""/>
    <s v="JRNL00239001"/>
    <x v="38"/>
    <d v="2013-01-24T00:00:00"/>
    <s v="Yes"/>
  </r>
  <r>
    <x v="2"/>
    <s v="FN00"/>
    <s v="JRNL00239001"/>
    <s v="FN00-00000-25DP-2822"/>
    <x v="2"/>
    <s v="00000"/>
    <x v="3"/>
    <s v="2822"/>
    <s v=""/>
    <n v="249773"/>
    <x v="61"/>
    <s v=""/>
    <s v=""/>
    <s v="JRNL00239001"/>
    <x v="38"/>
    <d v="2013-01-24T00:00:00"/>
    <s v="Yes"/>
  </r>
  <r>
    <x v="2"/>
    <s v="FN00"/>
    <s v="JRNL00236416"/>
    <s v="FN00-00000-25DP-2822"/>
    <x v="2"/>
    <s v="00000"/>
    <x v="3"/>
    <s v="2822"/>
    <s v=""/>
    <n v="1364000"/>
    <x v="118"/>
    <s v=""/>
    <s v=""/>
    <s v="JRNL00236416"/>
    <x v="38"/>
    <d v="2013-01-18T00:00:00"/>
    <s v="Yes"/>
  </r>
  <r>
    <x v="2"/>
    <s v="FN00"/>
    <s v="JRNL00239001"/>
    <s v="FN00-00000-25ID-2831"/>
    <x v="2"/>
    <s v="00000"/>
    <x v="20"/>
    <s v="2831"/>
    <s v=""/>
    <n v="-34344"/>
    <x v="59"/>
    <s v=""/>
    <s v=""/>
    <s v="JRNL00239001"/>
    <x v="38"/>
    <d v="2013-01-24T00:00:00"/>
    <s v="Yes"/>
  </r>
  <r>
    <x v="2"/>
    <s v="FN00"/>
    <s v="JRNL00239001"/>
    <s v="FN00-00000-25DP-2822"/>
    <x v="2"/>
    <s v="00000"/>
    <x v="3"/>
    <s v="2822"/>
    <s v=""/>
    <n v="-104514"/>
    <x v="91"/>
    <s v=""/>
    <s v=""/>
    <s v="JRNL00239001"/>
    <x v="38"/>
    <d v="2013-01-24T00:00:00"/>
    <s v="Yes"/>
  </r>
  <r>
    <x v="2"/>
    <s v="FN00"/>
    <s v="JRNL00239001"/>
    <s v="FN00-00000-25BD-2831"/>
    <x v="2"/>
    <s v="00000"/>
    <x v="4"/>
    <s v="2831"/>
    <s v=""/>
    <n v="-10669"/>
    <x v="93"/>
    <s v=""/>
    <s v=""/>
    <s v="JRNL00239001"/>
    <x v="38"/>
    <d v="2013-01-24T00:00:00"/>
    <s v="Yes"/>
  </r>
  <r>
    <x v="5"/>
    <s v="FC00"/>
    <s v="JRNL00238830"/>
    <s v="FN00-00000-25ID-2831"/>
    <x v="2"/>
    <s v="00000"/>
    <x v="20"/>
    <s v="2831"/>
    <s v=""/>
    <n v="-45940"/>
    <x v="119"/>
    <s v=""/>
    <s v=""/>
    <s v="JRNL00238830"/>
    <x v="38"/>
    <d v="2013-01-24T00:00:00"/>
    <s v="Yes"/>
  </r>
  <r>
    <x v="2"/>
    <s v="FN00"/>
    <s v="JRNL00239001"/>
    <s v="FN00-00000-25BN-2831"/>
    <x v="2"/>
    <s v="00000"/>
    <x v="26"/>
    <s v="2831"/>
    <s v=""/>
    <n v="86387"/>
    <x v="120"/>
    <s v=""/>
    <s v=""/>
    <s v="JRNL00239001"/>
    <x v="38"/>
    <d v="2013-01-24T00:00:00"/>
    <s v="Yes"/>
  </r>
  <r>
    <x v="2"/>
    <s v="FN00"/>
    <s v="JRNL00239001"/>
    <s v="FN00-00000-25CN-2831"/>
    <x v="2"/>
    <s v="00000"/>
    <x v="5"/>
    <s v="2831"/>
    <s v=""/>
    <n v="334956"/>
    <x v="94"/>
    <s v=""/>
    <s v=""/>
    <s v="JRNL00239001"/>
    <x v="38"/>
    <d v="2013-01-24T00:00:00"/>
    <s v="Yes"/>
  </r>
  <r>
    <x v="2"/>
    <s v="FN00"/>
    <s v="JRNL00239001"/>
    <s v="FN00-00000-25EN-2832"/>
    <x v="2"/>
    <s v="00000"/>
    <x v="10"/>
    <s v="2832"/>
    <s v=""/>
    <n v="-24843"/>
    <x v="95"/>
    <s v=""/>
    <s v=""/>
    <s v="JRNL00239001"/>
    <x v="38"/>
    <d v="2013-01-24T00:00:00"/>
    <s v="Yes"/>
  </r>
  <r>
    <x v="2"/>
    <s v="FN00"/>
    <s v="JRNL00239001"/>
    <s v="FN00-00000-25DP-2822"/>
    <x v="2"/>
    <s v="00000"/>
    <x v="3"/>
    <s v="2822"/>
    <s v=""/>
    <n v="17938"/>
    <x v="121"/>
    <s v=""/>
    <s v=""/>
    <s v="JRNL00239001"/>
    <x v="38"/>
    <d v="2013-01-24T00:00:00"/>
    <s v="Yes"/>
  </r>
  <r>
    <x v="3"/>
    <s v="FN00"/>
    <s v="JRNL00237515"/>
    <s v="FN00-AA700-25RG-2832"/>
    <x v="2"/>
    <s v="AA700"/>
    <x v="21"/>
    <s v="2832"/>
    <s v=""/>
    <n v="11435.53"/>
    <x v="122"/>
    <s v=""/>
    <s v=""/>
    <s v="JRNL00237515"/>
    <x v="38"/>
    <d v="2013-01-18T00:00:00"/>
    <s v="Yes"/>
  </r>
  <r>
    <x v="3"/>
    <s v="FN00"/>
    <s v="JRNL00238831"/>
    <s v="FN00-AA700-25RG-2832"/>
    <x v="2"/>
    <s v="AA700"/>
    <x v="21"/>
    <s v="2832"/>
    <s v=""/>
    <n v="-11435.53"/>
    <x v="122"/>
    <s v=""/>
    <s v=""/>
    <s v="JRNL00238831"/>
    <x v="38"/>
    <d v="2013-01-24T00:00:00"/>
    <s v="Yes"/>
  </r>
  <r>
    <x v="2"/>
    <s v="FN00"/>
    <s v="JRNL00239001"/>
    <s v="FN00-00000-25WR-2832"/>
    <x v="2"/>
    <s v="00000"/>
    <x v="15"/>
    <s v="2832"/>
    <s v=""/>
    <n v="2314"/>
    <x v="96"/>
    <s v=""/>
    <s v=""/>
    <s v="JRNL00239001"/>
    <x v="38"/>
    <d v="2013-01-24T00:00:00"/>
    <s v="Yes"/>
  </r>
  <r>
    <x v="2"/>
    <s v="FN00"/>
    <s v="JRNL00236416"/>
    <s v="FN00-00000-25SD-2832"/>
    <x v="2"/>
    <s v="00000"/>
    <x v="19"/>
    <s v="2832"/>
    <s v=""/>
    <n v="-35363"/>
    <x v="123"/>
    <s v=""/>
    <s v=""/>
    <s v="JRNL00236416"/>
    <x v="38"/>
    <d v="2013-01-18T00:00:00"/>
    <s v="Yes"/>
  </r>
  <r>
    <x v="3"/>
    <s v="FN00"/>
    <s v="JRNL00238831"/>
    <s v="FN00-AA700-25RG-2832"/>
    <x v="2"/>
    <s v="AA700"/>
    <x v="21"/>
    <s v="2832"/>
    <s v=""/>
    <n v="-11435.53"/>
    <x v="124"/>
    <s v=""/>
    <s v=""/>
    <s v="JRNL00238831"/>
    <x v="38"/>
    <d v="2013-01-24T00:00:00"/>
    <s v="Yes"/>
  </r>
  <r>
    <x v="2"/>
    <s v="FC00"/>
    <s v="JRNL00238892"/>
    <s v="FN00-00000-25SD-2832"/>
    <x v="2"/>
    <s v="00000"/>
    <x v="19"/>
    <s v="2832"/>
    <s v=""/>
    <n v="74112"/>
    <x v="103"/>
    <s v=""/>
    <s v=""/>
    <s v="JRNL00238892"/>
    <x v="38"/>
    <d v="2013-01-24T00:00:00"/>
    <s v="Yes"/>
  </r>
  <r>
    <x v="5"/>
    <s v="FC00"/>
    <s v="JRNL00238830"/>
    <s v="FN00-00000-25SI-2831"/>
    <x v="2"/>
    <s v="00000"/>
    <x v="7"/>
    <s v="2831"/>
    <s v=""/>
    <n v="-45939"/>
    <x v="119"/>
    <s v=""/>
    <s v=""/>
    <s v="JRNL00238830"/>
    <x v="38"/>
    <d v="2013-01-24T00:00:00"/>
    <s v="Yes"/>
  </r>
  <r>
    <x v="3"/>
    <s v="FN00"/>
    <s v="JRNL00241494"/>
    <s v="FN00-00000-25AA-2832"/>
    <x v="2"/>
    <s v="00000"/>
    <x v="2"/>
    <s v="2832"/>
    <s v=""/>
    <n v="54162"/>
    <x v="100"/>
    <s v=""/>
    <s v=""/>
    <s v="JRNL00241494"/>
    <x v="39"/>
    <d v="2013-02-06T00:00:00"/>
    <s v="Yes"/>
  </r>
  <r>
    <x v="3"/>
    <s v="FN00"/>
    <s v="JRNL00241495"/>
    <s v="FN00-00000-25MC-2832"/>
    <x v="2"/>
    <s v="00000"/>
    <x v="24"/>
    <s v="2832"/>
    <s v=""/>
    <n v="10251"/>
    <x v="101"/>
    <s v=""/>
    <s v=""/>
    <s v="JRNL00241495"/>
    <x v="39"/>
    <d v="2013-02-06T00:00:00"/>
    <s v="Yes"/>
  </r>
  <r>
    <x v="2"/>
    <s v="FN00"/>
    <s v="JRNL00241490"/>
    <s v="FN00-00000-25IT-2550"/>
    <x v="2"/>
    <s v="00000"/>
    <x v="16"/>
    <s v="2550"/>
    <s v=""/>
    <n v="1095.8900000000001"/>
    <x v="45"/>
    <s v=""/>
    <s v=""/>
    <s v="JRNL00241490"/>
    <x v="39"/>
    <d v="2013-02-06T00:00:00"/>
    <s v="Yes"/>
  </r>
  <r>
    <x v="3"/>
    <s v="FN00"/>
    <s v="JRNL00241498"/>
    <s v="FN00-AA700-25RG-2832"/>
    <x v="2"/>
    <s v="AA700"/>
    <x v="21"/>
    <s v="2832"/>
    <s v=""/>
    <n v="-11435.53"/>
    <x v="122"/>
    <s v=""/>
    <s v=""/>
    <s v="JRNL00241498"/>
    <x v="39"/>
    <d v="2013-02-06T00:00:00"/>
    <s v="Yes"/>
  </r>
  <r>
    <x v="3"/>
    <s v="FN00"/>
    <s v="JRNL00246005"/>
    <s v="FN00-00000-25AA-2832"/>
    <x v="2"/>
    <s v="00000"/>
    <x v="2"/>
    <s v="2832"/>
    <s v=""/>
    <n v="54162"/>
    <x v="100"/>
    <s v=""/>
    <s v=""/>
    <s v="JRNL00246005"/>
    <x v="40"/>
    <d v="2013-03-04T00:00:00"/>
    <s v="Yes"/>
  </r>
  <r>
    <x v="3"/>
    <s v="FN00"/>
    <s v="JRNL00246006"/>
    <s v="FN00-00000-25MC-2832"/>
    <x v="2"/>
    <s v="00000"/>
    <x v="24"/>
    <s v="2832"/>
    <s v=""/>
    <n v="10251"/>
    <x v="101"/>
    <s v=""/>
    <s v=""/>
    <s v="JRNL00246006"/>
    <x v="40"/>
    <d v="2013-03-04T00:00:00"/>
    <s v="Yes"/>
  </r>
  <r>
    <x v="2"/>
    <s v="FN00"/>
    <s v="JRNL00246001"/>
    <s v="FN00-00000-25IT-2550"/>
    <x v="2"/>
    <s v="00000"/>
    <x v="16"/>
    <s v="2550"/>
    <s v=""/>
    <n v="1095.8900000000001"/>
    <x v="45"/>
    <s v=""/>
    <s v=""/>
    <s v="JRNL00246001"/>
    <x v="40"/>
    <d v="2013-03-04T00:00:00"/>
    <s v="Yes"/>
  </r>
  <r>
    <x v="3"/>
    <s v="FN00"/>
    <s v="JRNL00246008"/>
    <s v="FN00-AA700-25RG-2832"/>
    <x v="2"/>
    <s v="AA700"/>
    <x v="21"/>
    <s v="2832"/>
    <s v=""/>
    <n v="-11435.53"/>
    <x v="122"/>
    <s v=""/>
    <s v=""/>
    <s v="JRNL00246008"/>
    <x v="40"/>
    <d v="2013-03-04T00:00:00"/>
    <s v="Yes"/>
  </r>
  <r>
    <x v="3"/>
    <s v="FN00"/>
    <s v="JRNL00251879"/>
    <s v="FN00-00000-25AA-2832"/>
    <x v="2"/>
    <s v="00000"/>
    <x v="2"/>
    <s v="2832"/>
    <s v=""/>
    <n v="54162"/>
    <x v="100"/>
    <s v=""/>
    <s v=""/>
    <s v="JRNL00251879"/>
    <x v="41"/>
    <d v="2013-04-03T00:00:00"/>
    <s v="Yes"/>
  </r>
  <r>
    <x v="3"/>
    <s v="FN00"/>
    <s v="JRNL00251880"/>
    <s v="FN00-00000-25MC-2832"/>
    <x v="2"/>
    <s v="00000"/>
    <x v="24"/>
    <s v="2832"/>
    <s v=""/>
    <n v="10251"/>
    <x v="101"/>
    <s v=""/>
    <s v=""/>
    <s v="JRNL00251880"/>
    <x v="41"/>
    <d v="2013-04-03T00:00:00"/>
    <s v="Yes"/>
  </r>
  <r>
    <x v="2"/>
    <s v="FN00"/>
    <s v="JRNL00251874"/>
    <s v="FN00-00000-25IT-2550"/>
    <x v="2"/>
    <s v="00000"/>
    <x v="16"/>
    <s v="2550"/>
    <s v=""/>
    <n v="1095.8900000000001"/>
    <x v="45"/>
    <s v=""/>
    <s v=""/>
    <s v="JRNL00251874"/>
    <x v="41"/>
    <d v="2013-04-03T00:00:00"/>
    <s v="Yes"/>
  </r>
  <r>
    <x v="2"/>
    <s v="CU00"/>
    <s v="JRNL00252233"/>
    <s v="FN00-00000-25CN-2831"/>
    <x v="2"/>
    <s v="00000"/>
    <x v="5"/>
    <s v="2831"/>
    <s v=""/>
    <n v="-79000"/>
    <x v="125"/>
    <s v=""/>
    <s v=""/>
    <s v="JRNL00252233"/>
    <x v="41"/>
    <d v="2013-04-04T00:00:00"/>
    <s v="Yes"/>
  </r>
  <r>
    <x v="2"/>
    <s v="CU00"/>
    <s v="JRNL00252233"/>
    <s v="FN00-00000-25BN-2831"/>
    <x v="2"/>
    <s v="00000"/>
    <x v="26"/>
    <s v="2831"/>
    <s v=""/>
    <n v="10000"/>
    <x v="126"/>
    <s v=""/>
    <s v=""/>
    <s v="JRNL00252233"/>
    <x v="41"/>
    <d v="2013-04-04T00:00:00"/>
    <s v="Yes"/>
  </r>
  <r>
    <x v="2"/>
    <s v="CU00"/>
    <s v="JRNL00252233"/>
    <s v="FN00-00000-25DP-2822"/>
    <x v="2"/>
    <s v="00000"/>
    <x v="3"/>
    <s v="2822"/>
    <s v=""/>
    <n v="-557000"/>
    <x v="127"/>
    <s v=""/>
    <s v=""/>
    <s v="JRNL00252233"/>
    <x v="41"/>
    <d v="2013-04-04T00:00:00"/>
    <s v="Yes"/>
  </r>
  <r>
    <x v="3"/>
    <s v="FN00"/>
    <s v="JRNL00251882"/>
    <s v="FN00-AA700-25RG-2832"/>
    <x v="2"/>
    <s v="AA700"/>
    <x v="21"/>
    <s v="2832"/>
    <s v=""/>
    <n v="-11435.53"/>
    <x v="122"/>
    <s v=""/>
    <s v=""/>
    <s v="JRNL00251882"/>
    <x v="41"/>
    <d v="2013-04-03T00:00:00"/>
    <s v="Yes"/>
  </r>
  <r>
    <x v="2"/>
    <s v="CU00"/>
    <s v="JRNL00252232"/>
    <s v="FN00-00000-25SD-2832"/>
    <x v="2"/>
    <s v="00000"/>
    <x v="19"/>
    <s v="2832"/>
    <s v=""/>
    <n v="14898"/>
    <x v="128"/>
    <s v=""/>
    <s v=""/>
    <s v="JRNL00252232"/>
    <x v="41"/>
    <d v="2013-04-04T00:00:00"/>
    <s v="Yes"/>
  </r>
  <r>
    <x v="2"/>
    <s v="CU00"/>
    <s v="JRNL00252232"/>
    <s v="FN00-00000-25SD-2832"/>
    <x v="2"/>
    <s v="00000"/>
    <x v="19"/>
    <s v="2832"/>
    <s v=""/>
    <n v="211"/>
    <x v="128"/>
    <s v=""/>
    <s v=""/>
    <s v="JRNL00252232"/>
    <x v="41"/>
    <d v="2013-04-04T00:00:00"/>
    <s v="Yes"/>
  </r>
  <r>
    <x v="3"/>
    <s v="FN00"/>
    <s v="JRNL00256527"/>
    <s v="FN00-00000-25AA-2832"/>
    <x v="2"/>
    <s v="00000"/>
    <x v="2"/>
    <s v="2832"/>
    <s v=""/>
    <n v="54162"/>
    <x v="100"/>
    <s v=""/>
    <s v=""/>
    <s v="JRNL00256527"/>
    <x v="42"/>
    <d v="2013-05-02T00:00:00"/>
    <s v="Yes"/>
  </r>
  <r>
    <x v="3"/>
    <s v="FN00"/>
    <s v="JRNL00256528"/>
    <s v="FN00-00000-25MC-2832"/>
    <x v="2"/>
    <s v="00000"/>
    <x v="24"/>
    <s v="2832"/>
    <s v=""/>
    <n v="10251"/>
    <x v="101"/>
    <s v=""/>
    <s v=""/>
    <s v="JRNL00256528"/>
    <x v="42"/>
    <d v="2013-05-02T00:00:00"/>
    <s v="Yes"/>
  </r>
  <r>
    <x v="2"/>
    <s v="FN00"/>
    <s v="JRNL00256522"/>
    <s v="FN00-00000-25IT-2550"/>
    <x v="2"/>
    <s v="00000"/>
    <x v="16"/>
    <s v="2550"/>
    <s v=""/>
    <n v="1095.8900000000001"/>
    <x v="45"/>
    <s v=""/>
    <s v=""/>
    <s v="JRNL00256522"/>
    <x v="42"/>
    <d v="2013-05-02T00:00:00"/>
    <s v="Yes"/>
  </r>
  <r>
    <x v="3"/>
    <s v="FN00"/>
    <s v="JRNL00256530"/>
    <s v="FN00-AA700-25RG-2832"/>
    <x v="2"/>
    <s v="AA700"/>
    <x v="21"/>
    <s v="2832"/>
    <s v=""/>
    <n v="-11435.53"/>
    <x v="122"/>
    <s v=""/>
    <s v=""/>
    <s v="JRNL00256530"/>
    <x v="42"/>
    <d v="2013-05-02T00:00:00"/>
    <s v="Yes"/>
  </r>
  <r>
    <x v="3"/>
    <s v="FN00"/>
    <s v="JRNL00263122"/>
    <s v="FN00-00000-25AA-2832"/>
    <x v="2"/>
    <s v="00000"/>
    <x v="2"/>
    <s v="2832"/>
    <s v=""/>
    <n v="54162"/>
    <x v="100"/>
    <s v=""/>
    <s v=""/>
    <s v="JRNL00263122"/>
    <x v="43"/>
    <d v="2013-06-06T00:00:00"/>
    <s v="Yes"/>
  </r>
  <r>
    <x v="3"/>
    <s v="FN00"/>
    <s v="JRNL00263123"/>
    <s v="FN00-00000-25MC-2832"/>
    <x v="2"/>
    <s v="00000"/>
    <x v="24"/>
    <s v="2832"/>
    <s v=""/>
    <n v="10251"/>
    <x v="101"/>
    <s v=""/>
    <s v=""/>
    <s v="JRNL00263123"/>
    <x v="43"/>
    <d v="2013-06-06T00:00:00"/>
    <s v="Yes"/>
  </r>
  <r>
    <x v="2"/>
    <s v="FN00"/>
    <s v="JRNL00263118"/>
    <s v="FN00-00000-25IT-2550"/>
    <x v="2"/>
    <s v="00000"/>
    <x v="16"/>
    <s v="2550"/>
    <s v=""/>
    <n v="1095.8900000000001"/>
    <x v="45"/>
    <s v=""/>
    <s v=""/>
    <s v="JRNL00263118"/>
    <x v="43"/>
    <d v="2013-06-06T00:00:00"/>
    <s v="Yes"/>
  </r>
  <r>
    <x v="3"/>
    <s v="FN00"/>
    <s v="JRNL00263125"/>
    <s v="FN00-AA700-25RG-2832"/>
    <x v="2"/>
    <s v="AA700"/>
    <x v="21"/>
    <s v="2832"/>
    <s v=""/>
    <n v="-11435.53"/>
    <x v="122"/>
    <s v=""/>
    <s v=""/>
    <s v="JRNL00263125"/>
    <x v="43"/>
    <d v="2013-06-06T00:00:00"/>
    <s v="Yes"/>
  </r>
  <r>
    <x v="3"/>
    <s v="FN00"/>
    <s v="JRNL00268009"/>
    <s v="FN00-00000-25AA-2832"/>
    <x v="2"/>
    <s v="00000"/>
    <x v="2"/>
    <s v="2832"/>
    <s v=""/>
    <n v="54162"/>
    <x v="100"/>
    <s v=""/>
    <s v=""/>
    <s v="JRNL00268009"/>
    <x v="44"/>
    <d v="2013-07-02T00:00:00"/>
    <s v="Yes"/>
  </r>
  <r>
    <x v="3"/>
    <s v="FN00"/>
    <s v="JRNL00268014"/>
    <s v="FN00-00000-25MC-2832"/>
    <x v="2"/>
    <s v="00000"/>
    <x v="24"/>
    <s v="2832"/>
    <s v=""/>
    <n v="10251"/>
    <x v="101"/>
    <s v=""/>
    <s v=""/>
    <s v="JRNL00268014"/>
    <x v="44"/>
    <d v="2013-07-02T00:00:00"/>
    <s v="Yes"/>
  </r>
  <r>
    <x v="2"/>
    <s v="FN00"/>
    <s v="JRNL00268006"/>
    <s v="FN00-00000-25IT-2550"/>
    <x v="2"/>
    <s v="00000"/>
    <x v="16"/>
    <s v="2550"/>
    <s v=""/>
    <n v="1095.8900000000001"/>
    <x v="45"/>
    <s v=""/>
    <s v=""/>
    <s v="JRNL00268006"/>
    <x v="44"/>
    <d v="2013-07-02T00:00:00"/>
    <s v="Yes"/>
  </r>
  <r>
    <x v="2"/>
    <s v="CU00"/>
    <s v="JRNL00269446"/>
    <s v="FN00-00000-25DP-2822"/>
    <x v="2"/>
    <s v="00000"/>
    <x v="3"/>
    <s v="2822"/>
    <s v=""/>
    <n v="-1032000"/>
    <x v="129"/>
    <s v=""/>
    <s v=""/>
    <s v="JRNL00269446"/>
    <x v="44"/>
    <d v="2013-07-08T00:00:00"/>
    <s v="Yes"/>
  </r>
  <r>
    <x v="2"/>
    <s v="CU00"/>
    <s v="JRNL00269446"/>
    <s v="FN00-00000-25CN-2831"/>
    <x v="2"/>
    <s v="00000"/>
    <x v="5"/>
    <s v="2831"/>
    <s v=""/>
    <n v="-158000"/>
    <x v="130"/>
    <s v=""/>
    <s v=""/>
    <s v="JRNL00269446"/>
    <x v="44"/>
    <d v="2013-07-08T00:00:00"/>
    <s v="Yes"/>
  </r>
  <r>
    <x v="2"/>
    <s v="CU00"/>
    <s v="JRNL00269446"/>
    <s v="FN00-00000-25BN-2831"/>
    <x v="2"/>
    <s v="00000"/>
    <x v="26"/>
    <s v="2831"/>
    <s v=""/>
    <n v="20000"/>
    <x v="131"/>
    <s v=""/>
    <s v=""/>
    <s v="JRNL00269446"/>
    <x v="44"/>
    <d v="2013-07-08T00:00:00"/>
    <s v="Yes"/>
  </r>
  <r>
    <x v="5"/>
    <s v="CU00"/>
    <s v="JRNL00269426"/>
    <s v="FN00-00000-25CN-2831"/>
    <x v="2"/>
    <s v="00000"/>
    <x v="5"/>
    <s v="2831"/>
    <s v=""/>
    <n v="79000"/>
    <x v="132"/>
    <s v=""/>
    <s v=""/>
    <s v="JRNL00252233"/>
    <x v="44"/>
    <d v="2013-07-08T00:00:00"/>
    <s v="Yes"/>
  </r>
  <r>
    <x v="5"/>
    <s v="CU00"/>
    <s v="JRNL00269426"/>
    <s v="FN00-00000-25DP-2822"/>
    <x v="2"/>
    <s v="00000"/>
    <x v="3"/>
    <s v="2822"/>
    <s v=""/>
    <n v="557000"/>
    <x v="133"/>
    <s v=""/>
    <s v=""/>
    <s v="JRNL00252233"/>
    <x v="44"/>
    <d v="2013-07-08T00:00:00"/>
    <s v="Yes"/>
  </r>
  <r>
    <x v="5"/>
    <s v="CU00"/>
    <s v="JRNL00269426"/>
    <s v="FN00-00000-25BN-2831"/>
    <x v="2"/>
    <s v="00000"/>
    <x v="26"/>
    <s v="2831"/>
    <s v=""/>
    <n v="-10000"/>
    <x v="134"/>
    <s v=""/>
    <s v=""/>
    <s v="JRNL00252233"/>
    <x v="44"/>
    <d v="2013-07-08T00:00:00"/>
    <s v="Yes"/>
  </r>
  <r>
    <x v="3"/>
    <s v="FN00"/>
    <s v="JRNL00268016"/>
    <s v="FN00-AA700-25RG-2832"/>
    <x v="2"/>
    <s v="AA700"/>
    <x v="21"/>
    <s v="2832"/>
    <s v=""/>
    <n v="-11435.53"/>
    <x v="122"/>
    <s v=""/>
    <s v=""/>
    <s v="JRNL00268016"/>
    <x v="44"/>
    <d v="2013-07-02T00:00:00"/>
    <s v="Yes"/>
  </r>
  <r>
    <x v="5"/>
    <s v="CU00"/>
    <s v="JRNL00269444"/>
    <s v="FN00-00000-25SD-2832"/>
    <x v="2"/>
    <s v="00000"/>
    <x v="19"/>
    <s v="2832"/>
    <s v=""/>
    <n v="-14898"/>
    <x v="135"/>
    <s v=""/>
    <s v=""/>
    <s v="JRNL00252232"/>
    <x v="44"/>
    <d v="2013-07-09T00:00:00"/>
    <s v="Yes"/>
  </r>
  <r>
    <x v="5"/>
    <s v="CU00"/>
    <s v="JRNL00269444"/>
    <s v="FN00-00000-25SD-2832"/>
    <x v="2"/>
    <s v="00000"/>
    <x v="19"/>
    <s v="2832"/>
    <s v=""/>
    <n v="-211"/>
    <x v="135"/>
    <s v=""/>
    <s v=""/>
    <s v="JRNL00252232"/>
    <x v="44"/>
    <d v="2013-07-09T00:00:00"/>
    <s v="Yes"/>
  </r>
  <r>
    <x v="2"/>
    <s v="CU00"/>
    <s v="JRNL00269445"/>
    <s v="FN00-00000-25SD-2832"/>
    <x v="2"/>
    <s v="00000"/>
    <x v="19"/>
    <s v="2832"/>
    <s v=""/>
    <n v="50077"/>
    <x v="136"/>
    <s v=""/>
    <s v=""/>
    <s v="JRNL00269445"/>
    <x v="44"/>
    <d v="2013-07-09T00:00:00"/>
    <s v="Yes"/>
  </r>
  <r>
    <x v="2"/>
    <s v="CU00"/>
    <s v="JRNL00269445"/>
    <s v="FN00-00000-25SD-2832"/>
    <x v="2"/>
    <s v="00000"/>
    <x v="19"/>
    <s v="2832"/>
    <s v=""/>
    <n v="421"/>
    <x v="136"/>
    <s v=""/>
    <s v=""/>
    <s v="JRNL00269445"/>
    <x v="44"/>
    <d v="2013-07-09T00:00:00"/>
    <s v="Yes"/>
  </r>
  <r>
    <x v="3"/>
    <s v="FN00"/>
    <s v="JRNL00273496"/>
    <s v="FN00-00000-25AA-2832"/>
    <x v="2"/>
    <s v="00000"/>
    <x v="2"/>
    <s v="2832"/>
    <s v=""/>
    <n v="54162"/>
    <x v="100"/>
    <s v=""/>
    <s v=""/>
    <s v="JRNL00273496"/>
    <x v="45"/>
    <d v="2013-07-31T00:00:00"/>
    <s v="Yes"/>
  </r>
  <r>
    <x v="3"/>
    <s v="FN00"/>
    <s v="JRNL00273497"/>
    <s v="FN00-00000-25MC-2832"/>
    <x v="2"/>
    <s v="00000"/>
    <x v="24"/>
    <s v="2832"/>
    <s v=""/>
    <n v="10251"/>
    <x v="101"/>
    <s v=""/>
    <s v=""/>
    <s v="JRNL00273497"/>
    <x v="45"/>
    <d v="2013-07-31T00:00:00"/>
    <s v="Yes"/>
  </r>
  <r>
    <x v="2"/>
    <s v="FN00"/>
    <s v="JRNL00273492"/>
    <s v="FN00-00000-25IT-2550"/>
    <x v="2"/>
    <s v="00000"/>
    <x v="16"/>
    <s v="2550"/>
    <s v=""/>
    <n v="1095.8900000000001"/>
    <x v="45"/>
    <s v=""/>
    <s v=""/>
    <s v="JRNL00273492"/>
    <x v="45"/>
    <d v="2013-07-31T00:00:00"/>
    <s v="Yes"/>
  </r>
  <r>
    <x v="3"/>
    <s v="FN00"/>
    <s v="JRNL00273500"/>
    <s v="FN00-AA700-25RG-2832"/>
    <x v="2"/>
    <s v="AA700"/>
    <x v="21"/>
    <s v="2832"/>
    <s v=""/>
    <n v="-11435.53"/>
    <x v="122"/>
    <s v=""/>
    <s v=""/>
    <s v="JRNL00273500"/>
    <x v="45"/>
    <d v="2013-07-31T00:00:00"/>
    <s v="Yes"/>
  </r>
  <r>
    <x v="3"/>
    <s v="FN00"/>
    <s v="JRNL00278835"/>
    <s v="FN00-00000-25AA-2832"/>
    <x v="2"/>
    <s v="00000"/>
    <x v="2"/>
    <s v="2832"/>
    <s v=""/>
    <n v="54162"/>
    <x v="100"/>
    <s v=""/>
    <s v=""/>
    <s v="JRNL00278835"/>
    <x v="46"/>
    <d v="2013-09-04T00:00:00"/>
    <s v="Yes"/>
  </r>
  <r>
    <x v="3"/>
    <s v="FN00"/>
    <s v="JRNL00278836"/>
    <s v="FN00-00000-25MC-2832"/>
    <x v="2"/>
    <s v="00000"/>
    <x v="24"/>
    <s v="2832"/>
    <s v=""/>
    <n v="10251"/>
    <x v="101"/>
    <s v=""/>
    <s v=""/>
    <s v="JRNL00278836"/>
    <x v="46"/>
    <d v="2013-09-04T00:00:00"/>
    <s v="Yes"/>
  </r>
  <r>
    <x v="2"/>
    <s v="FN00"/>
    <s v="JRNL00278832"/>
    <s v="FN00-00000-25IT-2550"/>
    <x v="2"/>
    <s v="00000"/>
    <x v="16"/>
    <s v="2550"/>
    <s v=""/>
    <n v="1095.8900000000001"/>
    <x v="45"/>
    <s v=""/>
    <s v=""/>
    <s v="JRNL00278832"/>
    <x v="46"/>
    <d v="2013-09-04T00:00:00"/>
    <s v="Yes"/>
  </r>
  <r>
    <x v="4"/>
    <s v="FC00"/>
    <s v="JRNL00280554"/>
    <s v="FN00-00000-25BN-2831"/>
    <x v="2"/>
    <s v="00000"/>
    <x v="26"/>
    <s v="2831"/>
    <s v=""/>
    <n v="-74430"/>
    <x v="137"/>
    <s v=""/>
    <s v=""/>
    <s v="JRNL00280554"/>
    <x v="46"/>
    <d v="2013-09-12T00:00:00"/>
    <s v="Yes"/>
  </r>
  <r>
    <x v="3"/>
    <s v="FN00"/>
    <s v="JRNL00278838"/>
    <s v="FN00-AA700-25RG-2832"/>
    <x v="2"/>
    <s v="AA700"/>
    <x v="21"/>
    <s v="2832"/>
    <s v=""/>
    <n v="-11435.53"/>
    <x v="122"/>
    <s v=""/>
    <s v=""/>
    <s v="JRNL00278838"/>
    <x v="46"/>
    <d v="2013-09-04T00:00:00"/>
    <s v="Yes"/>
  </r>
  <r>
    <x v="3"/>
    <s v="FN00"/>
    <s v="JRNL00284355"/>
    <s v="FN00-00000-25AA-2832"/>
    <x v="2"/>
    <s v="00000"/>
    <x v="2"/>
    <s v="2832"/>
    <s v=""/>
    <n v="54162"/>
    <x v="100"/>
    <s v=""/>
    <s v=""/>
    <s v="JRNL00284355"/>
    <x v="47"/>
    <d v="2013-10-01T00:00:00"/>
    <s v="Yes"/>
  </r>
  <r>
    <x v="3"/>
    <s v="FN00"/>
    <s v="JRNL00284356"/>
    <s v="FN00-00000-25MC-2832"/>
    <x v="2"/>
    <s v="00000"/>
    <x v="24"/>
    <s v="2832"/>
    <s v=""/>
    <n v="10251"/>
    <x v="101"/>
    <s v=""/>
    <s v=""/>
    <s v="JRNL00284356"/>
    <x v="47"/>
    <d v="2013-10-01T00:00:00"/>
    <s v="Yes"/>
  </r>
  <r>
    <x v="2"/>
    <s v="CU00"/>
    <s v="JRNL00286326"/>
    <s v="FN00-00000-25CN-2831"/>
    <x v="2"/>
    <s v="00000"/>
    <x v="5"/>
    <s v="2831"/>
    <s v=""/>
    <n v="-238000"/>
    <x v="138"/>
    <s v=""/>
    <s v=""/>
    <s v="JRNL00286326"/>
    <x v="47"/>
    <d v="2013-10-08T00:00:00"/>
    <s v="Yes"/>
  </r>
  <r>
    <x v="2"/>
    <s v="CU00"/>
    <s v="JRNL00286255"/>
    <s v="FN00-00000-25DP-2822"/>
    <x v="2"/>
    <s v="00000"/>
    <x v="3"/>
    <s v="2822"/>
    <s v=""/>
    <n v="1032000"/>
    <x v="139"/>
    <s v=""/>
    <s v=""/>
    <s v="JRNL00269446"/>
    <x v="47"/>
    <d v="2013-10-08T00:00:00"/>
    <s v="Yes"/>
  </r>
  <r>
    <x v="2"/>
    <s v="CU00"/>
    <s v="JRNL00286255"/>
    <s v="FN00-00000-25CN-2831"/>
    <x v="2"/>
    <s v="00000"/>
    <x v="5"/>
    <s v="2831"/>
    <s v=""/>
    <n v="158000"/>
    <x v="139"/>
    <s v=""/>
    <s v=""/>
    <s v="JRNL00269446"/>
    <x v="47"/>
    <d v="2013-10-08T00:00:00"/>
    <s v="Yes"/>
  </r>
  <r>
    <x v="2"/>
    <s v="CU00"/>
    <s v="JRNL00286255"/>
    <s v="FN00-00000-25BN-2831"/>
    <x v="2"/>
    <s v="00000"/>
    <x v="26"/>
    <s v="2831"/>
    <s v=""/>
    <n v="-20000"/>
    <x v="139"/>
    <s v=""/>
    <s v=""/>
    <s v="JRNL00269446"/>
    <x v="47"/>
    <d v="2013-10-08T00:00:00"/>
    <s v="Yes"/>
  </r>
  <r>
    <x v="2"/>
    <s v="FN00"/>
    <s v="JRNL00284350"/>
    <s v="FN00-00000-25IT-2550"/>
    <x v="2"/>
    <s v="00000"/>
    <x v="16"/>
    <s v="2550"/>
    <s v=""/>
    <n v="1095.8900000000001"/>
    <x v="45"/>
    <s v=""/>
    <s v=""/>
    <s v="JRNL00284350"/>
    <x v="47"/>
    <d v="2013-10-01T00:00:00"/>
    <s v="Yes"/>
  </r>
  <r>
    <x v="3"/>
    <s v="FN00"/>
    <s v="JRNL00284358"/>
    <s v="FN00-AA700-25RG-2832"/>
    <x v="2"/>
    <s v="AA700"/>
    <x v="21"/>
    <s v="2832"/>
    <s v=""/>
    <n v="-11435.53"/>
    <x v="122"/>
    <s v=""/>
    <s v=""/>
    <s v="JRNL00284358"/>
    <x v="47"/>
    <d v="2013-10-01T00:00:00"/>
    <s v="Yes"/>
  </r>
  <r>
    <x v="2"/>
    <s v="CU00"/>
    <s v="JRNL00286333"/>
    <s v="FN00-00000-25SD-2832"/>
    <x v="2"/>
    <s v="00000"/>
    <x v="19"/>
    <s v="2832"/>
    <s v=""/>
    <n v="75116"/>
    <x v="140"/>
    <s v=""/>
    <s v=""/>
    <s v="JRNL00286333"/>
    <x v="47"/>
    <d v="2013-10-08T00:00:00"/>
    <s v="Yes"/>
  </r>
  <r>
    <x v="2"/>
    <s v="CU00"/>
    <s v="JRNL00286333"/>
    <s v="FN00-00000-25SD-2832"/>
    <x v="2"/>
    <s v="00000"/>
    <x v="19"/>
    <s v="2832"/>
    <s v=""/>
    <n v="631"/>
    <x v="140"/>
    <s v=""/>
    <s v=""/>
    <s v="JRNL00286333"/>
    <x v="47"/>
    <d v="2013-10-08T00:00:00"/>
    <s v="Yes"/>
  </r>
  <r>
    <x v="2"/>
    <s v="CU00"/>
    <s v="JRNL00286254"/>
    <s v="FN00-00000-25SD-2832"/>
    <x v="2"/>
    <s v="00000"/>
    <x v="19"/>
    <s v="2832"/>
    <s v=""/>
    <n v="-50077"/>
    <x v="141"/>
    <s v=""/>
    <s v=""/>
    <s v="JRNL00269445"/>
    <x v="47"/>
    <d v="2013-10-08T00:00:00"/>
    <s v="Yes"/>
  </r>
  <r>
    <x v="2"/>
    <s v="CU00"/>
    <s v="JRNL00286254"/>
    <s v="FN00-00000-25SD-2832"/>
    <x v="2"/>
    <s v="00000"/>
    <x v="19"/>
    <s v="2832"/>
    <s v=""/>
    <n v="-421"/>
    <x v="141"/>
    <s v=""/>
    <s v=""/>
    <s v="JRNL00269445"/>
    <x v="47"/>
    <d v="2013-10-08T00:00:00"/>
    <s v="Yes"/>
  </r>
  <r>
    <x v="2"/>
    <s v="CU00"/>
    <s v="JRNL00286326"/>
    <s v="FN00-00000-25DP-2822"/>
    <x v="2"/>
    <s v="00000"/>
    <x v="3"/>
    <s v="2822"/>
    <s v=""/>
    <n v="-1726000"/>
    <x v="142"/>
    <s v=""/>
    <s v=""/>
    <s v="JRNL00286326"/>
    <x v="47"/>
    <d v="2013-10-08T00:00:00"/>
    <s v="Yes"/>
  </r>
  <r>
    <x v="2"/>
    <s v="CU00"/>
    <s v="JRNL00286326"/>
    <s v="FN00-00000-25BN-2831"/>
    <x v="2"/>
    <s v="00000"/>
    <x v="26"/>
    <s v="2831"/>
    <s v=""/>
    <n v="31000"/>
    <x v="143"/>
    <s v=""/>
    <s v=""/>
    <s v="JRNL00286326"/>
    <x v="47"/>
    <d v="2013-10-08T00:00:00"/>
    <s v="Yes"/>
  </r>
  <r>
    <x v="3"/>
    <s v="FN00"/>
    <s v="JRNL00290206"/>
    <s v="FN00-00000-25AA-2832"/>
    <x v="2"/>
    <s v="00000"/>
    <x v="2"/>
    <s v="2832"/>
    <s v=""/>
    <n v="54162"/>
    <x v="100"/>
    <s v=""/>
    <s v=""/>
    <s v="JRNL00290206"/>
    <x v="48"/>
    <d v="2013-11-07T00:00:00"/>
    <s v="Yes"/>
  </r>
  <r>
    <x v="3"/>
    <s v="FN00"/>
    <s v="JRNL00290208"/>
    <s v="FN00-00000-25MC-2832"/>
    <x v="2"/>
    <s v="00000"/>
    <x v="24"/>
    <s v="2832"/>
    <s v=""/>
    <n v="10251"/>
    <x v="101"/>
    <s v=""/>
    <s v=""/>
    <s v="JRNL00290208"/>
    <x v="48"/>
    <d v="2013-11-07T00:00:00"/>
    <s v="Yes"/>
  </r>
  <r>
    <x v="2"/>
    <s v="FN00"/>
    <s v="JRNL00290203"/>
    <s v="FN00-00000-25IT-2550"/>
    <x v="2"/>
    <s v="00000"/>
    <x v="16"/>
    <s v="2550"/>
    <s v=""/>
    <n v="1095.8900000000001"/>
    <x v="45"/>
    <s v=""/>
    <s v=""/>
    <s v="JRNL00290203"/>
    <x v="48"/>
    <d v="2013-11-07T00:00:00"/>
    <s v="Yes"/>
  </r>
  <r>
    <x v="3"/>
    <s v="FN00"/>
    <s v="JRNL00290210"/>
    <s v="FN00-AA700-25RG-2832"/>
    <x v="2"/>
    <s v="AA700"/>
    <x v="21"/>
    <s v="2832"/>
    <s v=""/>
    <n v="-11435.53"/>
    <x v="122"/>
    <s v=""/>
    <s v=""/>
    <s v="JRNL00290210"/>
    <x v="48"/>
    <d v="2013-11-07T00:00:00"/>
    <s v="Yes"/>
  </r>
  <r>
    <x v="3"/>
    <s v="FN00"/>
    <s v="JRNL00295099"/>
    <s v="FN00-00000-25AA-2832"/>
    <x v="2"/>
    <s v="00000"/>
    <x v="2"/>
    <s v="2832"/>
    <s v=""/>
    <n v="54162"/>
    <x v="100"/>
    <s v=""/>
    <s v=""/>
    <s v="JRNL00295099"/>
    <x v="49"/>
    <d v="2013-12-04T00:00:00"/>
    <s v="Yes"/>
  </r>
  <r>
    <x v="3"/>
    <s v="FN00"/>
    <s v="JRNL00295100"/>
    <s v="FN00-00000-25MC-2832"/>
    <x v="2"/>
    <s v="00000"/>
    <x v="24"/>
    <s v="2832"/>
    <s v=""/>
    <n v="10251"/>
    <x v="101"/>
    <s v=""/>
    <s v=""/>
    <s v="JRNL00295100"/>
    <x v="49"/>
    <d v="2013-12-04T00:00:00"/>
    <s v="Yes"/>
  </r>
  <r>
    <x v="2"/>
    <s v="FN00"/>
    <s v="JRNL00295096"/>
    <s v="FN00-00000-25IT-2550"/>
    <x v="2"/>
    <s v="00000"/>
    <x v="16"/>
    <s v="2550"/>
    <s v=""/>
    <n v="1095.8900000000001"/>
    <x v="45"/>
    <s v=""/>
    <s v=""/>
    <s v="JRNL00295096"/>
    <x v="49"/>
    <d v="2013-12-04T00:00:00"/>
    <s v="Yes"/>
  </r>
  <r>
    <x v="3"/>
    <s v="FN00"/>
    <s v="JRNL00295102"/>
    <s v="FN00-AA700-25RG-2832"/>
    <x v="2"/>
    <s v="AA700"/>
    <x v="21"/>
    <s v="2832"/>
    <s v=""/>
    <n v="-11435.53"/>
    <x v="122"/>
    <s v=""/>
    <s v=""/>
    <s v="JRNL00295102"/>
    <x v="49"/>
    <d v="2013-12-04T00:00:00"/>
    <s v="Yes"/>
  </r>
  <r>
    <x v="3"/>
    <s v="FN00"/>
    <s v="JRNL00301361"/>
    <s v="FN00-00000-25AA-2832"/>
    <x v="2"/>
    <s v="00000"/>
    <x v="2"/>
    <s v="2832"/>
    <s v=""/>
    <n v="54162"/>
    <x v="100"/>
    <s v=""/>
    <s v=""/>
    <s v="JRNL00301361"/>
    <x v="50"/>
    <d v="2014-01-09T00:00:00"/>
    <s v="Yes"/>
  </r>
  <r>
    <x v="2"/>
    <s v="FN00"/>
    <s v="JRNL00306449"/>
    <s v="FN00-00000-25AM-2832"/>
    <x v="2"/>
    <s v="00000"/>
    <x v="12"/>
    <s v="2832"/>
    <s v=""/>
    <n v="-138746"/>
    <x v="115"/>
    <s v=""/>
    <s v=""/>
    <s v="JRNL00306449"/>
    <x v="50"/>
    <d v="2014-01-24T00:00:00"/>
    <s v="Yes"/>
  </r>
  <r>
    <x v="2"/>
    <s v="FN00"/>
    <s v="JRNL00306449"/>
    <s v="FN00-00000-25PC-2822"/>
    <x v="2"/>
    <s v="00000"/>
    <x v="25"/>
    <s v="2822"/>
    <s v=""/>
    <n v="58980"/>
    <x v="117"/>
    <s v=""/>
    <s v=""/>
    <s v="JRNL00306449"/>
    <x v="50"/>
    <d v="2014-01-24T00:00:00"/>
    <s v="Yes"/>
  </r>
  <r>
    <x v="2"/>
    <s v="FN00"/>
    <s v="JRNL00306449"/>
    <s v="FN00-00000-25PN-2832"/>
    <x v="2"/>
    <s v="00000"/>
    <x v="0"/>
    <s v="2832"/>
    <s v=""/>
    <n v="181303.8"/>
    <x v="144"/>
    <s v=""/>
    <s v=""/>
    <s v="JRNL00306449"/>
    <x v="50"/>
    <d v="2014-01-24T00:00:00"/>
    <s v="Yes"/>
  </r>
  <r>
    <x v="2"/>
    <s v="FN00"/>
    <s v="JRNL00306449"/>
    <s v="FN00-00000-25RC-2832"/>
    <x v="2"/>
    <s v="00000"/>
    <x v="6"/>
    <s v="2832"/>
    <s v=""/>
    <n v="24253"/>
    <x v="83"/>
    <s v=""/>
    <s v=""/>
    <s v="JRNL00306449"/>
    <x v="50"/>
    <d v="2014-01-24T00:00:00"/>
    <s v="Yes"/>
  </r>
  <r>
    <x v="3"/>
    <s v="FN00"/>
    <s v="JRNL00301362"/>
    <s v="FN00-00000-25MC-2832"/>
    <x v="2"/>
    <s v="00000"/>
    <x v="24"/>
    <s v="2832"/>
    <s v=""/>
    <n v="10251"/>
    <x v="101"/>
    <s v=""/>
    <s v=""/>
    <s v="JRNL00301362"/>
    <x v="50"/>
    <d v="2014-01-09T00:00:00"/>
    <s v="Yes"/>
  </r>
  <r>
    <x v="2"/>
    <s v="FN00"/>
    <s v="JRNL00306466"/>
    <s v="FN00-00000-2500-2832"/>
    <x v="2"/>
    <s v="00000"/>
    <x v="1"/>
    <s v="2832"/>
    <s v=""/>
    <n v="51670"/>
    <x v="145"/>
    <s v=""/>
    <s v=""/>
    <s v="JRNL00306466"/>
    <x v="50"/>
    <d v="2014-01-27T00:00:00"/>
    <s v="Yes"/>
  </r>
  <r>
    <x v="2"/>
    <s v="FN00"/>
    <s v="JRNL00306449"/>
    <s v="FN00-00000-25AM-2832"/>
    <x v="2"/>
    <s v="00000"/>
    <x v="12"/>
    <s v="2832"/>
    <s v=""/>
    <n v="184545"/>
    <x v="48"/>
    <s v=""/>
    <s v=""/>
    <s v="JRNL00306449"/>
    <x v="50"/>
    <d v="2014-01-24T00:00:00"/>
    <s v="Yes"/>
  </r>
  <r>
    <x v="5"/>
    <s v="CU00"/>
    <s v="JRNL00304128"/>
    <s v="FN00-00000-25CN-2831"/>
    <x v="2"/>
    <s v="00000"/>
    <x v="5"/>
    <s v="2831"/>
    <s v=""/>
    <n v="238000"/>
    <x v="138"/>
    <s v=""/>
    <s v=""/>
    <s v="JRNL00286326"/>
    <x v="50"/>
    <d v="2014-01-14T00:00:00"/>
    <s v="Yes"/>
  </r>
  <r>
    <x v="2"/>
    <s v="FN00"/>
    <s v="JRNL00301358"/>
    <s v="FN00-00000-25IT-2550"/>
    <x v="2"/>
    <s v="00000"/>
    <x v="16"/>
    <s v="2550"/>
    <s v=""/>
    <n v="1095.8900000000001"/>
    <x v="45"/>
    <s v=""/>
    <s v=""/>
    <s v="JRNL00301358"/>
    <x v="50"/>
    <d v="2014-01-09T00:00:00"/>
    <s v="Yes"/>
  </r>
  <r>
    <x v="2"/>
    <s v="FN00"/>
    <s v="JRNL00306449"/>
    <s v="FN00-00000-25DP-2822"/>
    <x v="2"/>
    <s v="00000"/>
    <x v="3"/>
    <s v="2822"/>
    <s v=""/>
    <n v="-3535124"/>
    <x v="87"/>
    <s v=""/>
    <s v=""/>
    <s v="JRNL00306449"/>
    <x v="50"/>
    <d v="2014-01-24T00:00:00"/>
    <s v="Yes"/>
  </r>
  <r>
    <x v="2"/>
    <s v="FN00"/>
    <s v="JRNL00306449"/>
    <s v="FN00-00000-25DP-2822"/>
    <x v="2"/>
    <s v="00000"/>
    <x v="3"/>
    <s v="2822"/>
    <s v=""/>
    <n v="217116"/>
    <x v="61"/>
    <s v=""/>
    <s v=""/>
    <s v="JRNL00306449"/>
    <x v="50"/>
    <d v="2014-01-24T00:00:00"/>
    <s v="Yes"/>
  </r>
  <r>
    <x v="2"/>
    <s v="FN00"/>
    <s v="JRNL00306449"/>
    <s v="FN00-00000-25BD-2831"/>
    <x v="2"/>
    <s v="00000"/>
    <x v="4"/>
    <s v="2831"/>
    <s v=""/>
    <n v="37546"/>
    <x v="93"/>
    <s v=""/>
    <s v=""/>
    <s v="JRNL00306449"/>
    <x v="50"/>
    <d v="2014-01-24T00:00:00"/>
    <s v="Yes"/>
  </r>
  <r>
    <x v="2"/>
    <s v="FN00"/>
    <s v="JRNL00306449"/>
    <s v="FN00-00000-25GP-2821"/>
    <x v="2"/>
    <s v="00000"/>
    <x v="27"/>
    <s v="2821"/>
    <s v=""/>
    <n v="162927"/>
    <x v="146"/>
    <s v=""/>
    <s v=""/>
    <s v="JRNL00306449"/>
    <x v="50"/>
    <d v="2014-01-24T00:00:00"/>
    <s v="Yes"/>
  </r>
  <r>
    <x v="2"/>
    <s v="FN00"/>
    <s v="JRNL00306449"/>
    <s v="FN00-00000-25BN-2831"/>
    <x v="2"/>
    <s v="00000"/>
    <x v="26"/>
    <s v="2831"/>
    <s v=""/>
    <n v="105484"/>
    <x v="120"/>
    <s v=""/>
    <s v=""/>
    <s v="JRNL00306449"/>
    <x v="50"/>
    <d v="2014-01-24T00:00:00"/>
    <s v="Yes"/>
  </r>
  <r>
    <x v="2"/>
    <s v="FN00"/>
    <s v="JRNL00306449"/>
    <s v="FN00-00000-25ID-2831"/>
    <x v="2"/>
    <s v="00000"/>
    <x v="20"/>
    <s v="2831"/>
    <s v=""/>
    <n v="-1180"/>
    <x v="59"/>
    <s v=""/>
    <s v=""/>
    <s v="JRNL00306449"/>
    <x v="50"/>
    <d v="2014-01-24T00:00:00"/>
    <s v="Yes"/>
  </r>
  <r>
    <x v="2"/>
    <s v="FN00"/>
    <s v="JRNL00306449"/>
    <s v="FN00-00000-25CN-2831"/>
    <x v="2"/>
    <s v="00000"/>
    <x v="5"/>
    <s v="2831"/>
    <s v=""/>
    <n v="-121973"/>
    <x v="94"/>
    <s v=""/>
    <s v=""/>
    <s v="JRNL00306449"/>
    <x v="50"/>
    <d v="2014-01-24T00:00:00"/>
    <s v="Yes"/>
  </r>
  <r>
    <x v="2"/>
    <s v="FN00"/>
    <s v="JRNL00306449"/>
    <s v="FN00-00000-25EN-2832"/>
    <x v="2"/>
    <s v="00000"/>
    <x v="10"/>
    <s v="2832"/>
    <s v=""/>
    <n v="69113"/>
    <x v="95"/>
    <s v=""/>
    <s v=""/>
    <s v="JRNL00306449"/>
    <x v="50"/>
    <d v="2014-01-24T00:00:00"/>
    <s v="Yes"/>
  </r>
  <r>
    <x v="2"/>
    <s v="FN00"/>
    <s v="JRNL00306449"/>
    <s v="FN00-00000-25DP-2822"/>
    <x v="2"/>
    <s v="00000"/>
    <x v="3"/>
    <s v="2822"/>
    <s v=""/>
    <n v="1794"/>
    <x v="121"/>
    <s v=""/>
    <s v=""/>
    <s v="JRNL00306449"/>
    <x v="50"/>
    <d v="2014-01-24T00:00:00"/>
    <s v="Yes"/>
  </r>
  <r>
    <x v="2"/>
    <s v="FN00"/>
    <s v="JRNL00306449"/>
    <s v="FN00-XX900-25PR-2832"/>
    <x v="2"/>
    <s v="XX900"/>
    <x v="11"/>
    <s v="2832"/>
    <s v=""/>
    <n v="372326"/>
    <x v="147"/>
    <s v=""/>
    <s v=""/>
    <s v="JRNL00306449"/>
    <x v="50"/>
    <d v="2014-01-24T00:00:00"/>
    <s v="Yes"/>
  </r>
  <r>
    <x v="3"/>
    <s v="FN00"/>
    <s v="JRNL00301364"/>
    <s v="FN00-AA700-25RG-2832"/>
    <x v="2"/>
    <s v="AA700"/>
    <x v="21"/>
    <s v="2832"/>
    <s v=""/>
    <n v="-11435.53"/>
    <x v="122"/>
    <s v=""/>
    <s v=""/>
    <s v="JRNL00301364"/>
    <x v="50"/>
    <d v="2014-01-09T00:00:00"/>
    <s v="Yes"/>
  </r>
  <r>
    <x v="5"/>
    <s v="CU00"/>
    <s v="JRNL00304565"/>
    <s v="FN00-00000-25SD-2832"/>
    <x v="2"/>
    <s v="00000"/>
    <x v="19"/>
    <s v="2832"/>
    <s v=""/>
    <n v="-75116"/>
    <x v="140"/>
    <s v=""/>
    <s v=""/>
    <s v="JRNL00286333"/>
    <x v="50"/>
    <d v="2014-01-15T00:00:00"/>
    <s v="Yes"/>
  </r>
  <r>
    <x v="5"/>
    <s v="CU00"/>
    <s v="JRNL00304565"/>
    <s v="FN00-00000-25SD-2832"/>
    <x v="2"/>
    <s v="00000"/>
    <x v="19"/>
    <s v="2832"/>
    <s v=""/>
    <n v="-631"/>
    <x v="140"/>
    <s v=""/>
    <s v=""/>
    <s v="JRNL00286333"/>
    <x v="50"/>
    <d v="2014-01-15T00:00:00"/>
    <s v="Yes"/>
  </r>
  <r>
    <x v="2"/>
    <s v="FN00"/>
    <s v="JRNL00306449"/>
    <s v="FN00-00000-25WR-2832"/>
    <x v="2"/>
    <s v="00000"/>
    <x v="15"/>
    <s v="2832"/>
    <s v=""/>
    <n v="2315"/>
    <x v="96"/>
    <s v=""/>
    <s v=""/>
    <s v="JRNL00306449"/>
    <x v="50"/>
    <d v="2014-01-24T00:00:00"/>
    <s v="Yes"/>
  </r>
  <r>
    <x v="5"/>
    <s v="CU00"/>
    <s v="JRNL00304128"/>
    <s v="FN00-00000-25DP-2822"/>
    <x v="2"/>
    <s v="00000"/>
    <x v="3"/>
    <s v="2822"/>
    <s v=""/>
    <n v="1726000"/>
    <x v="142"/>
    <s v=""/>
    <s v=""/>
    <s v="JRNL00286326"/>
    <x v="50"/>
    <d v="2014-01-14T00:00:00"/>
    <s v="Yes"/>
  </r>
  <r>
    <x v="5"/>
    <s v="CU00"/>
    <s v="JRNL00304128"/>
    <s v="FN00-00000-25BN-2831"/>
    <x v="2"/>
    <s v="00000"/>
    <x v="26"/>
    <s v="2831"/>
    <s v=""/>
    <n v="-31000"/>
    <x v="143"/>
    <s v=""/>
    <s v=""/>
    <s v="JRNL00286326"/>
    <x v="50"/>
    <d v="2014-01-14T00:00:00"/>
    <s v="Yes"/>
  </r>
  <r>
    <x v="2"/>
    <s v="FN00"/>
    <s v="JRNL00306449"/>
    <s v="FN00-00000-25DP-2822"/>
    <x v="2"/>
    <s v="00000"/>
    <x v="3"/>
    <s v="2822"/>
    <s v=""/>
    <n v="-152250"/>
    <x v="91"/>
    <s v=""/>
    <s v=""/>
    <s v="JRNL00306449"/>
    <x v="50"/>
    <d v="2014-01-24T00:00:00"/>
    <s v="Yes"/>
  </r>
  <r>
    <x v="2"/>
    <s v="FN00"/>
    <s v="JRNL00306450"/>
    <s v="FN00-00000-25SD-2832"/>
    <x v="2"/>
    <s v="00000"/>
    <x v="19"/>
    <s v="2832"/>
    <s v=""/>
    <n v="134980"/>
    <x v="148"/>
    <s v=""/>
    <s v=""/>
    <s v="JRNL00306450"/>
    <x v="50"/>
    <d v="2014-01-24T00:00:00"/>
    <s v="Yes"/>
  </r>
  <r>
    <x v="3"/>
    <s v="FN00"/>
    <s v="JRNL00308297"/>
    <s v="FN00-00000-25AA-2832"/>
    <x v="2"/>
    <s v="00000"/>
    <x v="2"/>
    <s v="2832"/>
    <s v=""/>
    <n v="54162"/>
    <x v="100"/>
    <s v=""/>
    <s v=""/>
    <s v="JRNL00308297"/>
    <x v="51"/>
    <d v="2014-02-10T00:00:00"/>
    <s v="Yes"/>
  </r>
  <r>
    <x v="3"/>
    <s v="FN00"/>
    <s v="JRNL00308298"/>
    <s v="FN00-00000-25MC-2832"/>
    <x v="2"/>
    <s v="00000"/>
    <x v="24"/>
    <s v="2832"/>
    <s v=""/>
    <n v="10251"/>
    <x v="101"/>
    <s v=""/>
    <s v=""/>
    <s v="JRNL00308298"/>
    <x v="51"/>
    <d v="2014-02-10T00:00:00"/>
    <s v="Yes"/>
  </r>
  <r>
    <x v="2"/>
    <s v="FN00"/>
    <s v="JRNL00308294"/>
    <s v="FN00-00000-25IT-2550"/>
    <x v="2"/>
    <s v="00000"/>
    <x v="16"/>
    <s v="2550"/>
    <s v=""/>
    <n v="613.98"/>
    <x v="45"/>
    <s v=""/>
    <s v=""/>
    <s v="JRNL00308294"/>
    <x v="51"/>
    <d v="2014-02-10T00:00:00"/>
    <s v="Yes"/>
  </r>
  <r>
    <x v="3"/>
    <s v="FN00"/>
    <s v="JRNL00308300"/>
    <s v="FN00-AA700-25RG-2832"/>
    <x v="2"/>
    <s v="AA700"/>
    <x v="21"/>
    <s v="2832"/>
    <s v=""/>
    <n v="-11435.53"/>
    <x v="122"/>
    <s v=""/>
    <s v=""/>
    <s v="JRNL00308300"/>
    <x v="51"/>
    <d v="2014-02-10T00:00:00"/>
    <s v="Yes"/>
  </r>
  <r>
    <x v="3"/>
    <s v="FN00"/>
    <s v="JRNL00311113"/>
    <s v="FN00-00000-25AA-2832"/>
    <x v="2"/>
    <s v="00000"/>
    <x v="2"/>
    <s v="2832"/>
    <s v=""/>
    <n v="54162"/>
    <x v="100"/>
    <s v=""/>
    <s v=""/>
    <s v="JRNL00311113"/>
    <x v="52"/>
    <d v="2014-03-10T00:00:00"/>
    <s v="Yes"/>
  </r>
  <r>
    <x v="3"/>
    <s v="FN00"/>
    <s v="JRNL00311114"/>
    <s v="FN00-00000-25MC-2832"/>
    <x v="2"/>
    <s v="00000"/>
    <x v="24"/>
    <s v="2832"/>
    <s v=""/>
    <n v="10251"/>
    <x v="101"/>
    <s v=""/>
    <s v=""/>
    <s v="JRNL00311114"/>
    <x v="52"/>
    <d v="2014-03-10T00:00:00"/>
    <s v="Yes"/>
  </r>
  <r>
    <x v="2"/>
    <s v="FN00"/>
    <s v="JRNL00311110"/>
    <s v="FN00-00000-25IT-2550"/>
    <x v="2"/>
    <s v="00000"/>
    <x v="16"/>
    <s v="2550"/>
    <s v=""/>
    <n v="613.98"/>
    <x v="45"/>
    <s v=""/>
    <s v=""/>
    <s v="JRNL00311110"/>
    <x v="52"/>
    <d v="2014-03-10T00:00:00"/>
    <s v="Yes"/>
  </r>
  <r>
    <x v="3"/>
    <s v="FN00"/>
    <s v="JRNL00311116"/>
    <s v="FN00-AA700-25RG-2832"/>
    <x v="2"/>
    <s v="AA700"/>
    <x v="21"/>
    <s v="2832"/>
    <s v=""/>
    <n v="-11435.53"/>
    <x v="122"/>
    <s v=""/>
    <s v=""/>
    <s v="JRNL00311116"/>
    <x v="52"/>
    <d v="2014-03-10T00:00:00"/>
    <s v="Yes"/>
  </r>
  <r>
    <x v="3"/>
    <s v="FN00"/>
    <s v="JRNL00316814"/>
    <s v="FN00-00000-25AA-2832"/>
    <x v="2"/>
    <s v="00000"/>
    <x v="2"/>
    <s v="2832"/>
    <s v=""/>
    <n v="54162"/>
    <x v="100"/>
    <s v=""/>
    <s v=""/>
    <s v="JRNL00316814"/>
    <x v="53"/>
    <d v="2014-04-01T00:00:00"/>
    <s v="Yes"/>
  </r>
  <r>
    <x v="3"/>
    <s v="FN00"/>
    <s v="JRNL00316815"/>
    <s v="FN00-00000-25MC-2832"/>
    <x v="2"/>
    <s v="00000"/>
    <x v="24"/>
    <s v="2832"/>
    <s v=""/>
    <n v="10251"/>
    <x v="101"/>
    <s v=""/>
    <s v=""/>
    <s v="JRNL00316815"/>
    <x v="53"/>
    <d v="2014-04-01T00:00:00"/>
    <s v="Yes"/>
  </r>
  <r>
    <x v="2"/>
    <s v="FN00"/>
    <s v="JRNL00316811"/>
    <s v="FN00-00000-25IT-2550"/>
    <x v="2"/>
    <s v="00000"/>
    <x v="16"/>
    <s v="2550"/>
    <s v=""/>
    <n v="613.98"/>
    <x v="45"/>
    <s v=""/>
    <s v=""/>
    <s v="JRNL00316811"/>
    <x v="53"/>
    <d v="2014-04-01T00:00:00"/>
    <s v="Yes"/>
  </r>
  <r>
    <x v="2"/>
    <s v="CU00"/>
    <s v="JRNL00317954"/>
    <s v="FN00-00000-25CN-2831"/>
    <x v="2"/>
    <s v="00000"/>
    <x v="5"/>
    <s v="2831"/>
    <s v=""/>
    <n v="-30000"/>
    <x v="149"/>
    <s v=""/>
    <s v=""/>
    <s v="JRNL00317954"/>
    <x v="53"/>
    <d v="2014-04-07T00:00:00"/>
    <s v="Yes"/>
  </r>
  <r>
    <x v="2"/>
    <s v="CU00"/>
    <s v="JRNL00317954"/>
    <s v="FN00-00000-25BN-2831"/>
    <x v="2"/>
    <s v="00000"/>
    <x v="26"/>
    <s v="2831"/>
    <s v=""/>
    <n v="26000"/>
    <x v="150"/>
    <s v=""/>
    <s v=""/>
    <s v="JRNL00317954"/>
    <x v="53"/>
    <d v="2014-04-07T00:00:00"/>
    <s v="Yes"/>
  </r>
  <r>
    <x v="2"/>
    <s v="CU00"/>
    <s v="JRNL00317954"/>
    <s v="FN00-00000-25DP-2822"/>
    <x v="2"/>
    <s v="00000"/>
    <x v="3"/>
    <s v="2822"/>
    <s v=""/>
    <n v="187000"/>
    <x v="151"/>
    <s v=""/>
    <s v=""/>
    <s v="JRNL00317954"/>
    <x v="53"/>
    <d v="2014-04-07T00:00:00"/>
    <s v="Yes"/>
  </r>
  <r>
    <x v="2"/>
    <s v="CU00"/>
    <s v="JRNL00317954"/>
    <s v="FN00-00000-25PG-2831"/>
    <x v="2"/>
    <s v="00000"/>
    <x v="18"/>
    <s v="2831"/>
    <s v=""/>
    <n v="-27000"/>
    <x v="152"/>
    <s v=""/>
    <s v=""/>
    <s v="JRNL00317954"/>
    <x v="53"/>
    <d v="2014-04-07T00:00:00"/>
    <s v="Yes"/>
  </r>
  <r>
    <x v="3"/>
    <s v="FN00"/>
    <s v="JRNL00316817"/>
    <s v="FN00-AA700-25RG-2832"/>
    <x v="2"/>
    <s v="AA700"/>
    <x v="21"/>
    <s v="2832"/>
    <s v=""/>
    <n v="-11435.53"/>
    <x v="122"/>
    <s v=""/>
    <s v=""/>
    <s v="JRNL00316817"/>
    <x v="53"/>
    <d v="2014-04-01T00:00:00"/>
    <s v="Yes"/>
  </r>
  <r>
    <x v="2"/>
    <s v="CU00"/>
    <s v="JRNL00319210"/>
    <s v="FN00-00000-25SD-2832"/>
    <x v="2"/>
    <s v="00000"/>
    <x v="19"/>
    <s v="2832"/>
    <s v=""/>
    <n v="-43987"/>
    <x v="153"/>
    <s v=""/>
    <s v=""/>
    <s v="JRNL00319210"/>
    <x v="53"/>
    <d v="2014-04-08T00:00:00"/>
    <s v="Yes"/>
  </r>
  <r>
    <x v="2"/>
    <s v="CU00"/>
    <s v="JRNL00319210"/>
    <s v="FN00-00000-25SD-2832"/>
    <x v="2"/>
    <s v="00000"/>
    <x v="19"/>
    <s v="2832"/>
    <s v=""/>
    <n v="0"/>
    <x v="153"/>
    <s v=""/>
    <s v=""/>
    <s v="JRNL00319210"/>
    <x v="53"/>
    <d v="2014-04-08T00:00:00"/>
    <s v="Yes"/>
  </r>
  <r>
    <x v="3"/>
    <s v="FN00"/>
    <s v="JRNL00322105"/>
    <s v="FN00-00000-25AA-2832"/>
    <x v="2"/>
    <s v="00000"/>
    <x v="2"/>
    <s v="2832"/>
    <s v=""/>
    <n v="54162"/>
    <x v="100"/>
    <s v=""/>
    <s v=""/>
    <s v="JRNL00322105"/>
    <x v="54"/>
    <d v="2014-05-02T00:00:00"/>
    <s v="Yes"/>
  </r>
  <r>
    <x v="3"/>
    <s v="FN00"/>
    <s v="JRNL00322106"/>
    <s v="FN00-00000-25MC-2832"/>
    <x v="2"/>
    <s v="00000"/>
    <x v="24"/>
    <s v="2832"/>
    <s v=""/>
    <n v="10251"/>
    <x v="101"/>
    <s v=""/>
    <s v=""/>
    <s v="JRNL00322106"/>
    <x v="54"/>
    <d v="2014-05-02T00:00:00"/>
    <s v="Yes"/>
  </r>
  <r>
    <x v="2"/>
    <s v="FN00"/>
    <s v="JRNL00322102"/>
    <s v="FN00-00000-25IT-2550"/>
    <x v="2"/>
    <s v="00000"/>
    <x v="16"/>
    <s v="2550"/>
    <s v=""/>
    <n v="613.98"/>
    <x v="45"/>
    <s v=""/>
    <s v=""/>
    <s v="JRNL00322102"/>
    <x v="54"/>
    <d v="2014-05-02T00:00:00"/>
    <s v="Yes"/>
  </r>
  <r>
    <x v="3"/>
    <s v="FN00"/>
    <s v="JRNL00322108"/>
    <s v="FN00-AA700-25RG-2832"/>
    <x v="2"/>
    <s v="AA700"/>
    <x v="21"/>
    <s v="2832"/>
    <s v=""/>
    <n v="-11435.53"/>
    <x v="122"/>
    <s v=""/>
    <s v=""/>
    <s v="JRNL00322108"/>
    <x v="54"/>
    <d v="2014-05-02T00:00:00"/>
    <s v="Yes"/>
  </r>
  <r>
    <x v="3"/>
    <s v="FN00"/>
    <s v="JRNL00328186"/>
    <s v="FN00-00000-25AA-2832"/>
    <x v="2"/>
    <s v="00000"/>
    <x v="2"/>
    <s v="2832"/>
    <s v=""/>
    <n v="54162"/>
    <x v="100"/>
    <s v=""/>
    <s v=""/>
    <s v="JRNL00328186"/>
    <x v="55"/>
    <d v="2014-06-02T00:00:00"/>
    <s v="Yes"/>
  </r>
  <r>
    <x v="3"/>
    <s v="FN00"/>
    <s v="JRNL00328187"/>
    <s v="FN00-00000-25MC-2832"/>
    <x v="2"/>
    <s v="00000"/>
    <x v="24"/>
    <s v="2832"/>
    <s v=""/>
    <n v="10251"/>
    <x v="101"/>
    <s v=""/>
    <s v=""/>
    <s v="JRNL00328187"/>
    <x v="55"/>
    <d v="2014-06-02T00:00:00"/>
    <s v="Yes"/>
  </r>
  <r>
    <x v="2"/>
    <s v="FN00"/>
    <s v="JRNL00328182"/>
    <s v="FN00-00000-25IT-2550"/>
    <x v="2"/>
    <s v="00000"/>
    <x v="16"/>
    <s v="2550"/>
    <s v=""/>
    <n v="613.98"/>
    <x v="45"/>
    <s v=""/>
    <s v=""/>
    <s v="JRNL00328182"/>
    <x v="55"/>
    <d v="2014-06-02T00:00:00"/>
    <s v="Yes"/>
  </r>
  <r>
    <x v="3"/>
    <s v="FN00"/>
    <s v="JRNL00328189"/>
    <s v="FN00-AA700-25RG-2832"/>
    <x v="2"/>
    <s v="AA700"/>
    <x v="21"/>
    <s v="2832"/>
    <s v=""/>
    <n v="-11435.53"/>
    <x v="122"/>
    <s v=""/>
    <s v=""/>
    <s v="JRNL00328189"/>
    <x v="55"/>
    <d v="2014-06-02T00:00:00"/>
    <s v="Yes"/>
  </r>
  <r>
    <x v="2"/>
    <s v="CU00"/>
    <s v="JRNL00333148"/>
    <s v="FN00-00000-25SD-2832"/>
    <x v="2"/>
    <s v="00000"/>
    <x v="19"/>
    <s v="2832"/>
    <s v=""/>
    <n v="-87975"/>
    <x v="154"/>
    <s v=""/>
    <s v=""/>
    <s v="JRNL00333148"/>
    <x v="56"/>
    <d v="2014-06-25T00:00:00"/>
    <s v="Yes"/>
  </r>
  <r>
    <x v="2"/>
    <s v="CU00"/>
    <s v="JRNL00333148"/>
    <s v="FN00-00000-25SD-2832"/>
    <x v="2"/>
    <s v="00000"/>
    <x v="19"/>
    <s v="2832"/>
    <s v=""/>
    <n v="0"/>
    <x v="154"/>
    <s v=""/>
    <s v=""/>
    <s v="JRNL00333148"/>
    <x v="56"/>
    <d v="2014-06-25T00:00:00"/>
    <s v="Yes"/>
  </r>
  <r>
    <x v="3"/>
    <s v="FN00"/>
    <s v="JRNL00333453"/>
    <s v="FN00-00000-25AA-2832"/>
    <x v="2"/>
    <s v="00000"/>
    <x v="2"/>
    <s v="2832"/>
    <s v=""/>
    <n v="54162"/>
    <x v="100"/>
    <s v=""/>
    <s v=""/>
    <s v="JRNL00333453"/>
    <x v="57"/>
    <d v="2014-07-01T00:00:00"/>
    <s v="Yes"/>
  </r>
  <r>
    <x v="2"/>
    <s v="CU00"/>
    <s v="JRNL00333143"/>
    <s v="FN00-00000-25PG-2831"/>
    <x v="2"/>
    <s v="00000"/>
    <x v="18"/>
    <s v="2831"/>
    <s v=""/>
    <n v="27000"/>
    <x v="155"/>
    <s v=""/>
    <s v=""/>
    <s v="JRNL00317954"/>
    <x v="57"/>
    <d v="2014-06-25T00:00:00"/>
    <s v="Yes"/>
  </r>
  <r>
    <x v="2"/>
    <s v="CU00"/>
    <s v="JRNL00333149"/>
    <s v="FN00-00000-25PG-2831"/>
    <x v="2"/>
    <s v="00000"/>
    <x v="18"/>
    <s v="2831"/>
    <s v=""/>
    <n v="-122000"/>
    <x v="156"/>
    <s v=""/>
    <s v=""/>
    <s v="JRNL00333149"/>
    <x v="57"/>
    <d v="2014-06-25T00:00:00"/>
    <s v="Yes"/>
  </r>
  <r>
    <x v="3"/>
    <s v="FN00"/>
    <s v="JRNL00333454"/>
    <s v="FN00-00000-25MC-2832"/>
    <x v="2"/>
    <s v="00000"/>
    <x v="24"/>
    <s v="2832"/>
    <s v=""/>
    <n v="10251"/>
    <x v="101"/>
    <s v=""/>
    <s v=""/>
    <s v="JRNL00333454"/>
    <x v="57"/>
    <d v="2014-07-01T00:00:00"/>
    <s v="Yes"/>
  </r>
  <r>
    <x v="2"/>
    <s v="FN00"/>
    <s v="JRNL00333449"/>
    <s v="FN00-00000-25IT-2550"/>
    <x v="2"/>
    <s v="00000"/>
    <x v="16"/>
    <s v="2550"/>
    <s v=""/>
    <n v="613.98"/>
    <x v="45"/>
    <s v=""/>
    <s v=""/>
    <s v="JRNL00333449"/>
    <x v="57"/>
    <d v="2014-07-01T00:00:00"/>
    <s v="Yes"/>
  </r>
  <r>
    <x v="2"/>
    <s v="CU00"/>
    <s v="JRNL00333143"/>
    <s v="FN00-00000-25DP-2822"/>
    <x v="2"/>
    <s v="00000"/>
    <x v="3"/>
    <s v="2822"/>
    <s v=""/>
    <n v="-187000"/>
    <x v="155"/>
    <s v=""/>
    <s v=""/>
    <s v="JRNL00317954"/>
    <x v="57"/>
    <d v="2014-06-25T00:00:00"/>
    <s v="Yes"/>
  </r>
  <r>
    <x v="2"/>
    <s v="CU00"/>
    <s v="JRNL00333143"/>
    <s v="FN00-00000-25CN-2831"/>
    <x v="2"/>
    <s v="00000"/>
    <x v="5"/>
    <s v="2831"/>
    <s v=""/>
    <n v="30000"/>
    <x v="155"/>
    <s v=""/>
    <s v=""/>
    <s v="JRNL00317954"/>
    <x v="57"/>
    <d v="2014-06-25T00:00:00"/>
    <s v="Yes"/>
  </r>
  <r>
    <x v="2"/>
    <s v="CU00"/>
    <s v="JRNL00333149"/>
    <s v="FN00-00000-25CN-2831"/>
    <x v="2"/>
    <s v="00000"/>
    <x v="5"/>
    <s v="2831"/>
    <s v=""/>
    <n v="-61000"/>
    <x v="157"/>
    <s v=""/>
    <s v=""/>
    <s v="JRNL00333149"/>
    <x v="57"/>
    <d v="2014-06-25T00:00:00"/>
    <s v="Yes"/>
  </r>
  <r>
    <x v="2"/>
    <s v="CU00"/>
    <s v="JRNL00333149"/>
    <s v="FN00-00000-25BN-2831"/>
    <x v="2"/>
    <s v="00000"/>
    <x v="26"/>
    <s v="2831"/>
    <s v=""/>
    <n v="53000"/>
    <x v="158"/>
    <s v=""/>
    <s v=""/>
    <s v="JRNL00333149"/>
    <x v="57"/>
    <d v="2014-06-25T00:00:00"/>
    <s v="Yes"/>
  </r>
  <r>
    <x v="2"/>
    <s v="CU00"/>
    <s v="JRNL00333143"/>
    <s v="FN00-00000-25BN-2831"/>
    <x v="2"/>
    <s v="00000"/>
    <x v="26"/>
    <s v="2831"/>
    <s v=""/>
    <n v="-26000"/>
    <x v="155"/>
    <s v=""/>
    <s v=""/>
    <s v="JRNL00317954"/>
    <x v="57"/>
    <d v="2014-06-25T00:00:00"/>
    <s v="Yes"/>
  </r>
  <r>
    <x v="2"/>
    <s v="CU00"/>
    <s v="JRNL00333149"/>
    <s v="FN00-00000-25DP-2822"/>
    <x v="2"/>
    <s v="00000"/>
    <x v="3"/>
    <s v="2822"/>
    <s v=""/>
    <n v="-282000"/>
    <x v="159"/>
    <s v=""/>
    <s v=""/>
    <s v="JRNL00333149"/>
    <x v="57"/>
    <d v="2014-06-25T00:00:00"/>
    <s v="Yes"/>
  </r>
  <r>
    <x v="2"/>
    <s v="CU00"/>
    <s v="JRNL00333141"/>
    <s v="FN00-00000-25SD-2832"/>
    <x v="2"/>
    <s v="00000"/>
    <x v="19"/>
    <s v="2832"/>
    <s v=""/>
    <n v="43987"/>
    <x v="160"/>
    <s v=""/>
    <s v=""/>
    <s v="JRNL00319210"/>
    <x v="57"/>
    <d v="2014-06-25T00:00:00"/>
    <s v="Yes"/>
  </r>
  <r>
    <x v="2"/>
    <s v="CU00"/>
    <s v="JRNL00333141"/>
    <s v="FN00-00000-25SD-2832"/>
    <x v="2"/>
    <s v="00000"/>
    <x v="19"/>
    <s v="2832"/>
    <s v=""/>
    <n v="0"/>
    <x v="160"/>
    <s v=""/>
    <s v=""/>
    <s v="JRNL00319210"/>
    <x v="57"/>
    <d v="2014-06-25T00:00:00"/>
    <s v="Yes"/>
  </r>
  <r>
    <x v="3"/>
    <s v="FN00"/>
    <s v="JRNL00333457"/>
    <s v="FN00-AA700-25RG-2832"/>
    <x v="2"/>
    <s v="AA700"/>
    <x v="21"/>
    <s v="2832"/>
    <s v=""/>
    <n v="-11435.53"/>
    <x v="122"/>
    <s v=""/>
    <s v=""/>
    <s v="JRNL00333457"/>
    <x v="57"/>
    <d v="2014-07-01T00:00:00"/>
    <s v="Yes"/>
  </r>
  <r>
    <x v="3"/>
    <s v="FN00"/>
    <s v="JRNL00338663"/>
    <s v="FN00-00000-25AA-2832"/>
    <x v="2"/>
    <s v="00000"/>
    <x v="2"/>
    <s v="2832"/>
    <s v=""/>
    <n v="54162"/>
    <x v="100"/>
    <s v=""/>
    <s v=""/>
    <s v="JRNL00338663"/>
    <x v="58"/>
    <d v="2014-08-01T00:00:00"/>
    <s v="Yes"/>
  </r>
  <r>
    <x v="3"/>
    <s v="FN00"/>
    <s v="JRNL00338664"/>
    <s v="FN00-00000-25MC-2832"/>
    <x v="2"/>
    <s v="00000"/>
    <x v="24"/>
    <s v="2832"/>
    <s v=""/>
    <n v="10251"/>
    <x v="101"/>
    <s v=""/>
    <s v=""/>
    <s v="JRNL00338664"/>
    <x v="58"/>
    <d v="2014-08-01T00:00:00"/>
    <s v="Yes"/>
  </r>
  <r>
    <x v="2"/>
    <s v="FN00"/>
    <s v="JRNL00338660"/>
    <s v="FN00-00000-25IT-2550"/>
    <x v="2"/>
    <s v="00000"/>
    <x v="16"/>
    <s v="2550"/>
    <s v=""/>
    <n v="613.98"/>
    <x v="45"/>
    <s v=""/>
    <s v=""/>
    <s v="JRNL00338660"/>
    <x v="58"/>
    <d v="2014-08-01T00:00:00"/>
    <s v="Yes"/>
  </r>
  <r>
    <x v="2"/>
    <s v="FN00"/>
    <s v="JRNL00340572"/>
    <s v="FN00-00000-25DP-2822"/>
    <x v="2"/>
    <s v="00000"/>
    <x v="3"/>
    <s v="2822"/>
    <s v=""/>
    <n v="282000"/>
    <x v="161"/>
    <s v=""/>
    <s v=""/>
    <s v="JRNL00340572"/>
    <x v="58"/>
    <d v="2014-08-07T00:00:00"/>
    <s v="Yes"/>
  </r>
  <r>
    <x v="2"/>
    <s v="FN00"/>
    <s v="JRNL00340572"/>
    <s v="FN00-00000-25DP-2822"/>
    <x v="2"/>
    <s v="00000"/>
    <x v="3"/>
    <s v="2822"/>
    <s v=""/>
    <n v="282000"/>
    <x v="159"/>
    <s v=""/>
    <s v=""/>
    <s v="JRNL00340572"/>
    <x v="58"/>
    <d v="2014-08-07T00:00:00"/>
    <s v="Yes"/>
  </r>
  <r>
    <x v="3"/>
    <s v="FN00"/>
    <s v="JRNL00338666"/>
    <s v="FN00-AA700-25RG-2832"/>
    <x v="2"/>
    <s v="AA700"/>
    <x v="21"/>
    <s v="2832"/>
    <s v=""/>
    <n v="-11435.53"/>
    <x v="122"/>
    <s v=""/>
    <s v=""/>
    <s v="JRNL00338666"/>
    <x v="58"/>
    <d v="2014-08-01T00:00:00"/>
    <s v="Yes"/>
  </r>
  <r>
    <x v="3"/>
    <s v="FN00"/>
    <s v="JRNL00343639"/>
    <s v="FN00-00000-25AA-2832"/>
    <x v="2"/>
    <s v="00000"/>
    <x v="2"/>
    <s v="2832"/>
    <s v=""/>
    <n v="54162"/>
    <x v="100"/>
    <s v=""/>
    <s v=""/>
    <s v="JRNL00343639"/>
    <x v="59"/>
    <d v="2014-08-29T00:00:00"/>
    <s v="Yes"/>
  </r>
  <r>
    <x v="3"/>
    <s v="FN00"/>
    <s v="JRNL00343640"/>
    <s v="FN00-00000-25MC-2832"/>
    <x v="2"/>
    <s v="00000"/>
    <x v="24"/>
    <s v="2832"/>
    <s v=""/>
    <n v="10251"/>
    <x v="101"/>
    <s v=""/>
    <s v=""/>
    <s v="JRNL00343640"/>
    <x v="59"/>
    <d v="2014-08-29T00:00:00"/>
    <s v="Yes"/>
  </r>
  <r>
    <x v="2"/>
    <s v="FN00"/>
    <s v="JRNL00343636"/>
    <s v="FN00-00000-25IT-2550"/>
    <x v="2"/>
    <s v="00000"/>
    <x v="16"/>
    <s v="2550"/>
    <s v=""/>
    <n v="613.98"/>
    <x v="45"/>
    <s v=""/>
    <s v=""/>
    <s v="JRNL00343636"/>
    <x v="59"/>
    <d v="2014-08-29T00:00:00"/>
    <s v="Yes"/>
  </r>
  <r>
    <x v="3"/>
    <s v="FN00"/>
    <s v="JRNL00343643"/>
    <s v="FN00-AA700-25RG-2832"/>
    <x v="2"/>
    <s v="AA700"/>
    <x v="21"/>
    <s v="2832"/>
    <s v=""/>
    <n v="-11435.53"/>
    <x v="122"/>
    <s v=""/>
    <s v=""/>
    <s v="JRNL00343643"/>
    <x v="59"/>
    <d v="2014-08-29T00:00:00"/>
    <s v="Yes"/>
  </r>
  <r>
    <x v="3"/>
    <s v="FN00"/>
    <s v="JRNL00350263"/>
    <s v="FN00-00000-25AA-2832"/>
    <x v="2"/>
    <s v="00000"/>
    <x v="2"/>
    <s v="2832"/>
    <s v=""/>
    <n v="54162"/>
    <x v="100"/>
    <s v=""/>
    <s v=""/>
    <s v="JRNL00350263"/>
    <x v="60"/>
    <d v="2014-09-30T00:00:00"/>
    <s v="Yes"/>
  </r>
  <r>
    <x v="2"/>
    <s v="CU00"/>
    <s v="JRNL00350724"/>
    <s v="FN00-00000-25PG-2831"/>
    <x v="2"/>
    <s v="00000"/>
    <x v="18"/>
    <s v="2831"/>
    <s v=""/>
    <n v="-608000"/>
    <x v="162"/>
    <s v=""/>
    <s v=""/>
    <s v="JRNL00350724"/>
    <x v="60"/>
    <d v="2014-10-01T00:00:00"/>
    <s v="Yes"/>
  </r>
  <r>
    <x v="3"/>
    <s v="FN00"/>
    <s v="JRNL00350265"/>
    <s v="FN00-00000-25MC-2832"/>
    <x v="2"/>
    <s v="00000"/>
    <x v="24"/>
    <s v="2832"/>
    <s v=""/>
    <n v="10251"/>
    <x v="101"/>
    <s v=""/>
    <s v=""/>
    <s v="JRNL00350265"/>
    <x v="60"/>
    <d v="2014-09-30T00:00:00"/>
    <s v="Yes"/>
  </r>
  <r>
    <x v="2"/>
    <s v="FN00"/>
    <s v="JRNL00350259"/>
    <s v="FN00-00000-25IT-2550"/>
    <x v="2"/>
    <s v="00000"/>
    <x v="16"/>
    <s v="2550"/>
    <s v=""/>
    <n v="613.98"/>
    <x v="45"/>
    <s v=""/>
    <s v=""/>
    <s v="JRNL00350259"/>
    <x v="60"/>
    <d v="2014-09-30T00:00:00"/>
    <s v="Yes"/>
  </r>
  <r>
    <x v="2"/>
    <s v="CU00"/>
    <s v="JRNL00350724"/>
    <s v="FN00-00000-25BN-2831"/>
    <x v="2"/>
    <s v="00000"/>
    <x v="26"/>
    <s v="2831"/>
    <s v=""/>
    <n v="79000"/>
    <x v="163"/>
    <s v=""/>
    <s v=""/>
    <s v="JRNL00350724"/>
    <x v="60"/>
    <d v="2014-10-01T00:00:00"/>
    <s v="Yes"/>
  </r>
  <r>
    <x v="2"/>
    <s v="CU00"/>
    <s v="JRNL00350724"/>
    <s v="FN00-00000-25CN-2831"/>
    <x v="2"/>
    <s v="00000"/>
    <x v="5"/>
    <s v="2831"/>
    <s v=""/>
    <n v="-91000"/>
    <x v="164"/>
    <s v=""/>
    <s v=""/>
    <s v="JRNL00350724"/>
    <x v="60"/>
    <d v="2014-10-01T00:00:00"/>
    <s v="Yes"/>
  </r>
  <r>
    <x v="2"/>
    <s v="CU00"/>
    <s v="JRNL00350724"/>
    <s v="FN00-00000-25DP-2822"/>
    <x v="2"/>
    <s v="00000"/>
    <x v="3"/>
    <s v="2822"/>
    <s v=""/>
    <n v="220000"/>
    <x v="165"/>
    <s v=""/>
    <s v=""/>
    <s v="JRNL00350724"/>
    <x v="60"/>
    <d v="2014-10-01T00:00:00"/>
    <s v="Yes"/>
  </r>
  <r>
    <x v="2"/>
    <s v="CU00"/>
    <s v="JRNL00350723"/>
    <s v="FN00-00000-25SD-2832"/>
    <x v="2"/>
    <s v="00000"/>
    <x v="19"/>
    <s v="2832"/>
    <s v=""/>
    <n v="87975"/>
    <x v="154"/>
    <s v=""/>
    <s v=""/>
    <s v="JRNL00333148"/>
    <x v="60"/>
    <d v="2014-10-01T00:00:00"/>
    <s v="Yes"/>
  </r>
  <r>
    <x v="2"/>
    <s v="CU00"/>
    <s v="JRNL00350723"/>
    <s v="FN00-00000-25SD-2832"/>
    <x v="2"/>
    <s v="00000"/>
    <x v="19"/>
    <s v="2832"/>
    <s v=""/>
    <n v="0"/>
    <x v="154"/>
    <s v=""/>
    <s v=""/>
    <s v="JRNL00333148"/>
    <x v="60"/>
    <d v="2014-10-01T00:00:00"/>
    <s v="Yes"/>
  </r>
  <r>
    <x v="2"/>
    <s v="CU00"/>
    <s v="JRNL00350720"/>
    <s v="FN00-00000-25DP-2822"/>
    <x v="2"/>
    <s v="00000"/>
    <x v="3"/>
    <s v="2822"/>
    <s v=""/>
    <n v="-282000"/>
    <x v="166"/>
    <s v=""/>
    <s v=""/>
    <s v="JRNL00333149"/>
    <x v="60"/>
    <d v="2014-10-01T00:00:00"/>
    <s v="Yes"/>
  </r>
  <r>
    <x v="2"/>
    <s v="CU00"/>
    <s v="JRNL00350720"/>
    <s v="FN00-00000-25CN-2831"/>
    <x v="2"/>
    <s v="00000"/>
    <x v="5"/>
    <s v="2831"/>
    <s v=""/>
    <n v="61000"/>
    <x v="166"/>
    <s v=""/>
    <s v=""/>
    <s v="JRNL00333149"/>
    <x v="60"/>
    <d v="2014-10-01T00:00:00"/>
    <s v="Yes"/>
  </r>
  <r>
    <x v="2"/>
    <s v="CU00"/>
    <s v="JRNL00350720"/>
    <s v="FN00-00000-25BN-2831"/>
    <x v="2"/>
    <s v="00000"/>
    <x v="26"/>
    <s v="2831"/>
    <s v=""/>
    <n v="-53000"/>
    <x v="166"/>
    <s v=""/>
    <s v=""/>
    <s v="JRNL00333149"/>
    <x v="60"/>
    <d v="2014-10-01T00:00:00"/>
    <s v="Yes"/>
  </r>
  <r>
    <x v="2"/>
    <s v="CU00"/>
    <s v="JRNL00350720"/>
    <s v="FN00-00000-25PG-2831"/>
    <x v="2"/>
    <s v="00000"/>
    <x v="18"/>
    <s v="2831"/>
    <s v=""/>
    <n v="122000"/>
    <x v="166"/>
    <s v=""/>
    <s v=""/>
    <s v="JRNL00333149"/>
    <x v="60"/>
    <d v="2014-10-01T00:00:00"/>
    <s v="Yes"/>
  </r>
  <r>
    <x v="2"/>
    <s v="CU00"/>
    <s v="JRNL00350725"/>
    <s v="FN00-00000-25SD-2832"/>
    <x v="2"/>
    <s v="00000"/>
    <x v="19"/>
    <s v="2832"/>
    <s v=""/>
    <n v="-131962"/>
    <x v="167"/>
    <s v=""/>
    <s v=""/>
    <s v="JRNL00350725"/>
    <x v="60"/>
    <d v="2014-10-01T00:00:00"/>
    <s v="Yes"/>
  </r>
  <r>
    <x v="2"/>
    <s v="CU00"/>
    <s v="JRNL00350725"/>
    <s v="FN00-00000-25SD-2832"/>
    <x v="2"/>
    <s v="00000"/>
    <x v="19"/>
    <s v="2832"/>
    <s v=""/>
    <n v="0"/>
    <x v="167"/>
    <s v=""/>
    <s v=""/>
    <s v="JRNL00350725"/>
    <x v="60"/>
    <d v="2014-10-01T00:00:00"/>
    <s v="Yes"/>
  </r>
  <r>
    <x v="3"/>
    <s v="FN00"/>
    <s v="JRNL00350268"/>
    <s v="FN00-AA700-25RG-2832"/>
    <x v="2"/>
    <s v="AA700"/>
    <x v="21"/>
    <s v="2832"/>
    <s v=""/>
    <n v="-11435.53"/>
    <x v="122"/>
    <s v=""/>
    <s v=""/>
    <s v="JRNL00350268"/>
    <x v="60"/>
    <d v="2014-09-30T00:00:00"/>
    <s v="Yes"/>
  </r>
  <r>
    <x v="3"/>
    <s v="FN00"/>
    <s v="JRNL00354819"/>
    <s v="FN00-00000-25AA-2832"/>
    <x v="2"/>
    <s v="00000"/>
    <x v="2"/>
    <s v="2832"/>
    <s v=""/>
    <n v="54162"/>
    <x v="100"/>
    <s v=""/>
    <s v=""/>
    <s v="JRNL00354819"/>
    <x v="61"/>
    <d v="2014-10-27T00:00:00"/>
    <s v="Yes"/>
  </r>
  <r>
    <x v="2"/>
    <s v="FN00"/>
    <s v="JRNL00354816"/>
    <s v="FN00-00000-25IT-2550"/>
    <x v="2"/>
    <s v="00000"/>
    <x v="16"/>
    <s v="2550"/>
    <s v=""/>
    <n v="613.98"/>
    <x v="45"/>
    <s v=""/>
    <s v=""/>
    <s v="JRNL00354816"/>
    <x v="61"/>
    <d v="2014-10-27T00:00:00"/>
    <s v="Yes"/>
  </r>
  <r>
    <x v="3"/>
    <s v="FN00"/>
    <s v="JRNL00354821"/>
    <s v="FN00-00000-25MC-2832"/>
    <x v="2"/>
    <s v="00000"/>
    <x v="24"/>
    <s v="2832"/>
    <s v=""/>
    <n v="10255"/>
    <x v="101"/>
    <s v=""/>
    <s v=""/>
    <s v="JRNL00354821"/>
    <x v="61"/>
    <d v="2014-10-27T00:00:00"/>
    <s v="Yes"/>
  </r>
  <r>
    <x v="3"/>
    <s v="FN00"/>
    <s v="JRNL00354840"/>
    <s v="FN00-AA700-25RG-2832"/>
    <x v="2"/>
    <s v="AA700"/>
    <x v="21"/>
    <s v="2832"/>
    <s v=""/>
    <n v="-11430.34"/>
    <x v="122"/>
    <s v=""/>
    <s v=""/>
    <s v="JRNL00354840"/>
    <x v="61"/>
    <d v="2014-10-27T00:00:00"/>
    <s v="Yes"/>
  </r>
  <r>
    <x v="3"/>
    <s v="FN00"/>
    <s v="JRNL00361333"/>
    <s v="FN00-00000-25AA-2832"/>
    <x v="2"/>
    <s v="00000"/>
    <x v="2"/>
    <s v="2832"/>
    <s v=""/>
    <n v="54162"/>
    <x v="100"/>
    <s v=""/>
    <s v=""/>
    <s v="JRNL00361333"/>
    <x v="62"/>
    <d v="2014-12-01T00:00:00"/>
    <s v="Yes"/>
  </r>
  <r>
    <x v="2"/>
    <s v="FN00"/>
    <s v="JRNL00361313"/>
    <s v="FN00-00000-25IT-2550"/>
    <x v="2"/>
    <s v="00000"/>
    <x v="16"/>
    <s v="2550"/>
    <s v=""/>
    <n v="613.98"/>
    <x v="45"/>
    <s v=""/>
    <s v=""/>
    <s v="JRNL00361313"/>
    <x v="62"/>
    <d v="2014-12-01T00:00:00"/>
    <s v="Yes"/>
  </r>
  <r>
    <x v="3"/>
    <s v="FN00"/>
    <s v="JRNL00367725"/>
    <s v="FN00-00000-25AA-2832"/>
    <x v="2"/>
    <s v="00000"/>
    <x v="2"/>
    <s v="2832"/>
    <s v=""/>
    <n v="54162"/>
    <x v="100"/>
    <s v=""/>
    <s v=""/>
    <s v="JRNL00367725"/>
    <x v="63"/>
    <d v="2015-01-08T00:00:00"/>
    <s v="Yes"/>
  </r>
  <r>
    <x v="2"/>
    <s v="FN00"/>
    <s v="JRNL00373257"/>
    <s v="FN00-00000-25AM-2832"/>
    <x v="2"/>
    <s v="00000"/>
    <x v="12"/>
    <s v="2832"/>
    <s v=""/>
    <n v="-75426"/>
    <x v="81"/>
    <s v=""/>
    <s v=""/>
    <s v="JRNL00373257"/>
    <x v="63"/>
    <d v="2015-01-23T00:00:00"/>
    <s v="Yes"/>
  </r>
  <r>
    <x v="2"/>
    <s v="FN00"/>
    <s v="JRNL00373257"/>
    <s v="FN00-00000-25AA-2832"/>
    <x v="2"/>
    <s v="00000"/>
    <x v="2"/>
    <s v="2832"/>
    <s v=""/>
    <n v="0"/>
    <x v="168"/>
    <s v=""/>
    <s v=""/>
    <s v="JRNL00373257"/>
    <x v="63"/>
    <d v="2015-01-23T00:00:00"/>
    <s v="Yes"/>
  </r>
  <r>
    <x v="2"/>
    <s v="FN00"/>
    <s v="JRNL00373257"/>
    <s v="FN00-00000-25AM-2832"/>
    <x v="2"/>
    <s v="00000"/>
    <x v="12"/>
    <s v="2832"/>
    <s v=""/>
    <n v="610908"/>
    <x v="48"/>
    <s v=""/>
    <s v=""/>
    <s v="JRNL00373257"/>
    <x v="63"/>
    <d v="2015-01-23T00:00:00"/>
    <s v="Yes"/>
  </r>
  <r>
    <x v="2"/>
    <s v="FN00"/>
    <s v="JRNL00373257"/>
    <s v="FN00-00000-25PN-2832"/>
    <x v="2"/>
    <s v="00000"/>
    <x v="0"/>
    <s v="2832"/>
    <s v=""/>
    <n v="-369668"/>
    <x v="144"/>
    <s v=""/>
    <s v=""/>
    <s v="JRNL00373257"/>
    <x v="63"/>
    <d v="2015-01-23T00:00:00"/>
    <s v="Yes"/>
  </r>
  <r>
    <x v="2"/>
    <s v="FN00"/>
    <s v="JRNL00373257"/>
    <s v="FN00-00000-25PC-2822"/>
    <x v="2"/>
    <s v="00000"/>
    <x v="25"/>
    <s v="2822"/>
    <s v=""/>
    <n v="74098"/>
    <x v="169"/>
    <s v=""/>
    <s v=""/>
    <s v="JRNL00373257"/>
    <x v="63"/>
    <d v="2015-01-23T00:00:00"/>
    <s v="Yes"/>
  </r>
  <r>
    <x v="2"/>
    <s v="FN00"/>
    <s v="JRNL00373257"/>
    <s v="FN00-xx900-25PR-2832"/>
    <x v="2"/>
    <s v="XX900"/>
    <x v="11"/>
    <s v="2832"/>
    <s v=""/>
    <n v="-86825"/>
    <x v="170"/>
    <s v=""/>
    <s v=""/>
    <s v="JRNL00373257"/>
    <x v="63"/>
    <d v="2015-01-23T00:00:00"/>
    <s v="Yes"/>
  </r>
  <r>
    <x v="2"/>
    <s v="FN00"/>
    <s v="JRNL00373257"/>
    <s v="FN00-00000-2500-2832"/>
    <x v="2"/>
    <s v="00000"/>
    <x v="1"/>
    <s v="2832"/>
    <s v=""/>
    <n v="206679"/>
    <x v="171"/>
    <s v=""/>
    <s v=""/>
    <s v="JRNL00373257"/>
    <x v="63"/>
    <d v="2015-01-23T00:00:00"/>
    <s v="Yes"/>
  </r>
  <r>
    <x v="2"/>
    <s v="FN00"/>
    <s v="JRNL00367722"/>
    <s v="FN00-00000-25IT-2550"/>
    <x v="2"/>
    <s v="00000"/>
    <x v="16"/>
    <s v="2550"/>
    <s v=""/>
    <n v="613.98"/>
    <x v="45"/>
    <s v=""/>
    <s v=""/>
    <s v="JRNL00367722"/>
    <x v="63"/>
    <d v="2015-01-08T00:00:00"/>
    <s v="Yes"/>
  </r>
  <r>
    <x v="2"/>
    <s v="CU00"/>
    <s v="JRNL00368370"/>
    <s v="FN00-00000-25DP-2822"/>
    <x v="2"/>
    <s v="00000"/>
    <x v="3"/>
    <s v="2822"/>
    <s v=""/>
    <n v="-220000"/>
    <x v="172"/>
    <s v=""/>
    <s v=""/>
    <s v="JRNL00350724"/>
    <x v="63"/>
    <d v="2015-01-15T00:00:00"/>
    <s v="Yes"/>
  </r>
  <r>
    <x v="2"/>
    <s v="CU00"/>
    <s v="JRNL00368370"/>
    <s v="FN00-00000-25CN-2831"/>
    <x v="2"/>
    <s v="00000"/>
    <x v="5"/>
    <s v="2831"/>
    <s v=""/>
    <n v="91000"/>
    <x v="172"/>
    <s v=""/>
    <s v=""/>
    <s v="JRNL00350724"/>
    <x v="63"/>
    <d v="2015-01-15T00:00:00"/>
    <s v="Yes"/>
  </r>
  <r>
    <x v="2"/>
    <s v="CU00"/>
    <s v="JRNL00368370"/>
    <s v="FN00-00000-25BN-2831"/>
    <x v="2"/>
    <s v="00000"/>
    <x v="26"/>
    <s v="2831"/>
    <s v=""/>
    <n v="-79000"/>
    <x v="172"/>
    <s v=""/>
    <s v=""/>
    <s v="JRNL00350724"/>
    <x v="63"/>
    <d v="2015-01-15T00:00:00"/>
    <s v="Yes"/>
  </r>
  <r>
    <x v="2"/>
    <s v="FN00"/>
    <s v="JRNL00373257"/>
    <s v="FN00-00000-25BN-2831"/>
    <x v="2"/>
    <s v="00000"/>
    <x v="26"/>
    <s v="2831"/>
    <s v=""/>
    <n v="54974"/>
    <x v="120"/>
    <s v=""/>
    <s v=""/>
    <s v="JRNL00373257"/>
    <x v="63"/>
    <d v="2015-01-23T00:00:00"/>
    <s v="Yes"/>
  </r>
  <r>
    <x v="2"/>
    <s v="FN00"/>
    <s v="JRNL00373257"/>
    <s v="FN00-00000-25BD-2831"/>
    <x v="2"/>
    <s v="00000"/>
    <x v="4"/>
    <s v="2831"/>
    <s v=""/>
    <n v="-14762"/>
    <x v="93"/>
    <s v=""/>
    <s v=""/>
    <s v="JRNL00373257"/>
    <x v="63"/>
    <d v="2015-01-23T00:00:00"/>
    <s v="Yes"/>
  </r>
  <r>
    <x v="2"/>
    <s v="CU00"/>
    <s v="JRNL00368370"/>
    <s v="FN00-00000-25PG-2831"/>
    <x v="2"/>
    <s v="00000"/>
    <x v="18"/>
    <s v="2831"/>
    <s v=""/>
    <n v="608000"/>
    <x v="172"/>
    <s v=""/>
    <s v=""/>
    <s v="JRNL00350724"/>
    <x v="63"/>
    <d v="2015-01-15T00:00:00"/>
    <s v="Yes"/>
  </r>
  <r>
    <x v="2"/>
    <s v="FN00"/>
    <s v="JRNL00372786"/>
    <s v="FN00-00000-25IT-2550"/>
    <x v="2"/>
    <s v="00000"/>
    <x v="16"/>
    <s v="2550"/>
    <s v=""/>
    <n v="2598.8000000000002"/>
    <x v="173"/>
    <s v=""/>
    <s v=""/>
    <s v="JRNL00372786"/>
    <x v="63"/>
    <d v="2015-01-23T00:00:00"/>
    <s v="Yes"/>
  </r>
  <r>
    <x v="2"/>
    <s v="FN00"/>
    <s v="JRNL00373257"/>
    <s v="FN00-00000-25DP-2822"/>
    <x v="2"/>
    <s v="00000"/>
    <x v="3"/>
    <s v="2822"/>
    <s v=""/>
    <n v="-182104"/>
    <x v="174"/>
    <s v=""/>
    <s v=""/>
    <s v="JRNL00373257"/>
    <x v="63"/>
    <d v="2015-01-23T00:00:00"/>
    <s v="Yes"/>
  </r>
  <r>
    <x v="2"/>
    <s v="FN00"/>
    <s v="JRNL00373257"/>
    <s v="FN00-00000-25GP-2821"/>
    <x v="2"/>
    <s v="00000"/>
    <x v="27"/>
    <s v="2821"/>
    <s v=""/>
    <n v="-162927"/>
    <x v="175"/>
    <s v=""/>
    <s v=""/>
    <s v="JRNL00373257"/>
    <x v="63"/>
    <d v="2015-01-23T00:00:00"/>
    <s v="Yes"/>
  </r>
  <r>
    <x v="2"/>
    <s v="FN00"/>
    <s v="JRNL00373257"/>
    <s v="FN00-00000-25ID-2831"/>
    <x v="2"/>
    <s v="00000"/>
    <x v="20"/>
    <s v="2831"/>
    <s v=""/>
    <n v="3449"/>
    <x v="59"/>
    <s v=""/>
    <s v=""/>
    <s v="JRNL00373257"/>
    <x v="63"/>
    <d v="2015-01-23T00:00:00"/>
    <s v="Yes"/>
  </r>
  <r>
    <x v="2"/>
    <s v="FN00"/>
    <s v="JRNL00373257"/>
    <s v="FN00-00000-25DP-2822"/>
    <x v="2"/>
    <s v="00000"/>
    <x v="3"/>
    <s v="2822"/>
    <s v=""/>
    <n v="-6057238"/>
    <x v="87"/>
    <s v=""/>
    <s v=""/>
    <s v="JRNL00373257"/>
    <x v="63"/>
    <d v="2015-01-23T00:00:00"/>
    <s v="Yes"/>
  </r>
  <r>
    <x v="2"/>
    <s v="FN00"/>
    <s v="JRNL00373257"/>
    <s v="FN00-00000-25CN-2831"/>
    <x v="2"/>
    <s v="00000"/>
    <x v="5"/>
    <s v="2831"/>
    <s v=""/>
    <n v="-246486"/>
    <x v="94"/>
    <s v=""/>
    <s v=""/>
    <s v="JRNL00373257"/>
    <x v="63"/>
    <d v="2015-01-23T00:00:00"/>
    <s v="Yes"/>
  </r>
  <r>
    <x v="2"/>
    <s v="FN00"/>
    <s v="JRNL00373257"/>
    <s v="FN00-00000-25DP-2822"/>
    <x v="2"/>
    <s v="00000"/>
    <x v="3"/>
    <s v="2822"/>
    <s v=""/>
    <n v="258023"/>
    <x v="176"/>
    <s v=""/>
    <s v=""/>
    <s v="JRNL00373257"/>
    <x v="63"/>
    <d v="2015-01-23T00:00:00"/>
    <s v="Yes"/>
  </r>
  <r>
    <x v="2"/>
    <s v="FN00"/>
    <s v="JRNL00373257"/>
    <s v="FN00-00000-25EN-2832"/>
    <x v="2"/>
    <s v="00000"/>
    <x v="10"/>
    <s v="2832"/>
    <s v=""/>
    <n v="127390"/>
    <x v="95"/>
    <s v=""/>
    <s v=""/>
    <s v="JRNL00373257"/>
    <x v="63"/>
    <d v="2015-01-23T00:00:00"/>
    <s v="Yes"/>
  </r>
  <r>
    <x v="2"/>
    <s v="CU00"/>
    <s v="JRNL00373223"/>
    <s v="FN00-00000-25SD-2832"/>
    <x v="2"/>
    <s v="00000"/>
    <x v="19"/>
    <s v="2832"/>
    <s v=""/>
    <n v="217086"/>
    <x v="177"/>
    <s v=""/>
    <s v=""/>
    <s v="JRNL00373223"/>
    <x v="63"/>
    <d v="2015-01-23T00:00:00"/>
    <s v="Yes"/>
  </r>
  <r>
    <x v="2"/>
    <s v="FN00"/>
    <s v="JRNL00373257"/>
    <s v="FN00-00000-25DP-2822"/>
    <x v="2"/>
    <s v="00000"/>
    <x v="3"/>
    <s v="2822"/>
    <s v=""/>
    <n v="-272966"/>
    <x v="178"/>
    <s v=""/>
    <s v=""/>
    <s v="JRNL00373257"/>
    <x v="63"/>
    <d v="2015-01-23T00:00:00"/>
    <s v="Yes"/>
  </r>
  <r>
    <x v="2"/>
    <s v="FN00"/>
    <s v="JRNL00373257"/>
    <s v="FN00-00000-25DP-2822"/>
    <x v="2"/>
    <s v="00000"/>
    <x v="3"/>
    <s v="2822"/>
    <s v=""/>
    <n v="6245"/>
    <x v="92"/>
    <s v=""/>
    <s v=""/>
    <s v="JRNL00373257"/>
    <x v="63"/>
    <d v="2015-01-23T00:00:00"/>
    <s v="Yes"/>
  </r>
  <r>
    <x v="2"/>
    <s v="FN00"/>
    <s v="JRNL00373257"/>
    <s v="FN00-00000-25DP-2822"/>
    <x v="2"/>
    <s v="00000"/>
    <x v="3"/>
    <s v="2822"/>
    <s v=""/>
    <n v="9437"/>
    <x v="91"/>
    <s v=""/>
    <s v=""/>
    <s v="JRNL00373257"/>
    <x v="63"/>
    <d v="2015-01-23T00:00:00"/>
    <s v="Yes"/>
  </r>
  <r>
    <x v="2"/>
    <s v="CU00"/>
    <s v="JRNL00368363"/>
    <s v="FN00-00000-25SD-2832"/>
    <x v="2"/>
    <s v="00000"/>
    <x v="19"/>
    <s v="2832"/>
    <s v=""/>
    <n v="131962"/>
    <x v="179"/>
    <s v=""/>
    <s v=""/>
    <s v="JRNL00350725"/>
    <x v="63"/>
    <d v="2015-01-15T00:00:00"/>
    <s v="Yes"/>
  </r>
  <r>
    <x v="2"/>
    <s v="CU00"/>
    <s v="JRNL00368363"/>
    <s v="FN00-00000-25SD-2832"/>
    <x v="2"/>
    <s v="00000"/>
    <x v="19"/>
    <s v="2832"/>
    <s v=""/>
    <n v="0"/>
    <x v="179"/>
    <s v=""/>
    <s v=""/>
    <s v="JRNL00350725"/>
    <x v="63"/>
    <d v="2015-01-15T00:00:00"/>
    <s v="Yes"/>
  </r>
  <r>
    <x v="2"/>
    <s v="FN00"/>
    <s v="JRNL00373257"/>
    <s v="FN00-00000-25WR-2832"/>
    <x v="2"/>
    <s v="00000"/>
    <x v="15"/>
    <s v="2832"/>
    <s v=""/>
    <n v="2314"/>
    <x v="96"/>
    <s v=""/>
    <s v=""/>
    <s v="JRNL00373257"/>
    <x v="63"/>
    <d v="2015-01-23T00:00:00"/>
    <s v="Yes"/>
  </r>
  <r>
    <x v="3"/>
    <s v="FN00"/>
    <s v="JRNL00373537"/>
    <s v="FN00-00000-25AA-2832"/>
    <x v="2"/>
    <s v="00000"/>
    <x v="2"/>
    <s v="2832"/>
    <s v=""/>
    <n v="54162"/>
    <x v="100"/>
    <s v=""/>
    <s v=""/>
    <s v="JRNL00373537"/>
    <x v="64"/>
    <d v="2015-02-13T00:00:00"/>
    <s v="Yes"/>
  </r>
  <r>
    <x v="3"/>
    <s v="FN00"/>
    <s v="JRNL00375218"/>
    <s v="FN00-00000-25AA-2832"/>
    <x v="2"/>
    <s v="00000"/>
    <x v="2"/>
    <s v="2832"/>
    <s v=""/>
    <n v="54162"/>
    <x v="100"/>
    <s v=""/>
    <s v=""/>
    <s v="JRNL00375218"/>
    <x v="65"/>
    <d v="2015-03-09T00:00:00"/>
    <s v="Yes"/>
  </r>
  <r>
    <x v="2"/>
    <s v="CU00"/>
    <s v="JRNL00376458"/>
    <s v="FN00-00000-25AM-2832"/>
    <x v="2"/>
    <s v="00000"/>
    <x v="12"/>
    <s v="2832"/>
    <s v=""/>
    <n v="-19000"/>
    <x v="180"/>
    <s v=""/>
    <s v=""/>
    <s v="JRNL00376458"/>
    <x v="66"/>
    <d v="2015-03-17T00:00:00"/>
    <s v="Yes"/>
  </r>
  <r>
    <x v="3"/>
    <s v="FN00"/>
    <s v="JRNL00376915"/>
    <s v="FN00-00000-25AA-2832"/>
    <x v="2"/>
    <s v="00000"/>
    <x v="2"/>
    <s v="2832"/>
    <s v=""/>
    <n v="54162"/>
    <x v="100"/>
    <s v=""/>
    <s v=""/>
    <s v="JRNL00376915"/>
    <x v="66"/>
    <d v="2015-04-02T00:00:00"/>
    <s v="Yes"/>
  </r>
  <r>
    <x v="2"/>
    <s v="CU00"/>
    <s v="JRNL00376458"/>
    <s v="FN00-00000-25BN-2831"/>
    <x v="2"/>
    <s v="00000"/>
    <x v="26"/>
    <s v="2831"/>
    <s v=""/>
    <n v="14000"/>
    <x v="181"/>
    <s v=""/>
    <s v=""/>
    <s v="JRNL00376458"/>
    <x v="66"/>
    <d v="2015-03-17T00:00:00"/>
    <s v="Yes"/>
  </r>
  <r>
    <x v="2"/>
    <s v="CU00"/>
    <s v="JRNL00376458"/>
    <s v="FN00-00000-25DP-2822"/>
    <x v="2"/>
    <s v="00000"/>
    <x v="3"/>
    <s v="2822"/>
    <s v=""/>
    <n v="-79000"/>
    <x v="182"/>
    <s v=""/>
    <s v=""/>
    <s v="JRNL00376458"/>
    <x v="66"/>
    <d v="2015-03-17T00:00:00"/>
    <s v="Yes"/>
  </r>
  <r>
    <x v="2"/>
    <s v="CU00"/>
    <s v="JRNL00376458"/>
    <s v="FN00-00000-25PG-2831"/>
    <x v="2"/>
    <s v="00000"/>
    <x v="18"/>
    <s v="2831"/>
    <s v=""/>
    <n v="0"/>
    <x v="183"/>
    <s v=""/>
    <s v=""/>
    <s v="JRNL00376458"/>
    <x v="66"/>
    <d v="2015-03-17T00:00:00"/>
    <s v="Yes"/>
  </r>
  <r>
    <x v="2"/>
    <s v="CU00"/>
    <s v="JRNL00376458"/>
    <s v="FN00-00000-25CN-2831"/>
    <x v="2"/>
    <s v="00000"/>
    <x v="5"/>
    <s v="2831"/>
    <s v=""/>
    <n v="62000"/>
    <x v="184"/>
    <s v=""/>
    <s v=""/>
    <s v="JRNL00376458"/>
    <x v="66"/>
    <d v="2015-03-17T00:00:00"/>
    <s v="Yes"/>
  </r>
  <r>
    <x v="2"/>
    <s v="CU00"/>
    <s v="JRNL00376824"/>
    <s v="FN00-00000-25SD-2832"/>
    <x v="2"/>
    <s v="00000"/>
    <x v="19"/>
    <s v="2832"/>
    <s v=""/>
    <n v="-43987"/>
    <x v="185"/>
    <s v=""/>
    <s v=""/>
    <s v="JRNL00376824"/>
    <x v="66"/>
    <d v="2015-04-08T00:00:00"/>
    <s v="Yes"/>
  </r>
  <r>
    <x v="2"/>
    <s v="CU00"/>
    <s v="JRNL00378193"/>
    <s v="FN00-00000-25SD-2832"/>
    <x v="2"/>
    <s v="00000"/>
    <x v="19"/>
    <s v="2832"/>
    <s v=""/>
    <n v="43987"/>
    <x v="185"/>
    <s v=""/>
    <s v=""/>
    <s v="JRNL00376824"/>
    <x v="66"/>
    <d v="2015-04-09T00:00:00"/>
    <s v="Yes"/>
  </r>
  <r>
    <x v="2"/>
    <s v="CU00"/>
    <s v="JRNL00378194"/>
    <s v="FN00-00000-25SD-2832"/>
    <x v="2"/>
    <s v="00000"/>
    <x v="19"/>
    <s v="2832"/>
    <s v=""/>
    <n v="-47871"/>
    <x v="186"/>
    <s v=""/>
    <s v=""/>
    <s v="JRNL00378194"/>
    <x v="66"/>
    <d v="2015-04-09T00:00:00"/>
    <s v="Yes"/>
  </r>
  <r>
    <x v="3"/>
    <s v="FN00"/>
    <s v="JRNL00378807"/>
    <s v="FN00-00000-25AA-2832"/>
    <x v="2"/>
    <s v="00000"/>
    <x v="2"/>
    <s v="2832"/>
    <s v=""/>
    <n v="54162"/>
    <x v="100"/>
    <s v=""/>
    <s v=""/>
    <s v="JRNL00378807"/>
    <x v="67"/>
    <d v="2015-05-04T00:00:00"/>
    <s v="Yes"/>
  </r>
  <r>
    <x v="3"/>
    <s v="FN00"/>
    <s v="JRNL00380924"/>
    <s v="FN00-00000-25AA-2832"/>
    <x v="2"/>
    <s v="00000"/>
    <x v="2"/>
    <s v="2832"/>
    <s v=""/>
    <n v="54162"/>
    <x v="100"/>
    <s v=""/>
    <s v=""/>
    <s v="JRNL00380924"/>
    <x v="68"/>
    <d v="2015-06-01T00:00:00"/>
    <s v="Yes"/>
  </r>
  <r>
    <x v="3"/>
    <s v="FN00"/>
    <s v="JRNL00382839"/>
    <s v="FN00-00000-25AA-2832"/>
    <x v="2"/>
    <s v="00000"/>
    <x v="2"/>
    <s v="2832"/>
    <s v=""/>
    <n v="54162"/>
    <x v="100"/>
    <s v=""/>
    <s v=""/>
    <s v="JRNL00382839"/>
    <x v="69"/>
    <d v="2015-07-01T00:00:00"/>
    <s v="Yes"/>
  </r>
  <r>
    <x v="2"/>
    <s v="CU00"/>
    <s v="JRNL00382884"/>
    <s v="FN00-00000-25AM-2832"/>
    <x v="2"/>
    <s v="00000"/>
    <x v="12"/>
    <s v="2832"/>
    <s v=""/>
    <n v="19000"/>
    <x v="187"/>
    <s v=""/>
    <s v=""/>
    <s v="JRNL00376458"/>
    <x v="69"/>
    <d v="2015-07-07T00:00:00"/>
    <s v="Yes"/>
  </r>
  <r>
    <x v="2"/>
    <s v="CU00"/>
    <s v="JRNL00382888"/>
    <s v="FN00-00000-25AM-2832"/>
    <x v="2"/>
    <s v="00000"/>
    <x v="12"/>
    <s v="2832"/>
    <s v=""/>
    <n v="-38000"/>
    <x v="188"/>
    <s v=""/>
    <s v=""/>
    <s v="JRNL00382888"/>
    <x v="69"/>
    <d v="2015-07-07T00:00:00"/>
    <s v="Yes"/>
  </r>
  <r>
    <x v="2"/>
    <s v="CU00"/>
    <s v="JRNL00382884"/>
    <s v="FN00-00000-25DP-2822"/>
    <x v="2"/>
    <s v="00000"/>
    <x v="3"/>
    <s v="2822"/>
    <s v=""/>
    <n v="79000"/>
    <x v="187"/>
    <s v=""/>
    <s v=""/>
    <s v="JRNL00376458"/>
    <x v="69"/>
    <d v="2015-07-07T00:00:00"/>
    <s v="Yes"/>
  </r>
  <r>
    <x v="2"/>
    <s v="CU00"/>
    <s v="JRNL00382884"/>
    <s v="FN00-00000-25CN-2831"/>
    <x v="2"/>
    <s v="00000"/>
    <x v="5"/>
    <s v="2831"/>
    <s v=""/>
    <n v="-62000"/>
    <x v="187"/>
    <s v=""/>
    <s v=""/>
    <s v="JRNL00376458"/>
    <x v="69"/>
    <d v="2015-07-07T00:00:00"/>
    <s v="Yes"/>
  </r>
  <r>
    <x v="2"/>
    <s v="CU00"/>
    <s v="JRNL00382884"/>
    <s v="FN00-00000-25BN-2831"/>
    <x v="2"/>
    <s v="00000"/>
    <x v="26"/>
    <s v="2831"/>
    <s v=""/>
    <n v="-14000"/>
    <x v="187"/>
    <s v=""/>
    <s v=""/>
    <s v="JRNL00376458"/>
    <x v="69"/>
    <d v="2015-07-07T00:00:00"/>
    <s v="Yes"/>
  </r>
  <r>
    <x v="2"/>
    <s v="CU00"/>
    <s v="JRNL00382888"/>
    <s v="FN00-00000-25DP-2822"/>
    <x v="2"/>
    <s v="00000"/>
    <x v="3"/>
    <s v="2822"/>
    <s v=""/>
    <n v="-90000"/>
    <x v="189"/>
    <s v=""/>
    <s v=""/>
    <s v="JRNL00382888"/>
    <x v="69"/>
    <d v="2015-07-07T00:00:00"/>
    <s v="Yes"/>
  </r>
  <r>
    <x v="2"/>
    <s v="CU00"/>
    <s v="JRNL00382884"/>
    <s v="FN00-00000-25PG-2831"/>
    <x v="2"/>
    <s v="00000"/>
    <x v="18"/>
    <s v="2831"/>
    <s v=""/>
    <n v="0"/>
    <x v="187"/>
    <s v=""/>
    <s v=""/>
    <s v="JRNL00376458"/>
    <x v="69"/>
    <d v="2015-07-07T00:00:00"/>
    <s v="Yes"/>
  </r>
  <r>
    <x v="2"/>
    <s v="CU00"/>
    <s v="JRNL00382888"/>
    <s v="FN00-00000-25CN-2831"/>
    <x v="2"/>
    <s v="00000"/>
    <x v="5"/>
    <s v="2831"/>
    <s v=""/>
    <n v="124000"/>
    <x v="190"/>
    <s v=""/>
    <s v=""/>
    <s v="JRNL00382888"/>
    <x v="69"/>
    <d v="2015-07-07T00:00:00"/>
    <s v="Yes"/>
  </r>
  <r>
    <x v="2"/>
    <s v="CU00"/>
    <s v="JRNL00382888"/>
    <s v="FN00-00000-25BN-2831"/>
    <x v="2"/>
    <s v="00000"/>
    <x v="26"/>
    <s v="2831"/>
    <s v=""/>
    <n v="27000"/>
    <x v="191"/>
    <s v=""/>
    <s v=""/>
    <s v="JRNL00382888"/>
    <x v="69"/>
    <d v="2015-07-07T00:00:00"/>
    <s v="Yes"/>
  </r>
  <r>
    <x v="2"/>
    <s v="CU00"/>
    <s v="JRNL00382885"/>
    <s v="FN00-00000-25SD-2832"/>
    <x v="2"/>
    <s v="00000"/>
    <x v="19"/>
    <s v="2832"/>
    <s v=""/>
    <n v="47871"/>
    <x v="192"/>
    <s v=""/>
    <s v=""/>
    <s v="JRNL00378194"/>
    <x v="69"/>
    <d v="2015-07-07T00:00:00"/>
    <s v="Yes"/>
  </r>
  <r>
    <x v="2"/>
    <s v="CU00"/>
    <s v="JRNL00382887"/>
    <s v="FN00-00000-25SD-2832"/>
    <x v="2"/>
    <s v="00000"/>
    <x v="19"/>
    <s v="2832"/>
    <s v=""/>
    <n v="-95742"/>
    <x v="193"/>
    <s v=""/>
    <s v=""/>
    <s v="JRNL00382887"/>
    <x v="69"/>
    <d v="2015-07-07T00:00:00"/>
    <s v="Yes"/>
  </r>
  <r>
    <x v="3"/>
    <s v="FN00"/>
    <s v="JRNL00384925"/>
    <s v="FN00-00000-25AA-2832"/>
    <x v="2"/>
    <s v="00000"/>
    <x v="2"/>
    <s v="2832"/>
    <s v=""/>
    <n v="54162"/>
    <x v="100"/>
    <s v=""/>
    <s v=""/>
    <s v="JRNL00384925"/>
    <x v="70"/>
    <d v="2015-08-04T00:00:00"/>
    <s v="Yes"/>
  </r>
  <r>
    <x v="3"/>
    <s v="FN00"/>
    <s v="JRNL00386951"/>
    <s v="FN00-00000-25AA-2832"/>
    <x v="2"/>
    <s v="00000"/>
    <x v="2"/>
    <s v="2832"/>
    <s v=""/>
    <n v="54162"/>
    <x v="100"/>
    <s v=""/>
    <s v=""/>
    <s v="JRNL00386951"/>
    <x v="71"/>
    <d v="2015-09-01T00:00:00"/>
    <s v="Yes"/>
  </r>
  <r>
    <x v="3"/>
    <s v="FN00"/>
    <s v="JRNL00389050"/>
    <s v="FN00-00000-25AA-2832"/>
    <x v="2"/>
    <s v="00000"/>
    <x v="2"/>
    <s v="2832"/>
    <s v=""/>
    <n v="54162"/>
    <x v="100"/>
    <s v=""/>
    <s v=""/>
    <s v="JRNL00389050"/>
    <x v="72"/>
    <d v="2015-10-01T00:00:00"/>
    <s v="Yes"/>
  </r>
  <r>
    <x v="2"/>
    <s v="CU00"/>
    <s v="JRNL00389735"/>
    <s v="FN00-00000-25AM-2832"/>
    <x v="2"/>
    <s v="00000"/>
    <x v="12"/>
    <s v="2832"/>
    <s v=""/>
    <n v="-57000"/>
    <x v="194"/>
    <s v=""/>
    <s v=""/>
    <s v="JRNL00389735"/>
    <x v="72"/>
    <d v="2015-10-08T00:00:00"/>
    <s v="Yes"/>
  </r>
  <r>
    <x v="2"/>
    <s v="CU00"/>
    <s v="JRNL00389676"/>
    <s v="FN00-00000-25AM-2832"/>
    <x v="2"/>
    <s v="00000"/>
    <x v="12"/>
    <s v="2832"/>
    <s v=""/>
    <n v="38000"/>
    <x v="195"/>
    <s v=""/>
    <s v=""/>
    <s v="JRNL00382888"/>
    <x v="72"/>
    <d v="2015-10-08T00:00:00"/>
    <s v="Yes"/>
  </r>
  <r>
    <x v="2"/>
    <s v="CU00"/>
    <s v="JRNL00389735"/>
    <s v="FN00-00000-25CN-2831"/>
    <x v="2"/>
    <s v="00000"/>
    <x v="5"/>
    <s v="2831"/>
    <s v=""/>
    <n v="186000"/>
    <x v="196"/>
    <s v=""/>
    <s v=""/>
    <s v="JRNL00389735"/>
    <x v="72"/>
    <d v="2015-10-08T00:00:00"/>
    <s v="Yes"/>
  </r>
  <r>
    <x v="2"/>
    <s v="CU00"/>
    <s v="JRNL00389735"/>
    <s v="FN00-00000-25PG-2831"/>
    <x v="2"/>
    <s v="00000"/>
    <x v="18"/>
    <s v="2831"/>
    <s v=""/>
    <n v="0"/>
    <x v="197"/>
    <s v=""/>
    <s v=""/>
    <s v="JRNL00389735"/>
    <x v="72"/>
    <d v="2015-10-08T00:00:00"/>
    <s v="Yes"/>
  </r>
  <r>
    <x v="2"/>
    <s v="CU00"/>
    <s v="JRNL00389735"/>
    <s v="FN00-00000-25BN-2831"/>
    <x v="2"/>
    <s v="00000"/>
    <x v="26"/>
    <s v="2831"/>
    <s v=""/>
    <n v="41000"/>
    <x v="198"/>
    <s v=""/>
    <s v=""/>
    <s v="JRNL00389735"/>
    <x v="72"/>
    <d v="2015-10-08T00:00:00"/>
    <s v="Yes"/>
  </r>
  <r>
    <x v="2"/>
    <s v="CU00"/>
    <s v="JRNL00389676"/>
    <s v="FN00-00000-25DP-2822"/>
    <x v="2"/>
    <s v="00000"/>
    <x v="3"/>
    <s v="2822"/>
    <s v=""/>
    <n v="90000"/>
    <x v="195"/>
    <s v=""/>
    <s v=""/>
    <s v="JRNL00382888"/>
    <x v="72"/>
    <d v="2015-10-08T00:00:00"/>
    <s v="Yes"/>
  </r>
  <r>
    <x v="2"/>
    <s v="CU00"/>
    <s v="JRNL00389676"/>
    <s v="FN00-00000-25CN-2831"/>
    <x v="2"/>
    <s v="00000"/>
    <x v="5"/>
    <s v="2831"/>
    <s v=""/>
    <n v="-124000"/>
    <x v="195"/>
    <s v=""/>
    <s v=""/>
    <s v="JRNL00382888"/>
    <x v="72"/>
    <d v="2015-10-08T00:00:00"/>
    <s v="Yes"/>
  </r>
  <r>
    <x v="2"/>
    <s v="CU00"/>
    <s v="JRNL00389676"/>
    <s v="FN00-00000-25BN-2831"/>
    <x v="2"/>
    <s v="00000"/>
    <x v="26"/>
    <s v="2831"/>
    <s v=""/>
    <n v="-27000"/>
    <x v="195"/>
    <s v=""/>
    <s v=""/>
    <s v="JRNL00382888"/>
    <x v="72"/>
    <d v="2015-10-08T00:00:00"/>
    <s v="Yes"/>
  </r>
  <r>
    <x v="2"/>
    <s v="CU00"/>
    <s v="JRNL00389735"/>
    <s v="FN00-00000-25DP-2822"/>
    <x v="2"/>
    <s v="00000"/>
    <x v="3"/>
    <s v="2822"/>
    <s v=""/>
    <n v="-96000"/>
    <x v="199"/>
    <s v=""/>
    <s v=""/>
    <s v="JRNL00389735"/>
    <x v="72"/>
    <d v="2015-10-08T00:00:00"/>
    <s v="Yes"/>
  </r>
  <r>
    <x v="2"/>
    <s v="CU00"/>
    <s v="JRNL00389688"/>
    <s v="FN00-00000-25SD-2832"/>
    <x v="2"/>
    <s v="00000"/>
    <x v="19"/>
    <s v="2832"/>
    <s v=""/>
    <n v="-143614"/>
    <x v="200"/>
    <s v=""/>
    <s v=""/>
    <s v="JRNL00389688"/>
    <x v="72"/>
    <d v="2015-10-08T00:00:00"/>
    <s v="Yes"/>
  </r>
  <r>
    <x v="2"/>
    <s v="CU00"/>
    <s v="JRNL00389683"/>
    <s v="FN00-00000-25SD-2832"/>
    <x v="2"/>
    <s v="00000"/>
    <x v="19"/>
    <s v="2832"/>
    <s v=""/>
    <n v="95742"/>
    <x v="201"/>
    <s v=""/>
    <s v=""/>
    <s v="JRNL00382887"/>
    <x v="72"/>
    <d v="2015-10-08T00:00:00"/>
    <s v="Yes"/>
  </r>
  <r>
    <x v="3"/>
    <s v="FN00"/>
    <s v="JRNL00391210"/>
    <s v="FN00-00000-25AA-2832"/>
    <x v="2"/>
    <s v="00000"/>
    <x v="2"/>
    <s v="2832"/>
    <s v=""/>
    <n v="54162"/>
    <x v="100"/>
    <s v=""/>
    <s v=""/>
    <s v="JRNL00391210"/>
    <x v="73"/>
    <d v="2015-11-03T00:00:00"/>
    <s v="Yes"/>
  </r>
  <r>
    <x v="3"/>
    <s v="FN00"/>
    <s v="JRNL00393098"/>
    <s v="FN00-00000-25AA-2832"/>
    <x v="2"/>
    <s v="00000"/>
    <x v="2"/>
    <s v="2832"/>
    <s v=""/>
    <n v="54162"/>
    <x v="100"/>
    <s v=""/>
    <s v=""/>
    <s v="JRNL00393098"/>
    <x v="74"/>
    <d v="2015-12-01T00:00:00"/>
    <s v="Yes"/>
  </r>
  <r>
    <x v="3"/>
    <s v="FN00"/>
    <s v="JRNL00395305"/>
    <s v="FN00-00000-25AA-2832"/>
    <x v="2"/>
    <s v="00000"/>
    <x v="2"/>
    <s v="2832"/>
    <s v=""/>
    <n v="54162"/>
    <x v="100"/>
    <s v=""/>
    <s v=""/>
    <s v="JRNL00395305"/>
    <x v="75"/>
    <d v="2016-01-06T00:00:00"/>
    <s v="Yes"/>
  </r>
  <r>
    <x v="2"/>
    <s v="CU00"/>
    <s v="JRNL00396403"/>
    <s v="FN00-00000-25AM-2832"/>
    <x v="2"/>
    <s v="00000"/>
    <x v="12"/>
    <s v="2832"/>
    <s v=""/>
    <n v="57000"/>
    <x v="202"/>
    <s v=""/>
    <s v=""/>
    <s v="JRNL00389735"/>
    <x v="75"/>
    <d v="2016-01-14T00:00:00"/>
    <s v="Yes"/>
  </r>
  <r>
    <x v="2"/>
    <s v="FN00"/>
    <s v="JRNL00397731"/>
    <s v="FN00-00000-25AM-2832"/>
    <x v="2"/>
    <s v="00000"/>
    <x v="12"/>
    <s v="2832"/>
    <s v=""/>
    <n v="823082"/>
    <x v="48"/>
    <s v=""/>
    <s v=""/>
    <s v="JRNL00397731"/>
    <x v="75"/>
    <d v="2016-01-28T00:00:00"/>
    <s v="Yes"/>
  </r>
  <r>
    <x v="2"/>
    <s v="FN00"/>
    <s v="JRNL00398197"/>
    <s v="FN00-00000-25AM-2832"/>
    <x v="2"/>
    <s v="00000"/>
    <x v="12"/>
    <s v="2832"/>
    <s v=""/>
    <n v="-80926"/>
    <x v="48"/>
    <s v=""/>
    <s v=""/>
    <s v="JRNL00398197"/>
    <x v="75"/>
    <d v="2016-02-05T00:00:00"/>
    <s v="Yes"/>
  </r>
  <r>
    <x v="2"/>
    <s v="FN00"/>
    <s v="JRNL00397731"/>
    <s v="FN00-00000-25PN-2832"/>
    <x v="2"/>
    <s v="00000"/>
    <x v="0"/>
    <s v="2832"/>
    <s v=""/>
    <n v="-134363.79999999999"/>
    <x v="144"/>
    <s v=""/>
    <s v=""/>
    <s v="JRNL00397731"/>
    <x v="75"/>
    <d v="2016-01-28T00:00:00"/>
    <s v="Yes"/>
  </r>
  <r>
    <x v="2"/>
    <s v="FN00"/>
    <s v="JRNL00398197"/>
    <s v="FN00-00000-25PN-2832"/>
    <x v="2"/>
    <s v="00000"/>
    <x v="0"/>
    <s v="2832"/>
    <s v=""/>
    <n v="-0.2"/>
    <x v="144"/>
    <s v=""/>
    <s v=""/>
    <s v="JRNL00398197"/>
    <x v="75"/>
    <d v="2016-02-05T00:00:00"/>
    <s v="Yes"/>
  </r>
  <r>
    <x v="2"/>
    <s v="FN00"/>
    <s v="JRNL00397731"/>
    <s v="FN00-00000-25PC-2822"/>
    <x v="2"/>
    <s v="00000"/>
    <x v="25"/>
    <s v="2822"/>
    <s v=""/>
    <n v="38828"/>
    <x v="169"/>
    <s v=""/>
    <s v=""/>
    <s v="JRNL00397731"/>
    <x v="75"/>
    <d v="2016-01-28T00:00:00"/>
    <s v="Yes"/>
  </r>
  <r>
    <x v="2"/>
    <s v="FN00"/>
    <s v="JRNL00397731"/>
    <s v="FN00-XX900-25PR-2832"/>
    <x v="2"/>
    <s v="XX900"/>
    <x v="11"/>
    <s v="2832"/>
    <s v=""/>
    <n v="-25449"/>
    <x v="170"/>
    <s v=""/>
    <s v=""/>
    <s v="JRNL00397731"/>
    <x v="75"/>
    <d v="2016-01-28T00:00:00"/>
    <s v="Yes"/>
  </r>
  <r>
    <x v="4"/>
    <s v="CU00"/>
    <s v="JRNL00394881"/>
    <s v="FN00-00000-25DP-2822"/>
    <x v="2"/>
    <s v="00000"/>
    <x v="3"/>
    <s v="2822"/>
    <s v=""/>
    <n v="-520563"/>
    <x v="203"/>
    <s v=""/>
    <s v=""/>
    <s v="JRNL00394881"/>
    <x v="75"/>
    <d v="2016-01-14T00:00:00"/>
    <s v="Yes"/>
  </r>
  <r>
    <x v="4"/>
    <s v="CU00"/>
    <s v="JRNL00394882"/>
    <s v="FN00-00000-25DP-2822"/>
    <x v="2"/>
    <s v="00000"/>
    <x v="3"/>
    <s v="2822"/>
    <s v=""/>
    <n v="-81803"/>
    <x v="203"/>
    <s v=""/>
    <s v=""/>
    <s v="JRNL00394882"/>
    <x v="75"/>
    <d v="2016-01-14T00:00:00"/>
    <s v="Yes"/>
  </r>
  <r>
    <x v="2"/>
    <s v="FN00"/>
    <s v="JRNL00397731"/>
    <s v="FN00-00000-25BD-2831"/>
    <x v="2"/>
    <s v="00000"/>
    <x v="4"/>
    <s v="2831"/>
    <s v=""/>
    <n v="-23308"/>
    <x v="93"/>
    <s v=""/>
    <s v=""/>
    <s v="JRNL00397731"/>
    <x v="75"/>
    <d v="2016-01-28T00:00:00"/>
    <s v="Yes"/>
  </r>
  <r>
    <x v="2"/>
    <s v="CU00"/>
    <s v="JRNL00396403"/>
    <s v="FN00-00000-25DP-2822"/>
    <x v="2"/>
    <s v="00000"/>
    <x v="3"/>
    <s v="2822"/>
    <s v=""/>
    <n v="96000"/>
    <x v="202"/>
    <s v=""/>
    <s v=""/>
    <s v="JRNL00389735"/>
    <x v="75"/>
    <d v="2016-01-14T00:00:00"/>
    <s v="Yes"/>
  </r>
  <r>
    <x v="2"/>
    <s v="CU00"/>
    <s v="JRNL00396403"/>
    <s v="FN00-00000-25CN-2831"/>
    <x v="2"/>
    <s v="00000"/>
    <x v="5"/>
    <s v="2831"/>
    <s v=""/>
    <n v="-186000"/>
    <x v="202"/>
    <s v=""/>
    <s v=""/>
    <s v="JRNL00389735"/>
    <x v="75"/>
    <d v="2016-01-14T00:00:00"/>
    <s v="Yes"/>
  </r>
  <r>
    <x v="2"/>
    <s v="CU00"/>
    <s v="JRNL00396403"/>
    <s v="FN00-00000-25BN-2831"/>
    <x v="2"/>
    <s v="00000"/>
    <x v="26"/>
    <s v="2831"/>
    <s v=""/>
    <n v="-41000"/>
    <x v="202"/>
    <s v=""/>
    <s v=""/>
    <s v="JRNL00389735"/>
    <x v="75"/>
    <d v="2016-01-14T00:00:00"/>
    <s v="Yes"/>
  </r>
  <r>
    <x v="2"/>
    <s v="FN00"/>
    <s v="JRNL00397731"/>
    <s v="FN00-00000-25BN-2831"/>
    <x v="2"/>
    <s v="00000"/>
    <x v="26"/>
    <s v="2831"/>
    <s v=""/>
    <n v="-169037"/>
    <x v="120"/>
    <s v=""/>
    <s v=""/>
    <s v="JRNL00397731"/>
    <x v="75"/>
    <d v="2016-01-28T00:00:00"/>
    <s v="Yes"/>
  </r>
  <r>
    <x v="2"/>
    <s v="CU00"/>
    <s v="JRNL00396403"/>
    <s v="FN00-00000-25PG-2831"/>
    <x v="2"/>
    <s v="00000"/>
    <x v="18"/>
    <s v="2831"/>
    <s v=""/>
    <n v="0"/>
    <x v="202"/>
    <s v=""/>
    <s v=""/>
    <s v="JRNL00389735"/>
    <x v="75"/>
    <d v="2016-01-14T00:00:00"/>
    <s v="Yes"/>
  </r>
  <r>
    <x v="4"/>
    <s v="CU00"/>
    <s v="JRNL00394881"/>
    <s v="FN00-00000-25ID-2831"/>
    <x v="2"/>
    <s v="00000"/>
    <x v="20"/>
    <s v="2831"/>
    <s v=""/>
    <n v="0"/>
    <x v="204"/>
    <s v=""/>
    <s v=""/>
    <s v="JRNL00394881"/>
    <x v="75"/>
    <d v="2016-01-14T00:00:00"/>
    <s v="Yes"/>
  </r>
  <r>
    <x v="4"/>
    <s v="CU00"/>
    <s v="JRNL00394882"/>
    <s v="FN00-00000-25DP-2822"/>
    <x v="2"/>
    <s v="00000"/>
    <x v="3"/>
    <s v="2822"/>
    <s v=""/>
    <n v="1386"/>
    <x v="205"/>
    <s v=""/>
    <s v=""/>
    <s v="JRNL00394882"/>
    <x v="75"/>
    <d v="2016-01-14T00:00:00"/>
    <s v="Yes"/>
  </r>
  <r>
    <x v="2"/>
    <s v="FN00"/>
    <s v="JRNL00397731"/>
    <s v="FN00-00000-25DP-2822"/>
    <x v="2"/>
    <s v="00000"/>
    <x v="3"/>
    <s v="2822"/>
    <s v=""/>
    <n v="-6525620"/>
    <x v="87"/>
    <s v=""/>
    <s v=""/>
    <s v="JRNL00397731"/>
    <x v="75"/>
    <d v="2016-01-28T00:00:00"/>
    <s v="Yes"/>
  </r>
  <r>
    <x v="2"/>
    <s v="FN00"/>
    <s v="JRNL00398197"/>
    <s v="FN00-00000-25DP-2822"/>
    <x v="2"/>
    <s v="00000"/>
    <x v="3"/>
    <s v="2822"/>
    <s v=""/>
    <n v="-0.09"/>
    <x v="87"/>
    <s v=""/>
    <s v=""/>
    <s v="JRNL00398197"/>
    <x v="75"/>
    <d v="2016-02-05T00:00:00"/>
    <s v="Yes"/>
  </r>
  <r>
    <x v="2"/>
    <s v="FN00"/>
    <s v="JRNL00398515"/>
    <s v="FN00-00000-25DP-2822"/>
    <x v="2"/>
    <s v="00000"/>
    <x v="3"/>
    <s v="2822"/>
    <s v=""/>
    <n v="-1445694"/>
    <x v="87"/>
    <s v=""/>
    <s v=""/>
    <s v="JRNL00398515"/>
    <x v="75"/>
    <d v="2016-02-05T00:00:00"/>
    <s v="Yes"/>
  </r>
  <r>
    <x v="4"/>
    <s v="CU00"/>
    <s v="JRNL00394881"/>
    <s v="FN00-00000-25DP-2822"/>
    <x v="2"/>
    <s v="00000"/>
    <x v="3"/>
    <s v="2822"/>
    <s v=""/>
    <n v="0"/>
    <x v="206"/>
    <s v=""/>
    <s v=""/>
    <s v="JRNL00394881"/>
    <x v="75"/>
    <d v="2016-01-14T00:00:00"/>
    <s v="Yes"/>
  </r>
  <r>
    <x v="4"/>
    <s v="CU00"/>
    <s v="JRNL00394882"/>
    <s v="FN00-00000-25DP-2822"/>
    <x v="2"/>
    <s v="00000"/>
    <x v="3"/>
    <s v="2822"/>
    <s v=""/>
    <n v="0"/>
    <x v="206"/>
    <s v=""/>
    <s v=""/>
    <s v="JRNL00394882"/>
    <x v="75"/>
    <d v="2016-01-14T00:00:00"/>
    <s v="Yes"/>
  </r>
  <r>
    <x v="2"/>
    <s v="FN00"/>
    <s v="JRNL00397731"/>
    <s v="FN00-00000-25CN-2831"/>
    <x v="2"/>
    <s v="00000"/>
    <x v="5"/>
    <s v="2831"/>
    <s v=""/>
    <n v="-543667"/>
    <x v="94"/>
    <s v=""/>
    <s v=""/>
    <s v="JRNL00397731"/>
    <x v="75"/>
    <d v="2016-01-28T00:00:00"/>
    <s v="Yes"/>
  </r>
  <r>
    <x v="2"/>
    <s v="FN00"/>
    <s v="JRNL00397731"/>
    <s v="FN00-00000-25EN-2832"/>
    <x v="2"/>
    <s v="00000"/>
    <x v="10"/>
    <s v="2832"/>
    <s v=""/>
    <n v="131833"/>
    <x v="95"/>
    <s v=""/>
    <s v=""/>
    <s v="JRNL00397731"/>
    <x v="75"/>
    <d v="2016-01-28T00:00:00"/>
    <s v="Yes"/>
  </r>
  <r>
    <x v="4"/>
    <s v="CU00"/>
    <s v="JRNL00394881"/>
    <s v="FN00-00000-25DP-2822"/>
    <x v="2"/>
    <s v="00000"/>
    <x v="3"/>
    <s v="2822"/>
    <s v=""/>
    <n v="-25200"/>
    <x v="207"/>
    <s v=""/>
    <s v=""/>
    <s v="JRNL00394881"/>
    <x v="75"/>
    <d v="2016-01-14T00:00:00"/>
    <s v="Yes"/>
  </r>
  <r>
    <x v="4"/>
    <s v="CU00"/>
    <s v="JRNL00394882"/>
    <s v="FN00-00000-25DP-2822"/>
    <x v="2"/>
    <s v="00000"/>
    <x v="3"/>
    <s v="2822"/>
    <s v=""/>
    <n v="-3960"/>
    <x v="207"/>
    <s v=""/>
    <s v=""/>
    <s v="JRNL00394882"/>
    <x v="75"/>
    <d v="2016-01-14T00:00:00"/>
    <s v="Yes"/>
  </r>
  <r>
    <x v="4"/>
    <s v="CU00"/>
    <s v="JRNL00394882"/>
    <s v="FN00-00000-25DP-2822"/>
    <x v="2"/>
    <s v="00000"/>
    <x v="3"/>
    <s v="2822"/>
    <s v=""/>
    <n v="28631"/>
    <x v="205"/>
    <s v=""/>
    <s v=""/>
    <s v="JRNL00394882"/>
    <x v="75"/>
    <d v="2016-01-14T00:00:00"/>
    <s v="Yes"/>
  </r>
  <r>
    <x v="4"/>
    <s v="CU00"/>
    <s v="JRNL00394882"/>
    <s v="FN00-00000-25DP-2822"/>
    <x v="2"/>
    <s v="00000"/>
    <x v="3"/>
    <s v="2822"/>
    <s v=""/>
    <n v="0"/>
    <x v="205"/>
    <s v=""/>
    <s v=""/>
    <s v="JRNL00394882"/>
    <x v="75"/>
    <d v="2016-01-14T00:00:00"/>
    <s v="Yes"/>
  </r>
  <r>
    <x v="2"/>
    <s v="FN00"/>
    <s v="JRNL00397731"/>
    <s v="FN00-00000-25ID-2831"/>
    <x v="2"/>
    <s v="00000"/>
    <x v="20"/>
    <s v="2831"/>
    <s v=""/>
    <n v="1407"/>
    <x v="59"/>
    <s v=""/>
    <s v=""/>
    <s v="JRNL00397731"/>
    <x v="75"/>
    <d v="2016-01-28T00:00:00"/>
    <s v="Yes"/>
  </r>
  <r>
    <x v="4"/>
    <s v="CU00"/>
    <s v="JRNL00394882"/>
    <s v="FN00-00000-25RE-2822"/>
    <x v="2"/>
    <s v="00000"/>
    <x v="28"/>
    <s v="2822"/>
    <s v=""/>
    <n v="-5854"/>
    <x v="205"/>
    <s v=""/>
    <s v=""/>
    <s v="JRNL00394882"/>
    <x v="75"/>
    <d v="2016-01-14T00:00:00"/>
    <s v="Yes"/>
  </r>
  <r>
    <x v="4"/>
    <s v="CU00"/>
    <s v="JRNL00394882"/>
    <s v="FN00-00000-25SL-2832"/>
    <x v="2"/>
    <s v="00000"/>
    <x v="29"/>
    <s v="2832"/>
    <s v=""/>
    <n v="-21321"/>
    <x v="205"/>
    <s v=""/>
    <s v=""/>
    <s v="JRNL00394882"/>
    <x v="75"/>
    <d v="2016-01-14T00:00:00"/>
    <s v="Yes"/>
  </r>
  <r>
    <x v="4"/>
    <s v="CU00"/>
    <s v="JRNL00394882"/>
    <s v="FN00-00000-25SD-2832"/>
    <x v="2"/>
    <s v="00000"/>
    <x v="19"/>
    <s v="2832"/>
    <s v=""/>
    <n v="-2842"/>
    <x v="205"/>
    <s v=""/>
    <s v=""/>
    <s v="JRNL00394882"/>
    <x v="75"/>
    <d v="2016-01-14T00:00:00"/>
    <s v="Yes"/>
  </r>
  <r>
    <x v="2"/>
    <s v="CU00"/>
    <s v="JRNL00396361"/>
    <s v="FN00-00000-25SD-2832"/>
    <x v="2"/>
    <s v="00000"/>
    <x v="19"/>
    <s v="2832"/>
    <s v=""/>
    <n v="143614"/>
    <x v="208"/>
    <s v=""/>
    <s v=""/>
    <s v="JRNL00389688"/>
    <x v="75"/>
    <d v="2016-01-14T00:00:00"/>
    <s v="Yes"/>
  </r>
  <r>
    <x v="2"/>
    <s v="FN00"/>
    <s v="JRNL00397731"/>
    <s v="FN00-00000-25SD-2832"/>
    <x v="2"/>
    <s v="00000"/>
    <x v="19"/>
    <s v="2832"/>
    <s v=""/>
    <n v="212852.75"/>
    <x v="209"/>
    <s v=""/>
    <s v=""/>
    <s v="JRNL00397731"/>
    <x v="75"/>
    <d v="2016-01-28T00:00:00"/>
    <s v="Yes"/>
  </r>
  <r>
    <x v="2"/>
    <s v="FN00"/>
    <s v="JRNL00397731"/>
    <s v="FN00-00000-25WR-2832"/>
    <x v="2"/>
    <s v="00000"/>
    <x v="15"/>
    <s v="2832"/>
    <s v=""/>
    <n v="2315"/>
    <x v="96"/>
    <s v=""/>
    <s v=""/>
    <s v="JRNL00397731"/>
    <x v="75"/>
    <d v="2016-01-28T00:00:00"/>
    <s v="Yes"/>
  </r>
  <r>
    <x v="4"/>
    <s v="CU00"/>
    <s v="JRNL00394881"/>
    <s v="FN00-00000-25RE-2822"/>
    <x v="2"/>
    <s v="00000"/>
    <x v="28"/>
    <s v="2822"/>
    <s v=""/>
    <n v="106436"/>
    <x v="210"/>
    <s v=""/>
    <s v=""/>
    <s v="JRNL00394881"/>
    <x v="75"/>
    <d v="2016-01-14T00:00:00"/>
    <s v="Yes"/>
  </r>
  <r>
    <x v="4"/>
    <s v="CU00"/>
    <s v="JRNL00394882"/>
    <s v="FN00-00000-25RE-2822"/>
    <x v="2"/>
    <s v="00000"/>
    <x v="28"/>
    <s v="2822"/>
    <s v=""/>
    <n v="16726"/>
    <x v="210"/>
    <s v=""/>
    <s v=""/>
    <s v="JRNL00394882"/>
    <x v="75"/>
    <d v="2016-01-14T00:00:00"/>
    <s v="Yes"/>
  </r>
  <r>
    <x v="4"/>
    <s v="CU00"/>
    <s v="JRNL00394882"/>
    <s v="FN00-00000-25SL-2832"/>
    <x v="2"/>
    <s v="00000"/>
    <x v="29"/>
    <s v="2832"/>
    <s v=""/>
    <n v="60917"/>
    <x v="211"/>
    <s v=""/>
    <s v=""/>
    <s v="JRNL00394882"/>
    <x v="75"/>
    <d v="2016-01-14T00:00:00"/>
    <s v="Yes"/>
  </r>
  <r>
    <x v="4"/>
    <s v="CU00"/>
    <s v="JRNL00394882"/>
    <s v="FN00-00000-25SD-2832"/>
    <x v="2"/>
    <s v="00000"/>
    <x v="19"/>
    <s v="2832"/>
    <s v=""/>
    <n v="8120"/>
    <x v="212"/>
    <s v=""/>
    <s v=""/>
    <s v="JRNL00394882"/>
    <x v="75"/>
    <d v="2016-01-14T00:00:00"/>
    <s v="Yes"/>
  </r>
  <r>
    <x v="2"/>
    <s v="FN00"/>
    <s v="JRNL00397731"/>
    <s v="FN00-00000-25RE-2822"/>
    <x v="2"/>
    <s v="00000"/>
    <x v="28"/>
    <s v="2822"/>
    <s v=""/>
    <n v="-597687"/>
    <x v="178"/>
    <s v=""/>
    <s v=""/>
    <s v="JRNL00397731"/>
    <x v="75"/>
    <d v="2016-01-28T00:00:00"/>
    <s v="Yes"/>
  </r>
  <r>
    <x v="3"/>
    <s v="FN00"/>
    <s v="JRNL00398058"/>
    <s v="FN00-00000-25AA-2832"/>
    <x v="2"/>
    <s v="00000"/>
    <x v="2"/>
    <s v="2832"/>
    <s v=""/>
    <n v="54162"/>
    <x v="100"/>
    <s v=""/>
    <s v=""/>
    <s v="JRNL00398058"/>
    <x v="76"/>
    <d v="2016-02-09T00:00:00"/>
    <s v="Yes"/>
  </r>
  <r>
    <x v="3"/>
    <s v="FN00"/>
    <s v="JRNL00400108"/>
    <s v="FN00-00000-25AA-2832"/>
    <x v="2"/>
    <s v="00000"/>
    <x v="2"/>
    <s v="2832"/>
    <s v=""/>
    <n v="54162"/>
    <x v="100"/>
    <s v=""/>
    <s v=""/>
    <s v="JRNL00400108"/>
    <x v="77"/>
    <d v="2016-03-02T00:00:00"/>
    <s v="Yes"/>
  </r>
  <r>
    <x v="2"/>
    <s v="CU00"/>
    <s v="JRNL00403771"/>
    <s v="FN00-00000-25AM-2832"/>
    <x v="2"/>
    <s v="00000"/>
    <x v="12"/>
    <s v="2832"/>
    <s v=""/>
    <n v="185524"/>
    <x v="213"/>
    <s v=""/>
    <s v=""/>
    <s v="JRNL00403771"/>
    <x v="78"/>
    <d v="2016-04-11T00:00:00"/>
    <s v="Yes"/>
  </r>
  <r>
    <x v="3"/>
    <s v="FN00"/>
    <s v="JRNL00401964"/>
    <s v="FN00-00000-25AA-2832"/>
    <x v="2"/>
    <s v="00000"/>
    <x v="2"/>
    <s v="2832"/>
    <s v=""/>
    <n v="54162"/>
    <x v="100"/>
    <s v=""/>
    <s v=""/>
    <s v="JRNL00401964"/>
    <x v="78"/>
    <d v="2016-03-31T00:00:00"/>
    <s v="Yes"/>
  </r>
  <r>
    <x v="2"/>
    <s v="CU00"/>
    <s v="JRNL00403771"/>
    <s v="FN00-00000-25PC-2822"/>
    <x v="2"/>
    <s v="00000"/>
    <x v="25"/>
    <s v="2822"/>
    <s v=""/>
    <n v="9706"/>
    <x v="213"/>
    <s v=""/>
    <s v=""/>
    <s v="JRNL00403771"/>
    <x v="78"/>
    <d v="2016-04-11T00:00:00"/>
    <s v="Yes"/>
  </r>
  <r>
    <x v="2"/>
    <s v="CU00"/>
    <s v="JRNL00403771"/>
    <s v="FN00-XX900-25PR-2832"/>
    <x v="2"/>
    <s v="XX900"/>
    <x v="11"/>
    <s v="2832"/>
    <s v=""/>
    <n v="-6362"/>
    <x v="213"/>
    <s v=""/>
    <s v=""/>
    <s v="JRNL00403771"/>
    <x v="78"/>
    <d v="2016-04-11T00:00:00"/>
    <s v="Yes"/>
  </r>
  <r>
    <x v="2"/>
    <s v="CU00"/>
    <s v="JRNL00403771"/>
    <s v="FN00-00000-25BN-2831"/>
    <x v="2"/>
    <s v="00000"/>
    <x v="26"/>
    <s v="2831"/>
    <s v=""/>
    <n v="-46285"/>
    <x v="213"/>
    <s v=""/>
    <s v=""/>
    <s v="JRNL00403771"/>
    <x v="78"/>
    <d v="2016-04-11T00:00:00"/>
    <s v="Yes"/>
  </r>
  <r>
    <x v="2"/>
    <s v="CU00"/>
    <s v="JRNL00403771"/>
    <s v="FN00-00000-25CN-2831"/>
    <x v="2"/>
    <s v="00000"/>
    <x v="5"/>
    <s v="2831"/>
    <s v=""/>
    <n v="-147952"/>
    <x v="213"/>
    <s v=""/>
    <s v=""/>
    <s v="JRNL00403771"/>
    <x v="78"/>
    <d v="2016-04-11T00:00:00"/>
    <s v="Yes"/>
  </r>
  <r>
    <x v="2"/>
    <s v="CU00"/>
    <s v="JRNL00403771"/>
    <s v="FN00-00000-25DP-2822"/>
    <x v="2"/>
    <s v="00000"/>
    <x v="3"/>
    <s v="2822"/>
    <s v=""/>
    <n v="-1140556"/>
    <x v="213"/>
    <s v=""/>
    <s v=""/>
    <s v="JRNL00403771"/>
    <x v="78"/>
    <d v="2016-04-11T00:00:00"/>
    <s v="Yes"/>
  </r>
  <r>
    <x v="2"/>
    <s v="CU00"/>
    <s v="JRNL00403771"/>
    <s v="FN00-00000-25DP-2822"/>
    <x v="2"/>
    <s v="00000"/>
    <x v="3"/>
    <s v="2822"/>
    <s v=""/>
    <n v="109540"/>
    <x v="213"/>
    <s v=""/>
    <s v=""/>
    <s v="JRNL00403771"/>
    <x v="78"/>
    <d v="2016-04-11T00:00:00"/>
    <s v="Yes"/>
  </r>
  <r>
    <x v="2"/>
    <s v="CU00"/>
    <s v="JRNL00403771"/>
    <s v="FN00-00000-25DP-2822"/>
    <x v="2"/>
    <s v="00000"/>
    <x v="3"/>
    <s v="2822"/>
    <s v=""/>
    <n v="-192038"/>
    <x v="213"/>
    <s v=""/>
    <s v=""/>
    <s v="JRNL00403771"/>
    <x v="78"/>
    <d v="2016-04-11T00:00:00"/>
    <s v="Yes"/>
  </r>
  <r>
    <x v="2"/>
    <s v="CU00"/>
    <s v="JRNL00403771"/>
    <s v="FN00-00000-25DP-2822"/>
    <x v="2"/>
    <s v="00000"/>
    <x v="3"/>
    <s v="2822"/>
    <s v=""/>
    <n v="-1382"/>
    <x v="213"/>
    <s v=""/>
    <s v=""/>
    <s v="JRNL00403771"/>
    <x v="78"/>
    <d v="2016-04-11T00:00:00"/>
    <s v="Yes"/>
  </r>
  <r>
    <x v="2"/>
    <s v="CU00"/>
    <s v="JRNL00403887"/>
    <s v="FN00-00000-25SD-2832"/>
    <x v="2"/>
    <s v="00000"/>
    <x v="19"/>
    <s v="2832"/>
    <s v=""/>
    <n v="84253"/>
    <x v="214"/>
    <s v=""/>
    <s v=""/>
    <s v="JRNL00403887"/>
    <x v="78"/>
    <d v="2016-04-11T00:00:00"/>
    <s v="Yes"/>
  </r>
  <r>
    <x v="4"/>
    <s v="CU00"/>
    <s v="JRNL00403384"/>
    <s v="FN00-00000-25SI-2831"/>
    <x v="2"/>
    <s v="00000"/>
    <x v="7"/>
    <s v="2831"/>
    <s v=""/>
    <n v="5377"/>
    <x v="215"/>
    <s v=""/>
    <s v=""/>
    <s v="JRNL00403384"/>
    <x v="78"/>
    <d v="2016-04-08T00:00:00"/>
    <s v="Yes"/>
  </r>
  <r>
    <x v="2"/>
    <s v="CU00"/>
    <s v="JRNL00403771"/>
    <s v="FN00-00000-25WR-2832"/>
    <x v="2"/>
    <s v="00000"/>
    <x v="15"/>
    <s v="2832"/>
    <s v=""/>
    <n v="6584"/>
    <x v="213"/>
    <s v=""/>
    <s v=""/>
    <s v="JRNL00403771"/>
    <x v="78"/>
    <d v="2016-04-11T00:00:00"/>
    <s v="Yes"/>
  </r>
  <r>
    <x v="3"/>
    <s v="FN00"/>
    <s v="JRNL00404469"/>
    <s v="FN00-00000-25AA-2832"/>
    <x v="2"/>
    <s v="00000"/>
    <x v="2"/>
    <s v="2832"/>
    <s v=""/>
    <n v="54162"/>
    <x v="100"/>
    <s v=""/>
    <s v=""/>
    <s v="JRNL00404469"/>
    <x v="79"/>
    <d v="2016-05-02T00:00:00"/>
    <s v="Yes"/>
  </r>
  <r>
    <x v="3"/>
    <s v="FN00"/>
    <s v="JRNL00406437"/>
    <s v="FN00-00000-25AA-2832"/>
    <x v="2"/>
    <s v="00000"/>
    <x v="2"/>
    <s v="2832"/>
    <s v=""/>
    <n v="54162"/>
    <x v="100"/>
    <s v=""/>
    <s v=""/>
    <s v="JRNL00406437"/>
    <x v="80"/>
    <d v="2016-06-01T00:00:00"/>
    <s v="Yes"/>
  </r>
  <r>
    <x v="2"/>
    <s v="CU00"/>
    <s v="JRNL00410513"/>
    <s v="FN00-00000-25AM-2832"/>
    <x v="2"/>
    <s v="00000"/>
    <x v="12"/>
    <s v="2832"/>
    <s v=""/>
    <n v="-40463"/>
    <x v="81"/>
    <s v=""/>
    <s v=""/>
    <s v="JRNL00410513"/>
    <x v="81"/>
    <d v="2016-07-12T00:00:00"/>
    <s v="Yes"/>
  </r>
  <r>
    <x v="2"/>
    <s v="CU00"/>
    <s v="JRNL00410548"/>
    <s v="FN00-00000-2500-2832"/>
    <x v="2"/>
    <s v="00000"/>
    <x v="1"/>
    <s v="2832"/>
    <s v=""/>
    <n v="224704"/>
    <x v="216"/>
    <s v=""/>
    <s v=""/>
    <s v="JRNL00410548"/>
    <x v="81"/>
    <d v="2016-07-12T00:00:00"/>
    <s v="Yes"/>
  </r>
  <r>
    <x v="2"/>
    <s v="CU00"/>
    <s v="JRNL00410548"/>
    <s v="FN00-00000-25AM-2832"/>
    <x v="2"/>
    <s v="00000"/>
    <x v="12"/>
    <s v="2832"/>
    <s v=""/>
    <n v="278835"/>
    <x v="216"/>
    <s v=""/>
    <s v=""/>
    <s v="JRNL00410548"/>
    <x v="81"/>
    <d v="2016-07-12T00:00:00"/>
    <s v="Yes"/>
  </r>
  <r>
    <x v="2"/>
    <s v="CU00"/>
    <s v="JRNL00410548"/>
    <s v="FN41-00000-2500-2832"/>
    <x v="0"/>
    <s v="00000"/>
    <x v="1"/>
    <s v="2832"/>
    <s v=""/>
    <n v="-224704"/>
    <x v="216"/>
    <s v=""/>
    <s v=""/>
    <s v="JRNL00410548"/>
    <x v="81"/>
    <d v="2016-07-12T00:00:00"/>
    <s v="Yes"/>
  </r>
  <r>
    <x v="2"/>
    <s v="CU00"/>
    <s v="JRNL00410548"/>
    <s v="FN41-00000-25AM-2832"/>
    <x v="0"/>
    <s v="00000"/>
    <x v="12"/>
    <s v="2832"/>
    <s v=""/>
    <n v="-278835"/>
    <x v="216"/>
    <s v=""/>
    <s v=""/>
    <s v="JRNL00410548"/>
    <x v="81"/>
    <d v="2016-07-12T00:00:00"/>
    <s v="Yes"/>
  </r>
  <r>
    <x v="2"/>
    <s v="CU00"/>
    <s v="JRNL00410548"/>
    <s v="FN00-00000-2500-2832"/>
    <x v="2"/>
    <s v="00000"/>
    <x v="1"/>
    <s v="2832"/>
    <s v=""/>
    <n v="112455"/>
    <x v="216"/>
    <s v=""/>
    <s v=""/>
    <s v="JRNL00410548"/>
    <x v="81"/>
    <d v="2016-07-12T00:00:00"/>
    <s v="Yes"/>
  </r>
  <r>
    <x v="2"/>
    <s v="CU00"/>
    <s v="JRNL00410548"/>
    <s v="FN00-00000-25AM-2832"/>
    <x v="2"/>
    <s v="00000"/>
    <x v="12"/>
    <s v="2832"/>
    <s v=""/>
    <n v="447792"/>
    <x v="216"/>
    <s v=""/>
    <s v=""/>
    <s v="JRNL00410548"/>
    <x v="81"/>
    <d v="2016-07-12T00:00:00"/>
    <s v="Yes"/>
  </r>
  <r>
    <x v="2"/>
    <s v="CU00"/>
    <s v="JRNL00410548"/>
    <s v="FN43-00000-2500-2832"/>
    <x v="1"/>
    <s v="00000"/>
    <x v="1"/>
    <s v="2832"/>
    <s v=""/>
    <n v="-112455"/>
    <x v="216"/>
    <s v=""/>
    <s v=""/>
    <s v="JRNL00410548"/>
    <x v="81"/>
    <d v="2016-07-12T00:00:00"/>
    <s v="Yes"/>
  </r>
  <r>
    <x v="2"/>
    <s v="CU00"/>
    <s v="JRNL00410548"/>
    <s v="FN43-00000-25AM-2832"/>
    <x v="1"/>
    <s v="00000"/>
    <x v="12"/>
    <s v="2832"/>
    <s v=""/>
    <n v="-447792"/>
    <x v="216"/>
    <s v=""/>
    <s v=""/>
    <s v="JRNL00410548"/>
    <x v="81"/>
    <d v="2016-07-12T00:00:00"/>
    <s v="Yes"/>
  </r>
  <r>
    <x v="3"/>
    <s v="FN00"/>
    <s v="JRNL00409137"/>
    <s v="FN00-00000-25AA-2832"/>
    <x v="2"/>
    <s v="00000"/>
    <x v="2"/>
    <s v="2832"/>
    <s v=""/>
    <n v="54162"/>
    <x v="100"/>
    <s v=""/>
    <s v=""/>
    <s v="JRNL00409137"/>
    <x v="81"/>
    <d v="2016-06-30T00:00:00"/>
    <s v="Yes"/>
  </r>
  <r>
    <x v="2"/>
    <s v="CU00"/>
    <s v="JRNL00410513"/>
    <s v="FN00-00000-25AM-2832"/>
    <x v="2"/>
    <s v="00000"/>
    <x v="12"/>
    <s v="2832"/>
    <s v=""/>
    <n v="411541"/>
    <x v="48"/>
    <s v=""/>
    <s v=""/>
    <s v="JRNL00410513"/>
    <x v="81"/>
    <d v="2016-07-12T00:00:00"/>
    <s v="Yes"/>
  </r>
  <r>
    <x v="2"/>
    <s v="CU00"/>
    <s v="JRNL00409083"/>
    <s v="FN00-00000-25AM-2832"/>
    <x v="2"/>
    <s v="00000"/>
    <x v="12"/>
    <s v="2832"/>
    <s v=""/>
    <n v="-185524"/>
    <x v="217"/>
    <s v=""/>
    <s v=""/>
    <s v="JRNL00403771"/>
    <x v="81"/>
    <d v="2016-07-11T00:00:00"/>
    <s v="Yes"/>
  </r>
  <r>
    <x v="2"/>
    <s v="CU00"/>
    <s v="JRNL00410548"/>
    <s v="FN00-00000-25PN-2832"/>
    <x v="2"/>
    <s v="00000"/>
    <x v="0"/>
    <s v="2832"/>
    <s v=""/>
    <n v="-276297.8"/>
    <x v="216"/>
    <s v=""/>
    <s v=""/>
    <s v="JRNL00410548"/>
    <x v="81"/>
    <d v="2016-07-12T00:00:00"/>
    <s v="Yes"/>
  </r>
  <r>
    <x v="2"/>
    <s v="CU00"/>
    <s v="JRNL00410548"/>
    <s v="FN41-00000-25PN-2832"/>
    <x v="0"/>
    <s v="00000"/>
    <x v="0"/>
    <s v="2832"/>
    <s v=""/>
    <n v="276297.8"/>
    <x v="216"/>
    <s v=""/>
    <s v=""/>
    <s v="JRNL00410548"/>
    <x v="81"/>
    <d v="2016-07-12T00:00:00"/>
    <s v="Yes"/>
  </r>
  <r>
    <x v="2"/>
    <s v="CU00"/>
    <s v="JRNL00410548"/>
    <s v="FN00-00000-25PN-2832"/>
    <x v="2"/>
    <s v="00000"/>
    <x v="0"/>
    <s v="2832"/>
    <s v=""/>
    <n v="-134936"/>
    <x v="216"/>
    <s v=""/>
    <s v=""/>
    <s v="JRNL00410548"/>
    <x v="81"/>
    <d v="2016-07-12T00:00:00"/>
    <s v="Yes"/>
  </r>
  <r>
    <x v="2"/>
    <s v="CU00"/>
    <s v="JRNL00410548"/>
    <s v="FN43-00000-25PN-2832"/>
    <x v="1"/>
    <s v="00000"/>
    <x v="0"/>
    <s v="2832"/>
    <s v=""/>
    <n v="134936"/>
    <x v="216"/>
    <s v=""/>
    <s v=""/>
    <s v="JRNL00410548"/>
    <x v="81"/>
    <d v="2016-07-12T00:00:00"/>
    <s v="Yes"/>
  </r>
  <r>
    <x v="2"/>
    <s v="CU00"/>
    <s v="JRNL00409083"/>
    <s v="FN00-00000-25BN-2831"/>
    <x v="2"/>
    <s v="00000"/>
    <x v="26"/>
    <s v="2831"/>
    <s v=""/>
    <n v="46285"/>
    <x v="217"/>
    <s v=""/>
    <s v=""/>
    <s v="JRNL00403771"/>
    <x v="81"/>
    <d v="2016-07-11T00:00:00"/>
    <s v="Yes"/>
  </r>
  <r>
    <x v="2"/>
    <s v="CU00"/>
    <s v="JRNL00409083"/>
    <s v="FN00-00000-25CN-2831"/>
    <x v="2"/>
    <s v="00000"/>
    <x v="5"/>
    <s v="2831"/>
    <s v=""/>
    <n v="147952"/>
    <x v="217"/>
    <s v=""/>
    <s v=""/>
    <s v="JRNL00403771"/>
    <x v="81"/>
    <d v="2016-07-11T00:00:00"/>
    <s v="Yes"/>
  </r>
  <r>
    <x v="2"/>
    <s v="CU00"/>
    <s v="JRNL00409083"/>
    <s v="FN00-00000-25DP-2822"/>
    <x v="2"/>
    <s v="00000"/>
    <x v="3"/>
    <s v="2822"/>
    <s v=""/>
    <n v="1140556"/>
    <x v="217"/>
    <s v=""/>
    <s v=""/>
    <s v="JRNL00403771"/>
    <x v="81"/>
    <d v="2016-07-11T00:00:00"/>
    <s v="Yes"/>
  </r>
  <r>
    <x v="2"/>
    <s v="CU00"/>
    <s v="JRNL00409083"/>
    <s v="FN00-00000-25DP-2822"/>
    <x v="2"/>
    <s v="00000"/>
    <x v="3"/>
    <s v="2822"/>
    <s v=""/>
    <n v="-109540"/>
    <x v="217"/>
    <s v=""/>
    <s v=""/>
    <s v="JRNL00403771"/>
    <x v="81"/>
    <d v="2016-07-11T00:00:00"/>
    <s v="Yes"/>
  </r>
  <r>
    <x v="2"/>
    <s v="CU00"/>
    <s v="JRNL00409083"/>
    <s v="FN00-00000-25PC-2822"/>
    <x v="2"/>
    <s v="00000"/>
    <x v="25"/>
    <s v="2822"/>
    <s v=""/>
    <n v="-9706"/>
    <x v="217"/>
    <s v=""/>
    <s v=""/>
    <s v="JRNL00403771"/>
    <x v="81"/>
    <d v="2016-07-11T00:00:00"/>
    <s v="Yes"/>
  </r>
  <r>
    <x v="2"/>
    <s v="CU00"/>
    <s v="JRNL00409083"/>
    <s v="FN00-XX900-25PR-2832"/>
    <x v="2"/>
    <s v="XX900"/>
    <x v="11"/>
    <s v="2832"/>
    <s v=""/>
    <n v="6362"/>
    <x v="217"/>
    <s v=""/>
    <s v=""/>
    <s v="JRNL00403771"/>
    <x v="81"/>
    <d v="2016-07-11T00:00:00"/>
    <s v="Yes"/>
  </r>
  <r>
    <x v="2"/>
    <s v="CU00"/>
    <s v="JRNL00410513"/>
    <s v="FN00-00000-25BD-2831"/>
    <x v="2"/>
    <s v="00000"/>
    <x v="4"/>
    <s v="2831"/>
    <s v=""/>
    <n v="2868"/>
    <x v="93"/>
    <s v=""/>
    <s v=""/>
    <s v="JRNL00410513"/>
    <x v="81"/>
    <d v="2016-07-12T00:00:00"/>
    <s v="Yes"/>
  </r>
  <r>
    <x v="2"/>
    <s v="CU00"/>
    <s v="JRNL00409180"/>
    <s v="FN00-00000-25DP-2822"/>
    <x v="2"/>
    <s v="00000"/>
    <x v="3"/>
    <s v="2822"/>
    <s v=""/>
    <n v="182118"/>
    <x v="218"/>
    <s v=""/>
    <s v=""/>
    <s v="JRNL00409180"/>
    <x v="81"/>
    <d v="2016-07-11T00:00:00"/>
    <s v="Yes"/>
  </r>
  <r>
    <x v="2"/>
    <s v="CU00"/>
    <s v="JRNL00410513"/>
    <s v="FN00-00000-25DP-2822"/>
    <x v="2"/>
    <s v="00000"/>
    <x v="3"/>
    <s v="2822"/>
    <s v=""/>
    <n v="-2281295"/>
    <x v="87"/>
    <s v=""/>
    <s v=""/>
    <s v="JRNL00410513"/>
    <x v="81"/>
    <d v="2016-07-12T00:00:00"/>
    <s v="Yes"/>
  </r>
  <r>
    <x v="2"/>
    <s v="CU00"/>
    <s v="JRNL00409179"/>
    <s v="FN00-00000-25DP-2822"/>
    <x v="2"/>
    <s v="00000"/>
    <x v="3"/>
    <s v="2822"/>
    <s v=""/>
    <n v="-7741068.1600000001"/>
    <x v="219"/>
    <s v=""/>
    <s v=""/>
    <s v="JRNL00409179"/>
    <x v="81"/>
    <d v="2016-07-11T00:00:00"/>
    <s v="Yes"/>
  </r>
  <r>
    <x v="2"/>
    <s v="CU00"/>
    <s v="JRNL00409083"/>
    <s v="FN00-00000-25DP-2822"/>
    <x v="2"/>
    <s v="00000"/>
    <x v="3"/>
    <s v="2822"/>
    <s v=""/>
    <n v="192038"/>
    <x v="217"/>
    <s v=""/>
    <s v=""/>
    <s v="JRNL00403771"/>
    <x v="81"/>
    <d v="2016-07-11T00:00:00"/>
    <s v="Yes"/>
  </r>
  <r>
    <x v="2"/>
    <s v="CU00"/>
    <s v="JRNL00409083"/>
    <s v="FN00-00000-25DP-2822"/>
    <x v="2"/>
    <s v="00000"/>
    <x v="3"/>
    <s v="2822"/>
    <s v=""/>
    <n v="1382"/>
    <x v="217"/>
    <s v=""/>
    <s v=""/>
    <s v="JRNL00403771"/>
    <x v="81"/>
    <d v="2016-07-11T00:00:00"/>
    <s v="Yes"/>
  </r>
  <r>
    <x v="2"/>
    <s v="CU00"/>
    <s v="JRNL00410548"/>
    <s v="FN00-00000-25BD-2831"/>
    <x v="2"/>
    <s v="00000"/>
    <x v="4"/>
    <s v="2831"/>
    <s v=""/>
    <n v="28579"/>
    <x v="216"/>
    <s v=""/>
    <s v=""/>
    <s v="JRNL00410548"/>
    <x v="81"/>
    <d v="2016-07-12T00:00:00"/>
    <s v="Yes"/>
  </r>
  <r>
    <x v="2"/>
    <s v="CU00"/>
    <s v="JRNL00410548"/>
    <s v="FN00-00000-25CN-2831"/>
    <x v="2"/>
    <s v="00000"/>
    <x v="5"/>
    <s v="2831"/>
    <s v=""/>
    <n v="655577"/>
    <x v="216"/>
    <s v=""/>
    <s v=""/>
    <s v="JRNL00410548"/>
    <x v="81"/>
    <d v="2016-07-12T00:00:00"/>
    <s v="Yes"/>
  </r>
  <r>
    <x v="2"/>
    <s v="CU00"/>
    <s v="JRNL00410548"/>
    <s v="FN00-00000-25IT-2550"/>
    <x v="2"/>
    <s v="00000"/>
    <x v="16"/>
    <s v="2550"/>
    <s v=""/>
    <n v="-60719.71"/>
    <x v="216"/>
    <s v=""/>
    <s v=""/>
    <s v="JRNL00410548"/>
    <x v="81"/>
    <d v="2016-07-12T00:00:00"/>
    <s v="Yes"/>
  </r>
  <r>
    <x v="2"/>
    <s v="CU00"/>
    <s v="JRNL00410548"/>
    <s v="FN41-00000-25BD-2831"/>
    <x v="0"/>
    <s v="00000"/>
    <x v="4"/>
    <s v="2831"/>
    <s v=""/>
    <n v="-28579"/>
    <x v="216"/>
    <s v=""/>
    <s v=""/>
    <s v="JRNL00410548"/>
    <x v="81"/>
    <d v="2016-07-12T00:00:00"/>
    <s v="Yes"/>
  </r>
  <r>
    <x v="2"/>
    <s v="CU00"/>
    <s v="JRNL00410548"/>
    <s v="FN41-00000-25CN-2831"/>
    <x v="0"/>
    <s v="00000"/>
    <x v="5"/>
    <s v="2831"/>
    <s v=""/>
    <n v="-655577"/>
    <x v="216"/>
    <s v=""/>
    <s v=""/>
    <s v="JRNL00410548"/>
    <x v="81"/>
    <d v="2016-07-12T00:00:00"/>
    <s v="Yes"/>
  </r>
  <r>
    <x v="2"/>
    <s v="CU00"/>
    <s v="JRNL00410513"/>
    <s v="FN00-00000-25ID-2831"/>
    <x v="2"/>
    <s v="00000"/>
    <x v="20"/>
    <s v="2831"/>
    <s v=""/>
    <n v="62668"/>
    <x v="59"/>
    <s v=""/>
    <s v=""/>
    <s v="JRNL00410513"/>
    <x v="81"/>
    <d v="2016-07-12T00:00:00"/>
    <s v="Yes"/>
  </r>
  <r>
    <x v="2"/>
    <s v="CU00"/>
    <s v="JRNL00409083"/>
    <s v="FN00-00000-25WR-2832"/>
    <x v="2"/>
    <s v="00000"/>
    <x v="15"/>
    <s v="2832"/>
    <s v=""/>
    <n v="-6584"/>
    <x v="217"/>
    <s v=""/>
    <s v=""/>
    <s v="JRNL00403771"/>
    <x v="81"/>
    <d v="2016-07-11T00:00:00"/>
    <s v="Yes"/>
  </r>
  <r>
    <x v="2"/>
    <s v="CU00"/>
    <s v="JRNL00410513"/>
    <s v="FN00-00000-25SD-2832"/>
    <x v="2"/>
    <s v="00000"/>
    <x v="19"/>
    <s v="2832"/>
    <s v=""/>
    <n v="102180"/>
    <x v="209"/>
    <s v=""/>
    <s v=""/>
    <s v="JRNL00410513"/>
    <x v="81"/>
    <d v="2016-07-12T00:00:00"/>
    <s v="Yes"/>
  </r>
  <r>
    <x v="2"/>
    <s v="CU00"/>
    <s v="JRNL00410548"/>
    <s v="FN41-00000-25IT-2550"/>
    <x v="0"/>
    <s v="00000"/>
    <x v="16"/>
    <s v="2550"/>
    <s v=""/>
    <n v="60719.71"/>
    <x v="216"/>
    <s v=""/>
    <s v=""/>
    <s v="JRNL00410548"/>
    <x v="81"/>
    <d v="2016-07-12T00:00:00"/>
    <s v="Yes"/>
  </r>
  <r>
    <x v="2"/>
    <s v="CU00"/>
    <s v="JRNL00410548"/>
    <s v="FN00-00000-25BD-2831"/>
    <x v="2"/>
    <s v="00000"/>
    <x v="4"/>
    <s v="2831"/>
    <s v=""/>
    <n v="2505"/>
    <x v="216"/>
    <s v=""/>
    <s v=""/>
    <s v="JRNL00410548"/>
    <x v="81"/>
    <d v="2016-07-12T00:00:00"/>
    <s v="Yes"/>
  </r>
  <r>
    <x v="2"/>
    <s v="CU00"/>
    <s v="JRNL00410548"/>
    <s v="FN00-00000-25CN-2831"/>
    <x v="2"/>
    <s v="00000"/>
    <x v="5"/>
    <s v="2831"/>
    <s v=""/>
    <n v="-487617"/>
    <x v="216"/>
    <s v=""/>
    <s v=""/>
    <s v="JRNL00410548"/>
    <x v="81"/>
    <d v="2016-07-12T00:00:00"/>
    <s v="Yes"/>
  </r>
  <r>
    <x v="2"/>
    <s v="CU00"/>
    <s v="JRNL00410548"/>
    <s v="FN00-00000-25IT-2550"/>
    <x v="2"/>
    <s v="00000"/>
    <x v="16"/>
    <s v="2550"/>
    <s v=""/>
    <n v="-19283.72"/>
    <x v="216"/>
    <s v=""/>
    <s v=""/>
    <s v="JRNL00410548"/>
    <x v="81"/>
    <d v="2016-07-12T00:00:00"/>
    <s v="Yes"/>
  </r>
  <r>
    <x v="2"/>
    <s v="CU00"/>
    <s v="JRNL00410548"/>
    <s v="FN43-00000-25BD-2831"/>
    <x v="1"/>
    <s v="00000"/>
    <x v="4"/>
    <s v="2831"/>
    <s v=""/>
    <n v="-2505"/>
    <x v="216"/>
    <s v=""/>
    <s v=""/>
    <s v="JRNL00410548"/>
    <x v="81"/>
    <d v="2016-07-12T00:00:00"/>
    <s v="Yes"/>
  </r>
  <r>
    <x v="2"/>
    <s v="CU00"/>
    <s v="JRNL00410548"/>
    <s v="FN43-00000-25CN-2831"/>
    <x v="1"/>
    <s v="00000"/>
    <x v="5"/>
    <s v="2831"/>
    <s v=""/>
    <n v="487617"/>
    <x v="216"/>
    <s v=""/>
    <s v=""/>
    <s v="JRNL00410548"/>
    <x v="81"/>
    <d v="2016-07-12T00:00:00"/>
    <s v="Yes"/>
  </r>
  <r>
    <x v="2"/>
    <s v="CU00"/>
    <s v="JRNL00410548"/>
    <s v="FN43-00000-25IT-2550"/>
    <x v="1"/>
    <s v="00000"/>
    <x v="16"/>
    <s v="2550"/>
    <s v=""/>
    <n v="19283.72"/>
    <x v="216"/>
    <s v=""/>
    <s v=""/>
    <s v="JRNL00410548"/>
    <x v="81"/>
    <d v="2016-07-12T00:00:00"/>
    <s v="Yes"/>
  </r>
  <r>
    <x v="2"/>
    <s v="CU00"/>
    <s v="JRNL00410513"/>
    <s v="FN00-00000-25BN-2831"/>
    <x v="2"/>
    <s v="00000"/>
    <x v="26"/>
    <s v="2831"/>
    <s v=""/>
    <n v="-92578"/>
    <x v="220"/>
    <s v=""/>
    <s v=""/>
    <s v="JRNL00410513"/>
    <x v="81"/>
    <d v="2016-07-12T00:00:00"/>
    <s v="Yes"/>
  </r>
  <r>
    <x v="2"/>
    <s v="CU00"/>
    <s v="JRNL00410513"/>
    <s v="FN00-00000-25CN-2831"/>
    <x v="2"/>
    <s v="00000"/>
    <x v="5"/>
    <s v="2831"/>
    <s v=""/>
    <n v="335111"/>
    <x v="94"/>
    <s v=""/>
    <s v=""/>
    <s v="JRNL00410513"/>
    <x v="81"/>
    <d v="2016-07-12T00:00:00"/>
    <s v="Yes"/>
  </r>
  <r>
    <x v="2"/>
    <s v="CU00"/>
    <s v="JRNL00410513"/>
    <s v="FN00-00000-25EN-2832"/>
    <x v="2"/>
    <s v="00000"/>
    <x v="10"/>
    <s v="2832"/>
    <s v=""/>
    <n v="60162"/>
    <x v="95"/>
    <s v=""/>
    <s v=""/>
    <s v="JRNL00410513"/>
    <x v="81"/>
    <d v="2016-07-12T00:00:00"/>
    <s v="Yes"/>
  </r>
  <r>
    <x v="2"/>
    <s v="CU00"/>
    <s v="JRNL00410513"/>
    <s v="FN00-00000-25CN-2831"/>
    <x v="2"/>
    <s v="00000"/>
    <x v="5"/>
    <s v="2831"/>
    <s v=""/>
    <n v="-98"/>
    <x v="94"/>
    <s v=""/>
    <s v=""/>
    <s v="JRNL00410513"/>
    <x v="81"/>
    <d v="2016-07-12T00:00:00"/>
    <s v="Yes"/>
  </r>
  <r>
    <x v="2"/>
    <s v="CU00"/>
    <s v="JRNL00409086"/>
    <s v="FN00-00000-25SD-2832"/>
    <x v="2"/>
    <s v="00000"/>
    <x v="19"/>
    <s v="2832"/>
    <s v=""/>
    <n v="-84253"/>
    <x v="221"/>
    <s v=""/>
    <s v=""/>
    <s v="JRNL00403887"/>
    <x v="81"/>
    <d v="2016-07-11T00:00:00"/>
    <s v="Yes"/>
  </r>
  <r>
    <x v="2"/>
    <s v="CU00"/>
    <s v="JRNL00409180"/>
    <s v="FN00-00000-25RE-2822"/>
    <x v="2"/>
    <s v="00000"/>
    <x v="28"/>
    <s v="2822"/>
    <s v=""/>
    <n v="-182118"/>
    <x v="218"/>
    <s v=""/>
    <s v=""/>
    <s v="JRNL00409180"/>
    <x v="81"/>
    <d v="2016-07-11T00:00:00"/>
    <s v="Yes"/>
  </r>
  <r>
    <x v="2"/>
    <s v="CU00"/>
    <s v="JRNL00410513"/>
    <s v="FN00-00000-25WR-2832"/>
    <x v="2"/>
    <s v="00000"/>
    <x v="15"/>
    <s v="2832"/>
    <s v=""/>
    <n v="1157"/>
    <x v="96"/>
    <s v=""/>
    <s v=""/>
    <s v="JRNL00410513"/>
    <x v="81"/>
    <d v="2016-07-12T00:00:00"/>
    <s v="Yes"/>
  </r>
  <r>
    <x v="2"/>
    <s v="CU00"/>
    <s v="JRNL00409179"/>
    <s v="FN00-00000-25DP-2822"/>
    <x v="2"/>
    <s v="00000"/>
    <x v="3"/>
    <s v="2822"/>
    <s v=""/>
    <n v="-4425300.75"/>
    <x v="219"/>
    <s v=""/>
    <s v=""/>
    <s v="JRNL00409179"/>
    <x v="81"/>
    <d v="2016-07-11T00:00:00"/>
    <s v="Yes"/>
  </r>
  <r>
    <x v="2"/>
    <s v="CU00"/>
    <s v="JRNL00409179"/>
    <s v="FN00-00000-25DP-2822"/>
    <x v="2"/>
    <s v="00000"/>
    <x v="3"/>
    <s v="2822"/>
    <s v=""/>
    <n v="-8460"/>
    <x v="219"/>
    <s v=""/>
    <s v=""/>
    <s v="JRNL00409179"/>
    <x v="81"/>
    <d v="2016-07-11T00:00:00"/>
    <s v="Yes"/>
  </r>
  <r>
    <x v="2"/>
    <s v="CU00"/>
    <s v="JRNL00409179"/>
    <s v="FN00-00000-25DP-2822"/>
    <x v="2"/>
    <s v="00000"/>
    <x v="3"/>
    <s v="2822"/>
    <s v=""/>
    <n v="-24183"/>
    <x v="219"/>
    <s v=""/>
    <s v=""/>
    <s v="JRNL00409179"/>
    <x v="81"/>
    <d v="2016-07-11T00:00:00"/>
    <s v="Yes"/>
  </r>
  <r>
    <x v="2"/>
    <s v="CU00"/>
    <s v="JRNL00409179"/>
    <s v="FN41-00000-25DP-2822"/>
    <x v="0"/>
    <s v="00000"/>
    <x v="3"/>
    <s v="2822"/>
    <s v=""/>
    <n v="7741068.1600000001"/>
    <x v="219"/>
    <s v=""/>
    <s v=""/>
    <s v="JRNL00409179"/>
    <x v="81"/>
    <d v="2016-07-11T00:00:00"/>
    <s v="Yes"/>
  </r>
  <r>
    <x v="2"/>
    <s v="CU00"/>
    <s v="JRNL00409179"/>
    <s v="FN41-00000-25DP-2829"/>
    <x v="0"/>
    <s v="00000"/>
    <x v="3"/>
    <s v="2829"/>
    <s v=""/>
    <n v="8460"/>
    <x v="219"/>
    <s v=""/>
    <s v=""/>
    <s v="JRNL00409179"/>
    <x v="81"/>
    <d v="2016-07-11T00:00:00"/>
    <s v="Yes"/>
  </r>
  <r>
    <x v="2"/>
    <s v="CU00"/>
    <s v="JRNL00409179"/>
    <s v="FN43-00000-25DP-2822"/>
    <x v="1"/>
    <s v="00000"/>
    <x v="3"/>
    <s v="2822"/>
    <s v=""/>
    <n v="4425300.75"/>
    <x v="219"/>
    <s v=""/>
    <s v=""/>
    <s v="JRNL00409179"/>
    <x v="81"/>
    <d v="2016-07-11T00:00:00"/>
    <s v="Yes"/>
  </r>
  <r>
    <x v="2"/>
    <s v="CU00"/>
    <s v="JRNL00409179"/>
    <s v="FN43-00000-25DP-2829"/>
    <x v="1"/>
    <s v="00000"/>
    <x v="3"/>
    <s v="2829"/>
    <s v=""/>
    <n v="24183"/>
    <x v="219"/>
    <s v=""/>
    <s v=""/>
    <s v="JRNL00409179"/>
    <x v="81"/>
    <d v="2016-07-11T00:00:00"/>
    <s v="Yes"/>
  </r>
  <r>
    <x v="2"/>
    <s v="CU00"/>
    <s v="JRNL00410548"/>
    <s v="FN00-00000-25SV-2831"/>
    <x v="2"/>
    <s v="00000"/>
    <x v="14"/>
    <s v="2831"/>
    <s v=""/>
    <n v="12862"/>
    <x v="216"/>
    <s v=""/>
    <s v=""/>
    <s v="JRNL00410548"/>
    <x v="81"/>
    <d v="2016-07-12T00:00:00"/>
    <s v="Yes"/>
  </r>
  <r>
    <x v="2"/>
    <s v="CU00"/>
    <s v="JRNL00410548"/>
    <s v="FN00-00000-25WR-2832"/>
    <x v="2"/>
    <s v="00000"/>
    <x v="15"/>
    <s v="2832"/>
    <s v=""/>
    <n v="2021"/>
    <x v="216"/>
    <s v=""/>
    <s v=""/>
    <s v="JRNL00410548"/>
    <x v="81"/>
    <d v="2016-07-12T00:00:00"/>
    <s v="Yes"/>
  </r>
  <r>
    <x v="2"/>
    <s v="CU00"/>
    <s v="JRNL00410548"/>
    <s v="FN41-00000-25SV-2831"/>
    <x v="0"/>
    <s v="00000"/>
    <x v="14"/>
    <s v="2831"/>
    <s v=""/>
    <n v="-12862"/>
    <x v="216"/>
    <s v=""/>
    <s v=""/>
    <s v="JRNL00410548"/>
    <x v="81"/>
    <d v="2016-07-12T00:00:00"/>
    <s v="Yes"/>
  </r>
  <r>
    <x v="2"/>
    <s v="CU00"/>
    <s v="JRNL00410548"/>
    <s v="FN41-00000-25WR-2832"/>
    <x v="0"/>
    <s v="00000"/>
    <x v="15"/>
    <s v="2832"/>
    <s v=""/>
    <n v="-2021"/>
    <x v="216"/>
    <s v=""/>
    <s v=""/>
    <s v="JRNL00410548"/>
    <x v="81"/>
    <d v="2016-07-12T00:00:00"/>
    <s v="Yes"/>
  </r>
  <r>
    <x v="2"/>
    <s v="CU00"/>
    <s v="JRNL00410548"/>
    <s v="FN00-00000-25SV-2831"/>
    <x v="2"/>
    <s v="00000"/>
    <x v="14"/>
    <s v="2831"/>
    <s v=""/>
    <n v="5466"/>
    <x v="216"/>
    <s v=""/>
    <s v=""/>
    <s v="JRNL00410548"/>
    <x v="81"/>
    <d v="2016-07-12T00:00:00"/>
    <s v="Yes"/>
  </r>
  <r>
    <x v="2"/>
    <s v="CU00"/>
    <s v="JRNL00410548"/>
    <s v="FN43-00000-25SV-2831"/>
    <x v="1"/>
    <s v="00000"/>
    <x v="14"/>
    <s v="2831"/>
    <s v=""/>
    <n v="-5466"/>
    <x v="216"/>
    <s v=""/>
    <s v=""/>
    <s v="JRNL00410548"/>
    <x v="81"/>
    <d v="2016-07-12T00:00:00"/>
    <s v="Yes"/>
  </r>
  <r>
    <x v="3"/>
    <s v="FN00"/>
    <s v="JRNL00411503"/>
    <s v="FN00-00000-25AA-2832"/>
    <x v="2"/>
    <s v="00000"/>
    <x v="2"/>
    <s v="2832"/>
    <s v=""/>
    <n v="54162"/>
    <x v="100"/>
    <s v=""/>
    <s v=""/>
    <s v="JRNL00411503"/>
    <x v="82"/>
    <d v="2016-08-01T00:00:00"/>
    <s v="Yes"/>
  </r>
  <r>
    <x v="3"/>
    <s v="FN00"/>
    <s v="JRNL00413097"/>
    <s v="FN00-00000-25AA-2832"/>
    <x v="2"/>
    <s v="00000"/>
    <x v="2"/>
    <s v="2832"/>
    <s v=""/>
    <n v="54162"/>
    <x v="100"/>
    <s v=""/>
    <s v=""/>
    <s v="JRNL00413097"/>
    <x v="83"/>
    <d v="2016-09-01T00:00:00"/>
    <s v="Yes"/>
  </r>
  <r>
    <x v="2"/>
    <s v="CU00"/>
    <s v="JRNL00416359"/>
    <s v="FN00-00000-25AM-2832"/>
    <x v="2"/>
    <s v="00000"/>
    <x v="12"/>
    <s v="2832"/>
    <s v=""/>
    <n v="-411541"/>
    <x v="166"/>
    <s v=""/>
    <s v=""/>
    <s v="JRNL00410513"/>
    <x v="84"/>
    <d v="2016-10-12T00:00:00"/>
    <s v="Yes"/>
  </r>
  <r>
    <x v="2"/>
    <s v="CU00"/>
    <s v="JRNL00416359"/>
    <s v="FN00-00000-25AM-2832"/>
    <x v="2"/>
    <s v="00000"/>
    <x v="12"/>
    <s v="2832"/>
    <s v=""/>
    <n v="40463"/>
    <x v="166"/>
    <s v=""/>
    <s v=""/>
    <s v="JRNL00410513"/>
    <x v="84"/>
    <d v="2016-10-12T00:00:00"/>
    <s v="Yes"/>
  </r>
  <r>
    <x v="2"/>
    <s v="CU00"/>
    <s v="JRNL00417381"/>
    <s v="FN00-00000-25AM-2832"/>
    <x v="2"/>
    <s v="00000"/>
    <x v="12"/>
    <s v="2832"/>
    <s v=""/>
    <n v="-60695"/>
    <x v="81"/>
    <s v=""/>
    <s v=""/>
    <s v="JRNL00417381"/>
    <x v="84"/>
    <d v="2016-10-12T00:00:00"/>
    <s v="Yes"/>
  </r>
  <r>
    <x v="2"/>
    <s v="CU00"/>
    <s v="JRNL00417381"/>
    <s v="FN00-00000-25AM-2832"/>
    <x v="2"/>
    <s v="00000"/>
    <x v="12"/>
    <s v="2832"/>
    <s v=""/>
    <n v="617312"/>
    <x v="48"/>
    <s v=""/>
    <s v=""/>
    <s v="JRNL00417381"/>
    <x v="84"/>
    <d v="2016-10-12T00:00:00"/>
    <s v="Yes"/>
  </r>
  <r>
    <x v="3"/>
    <s v="FN00"/>
    <s v="JRNL00415936"/>
    <s v="FN00-00000-25AA-2832"/>
    <x v="2"/>
    <s v="00000"/>
    <x v="2"/>
    <s v="2832"/>
    <s v=""/>
    <n v="54162"/>
    <x v="100"/>
    <s v=""/>
    <s v=""/>
    <s v="JRNL00415936"/>
    <x v="84"/>
    <d v="2016-10-03T00:00:00"/>
    <s v="Yes"/>
  </r>
  <r>
    <x v="2"/>
    <s v="CU00"/>
    <s v="JRNL00417381"/>
    <s v="FN00-00000-25PC-2822"/>
    <x v="2"/>
    <s v="00000"/>
    <x v="25"/>
    <s v="2822"/>
    <s v=""/>
    <n v="29121"/>
    <x v="169"/>
    <s v=""/>
    <s v=""/>
    <s v="JRNL00417381"/>
    <x v="84"/>
    <d v="2016-10-12T00:00:00"/>
    <s v="Yes"/>
  </r>
  <r>
    <x v="2"/>
    <s v="CU00"/>
    <s v="JRNL00417381"/>
    <s v="FN00-00000-25DP-2822"/>
    <x v="2"/>
    <s v="00000"/>
    <x v="3"/>
    <s v="2822"/>
    <s v=""/>
    <n v="-3892796"/>
    <x v="87"/>
    <s v=""/>
    <s v=""/>
    <s v="JRNL00417381"/>
    <x v="84"/>
    <d v="2016-10-12T00:00:00"/>
    <s v="Yes"/>
  </r>
  <r>
    <x v="2"/>
    <s v="CU00"/>
    <s v="JRNL00416359"/>
    <s v="FN00-00000-25BD-2831"/>
    <x v="2"/>
    <s v="00000"/>
    <x v="4"/>
    <s v="2831"/>
    <s v=""/>
    <n v="-2868"/>
    <x v="166"/>
    <s v=""/>
    <s v=""/>
    <s v="JRNL00410513"/>
    <x v="84"/>
    <d v="2016-10-12T00:00:00"/>
    <s v="Yes"/>
  </r>
  <r>
    <x v="2"/>
    <s v="CU00"/>
    <s v="JRNL00416359"/>
    <s v="FN00-00000-25BN-2831"/>
    <x v="2"/>
    <s v="00000"/>
    <x v="26"/>
    <s v="2831"/>
    <s v=""/>
    <n v="92578"/>
    <x v="166"/>
    <s v=""/>
    <s v=""/>
    <s v="JRNL00410513"/>
    <x v="84"/>
    <d v="2016-10-12T00:00:00"/>
    <s v="Yes"/>
  </r>
  <r>
    <x v="2"/>
    <s v="CU00"/>
    <s v="JRNL00416359"/>
    <s v="FN00-00000-25CN-2831"/>
    <x v="2"/>
    <s v="00000"/>
    <x v="5"/>
    <s v="2831"/>
    <s v=""/>
    <n v="-335111"/>
    <x v="166"/>
    <s v=""/>
    <s v=""/>
    <s v="JRNL00410513"/>
    <x v="84"/>
    <d v="2016-10-12T00:00:00"/>
    <s v="Yes"/>
  </r>
  <r>
    <x v="2"/>
    <s v="CU00"/>
    <s v="JRNL00416359"/>
    <s v="FN00-00000-25DP-2822"/>
    <x v="2"/>
    <s v="00000"/>
    <x v="3"/>
    <s v="2822"/>
    <s v=""/>
    <n v="2281295"/>
    <x v="166"/>
    <s v=""/>
    <s v=""/>
    <s v="JRNL00410513"/>
    <x v="84"/>
    <d v="2016-10-12T00:00:00"/>
    <s v="Yes"/>
  </r>
  <r>
    <x v="2"/>
    <s v="CU00"/>
    <s v="JRNL00416359"/>
    <s v="FN00-00000-25EN-2832"/>
    <x v="2"/>
    <s v="00000"/>
    <x v="10"/>
    <s v="2832"/>
    <s v=""/>
    <n v="-60162"/>
    <x v="166"/>
    <s v=""/>
    <s v=""/>
    <s v="JRNL00410513"/>
    <x v="84"/>
    <d v="2016-10-12T00:00:00"/>
    <s v="Yes"/>
  </r>
  <r>
    <x v="2"/>
    <s v="CU00"/>
    <s v="JRNL00416359"/>
    <s v="FN00-00000-25ID-2831"/>
    <x v="2"/>
    <s v="00000"/>
    <x v="20"/>
    <s v="2831"/>
    <s v=""/>
    <n v="-62668"/>
    <x v="166"/>
    <s v=""/>
    <s v=""/>
    <s v="JRNL00410513"/>
    <x v="84"/>
    <d v="2016-10-12T00:00:00"/>
    <s v="Yes"/>
  </r>
  <r>
    <x v="2"/>
    <s v="CU00"/>
    <s v="JRNL00416359"/>
    <s v="FN00-00000-25CN-2831"/>
    <x v="2"/>
    <s v="00000"/>
    <x v="5"/>
    <s v="2831"/>
    <s v=""/>
    <n v="98"/>
    <x v="166"/>
    <s v=""/>
    <s v=""/>
    <s v="JRNL00410513"/>
    <x v="84"/>
    <d v="2016-10-12T00:00:00"/>
    <s v="Yes"/>
  </r>
  <r>
    <x v="2"/>
    <s v="CU00"/>
    <s v="JRNL00417381"/>
    <s v="FN00-00000-25ID-2831"/>
    <x v="2"/>
    <s v="00000"/>
    <x v="20"/>
    <s v="2831"/>
    <s v=""/>
    <n v="-5327"/>
    <x v="59"/>
    <s v=""/>
    <s v=""/>
    <s v="JRNL00417381"/>
    <x v="84"/>
    <d v="2016-10-12T00:00:00"/>
    <s v="Yes"/>
  </r>
  <r>
    <x v="2"/>
    <s v="CU00"/>
    <s v="JRNL00417381"/>
    <s v="FN00-00000-25SD-2832"/>
    <x v="2"/>
    <s v="00000"/>
    <x v="19"/>
    <s v="2832"/>
    <s v=""/>
    <n v="153271"/>
    <x v="209"/>
    <s v=""/>
    <s v=""/>
    <s v="JRNL00417381"/>
    <x v="84"/>
    <d v="2016-10-12T00:00:00"/>
    <s v="Yes"/>
  </r>
  <r>
    <x v="2"/>
    <s v="CU00"/>
    <s v="JRNL00417381"/>
    <s v="FN00-00000-25BD-2831"/>
    <x v="2"/>
    <s v="00000"/>
    <x v="4"/>
    <s v="2831"/>
    <s v=""/>
    <n v="-2086"/>
    <x v="93"/>
    <s v=""/>
    <s v=""/>
    <s v="JRNL00417381"/>
    <x v="84"/>
    <d v="2016-10-12T00:00:00"/>
    <s v="Yes"/>
  </r>
  <r>
    <x v="2"/>
    <s v="CU00"/>
    <s v="JRNL00417381"/>
    <s v="FN00-00000-25BN-2831"/>
    <x v="2"/>
    <s v="00000"/>
    <x v="26"/>
    <s v="2831"/>
    <s v=""/>
    <n v="-138867"/>
    <x v="220"/>
    <s v=""/>
    <s v=""/>
    <s v="JRNL00417381"/>
    <x v="84"/>
    <d v="2016-10-12T00:00:00"/>
    <s v="Yes"/>
  </r>
  <r>
    <x v="2"/>
    <s v="CU00"/>
    <s v="JRNL00417381"/>
    <s v="FN00-00000-25CN-2831"/>
    <x v="2"/>
    <s v="00000"/>
    <x v="5"/>
    <s v="2831"/>
    <s v=""/>
    <n v="406311"/>
    <x v="94"/>
    <s v=""/>
    <s v=""/>
    <s v="JRNL00417381"/>
    <x v="84"/>
    <d v="2016-10-12T00:00:00"/>
    <s v="Yes"/>
  </r>
  <r>
    <x v="2"/>
    <s v="CU00"/>
    <s v="JRNL00417381"/>
    <s v="FN00-00000-25DP-2822"/>
    <x v="2"/>
    <s v="00000"/>
    <x v="3"/>
    <s v="2822"/>
    <s v=""/>
    <n v="333581"/>
    <x v="176"/>
    <s v=""/>
    <s v=""/>
    <s v="JRNL00417381"/>
    <x v="84"/>
    <d v="2016-10-12T00:00:00"/>
    <s v="Yes"/>
  </r>
  <r>
    <x v="2"/>
    <s v="CU00"/>
    <s v="JRNL00417381"/>
    <s v="FN00-00000-25EN-2832"/>
    <x v="2"/>
    <s v="00000"/>
    <x v="10"/>
    <s v="2832"/>
    <s v=""/>
    <n v="86338"/>
    <x v="95"/>
    <s v=""/>
    <s v=""/>
    <s v="JRNL00417381"/>
    <x v="84"/>
    <d v="2016-10-12T00:00:00"/>
    <s v="Yes"/>
  </r>
  <r>
    <x v="2"/>
    <s v="CU00"/>
    <s v="JRNL00417381"/>
    <s v="FN00-00000-25CN-2831"/>
    <x v="2"/>
    <s v="00000"/>
    <x v="5"/>
    <s v="2831"/>
    <s v=""/>
    <n v="-98"/>
    <x v="94"/>
    <s v=""/>
    <s v=""/>
    <s v="JRNL00417381"/>
    <x v="84"/>
    <d v="2016-10-12T00:00:00"/>
    <s v="Yes"/>
  </r>
  <r>
    <x v="2"/>
    <s v="CU00"/>
    <s v="JRNL00417381"/>
    <s v="FN00-00000-25WR-2832"/>
    <x v="2"/>
    <s v="00000"/>
    <x v="15"/>
    <s v="2832"/>
    <s v=""/>
    <n v="1736"/>
    <x v="96"/>
    <s v=""/>
    <s v=""/>
    <s v="JRNL00417381"/>
    <x v="84"/>
    <d v="2016-10-12T00:00:00"/>
    <s v="Yes"/>
  </r>
  <r>
    <x v="2"/>
    <s v="CU00"/>
    <s v="JRNL00417387"/>
    <s v="FN00-00000-25SL-2832"/>
    <x v="2"/>
    <s v="00000"/>
    <x v="29"/>
    <s v="2832"/>
    <s v=""/>
    <n v="-39596"/>
    <x v="222"/>
    <s v=""/>
    <s v=""/>
    <s v="JRNL00417387"/>
    <x v="84"/>
    <d v="2016-10-12T00:00:00"/>
    <s v="Yes"/>
  </r>
  <r>
    <x v="2"/>
    <s v="CU00"/>
    <s v="JRNL00417381"/>
    <s v="FN00-00000-25DP-2822"/>
    <x v="2"/>
    <s v="00000"/>
    <x v="3"/>
    <s v="2822"/>
    <s v=""/>
    <n v="-576161"/>
    <x v="91"/>
    <s v=""/>
    <s v=""/>
    <s v="JRNL00417381"/>
    <x v="84"/>
    <d v="2016-10-12T00:00:00"/>
    <s v="Yes"/>
  </r>
  <r>
    <x v="2"/>
    <s v="CU00"/>
    <s v="JRNL00417381"/>
    <s v="FN00-00000-25DP-2822"/>
    <x v="2"/>
    <s v="00000"/>
    <x v="3"/>
    <s v="2822"/>
    <s v=""/>
    <n v="-4146"/>
    <x v="92"/>
    <s v=""/>
    <s v=""/>
    <s v="JRNL00417381"/>
    <x v="84"/>
    <d v="2016-10-12T00:00:00"/>
    <s v="Yes"/>
  </r>
  <r>
    <x v="2"/>
    <s v="CU00"/>
    <s v="JRNL00416359"/>
    <s v="FN00-00000-25SD-2832"/>
    <x v="2"/>
    <s v="00000"/>
    <x v="19"/>
    <s v="2832"/>
    <s v=""/>
    <n v="-102180"/>
    <x v="166"/>
    <s v=""/>
    <s v=""/>
    <s v="JRNL00410513"/>
    <x v="84"/>
    <d v="2016-10-12T00:00:00"/>
    <s v="Yes"/>
  </r>
  <r>
    <x v="2"/>
    <s v="CU00"/>
    <s v="JRNL00416359"/>
    <s v="FN00-00000-25WR-2832"/>
    <x v="2"/>
    <s v="00000"/>
    <x v="15"/>
    <s v="2832"/>
    <s v=""/>
    <n v="-1157"/>
    <x v="166"/>
    <s v=""/>
    <s v=""/>
    <s v="JRNL00410513"/>
    <x v="84"/>
    <d v="2016-10-12T00:00:00"/>
    <s v="Yes"/>
  </r>
  <r>
    <x v="3"/>
    <s v="FN00"/>
    <s v="JRNL00417912"/>
    <s v="FN00-00000-25AA-2832"/>
    <x v="2"/>
    <s v="00000"/>
    <x v="2"/>
    <s v="2832"/>
    <s v=""/>
    <n v="54162"/>
    <x v="100"/>
    <s v=""/>
    <s v=""/>
    <s v="JRNL00417912"/>
    <x v="85"/>
    <d v="2016-11-01T00:00:00"/>
    <s v="Yes"/>
  </r>
  <r>
    <x v="3"/>
    <s v="FN00"/>
    <s v="JRNL00420176"/>
    <s v="FN00-00000-25AA-2832"/>
    <x v="2"/>
    <s v="00000"/>
    <x v="2"/>
    <s v="2832"/>
    <s v=""/>
    <n v="54162"/>
    <x v="100"/>
    <s v=""/>
    <s v=""/>
    <s v="JRNL00420176"/>
    <x v="86"/>
    <d v="2016-12-01T00:00:00"/>
    <s v="Yes"/>
  </r>
  <r>
    <x v="8"/>
    <s v="CU00"/>
    <s v="JRNL00421585"/>
    <s v="FN00-00000-25PN-2832"/>
    <x v="2"/>
    <s v="00000"/>
    <x v="0"/>
    <s v="2832"/>
    <s v=""/>
    <n v="11"/>
    <x v="223"/>
    <s v=""/>
    <s v=""/>
    <s v="JRNL00421585"/>
    <x v="86"/>
    <d v="2016-12-08T00:00:00"/>
    <s v="Yes"/>
  </r>
  <r>
    <x v="8"/>
    <s v="CU00"/>
    <s v="JRNL00421585"/>
    <s v="FN00-00000-25BN-2831"/>
    <x v="2"/>
    <s v="00000"/>
    <x v="26"/>
    <s v="2831"/>
    <s v=""/>
    <n v="-3378"/>
    <x v="224"/>
    <s v=""/>
    <s v=""/>
    <s v="JRNL00421585"/>
    <x v="86"/>
    <d v="2016-12-08T00:00:00"/>
    <s v="Yes"/>
  </r>
  <r>
    <x v="8"/>
    <s v="CU00"/>
    <s v="JRNL00422963"/>
    <s v="FN00-00000-25AM-2832"/>
    <x v="2"/>
    <s v="00000"/>
    <x v="12"/>
    <s v="2832"/>
    <s v=""/>
    <n v="5811"/>
    <x v="225"/>
    <s v=""/>
    <s v=""/>
    <s v="JRNL00422963"/>
    <x v="87"/>
    <d v="2017-01-06T00:00:00"/>
    <s v="Yes"/>
  </r>
  <r>
    <x v="2"/>
    <s v="CU00"/>
    <s v="JRNL00424667"/>
    <s v="FN00-00000-25AM-2832"/>
    <x v="2"/>
    <s v="00000"/>
    <x v="12"/>
    <s v="2832"/>
    <s v=""/>
    <n v="-73603"/>
    <x v="81"/>
    <s v=""/>
    <s v=""/>
    <s v="JRNL00424667"/>
    <x v="87"/>
    <d v="2017-01-24T00:00:00"/>
    <s v="Yes"/>
  </r>
  <r>
    <x v="8"/>
    <s v="CU00"/>
    <s v="JRNL00424629"/>
    <s v="FN00-00000-25AM-2832"/>
    <x v="2"/>
    <s v="00000"/>
    <x v="12"/>
    <s v="2832"/>
    <s v=""/>
    <n v="61"/>
    <x v="226"/>
    <s v=""/>
    <s v=""/>
    <s v="JRNL00424629"/>
    <x v="87"/>
    <d v="2017-01-24T00:00:00"/>
    <s v="Yes"/>
  </r>
  <r>
    <x v="2"/>
    <s v="CU00"/>
    <s v="JRNL00424667"/>
    <s v="FN00-00000-25AM-2832"/>
    <x v="2"/>
    <s v="00000"/>
    <x v="12"/>
    <s v="2832"/>
    <s v=""/>
    <n v="443904"/>
    <x v="48"/>
    <s v=""/>
    <s v=""/>
    <s v="JRNL00424667"/>
    <x v="87"/>
    <d v="2017-01-24T00:00:00"/>
    <s v="Yes"/>
  </r>
  <r>
    <x v="3"/>
    <s v="FN00"/>
    <s v="JRNL00422421"/>
    <s v="FN00-00000-25AA-2832"/>
    <x v="2"/>
    <s v="00000"/>
    <x v="2"/>
    <s v="2832"/>
    <s v=""/>
    <n v="54162"/>
    <x v="100"/>
    <s v=""/>
    <s v=""/>
    <s v="JRNL00422421"/>
    <x v="87"/>
    <d v="2017-01-04T00:00:00"/>
    <s v="Yes"/>
  </r>
  <r>
    <x v="2"/>
    <s v="CU00"/>
    <s v="JRNL00424667"/>
    <s v="FN00-00000-25PC-2822"/>
    <x v="2"/>
    <s v="00000"/>
    <x v="25"/>
    <s v="2822"/>
    <s v=""/>
    <n v="110791"/>
    <x v="169"/>
    <s v=""/>
    <s v=""/>
    <s v="JRNL00424667"/>
    <x v="87"/>
    <d v="2017-01-24T00:00:00"/>
    <s v="Yes"/>
  </r>
  <r>
    <x v="2"/>
    <s v="CU00"/>
    <s v="JRNL00424667"/>
    <s v="FN00-XX900-25PR-2832"/>
    <x v="2"/>
    <s v="XX900"/>
    <x v="11"/>
    <s v="2832"/>
    <s v=""/>
    <n v="-8974"/>
    <x v="170"/>
    <s v=""/>
    <s v=""/>
    <s v="JRNL00424667"/>
    <x v="87"/>
    <d v="2017-01-24T00:00:00"/>
    <s v="Yes"/>
  </r>
  <r>
    <x v="2"/>
    <s v="CU00"/>
    <s v="JRNL00423659"/>
    <s v="FN00-00000-25AM-2832"/>
    <x v="2"/>
    <s v="00000"/>
    <x v="12"/>
    <s v="2832"/>
    <s v=""/>
    <n v="-617312"/>
    <x v="202"/>
    <s v=""/>
    <s v=""/>
    <s v="JRNL00417381"/>
    <x v="87"/>
    <d v="2017-01-12T00:00:00"/>
    <s v="Yes"/>
  </r>
  <r>
    <x v="2"/>
    <s v="CU00"/>
    <s v="JRNL00423659"/>
    <s v="FN00-00000-25AM-2832"/>
    <x v="2"/>
    <s v="00000"/>
    <x v="12"/>
    <s v="2832"/>
    <s v=""/>
    <n v="60695"/>
    <x v="202"/>
    <s v=""/>
    <s v=""/>
    <s v="JRNL00417381"/>
    <x v="87"/>
    <d v="2017-01-12T00:00:00"/>
    <s v="Yes"/>
  </r>
  <r>
    <x v="2"/>
    <s v="CU00"/>
    <s v="JRNL00424667"/>
    <s v="FN00-00000-25PN-2832"/>
    <x v="2"/>
    <s v="00000"/>
    <x v="0"/>
    <s v="2832"/>
    <s v=""/>
    <n v="-71493"/>
    <x v="144"/>
    <s v=""/>
    <s v=""/>
    <s v="JRNL00424667"/>
    <x v="87"/>
    <d v="2017-01-24T00:00:00"/>
    <s v="Yes"/>
  </r>
  <r>
    <x v="2"/>
    <s v="CU00"/>
    <s v="JRNL00423659"/>
    <s v="FN00-00000-25PC-2822"/>
    <x v="2"/>
    <s v="00000"/>
    <x v="25"/>
    <s v="2822"/>
    <s v=""/>
    <n v="-29121"/>
    <x v="202"/>
    <s v=""/>
    <s v=""/>
    <s v="JRNL00417381"/>
    <x v="87"/>
    <d v="2017-01-12T00:00:00"/>
    <s v="Yes"/>
  </r>
  <r>
    <x v="8"/>
    <s v="CU00"/>
    <s v="JRNL00422963"/>
    <s v="FN00-00000-25CN-2831"/>
    <x v="2"/>
    <s v="00000"/>
    <x v="5"/>
    <s v="2831"/>
    <s v=""/>
    <n v="-10"/>
    <x v="227"/>
    <s v=""/>
    <s v=""/>
    <s v="JRNL00422963"/>
    <x v="87"/>
    <d v="2017-01-06T00:00:00"/>
    <s v="Yes"/>
  </r>
  <r>
    <x v="8"/>
    <s v="CU00"/>
    <s v="JRNL00422963"/>
    <s v="FN00-00000-25EN-2832"/>
    <x v="2"/>
    <s v="00000"/>
    <x v="10"/>
    <s v="2832"/>
    <s v=""/>
    <n v="18"/>
    <x v="227"/>
    <s v=""/>
    <s v=""/>
    <s v="JRNL00422963"/>
    <x v="87"/>
    <d v="2017-01-06T00:00:00"/>
    <s v="Yes"/>
  </r>
  <r>
    <x v="8"/>
    <s v="CU00"/>
    <s v="JRNL00422963"/>
    <s v="FN00-XX900-25PR-2832"/>
    <x v="2"/>
    <s v="XX900"/>
    <x v="11"/>
    <s v="2832"/>
    <s v=""/>
    <n v="2"/>
    <x v="225"/>
    <s v=""/>
    <s v=""/>
    <s v="JRNL00422963"/>
    <x v="87"/>
    <d v="2017-01-06T00:00:00"/>
    <s v="Yes"/>
  </r>
  <r>
    <x v="8"/>
    <s v="CU00"/>
    <s v="JRNL00424629"/>
    <s v="FN00-00000-25PC-2822"/>
    <x v="2"/>
    <s v="00000"/>
    <x v="25"/>
    <s v="2822"/>
    <s v=""/>
    <n v="4159"/>
    <x v="228"/>
    <s v=""/>
    <s v=""/>
    <s v="JRNL00424629"/>
    <x v="87"/>
    <d v="2017-01-24T00:00:00"/>
    <s v="Yes"/>
  </r>
  <r>
    <x v="4"/>
    <s v="FN00"/>
    <s v="JRNL00423902"/>
    <s v="FN00-00000-25DP-2822"/>
    <x v="2"/>
    <s v="00000"/>
    <x v="3"/>
    <s v="2822"/>
    <s v=""/>
    <n v="-21359"/>
    <x v="205"/>
    <s v=""/>
    <s v=""/>
    <s v="JRNL00423902"/>
    <x v="87"/>
    <d v="2017-01-24T00:00:00"/>
    <s v="Yes"/>
  </r>
  <r>
    <x v="4"/>
    <s v="FN00"/>
    <s v="JRNL00423902"/>
    <s v="FN00-00000-25DP-2822"/>
    <x v="2"/>
    <s v="00000"/>
    <x v="3"/>
    <s v="2822"/>
    <s v=""/>
    <n v="780"/>
    <x v="205"/>
    <s v=""/>
    <s v=""/>
    <s v="JRNL00423902"/>
    <x v="87"/>
    <d v="2017-01-24T00:00:00"/>
    <s v="Yes"/>
  </r>
  <r>
    <x v="2"/>
    <s v="CU00"/>
    <s v="JRNL00424667"/>
    <s v="FN00-00000-25ID-2831"/>
    <x v="2"/>
    <s v="00000"/>
    <x v="20"/>
    <s v="2831"/>
    <s v=""/>
    <n v="1762"/>
    <x v="59"/>
    <s v=""/>
    <s v=""/>
    <s v="JRNL00424667"/>
    <x v="87"/>
    <d v="2017-01-24T00:00:00"/>
    <s v="Yes"/>
  </r>
  <r>
    <x v="4"/>
    <s v="CU00"/>
    <s v="JRNL00423648"/>
    <s v="FN00-00000-25SI-2831"/>
    <x v="2"/>
    <s v="00000"/>
    <x v="7"/>
    <s v="2831"/>
    <s v=""/>
    <n v="-5377"/>
    <x v="229"/>
    <s v=""/>
    <s v=""/>
    <s v="JRNL00403384"/>
    <x v="87"/>
    <d v="2017-01-12T00:00:00"/>
    <s v="Yes"/>
  </r>
  <r>
    <x v="4"/>
    <s v="FN00"/>
    <s v="JRNL00423902"/>
    <s v="FN00-00000-25RE-2822"/>
    <x v="2"/>
    <s v="00000"/>
    <x v="28"/>
    <s v="2822"/>
    <s v=""/>
    <n v="13713"/>
    <x v="205"/>
    <s v=""/>
    <s v=""/>
    <s v="JRNL00423902"/>
    <x v="87"/>
    <d v="2017-01-24T00:00:00"/>
    <s v="Yes"/>
  </r>
  <r>
    <x v="4"/>
    <s v="FN00"/>
    <s v="JRNL00423902"/>
    <s v="FN00-00000-25SL-2832"/>
    <x v="2"/>
    <s v="00000"/>
    <x v="29"/>
    <s v="2832"/>
    <s v=""/>
    <n v="-6958"/>
    <x v="205"/>
    <s v=""/>
    <s v=""/>
    <s v="JRNL00423902"/>
    <x v="87"/>
    <d v="2017-01-24T00:00:00"/>
    <s v="Yes"/>
  </r>
  <r>
    <x v="2"/>
    <s v="CU00"/>
    <s v="JRNL00424667"/>
    <s v="FN00-00000-25SD-2832"/>
    <x v="2"/>
    <s v="00000"/>
    <x v="19"/>
    <s v="2832"/>
    <s v=""/>
    <n v="224666"/>
    <x v="209"/>
    <s v=""/>
    <s v=""/>
    <s v="JRNL00424667"/>
    <x v="87"/>
    <d v="2017-01-24T00:00:00"/>
    <s v="Yes"/>
  </r>
  <r>
    <x v="2"/>
    <s v="CU00"/>
    <s v="JRNL00424667"/>
    <s v="FN00-00000-25BD-2831"/>
    <x v="2"/>
    <s v="00000"/>
    <x v="4"/>
    <s v="2831"/>
    <s v=""/>
    <n v="3900"/>
    <x v="93"/>
    <s v=""/>
    <s v=""/>
    <s v="JRNL00424667"/>
    <x v="87"/>
    <d v="2017-01-24T00:00:00"/>
    <s v="Yes"/>
  </r>
  <r>
    <x v="4"/>
    <s v="FN00"/>
    <s v="JRNL00421979"/>
    <s v="FN00-00000-25DP-2822"/>
    <x v="2"/>
    <s v="00000"/>
    <x v="3"/>
    <s v="2822"/>
    <s v=""/>
    <n v="-14182"/>
    <x v="206"/>
    <s v=""/>
    <s v=""/>
    <s v="JRNL00421979"/>
    <x v="87"/>
    <d v="2017-01-24T00:00:00"/>
    <s v="Yes"/>
  </r>
  <r>
    <x v="4"/>
    <s v="FN00"/>
    <s v="JRNL00423902"/>
    <s v="FN00-00000-25DP-2822"/>
    <x v="2"/>
    <s v="00000"/>
    <x v="3"/>
    <s v="2822"/>
    <s v=""/>
    <n v="-2229"/>
    <x v="206"/>
    <s v=""/>
    <s v=""/>
    <s v="JRNL00423902"/>
    <x v="87"/>
    <d v="2017-01-24T00:00:00"/>
    <s v="Yes"/>
  </r>
  <r>
    <x v="2"/>
    <s v="CU00"/>
    <s v="JRNL00424667"/>
    <s v="FN00-00000-25CN-2831"/>
    <x v="2"/>
    <s v="00000"/>
    <x v="5"/>
    <s v="2831"/>
    <s v=""/>
    <n v="575005"/>
    <x v="94"/>
    <s v=""/>
    <s v=""/>
    <s v="JRNL00424667"/>
    <x v="87"/>
    <d v="2017-01-24T00:00:00"/>
    <s v="Yes"/>
  </r>
  <r>
    <x v="2"/>
    <s v="CU00"/>
    <s v="JRNL00424667"/>
    <s v="FN00-00000-25DP-2822"/>
    <x v="2"/>
    <s v="00000"/>
    <x v="3"/>
    <s v="2822"/>
    <s v=""/>
    <n v="150199"/>
    <x v="176"/>
    <s v=""/>
    <s v=""/>
    <s v="JRNL00424667"/>
    <x v="87"/>
    <d v="2017-01-24T00:00:00"/>
    <s v="Yes"/>
  </r>
  <r>
    <x v="2"/>
    <s v="CU00"/>
    <s v="JRNL00424667"/>
    <s v="FN00-00000-25EN-2832"/>
    <x v="2"/>
    <s v="00000"/>
    <x v="10"/>
    <s v="2832"/>
    <s v=""/>
    <n v="110323"/>
    <x v="95"/>
    <s v=""/>
    <s v=""/>
    <s v="JRNL00424667"/>
    <x v="87"/>
    <d v="2017-01-24T00:00:00"/>
    <s v="Yes"/>
  </r>
  <r>
    <x v="2"/>
    <s v="CU00"/>
    <s v="JRNL00423659"/>
    <s v="FN00-00000-25SD-2832"/>
    <x v="2"/>
    <s v="00000"/>
    <x v="19"/>
    <s v="2832"/>
    <s v=""/>
    <n v="-153271"/>
    <x v="202"/>
    <s v=""/>
    <s v=""/>
    <s v="JRNL00417381"/>
    <x v="87"/>
    <d v="2017-01-12T00:00:00"/>
    <s v="Yes"/>
  </r>
  <r>
    <x v="2"/>
    <s v="CU00"/>
    <s v="JRNL00423659"/>
    <s v="FN00-00000-25WR-2832"/>
    <x v="2"/>
    <s v="00000"/>
    <x v="15"/>
    <s v="2832"/>
    <s v=""/>
    <n v="-1736"/>
    <x v="202"/>
    <s v=""/>
    <s v=""/>
    <s v="JRNL00417381"/>
    <x v="87"/>
    <d v="2017-01-12T00:00:00"/>
    <s v="Yes"/>
  </r>
  <r>
    <x v="2"/>
    <s v="CU00"/>
    <s v="JRNL00423661"/>
    <s v="FN00-00000-25SL-2832"/>
    <x v="2"/>
    <s v="00000"/>
    <x v="29"/>
    <s v="2832"/>
    <s v=""/>
    <n v="39596"/>
    <x v="230"/>
    <s v=""/>
    <s v=""/>
    <s v="JRNL00417387"/>
    <x v="87"/>
    <d v="2017-01-12T00:00:00"/>
    <s v="Yes"/>
  </r>
  <r>
    <x v="2"/>
    <s v="CU00"/>
    <s v="JRNL00423659"/>
    <s v="FN00-00000-25BD-2831"/>
    <x v="2"/>
    <s v="00000"/>
    <x v="4"/>
    <s v="2831"/>
    <s v=""/>
    <n v="2086"/>
    <x v="202"/>
    <s v=""/>
    <s v=""/>
    <s v="JRNL00417381"/>
    <x v="87"/>
    <d v="2017-01-12T00:00:00"/>
    <s v="Yes"/>
  </r>
  <r>
    <x v="2"/>
    <s v="CU00"/>
    <s v="JRNL00423659"/>
    <s v="FN00-00000-25BN-2831"/>
    <x v="2"/>
    <s v="00000"/>
    <x v="26"/>
    <s v="2831"/>
    <s v=""/>
    <n v="138867"/>
    <x v="202"/>
    <s v=""/>
    <s v=""/>
    <s v="JRNL00417381"/>
    <x v="87"/>
    <d v="2017-01-12T00:00:00"/>
    <s v="Yes"/>
  </r>
  <r>
    <x v="2"/>
    <s v="CU00"/>
    <s v="JRNL00423659"/>
    <s v="FN00-00000-25CN-2831"/>
    <x v="2"/>
    <s v="00000"/>
    <x v="5"/>
    <s v="2831"/>
    <s v=""/>
    <n v="-406311"/>
    <x v="202"/>
    <s v=""/>
    <s v=""/>
    <s v="JRNL00417381"/>
    <x v="87"/>
    <d v="2017-01-12T00:00:00"/>
    <s v="Yes"/>
  </r>
  <r>
    <x v="2"/>
    <s v="CU00"/>
    <s v="JRNL00423659"/>
    <s v="FN00-00000-25DP-2822"/>
    <x v="2"/>
    <s v="00000"/>
    <x v="3"/>
    <s v="2822"/>
    <s v=""/>
    <n v="3892796"/>
    <x v="202"/>
    <s v=""/>
    <s v=""/>
    <s v="JRNL00417381"/>
    <x v="87"/>
    <d v="2017-01-12T00:00:00"/>
    <s v="Yes"/>
  </r>
  <r>
    <x v="2"/>
    <s v="CU00"/>
    <s v="JRNL00423659"/>
    <s v="FN00-00000-25DP-2822"/>
    <x v="2"/>
    <s v="00000"/>
    <x v="3"/>
    <s v="2822"/>
    <s v=""/>
    <n v="-333581"/>
    <x v="202"/>
    <s v=""/>
    <s v=""/>
    <s v="JRNL00417381"/>
    <x v="87"/>
    <d v="2017-01-12T00:00:00"/>
    <s v="Yes"/>
  </r>
  <r>
    <x v="2"/>
    <s v="CU00"/>
    <s v="JRNL00423659"/>
    <s v="FN00-00000-25DP-2822"/>
    <x v="2"/>
    <s v="00000"/>
    <x v="3"/>
    <s v="2822"/>
    <s v=""/>
    <n v="576161"/>
    <x v="202"/>
    <s v=""/>
    <s v=""/>
    <s v="JRNL00417381"/>
    <x v="87"/>
    <d v="2017-01-12T00:00:00"/>
    <s v="Yes"/>
  </r>
  <r>
    <x v="2"/>
    <s v="CU00"/>
    <s v="JRNL00423659"/>
    <s v="FN00-00000-25DP-2822"/>
    <x v="2"/>
    <s v="00000"/>
    <x v="3"/>
    <s v="2822"/>
    <s v=""/>
    <n v="4146"/>
    <x v="202"/>
    <s v=""/>
    <s v=""/>
    <s v="JRNL00417381"/>
    <x v="87"/>
    <d v="2017-01-12T00:00:00"/>
    <s v="Yes"/>
  </r>
  <r>
    <x v="2"/>
    <s v="CU00"/>
    <s v="JRNL00423659"/>
    <s v="FN00-00000-25EN-2832"/>
    <x v="2"/>
    <s v="00000"/>
    <x v="10"/>
    <s v="2832"/>
    <s v=""/>
    <n v="-86338"/>
    <x v="202"/>
    <s v=""/>
    <s v=""/>
    <s v="JRNL00417381"/>
    <x v="87"/>
    <d v="2017-01-12T00:00:00"/>
    <s v="Yes"/>
  </r>
  <r>
    <x v="2"/>
    <s v="CU00"/>
    <s v="JRNL00423659"/>
    <s v="FN00-00000-25ID-2831"/>
    <x v="2"/>
    <s v="00000"/>
    <x v="20"/>
    <s v="2831"/>
    <s v=""/>
    <n v="5327"/>
    <x v="202"/>
    <s v=""/>
    <s v=""/>
    <s v="JRNL00417381"/>
    <x v="87"/>
    <d v="2017-01-12T00:00:00"/>
    <s v="Yes"/>
  </r>
  <r>
    <x v="2"/>
    <s v="CU00"/>
    <s v="JRNL00423659"/>
    <s v="FN00-00000-25CN-2831"/>
    <x v="2"/>
    <s v="00000"/>
    <x v="5"/>
    <s v="2831"/>
    <s v=""/>
    <n v="98"/>
    <x v="202"/>
    <s v=""/>
    <s v=""/>
    <s v="JRNL00417381"/>
    <x v="87"/>
    <d v="2017-01-12T00:00:00"/>
    <s v="Yes"/>
  </r>
  <r>
    <x v="2"/>
    <s v="CU00"/>
    <s v="JRNL00424667"/>
    <s v="FN00-00000-25WR-2832"/>
    <x v="2"/>
    <s v="00000"/>
    <x v="15"/>
    <s v="2832"/>
    <s v=""/>
    <n v="-22148"/>
    <x v="96"/>
    <s v=""/>
    <s v=""/>
    <s v="JRNL00424667"/>
    <x v="87"/>
    <d v="2017-01-24T00:00:00"/>
    <s v="Yes"/>
  </r>
  <r>
    <x v="2"/>
    <s v="CU00"/>
    <s v="JRNL00424667"/>
    <s v="FN00-00000-25DP-2822"/>
    <x v="2"/>
    <s v="00000"/>
    <x v="3"/>
    <s v="2822"/>
    <s v=""/>
    <n v="-7458151"/>
    <x v="87"/>
    <s v=""/>
    <s v=""/>
    <s v="JRNL00424667"/>
    <x v="87"/>
    <d v="2017-01-24T00:00:00"/>
    <s v="Yes"/>
  </r>
  <r>
    <x v="4"/>
    <s v="FN00"/>
    <s v="JRNL00421979"/>
    <s v="FN00-00000-25RE-2822"/>
    <x v="2"/>
    <s v="00000"/>
    <x v="28"/>
    <s v="2822"/>
    <s v=""/>
    <n v="-45491"/>
    <x v="210"/>
    <s v=""/>
    <s v=""/>
    <s v="JRNL00421979"/>
    <x v="87"/>
    <d v="2017-01-24T00:00:00"/>
    <s v="Yes"/>
  </r>
  <r>
    <x v="4"/>
    <s v="FN00"/>
    <s v="JRNL00423902"/>
    <s v="FN00-00000-25RE-2822"/>
    <x v="2"/>
    <s v="00000"/>
    <x v="28"/>
    <s v="2822"/>
    <s v=""/>
    <n v="-39179"/>
    <x v="210"/>
    <s v=""/>
    <s v=""/>
    <s v="JRNL00423902"/>
    <x v="87"/>
    <d v="2017-01-24T00:00:00"/>
    <s v="Yes"/>
  </r>
  <r>
    <x v="8"/>
    <s v="CU00"/>
    <s v="JRNL00423339"/>
    <s v="FN00-00000-25BD-2831"/>
    <x v="2"/>
    <s v="00000"/>
    <x v="4"/>
    <s v="2831"/>
    <s v=""/>
    <n v="2"/>
    <x v="226"/>
    <s v=""/>
    <s v=""/>
    <s v="JRNL00423339"/>
    <x v="87"/>
    <d v="2017-01-09T00:00:00"/>
    <s v="Yes"/>
  </r>
  <r>
    <x v="4"/>
    <s v="FN00"/>
    <s v="JRNL00421979"/>
    <s v="FN00-00000-25DP-2822"/>
    <x v="2"/>
    <s v="00000"/>
    <x v="3"/>
    <s v="2822"/>
    <s v=""/>
    <n v="3041"/>
    <x v="207"/>
    <s v=""/>
    <s v=""/>
    <s v="JRNL00421979"/>
    <x v="87"/>
    <d v="2017-01-24T00:00:00"/>
    <s v="Yes"/>
  </r>
  <r>
    <x v="4"/>
    <s v="FN00"/>
    <s v="JRNL00423902"/>
    <s v="FN00-00000-25DP-2822"/>
    <x v="2"/>
    <s v="00000"/>
    <x v="3"/>
    <s v="2822"/>
    <s v=""/>
    <n v="61027"/>
    <x v="207"/>
    <s v=""/>
    <s v=""/>
    <s v="JRNL00423902"/>
    <x v="87"/>
    <d v="2017-01-24T00:00:00"/>
    <s v="Yes"/>
  </r>
  <r>
    <x v="4"/>
    <s v="FN00"/>
    <s v="JRNL00423902"/>
    <s v="FN00-00000-25SL-2832"/>
    <x v="2"/>
    <s v="00000"/>
    <x v="29"/>
    <s v="2832"/>
    <s v=""/>
    <n v="19881"/>
    <x v="211"/>
    <s v=""/>
    <s v=""/>
    <s v="JRNL00423902"/>
    <x v="87"/>
    <d v="2017-01-24T00:00:00"/>
    <s v="Yes"/>
  </r>
  <r>
    <x v="8"/>
    <s v="CU00"/>
    <s v="JRNL00422963"/>
    <s v="FN00-00000-25SI-2831"/>
    <x v="2"/>
    <s v="00000"/>
    <x v="7"/>
    <s v="2831"/>
    <s v=""/>
    <n v="-885"/>
    <x v="225"/>
    <s v=""/>
    <s v=""/>
    <s v="JRNL00422963"/>
    <x v="87"/>
    <d v="2017-01-06T00:00:00"/>
    <s v="Yes"/>
  </r>
  <r>
    <x v="8"/>
    <s v="CU00"/>
    <s v="JRNL00422963"/>
    <s v="FN00-00000-25SD-2832"/>
    <x v="2"/>
    <s v="00000"/>
    <x v="19"/>
    <s v="2832"/>
    <s v=""/>
    <n v="533"/>
    <x v="225"/>
    <s v=""/>
    <s v=""/>
    <s v="JRNL00422963"/>
    <x v="87"/>
    <d v="2017-01-06T00:00:00"/>
    <s v="Yes"/>
  </r>
  <r>
    <x v="4"/>
    <s v="CU00"/>
    <s v="JRNL00424405"/>
    <s v="FN00-00000-25SL-2832"/>
    <x v="2"/>
    <s v="00000"/>
    <x v="29"/>
    <s v="2832"/>
    <s v=""/>
    <n v="-2430"/>
    <x v="231"/>
    <s v=""/>
    <s v=""/>
    <s v="JRNL00424405"/>
    <x v="87"/>
    <d v="2017-01-24T00:00:00"/>
    <s v="Yes"/>
  </r>
  <r>
    <x v="2"/>
    <s v="CU00"/>
    <s v="JRNL00424667"/>
    <s v="FN00-00000-25RE-2822"/>
    <x v="2"/>
    <s v="00000"/>
    <x v="28"/>
    <s v="2822"/>
    <s v=""/>
    <n v="-229340"/>
    <x v="178"/>
    <s v=""/>
    <s v=""/>
    <s v="JRNL00424667"/>
    <x v="87"/>
    <d v="2017-01-24T00:00:00"/>
    <s v="Yes"/>
  </r>
  <r>
    <x v="2"/>
    <s v="CU00"/>
    <s v="JRNL00425169"/>
    <s v="FN00-00000-25RE-2822"/>
    <x v="2"/>
    <s v="00000"/>
    <x v="28"/>
    <s v="2822"/>
    <s v=""/>
    <n v="29597"/>
    <x v="178"/>
    <s v=""/>
    <s v=""/>
    <s v="JRNL00425169"/>
    <x v="87"/>
    <d v="2017-02-02T00:00:00"/>
    <s v="Yes"/>
  </r>
  <r>
    <x v="8"/>
    <s v="CU00"/>
    <s v="JRNL00422963"/>
    <s v="FN00-00000-25DP-2822"/>
    <x v="2"/>
    <s v="00000"/>
    <x v="3"/>
    <s v="2822"/>
    <s v=""/>
    <n v="-6501"/>
    <x v="225"/>
    <s v=""/>
    <s v=""/>
    <s v="JRNL00422963"/>
    <x v="87"/>
    <d v="2017-01-06T00:00:00"/>
    <s v="Yes"/>
  </r>
  <r>
    <x v="8"/>
    <s v="CU00"/>
    <s v="JRNL00424629"/>
    <s v="FN00-00000-25ID-2831"/>
    <x v="2"/>
    <s v="00000"/>
    <x v="20"/>
    <s v="2831"/>
    <s v=""/>
    <n v="-1"/>
    <x v="228"/>
    <s v=""/>
    <s v=""/>
    <s v="JRNL00424629"/>
    <x v="87"/>
    <d v="2017-01-24T00:00:00"/>
    <s v="Yes"/>
  </r>
  <r>
    <x v="8"/>
    <s v="CU00"/>
    <s v="JRNL00424629"/>
    <s v="FN00-00000-25EN-2832"/>
    <x v="2"/>
    <s v="00000"/>
    <x v="10"/>
    <s v="2832"/>
    <s v=""/>
    <n v="-29"/>
    <x v="228"/>
    <s v=""/>
    <s v=""/>
    <s v="JRNL00424629"/>
    <x v="87"/>
    <d v="2017-01-24T00:00:00"/>
    <s v="Yes"/>
  </r>
  <r>
    <x v="2"/>
    <s v="CU00"/>
    <s v="JRNL00424667"/>
    <s v="FN00-00000-25DP-2822"/>
    <x v="2"/>
    <s v="00000"/>
    <x v="3"/>
    <s v="2822"/>
    <s v=""/>
    <n v="-388101"/>
    <x v="91"/>
    <s v=""/>
    <s v=""/>
    <s v="JRNL00424667"/>
    <x v="87"/>
    <d v="2017-01-24T00:00:00"/>
    <s v="Yes"/>
  </r>
  <r>
    <x v="2"/>
    <s v="CU00"/>
    <s v="JRNL00424667"/>
    <s v="FN00-00000-25DP-2822"/>
    <x v="2"/>
    <s v="00000"/>
    <x v="3"/>
    <s v="2822"/>
    <s v=""/>
    <n v="-5528"/>
    <x v="92"/>
    <s v=""/>
    <s v=""/>
    <s v="JRNL00424667"/>
    <x v="87"/>
    <d v="2017-01-24T00:00:00"/>
    <s v="Yes"/>
  </r>
  <r>
    <x v="2"/>
    <s v="CU00"/>
    <s v="JRNL00425169"/>
    <s v="FN00-00000-25DP-2822"/>
    <x v="2"/>
    <s v="00000"/>
    <x v="3"/>
    <s v="2822"/>
    <s v=""/>
    <n v="-34684"/>
    <x v="92"/>
    <s v=""/>
    <s v=""/>
    <s v="JRNL00425169"/>
    <x v="87"/>
    <d v="2017-02-02T00:00:00"/>
    <s v="Yes"/>
  </r>
  <r>
    <x v="3"/>
    <s v="FN00"/>
    <s v="JRNL00425003"/>
    <s v="FN00-00000-25AA-2832"/>
    <x v="2"/>
    <s v="00000"/>
    <x v="2"/>
    <s v="2832"/>
    <s v=""/>
    <n v="54162"/>
    <x v="100"/>
    <s v=""/>
    <s v=""/>
    <s v="JRNL00425003"/>
    <x v="88"/>
    <d v="2017-02-08T00:00:00"/>
    <s v="Yes"/>
  </r>
  <r>
    <x v="3"/>
    <s v="FN00"/>
    <s v="JRNL00427237"/>
    <s v="FN00-00000-25AA-2832"/>
    <x v="2"/>
    <s v="00000"/>
    <x v="2"/>
    <s v="2832"/>
    <s v=""/>
    <n v="54162"/>
    <x v="100"/>
    <s v=""/>
    <s v=""/>
    <s v="JRNL00427237"/>
    <x v="89"/>
    <d v="2017-03-01T00:00:00"/>
    <s v="Yes"/>
  </r>
  <r>
    <x v="2"/>
    <s v="CU00"/>
    <s v="JRNL00433725"/>
    <s v="FN00-00000-25AM-2832"/>
    <x v="2"/>
    <s v="00000"/>
    <x v="12"/>
    <s v="2832"/>
    <s v=""/>
    <n v="-18402"/>
    <x v="81"/>
    <s v=""/>
    <s v=""/>
    <s v="JRNL00433725"/>
    <x v="90"/>
    <d v="2017-04-13T00:00:00"/>
    <s v="Yes"/>
  </r>
  <r>
    <x v="2"/>
    <s v="CU00"/>
    <s v="JRNL00433725"/>
    <s v="FN00-00000-25AM-2832"/>
    <x v="2"/>
    <s v="00000"/>
    <x v="12"/>
    <s v="2832"/>
    <s v=""/>
    <n v="110985"/>
    <x v="48"/>
    <s v=""/>
    <s v=""/>
    <s v="JRNL00433725"/>
    <x v="90"/>
    <d v="2017-04-13T00:00:00"/>
    <s v="Yes"/>
  </r>
  <r>
    <x v="3"/>
    <s v="FN00"/>
    <s v="JRNL00428891"/>
    <s v="FN00-00000-25AA-2832"/>
    <x v="2"/>
    <s v="00000"/>
    <x v="2"/>
    <s v="2832"/>
    <s v=""/>
    <n v="54162"/>
    <x v="100"/>
    <s v=""/>
    <s v=""/>
    <s v="JRNL00428891"/>
    <x v="90"/>
    <d v="2017-04-03T00:00:00"/>
    <s v="Yes"/>
  </r>
  <r>
    <x v="2"/>
    <s v="CU00"/>
    <s v="JRNL00433725"/>
    <s v="FN00-00000-25PC-2822"/>
    <x v="2"/>
    <s v="00000"/>
    <x v="25"/>
    <s v="2822"/>
    <s v=""/>
    <n v="27700"/>
    <x v="169"/>
    <s v=""/>
    <s v=""/>
    <s v="JRNL00433725"/>
    <x v="90"/>
    <d v="2017-04-13T00:00:00"/>
    <s v="Yes"/>
  </r>
  <r>
    <x v="2"/>
    <s v="CU00"/>
    <s v="JRNL00433725"/>
    <s v="FN00-XX900-25PR-2832"/>
    <x v="2"/>
    <s v="XX900"/>
    <x v="11"/>
    <s v="2832"/>
    <s v=""/>
    <n v="-2244"/>
    <x v="170"/>
    <s v=""/>
    <s v=""/>
    <s v="JRNL00433725"/>
    <x v="90"/>
    <d v="2017-04-13T00:00:00"/>
    <s v="Yes"/>
  </r>
  <r>
    <x v="2"/>
    <s v="CU00"/>
    <s v="JRNL00433725"/>
    <s v="FN00-00000-25PN-2832"/>
    <x v="2"/>
    <s v="00000"/>
    <x v="0"/>
    <s v="2832"/>
    <s v=""/>
    <n v="-17875"/>
    <x v="144"/>
    <s v=""/>
    <s v=""/>
    <s v="JRNL00433725"/>
    <x v="90"/>
    <d v="2017-04-13T00:00:00"/>
    <s v="Yes"/>
  </r>
  <r>
    <x v="2"/>
    <s v="CU00"/>
    <s v="JRNL00433725"/>
    <s v="FN00-00000-25ID-2831"/>
    <x v="2"/>
    <s v="00000"/>
    <x v="20"/>
    <s v="2831"/>
    <s v=""/>
    <n v="441"/>
    <x v="59"/>
    <s v=""/>
    <s v=""/>
    <s v="JRNL00433725"/>
    <x v="90"/>
    <d v="2017-04-13T00:00:00"/>
    <s v="Yes"/>
  </r>
  <r>
    <x v="8"/>
    <s v="CU00"/>
    <s v="JRNL00429471"/>
    <s v="FN00-00000-25CN-2831"/>
    <x v="2"/>
    <s v="00000"/>
    <x v="5"/>
    <s v="2831"/>
    <s v=""/>
    <n v="53"/>
    <x v="232"/>
    <s v=""/>
    <s v=""/>
    <s v="JRNL00429471"/>
    <x v="90"/>
    <d v="2017-04-12T00:00:00"/>
    <s v="Yes"/>
  </r>
  <r>
    <x v="2"/>
    <s v="CU00"/>
    <s v="JRNL00433725"/>
    <s v="FN00-00000-25CN-2831"/>
    <x v="2"/>
    <s v="00000"/>
    <x v="5"/>
    <s v="2831"/>
    <s v=""/>
    <n v="211102"/>
    <x v="94"/>
    <s v=""/>
    <s v=""/>
    <s v="JRNL00433725"/>
    <x v="90"/>
    <d v="2017-04-13T00:00:00"/>
    <s v="Yes"/>
  </r>
  <r>
    <x v="2"/>
    <s v="CU00"/>
    <s v="JRNL00433725"/>
    <s v="FN00-00000-25DP-2822"/>
    <x v="2"/>
    <s v="00000"/>
    <x v="3"/>
    <s v="2822"/>
    <s v=""/>
    <n v="37553"/>
    <x v="176"/>
    <s v=""/>
    <s v=""/>
    <s v="JRNL00433725"/>
    <x v="90"/>
    <d v="2017-04-13T00:00:00"/>
    <s v="Yes"/>
  </r>
  <r>
    <x v="2"/>
    <s v="CU00"/>
    <s v="JRNL00433725"/>
    <s v="FN00-00000-25EN-2832"/>
    <x v="2"/>
    <s v="00000"/>
    <x v="10"/>
    <s v="2832"/>
    <s v=""/>
    <n v="27583"/>
    <x v="95"/>
    <s v=""/>
    <s v=""/>
    <s v="JRNL00433725"/>
    <x v="90"/>
    <d v="2017-04-13T00:00:00"/>
    <s v="Yes"/>
  </r>
  <r>
    <x v="2"/>
    <s v="CU00"/>
    <s v="JRNL00433725"/>
    <s v="FN00-00000-25WR-2832"/>
    <x v="2"/>
    <s v="00000"/>
    <x v="15"/>
    <s v="2832"/>
    <s v=""/>
    <n v="579"/>
    <x v="96"/>
    <s v=""/>
    <s v=""/>
    <s v="JRNL00433725"/>
    <x v="90"/>
    <d v="2017-04-13T00:00:00"/>
    <s v="Yes"/>
  </r>
  <r>
    <x v="2"/>
    <s v="CU00"/>
    <s v="JRNL00433725"/>
    <s v="FN00-00000-25DP-2822"/>
    <x v="2"/>
    <s v="00000"/>
    <x v="3"/>
    <s v="2822"/>
    <s v=""/>
    <n v="-361475"/>
    <x v="87"/>
    <s v=""/>
    <s v=""/>
    <s v="JRNL00433725"/>
    <x v="90"/>
    <d v="2017-04-13T00:00:00"/>
    <s v="Yes"/>
  </r>
  <r>
    <x v="2"/>
    <s v="CU00"/>
    <s v="JRNL00433725"/>
    <s v="FN00-00000-25BD-2831"/>
    <x v="2"/>
    <s v="00000"/>
    <x v="4"/>
    <s v="2831"/>
    <s v=""/>
    <n v="1730"/>
    <x v="93"/>
    <s v=""/>
    <s v=""/>
    <s v="JRNL00433725"/>
    <x v="90"/>
    <d v="2017-04-13T00:00:00"/>
    <s v="Yes"/>
  </r>
  <r>
    <x v="2"/>
    <s v="CU00"/>
    <s v="JRNL00433725"/>
    <s v="FN00-00000-25DP-2822"/>
    <x v="2"/>
    <s v="00000"/>
    <x v="3"/>
    <s v="2822"/>
    <s v=""/>
    <n v="-97033"/>
    <x v="91"/>
    <s v=""/>
    <s v=""/>
    <s v="JRNL00433725"/>
    <x v="90"/>
    <d v="2017-04-13T00:00:00"/>
    <s v="Yes"/>
  </r>
  <r>
    <x v="2"/>
    <s v="CU00"/>
    <s v="JRNL00433725"/>
    <s v="FN00-00000-25DP-2822"/>
    <x v="2"/>
    <s v="00000"/>
    <x v="3"/>
    <s v="2822"/>
    <s v=""/>
    <n v="-10054"/>
    <x v="92"/>
    <s v=""/>
    <s v=""/>
    <s v="JRNL00433725"/>
    <x v="90"/>
    <d v="2017-04-13T00:00:00"/>
    <s v="Yes"/>
  </r>
  <r>
    <x v="3"/>
    <s v="FN00"/>
    <s v="JRNL00434073"/>
    <s v="FN00-00000-25AA-2832"/>
    <x v="2"/>
    <s v="00000"/>
    <x v="2"/>
    <s v="2832"/>
    <s v=""/>
    <n v="54162"/>
    <x v="100"/>
    <s v=""/>
    <s v=""/>
    <s v="JRNL00434073"/>
    <x v="91"/>
    <d v="2017-04-27T00:00:00"/>
    <s v="Yes"/>
  </r>
  <r>
    <x v="3"/>
    <s v="FN00"/>
    <s v="JRNL00436329"/>
    <s v="FN00-00000-25AA-2832"/>
    <x v="2"/>
    <s v="00000"/>
    <x v="2"/>
    <s v="2832"/>
    <s v=""/>
    <n v="54162"/>
    <x v="100"/>
    <s v=""/>
    <s v=""/>
    <s v="JRNL00436329"/>
    <x v="92"/>
    <d v="2017-06-01T00:00:00"/>
    <s v="Yes"/>
  </r>
  <r>
    <x v="3"/>
    <s v="FN00"/>
    <s v="JRNL00438435"/>
    <s v="FN00-00000-25AA-2832"/>
    <x v="2"/>
    <s v="00000"/>
    <x v="2"/>
    <s v="2832"/>
    <s v=""/>
    <n v="54162"/>
    <x v="100"/>
    <s v=""/>
    <s v=""/>
    <s v="JRNL00438435"/>
    <x v="93"/>
    <d v="2017-06-28T00:00:00"/>
    <s v="Yes"/>
  </r>
  <r>
    <x v="2"/>
    <s v="CU00"/>
    <s v="JRNL00439838"/>
    <s v="FN00-00000-25AM-2832"/>
    <x v="2"/>
    <s v="00000"/>
    <x v="12"/>
    <s v="2832"/>
    <s v=""/>
    <n v="-110985"/>
    <x v="233"/>
    <s v=""/>
    <s v=""/>
    <s v="JRNL00433725"/>
    <x v="93"/>
    <d v="2017-07-12T00:00:00"/>
    <s v="Yes"/>
  </r>
  <r>
    <x v="2"/>
    <s v="CU00"/>
    <s v="JRNL00439838"/>
    <s v="FN00-00000-25AM-2832"/>
    <x v="2"/>
    <s v="00000"/>
    <x v="12"/>
    <s v="2832"/>
    <s v=""/>
    <n v="18402"/>
    <x v="233"/>
    <s v=""/>
    <s v=""/>
    <s v="JRNL00433725"/>
    <x v="93"/>
    <d v="2017-07-12T00:00:00"/>
    <s v="Yes"/>
  </r>
  <r>
    <x v="2"/>
    <s v="CU00"/>
    <s v="JRNL00439994"/>
    <s v="FN00-00000-2500-2822"/>
    <x v="2"/>
    <s v="00000"/>
    <x v="1"/>
    <s v="2822"/>
    <s v=""/>
    <n v="-125803"/>
    <x v="234"/>
    <s v=""/>
    <s v=""/>
    <s v="JRNL00439994"/>
    <x v="93"/>
    <d v="2017-07-12T00:00:00"/>
    <s v="Yes"/>
  </r>
  <r>
    <x v="8"/>
    <s v="CU00"/>
    <s v="JRNL00438622"/>
    <s v="FN00-00000-25PN-2832"/>
    <x v="2"/>
    <s v="00000"/>
    <x v="0"/>
    <s v="2832"/>
    <s v=""/>
    <n v="-1"/>
    <x v="235"/>
    <s v=""/>
    <s v=""/>
    <s v="JRNL00438622"/>
    <x v="93"/>
    <d v="2017-07-12T00:00:00"/>
    <s v="Yes"/>
  </r>
  <r>
    <x v="2"/>
    <s v="CU00"/>
    <s v="JRNL00439838"/>
    <s v="FN00-00000-25PC-2822"/>
    <x v="2"/>
    <s v="00000"/>
    <x v="25"/>
    <s v="2822"/>
    <s v=""/>
    <n v="-27700"/>
    <x v="233"/>
    <s v=""/>
    <s v=""/>
    <s v="JRNL00433725"/>
    <x v="93"/>
    <d v="2017-07-12T00:00:00"/>
    <s v="Yes"/>
  </r>
  <r>
    <x v="2"/>
    <s v="CU00"/>
    <s v="JRNL00439838"/>
    <s v="FN00-00000-25PN-2832"/>
    <x v="2"/>
    <s v="00000"/>
    <x v="0"/>
    <s v="2832"/>
    <s v=""/>
    <n v="17875"/>
    <x v="233"/>
    <s v=""/>
    <s v=""/>
    <s v="JRNL00433725"/>
    <x v="93"/>
    <d v="2017-07-12T00:00:00"/>
    <s v="Yes"/>
  </r>
  <r>
    <x v="2"/>
    <s v="CU00"/>
    <s v="JRNL00439838"/>
    <s v="FN00-XX900-25PR-2832"/>
    <x v="2"/>
    <s v="XX900"/>
    <x v="11"/>
    <s v="2832"/>
    <s v=""/>
    <n v="2244"/>
    <x v="233"/>
    <s v=""/>
    <s v=""/>
    <s v="JRNL00433725"/>
    <x v="93"/>
    <d v="2017-07-12T00:00:00"/>
    <s v="Yes"/>
  </r>
  <r>
    <x v="8"/>
    <s v="CU00"/>
    <s v="JRNL00438622"/>
    <s v="FN00-00000-25DP-2822"/>
    <x v="2"/>
    <s v="00000"/>
    <x v="3"/>
    <s v="2822"/>
    <s v=""/>
    <n v="4826"/>
    <x v="236"/>
    <s v=""/>
    <s v=""/>
    <s v="JRNL00438622"/>
    <x v="93"/>
    <d v="2017-07-12T00:00:00"/>
    <s v="Yes"/>
  </r>
  <r>
    <x v="2"/>
    <s v="CU00"/>
    <s v="JRNL00439838"/>
    <s v="FN00-00000-25WR-2832"/>
    <x v="2"/>
    <s v="00000"/>
    <x v="15"/>
    <s v="2832"/>
    <s v=""/>
    <n v="-579"/>
    <x v="233"/>
    <s v=""/>
    <s v=""/>
    <s v="JRNL00433725"/>
    <x v="93"/>
    <d v="2017-07-12T00:00:00"/>
    <s v="Yes"/>
  </r>
  <r>
    <x v="2"/>
    <s v="CU00"/>
    <s v="JRNL00439838"/>
    <s v="FN00-00000-25BD-2831"/>
    <x v="2"/>
    <s v="00000"/>
    <x v="4"/>
    <s v="2831"/>
    <s v=""/>
    <n v="-1730"/>
    <x v="233"/>
    <s v=""/>
    <s v=""/>
    <s v="JRNL00433725"/>
    <x v="93"/>
    <d v="2017-07-12T00:00:00"/>
    <s v="Yes"/>
  </r>
  <r>
    <x v="2"/>
    <s v="CU00"/>
    <s v="JRNL00439838"/>
    <s v="FN00-00000-25CN-2831"/>
    <x v="2"/>
    <s v="00000"/>
    <x v="5"/>
    <s v="2831"/>
    <s v=""/>
    <n v="-211102"/>
    <x v="233"/>
    <s v=""/>
    <s v=""/>
    <s v="JRNL00433725"/>
    <x v="93"/>
    <d v="2017-07-12T00:00:00"/>
    <s v="Yes"/>
  </r>
  <r>
    <x v="2"/>
    <s v="CU00"/>
    <s v="JRNL00439838"/>
    <s v="FN00-00000-25DP-2822"/>
    <x v="2"/>
    <s v="00000"/>
    <x v="3"/>
    <s v="2822"/>
    <s v=""/>
    <n v="361475"/>
    <x v="233"/>
    <s v=""/>
    <s v=""/>
    <s v="JRNL00433725"/>
    <x v="93"/>
    <d v="2017-07-12T00:00:00"/>
    <s v="Yes"/>
  </r>
  <r>
    <x v="2"/>
    <s v="CU00"/>
    <s v="JRNL00439838"/>
    <s v="FN00-00000-25DP-2822"/>
    <x v="2"/>
    <s v="00000"/>
    <x v="3"/>
    <s v="2822"/>
    <s v=""/>
    <n v="-37553"/>
    <x v="233"/>
    <s v=""/>
    <s v=""/>
    <s v="JRNL00433725"/>
    <x v="93"/>
    <d v="2017-07-12T00:00:00"/>
    <s v="Yes"/>
  </r>
  <r>
    <x v="2"/>
    <s v="CU00"/>
    <s v="JRNL00439838"/>
    <s v="FN00-00000-25DP-2822"/>
    <x v="2"/>
    <s v="00000"/>
    <x v="3"/>
    <s v="2822"/>
    <s v=""/>
    <n v="97033"/>
    <x v="233"/>
    <s v=""/>
    <s v=""/>
    <s v="JRNL00433725"/>
    <x v="93"/>
    <d v="2017-07-12T00:00:00"/>
    <s v="Yes"/>
  </r>
  <r>
    <x v="2"/>
    <s v="CU00"/>
    <s v="JRNL00439838"/>
    <s v="FN00-00000-25DP-2822"/>
    <x v="2"/>
    <s v="00000"/>
    <x v="3"/>
    <s v="2822"/>
    <s v=""/>
    <n v="10054"/>
    <x v="233"/>
    <s v=""/>
    <s v=""/>
    <s v="JRNL00433725"/>
    <x v="93"/>
    <d v="2017-07-12T00:00:00"/>
    <s v="Yes"/>
  </r>
  <r>
    <x v="2"/>
    <s v="CU00"/>
    <s v="JRNL00439838"/>
    <s v="FN00-00000-25EN-2832"/>
    <x v="2"/>
    <s v="00000"/>
    <x v="10"/>
    <s v="2832"/>
    <s v=""/>
    <n v="-27583"/>
    <x v="233"/>
    <s v=""/>
    <s v=""/>
    <s v="JRNL00433725"/>
    <x v="93"/>
    <d v="2017-07-12T00:00:00"/>
    <s v="Yes"/>
  </r>
  <r>
    <x v="2"/>
    <s v="CU00"/>
    <s v="JRNL00439838"/>
    <s v="FN00-00000-25ID-2831"/>
    <x v="2"/>
    <s v="00000"/>
    <x v="20"/>
    <s v="2831"/>
    <s v=""/>
    <n v="-441"/>
    <x v="233"/>
    <s v=""/>
    <s v=""/>
    <s v="JRNL00433725"/>
    <x v="93"/>
    <d v="2017-07-12T00:00:00"/>
    <s v="Yes"/>
  </r>
  <r>
    <x v="8"/>
    <s v="CU00"/>
    <s v="JRNL00438622"/>
    <s v="FN00-00000-25SD-2832"/>
    <x v="2"/>
    <s v="00000"/>
    <x v="19"/>
    <s v="2832"/>
    <s v=""/>
    <n v="-523"/>
    <x v="235"/>
    <s v=""/>
    <s v=""/>
    <s v="JRNL00438622"/>
    <x v="93"/>
    <d v="2017-07-12T00:00:00"/>
    <s v="Yes"/>
  </r>
  <r>
    <x v="8"/>
    <s v="CU00"/>
    <s v="JRNL00438622"/>
    <s v="FN00-00000-25DP-2822"/>
    <x v="2"/>
    <s v="00000"/>
    <x v="3"/>
    <s v="2822"/>
    <s v=""/>
    <n v="28017"/>
    <x v="237"/>
    <s v=""/>
    <s v=""/>
    <s v="JRNL00438622"/>
    <x v="93"/>
    <d v="2017-07-12T00:00:00"/>
    <s v="Yes"/>
  </r>
  <r>
    <x v="8"/>
    <s v="CU00"/>
    <s v="JRNL00438622"/>
    <s v="FN00-00000-25DP-2822"/>
    <x v="2"/>
    <s v="00000"/>
    <x v="3"/>
    <s v="2822"/>
    <s v=""/>
    <n v="-3301"/>
    <x v="235"/>
    <s v=""/>
    <s v=""/>
    <s v="JRNL00438622"/>
    <x v="93"/>
    <d v="2017-07-12T00:00:00"/>
    <s v="Yes"/>
  </r>
  <r>
    <x v="8"/>
    <s v="CU00"/>
    <s v="JRNL00438622"/>
    <s v="FN00-00000-25SD-2832"/>
    <x v="2"/>
    <s v="00000"/>
    <x v="19"/>
    <s v="2832"/>
    <s v=""/>
    <n v="-12683"/>
    <x v="238"/>
    <s v=""/>
    <s v=""/>
    <s v="JRNL00438622"/>
    <x v="93"/>
    <d v="2017-07-12T00:00:00"/>
    <s v="Yes"/>
  </r>
  <r>
    <x v="3"/>
    <s v="FN00"/>
    <s v="JRNL00440702"/>
    <s v="FN00-00000-25AA-2832"/>
    <x v="2"/>
    <s v="00000"/>
    <x v="2"/>
    <s v="2832"/>
    <s v=""/>
    <n v="54162"/>
    <x v="100"/>
    <s v=""/>
    <s v=""/>
    <s v="JRNL00440702"/>
    <x v="94"/>
    <d v="2017-07-28T00:00:00"/>
    <s v="Yes"/>
  </r>
  <r>
    <x v="3"/>
    <s v="FN00"/>
    <s v="JRNL00442811"/>
    <s v="FN00-00000-25AA-2832"/>
    <x v="2"/>
    <s v="00000"/>
    <x v="2"/>
    <s v="2832"/>
    <s v=""/>
    <n v="54162"/>
    <x v="100"/>
    <s v=""/>
    <s v=""/>
    <s v="JRNL00442811"/>
    <x v="95"/>
    <d v="2017-09-05T00:00:00"/>
    <s v="Yes"/>
  </r>
  <r>
    <x v="2"/>
    <s v="CU00"/>
    <s v="JRNL00445432"/>
    <s v="FN00-00000-2500-2822"/>
    <x v="2"/>
    <s v="00000"/>
    <x v="1"/>
    <s v="2822"/>
    <s v=""/>
    <n v="125803"/>
    <x v="166"/>
    <s v=""/>
    <s v=""/>
    <s v="JRNL00439994"/>
    <x v="96"/>
    <d v="2017-10-12T00:00:00"/>
    <s v="Yes"/>
  </r>
  <r>
    <x v="3"/>
    <s v="FN00"/>
    <s v="JRNL00444729"/>
    <s v="FN00-00000-25AA-2832"/>
    <x v="2"/>
    <s v="00000"/>
    <x v="2"/>
    <s v="2832"/>
    <s v=""/>
    <n v="54162"/>
    <x v="100"/>
    <s v=""/>
    <s v=""/>
    <s v="JRNL00444729"/>
    <x v="96"/>
    <d v="2017-09-29T00:00:00"/>
    <s v="Yes"/>
  </r>
  <r>
    <x v="2"/>
    <s v="CU00"/>
    <s v="JRNL00446308"/>
    <s v="FN00-00000-2500-2822"/>
    <x v="2"/>
    <s v="00000"/>
    <x v="1"/>
    <s v="2822"/>
    <s v=""/>
    <n v="-2299139"/>
    <x v="234"/>
    <s v=""/>
    <s v=""/>
    <s v="JRNL00446308"/>
    <x v="96"/>
    <d v="2017-10-12T00:00:00"/>
    <s v="Yes"/>
  </r>
  <r>
    <x v="3"/>
    <s v="FN00"/>
    <s v="JRNL00447061"/>
    <s v="FN00-00000-25AA-2832"/>
    <x v="2"/>
    <s v="00000"/>
    <x v="2"/>
    <s v="2832"/>
    <s v=""/>
    <n v="54162"/>
    <x v="100"/>
    <s v=""/>
    <s v=""/>
    <s v="JRNL00447061"/>
    <x v="97"/>
    <d v="2017-10-30T00:00:00"/>
    <s v="Yes"/>
  </r>
  <r>
    <x v="3"/>
    <s v="FN00"/>
    <s v="JRNL00449336"/>
    <s v="FN00-00000-25AA-2832"/>
    <x v="2"/>
    <s v="00000"/>
    <x v="2"/>
    <s v="2832"/>
    <s v=""/>
    <n v="54162"/>
    <x v="100"/>
    <s v=""/>
    <s v=""/>
    <s v="JRNL00449336"/>
    <x v="98"/>
    <d v="2017-11-30T00:00:00"/>
    <s v="Yes"/>
  </r>
  <r>
    <x v="4"/>
    <s v="CU00"/>
    <s v="JRNL00453808"/>
    <s v="FN00-00000-25AA-2832"/>
    <x v="2"/>
    <s v="00000"/>
    <x v="2"/>
    <s v="2832"/>
    <s v=""/>
    <n v="1191"/>
    <x v="168"/>
    <s v=""/>
    <s v=""/>
    <s v="JRNL00453808"/>
    <x v="99"/>
    <d v="2018-01-30T00:00:00"/>
    <s v="Yes"/>
  </r>
  <r>
    <x v="4"/>
    <s v="CU00"/>
    <s v="JRNL00453808"/>
    <s v="FN00-00000-25AM-2832"/>
    <x v="2"/>
    <s v="00000"/>
    <x v="12"/>
    <s v="2832"/>
    <s v=""/>
    <n v="-94"/>
    <x v="48"/>
    <s v=""/>
    <s v=""/>
    <s v="JRNL00453808"/>
    <x v="99"/>
    <d v="2018-01-30T00:00:00"/>
    <s v="Yes"/>
  </r>
  <r>
    <x v="4"/>
    <s v="CU00"/>
    <s v="JRNL00453808"/>
    <s v="FN00-00000-25AM-2832"/>
    <x v="2"/>
    <s v="00000"/>
    <x v="12"/>
    <s v="2832"/>
    <s v=""/>
    <n v="-22"/>
    <x v="48"/>
    <s v=""/>
    <s v=""/>
    <s v="JRNL00453808"/>
    <x v="99"/>
    <d v="2018-01-30T00:00:00"/>
    <s v="Yes"/>
  </r>
  <r>
    <x v="4"/>
    <s v="CU00"/>
    <s v="JRNL00453808"/>
    <s v="FN00-00000-25AM-2832"/>
    <x v="2"/>
    <s v="00000"/>
    <x v="12"/>
    <s v="2832"/>
    <s v=""/>
    <n v="-36"/>
    <x v="48"/>
    <s v=""/>
    <s v=""/>
    <s v="JRNL00453808"/>
    <x v="99"/>
    <d v="2018-01-30T00:00:00"/>
    <s v="Yes"/>
  </r>
  <r>
    <x v="2"/>
    <s v="CU00"/>
    <s v="JRNL00453943"/>
    <s v="FN00-00000-25AM-2832"/>
    <x v="2"/>
    <s v="00000"/>
    <x v="12"/>
    <s v="2832"/>
    <s v=""/>
    <n v="213768"/>
    <x v="48"/>
    <s v=""/>
    <s v=""/>
    <s v="JRNL00453943"/>
    <x v="99"/>
    <d v="2018-01-30T00:00:00"/>
    <s v="Yes"/>
  </r>
  <r>
    <x v="9"/>
    <s v="CU00"/>
    <s v="JRNL00454103"/>
    <s v="FN00-00000-25AA-2832"/>
    <x v="2"/>
    <s v="00000"/>
    <x v="2"/>
    <s v="2832"/>
    <s v=""/>
    <n v="4866438"/>
    <x v="168"/>
    <s v=""/>
    <s v=""/>
    <s v="JRNL00454103"/>
    <x v="99"/>
    <d v="2018-01-31T00:00:00"/>
    <s v="Yes"/>
  </r>
  <r>
    <x v="9"/>
    <s v="CU00"/>
    <s v="JRNL00454103"/>
    <s v="FN00-00000-25AM-2832"/>
    <x v="2"/>
    <s v="00000"/>
    <x v="12"/>
    <s v="2832"/>
    <s v=""/>
    <n v="-473037"/>
    <x v="48"/>
    <s v=""/>
    <s v=""/>
    <s v="JRNL00454103"/>
    <x v="99"/>
    <d v="2018-01-31T00:00:00"/>
    <s v="Yes"/>
  </r>
  <r>
    <x v="9"/>
    <s v="CU00"/>
    <s v="JRNL00454103"/>
    <s v="FN00-00000-25AM-2832"/>
    <x v="2"/>
    <s v="00000"/>
    <x v="12"/>
    <s v="2832"/>
    <s v=""/>
    <n v="-95624"/>
    <x v="48"/>
    <s v=""/>
    <s v=""/>
    <s v="JRNL00454103"/>
    <x v="99"/>
    <d v="2018-01-31T00:00:00"/>
    <s v="Yes"/>
  </r>
  <r>
    <x v="9"/>
    <s v="CU00"/>
    <s v="JRNL00454103"/>
    <s v="FN00-00000-25AM-2832"/>
    <x v="2"/>
    <s v="00000"/>
    <x v="12"/>
    <s v="2832"/>
    <s v=""/>
    <n v="-153566"/>
    <x v="48"/>
    <s v=""/>
    <s v=""/>
    <s v="JRNL00454103"/>
    <x v="99"/>
    <d v="2018-01-31T00:00:00"/>
    <s v="Yes"/>
  </r>
  <r>
    <x v="2"/>
    <s v="CU00"/>
    <s v="JRNL00453448"/>
    <s v="FN00-00000-2500-2822"/>
    <x v="2"/>
    <s v="00000"/>
    <x v="1"/>
    <s v="2822"/>
    <s v=""/>
    <n v="2299139"/>
    <x v="239"/>
    <s v=""/>
    <s v=""/>
    <s v="JRNL00446308"/>
    <x v="99"/>
    <d v="2018-01-30T00:00:00"/>
    <s v="Yes"/>
  </r>
  <r>
    <x v="4"/>
    <s v="CU00"/>
    <s v="JRNL00453808"/>
    <s v="FN00-00000-25AM-2832"/>
    <x v="2"/>
    <s v="00000"/>
    <x v="12"/>
    <s v="2832"/>
    <s v=""/>
    <n v="12"/>
    <x v="81"/>
    <s v=""/>
    <s v=""/>
    <s v="JRNL00453808"/>
    <x v="99"/>
    <d v="2018-01-30T00:00:00"/>
    <s v="Yes"/>
  </r>
  <r>
    <x v="2"/>
    <s v="CU00"/>
    <s v="JRNL00453943"/>
    <s v="FN00-00000-25AM-2832"/>
    <x v="2"/>
    <s v="00000"/>
    <x v="12"/>
    <s v="2832"/>
    <s v=""/>
    <n v="7462"/>
    <x v="81"/>
    <s v=""/>
    <s v=""/>
    <s v="JRNL00453943"/>
    <x v="99"/>
    <d v="2018-01-30T00:00:00"/>
    <s v="Yes"/>
  </r>
  <r>
    <x v="9"/>
    <s v="CU00"/>
    <s v="JRNL00454103"/>
    <s v="FN00-00000-25AM-2832"/>
    <x v="2"/>
    <s v="00000"/>
    <x v="12"/>
    <s v="2832"/>
    <s v=""/>
    <n v="50437"/>
    <x v="81"/>
    <s v=""/>
    <s v=""/>
    <s v="JRNL00454103"/>
    <x v="99"/>
    <d v="2018-01-31T00:00:00"/>
    <s v="Yes"/>
  </r>
  <r>
    <x v="3"/>
    <s v="FN00"/>
    <s v="JRNL00451704"/>
    <s v="FN00-00000-25AA-2832"/>
    <x v="2"/>
    <s v="00000"/>
    <x v="2"/>
    <s v="2832"/>
    <s v=""/>
    <n v="54162"/>
    <x v="100"/>
    <s v=""/>
    <s v=""/>
    <s v="JRNL00451704"/>
    <x v="99"/>
    <d v="2018-01-03T00:00:00"/>
    <s v="Yes"/>
  </r>
  <r>
    <x v="4"/>
    <s v="CU00"/>
    <s v="JRNL00453808"/>
    <s v="FN00-00000-2500-2832"/>
    <x v="2"/>
    <s v="00000"/>
    <x v="1"/>
    <s v="2832"/>
    <s v=""/>
    <n v="6"/>
    <x v="240"/>
    <s v=""/>
    <s v=""/>
    <s v="JRNL00453808"/>
    <x v="99"/>
    <d v="2018-01-30T00:00:00"/>
    <s v="Yes"/>
  </r>
  <r>
    <x v="4"/>
    <s v="CU00"/>
    <s v="JRNL00453808"/>
    <s v="FN00-00000-2500-2832"/>
    <x v="2"/>
    <s v="00000"/>
    <x v="1"/>
    <s v="2832"/>
    <s v=""/>
    <n v="-18"/>
    <x v="240"/>
    <s v=""/>
    <s v=""/>
    <s v="JRNL00453808"/>
    <x v="99"/>
    <d v="2018-01-30T00:00:00"/>
    <s v="Yes"/>
  </r>
  <r>
    <x v="4"/>
    <s v="CU00"/>
    <s v="JRNL00453808"/>
    <s v="FN00-00000-2500-2832"/>
    <x v="2"/>
    <s v="00000"/>
    <x v="1"/>
    <s v="2832"/>
    <s v=""/>
    <n v="-9"/>
    <x v="240"/>
    <s v=""/>
    <s v=""/>
    <s v="JRNL00453808"/>
    <x v="99"/>
    <d v="2018-01-30T00:00:00"/>
    <s v="Yes"/>
  </r>
  <r>
    <x v="9"/>
    <s v="CU00"/>
    <s v="JRNL00454103"/>
    <s v="FN00-00000-2500-2832"/>
    <x v="2"/>
    <s v="00000"/>
    <x v="1"/>
    <s v="2832"/>
    <s v=""/>
    <n v="27027"/>
    <x v="240"/>
    <s v=""/>
    <s v=""/>
    <s v="JRNL00454103"/>
    <x v="99"/>
    <d v="2018-01-31T00:00:00"/>
    <s v="Yes"/>
  </r>
  <r>
    <x v="9"/>
    <s v="CU00"/>
    <s v="JRNL00454103"/>
    <s v="FN00-00000-2500-2832"/>
    <x v="2"/>
    <s v="00000"/>
    <x v="1"/>
    <s v="2832"/>
    <s v=""/>
    <n v="-77060"/>
    <x v="240"/>
    <s v=""/>
    <s v=""/>
    <s v="JRNL00454103"/>
    <x v="99"/>
    <d v="2018-01-31T00:00:00"/>
    <s v="Yes"/>
  </r>
  <r>
    <x v="9"/>
    <s v="CU00"/>
    <s v="JRNL00454103"/>
    <s v="FN00-00000-2500-2832"/>
    <x v="2"/>
    <s v="00000"/>
    <x v="1"/>
    <s v="2832"/>
    <s v=""/>
    <n v="-38565"/>
    <x v="240"/>
    <s v=""/>
    <s v=""/>
    <s v="JRNL00454103"/>
    <x v="99"/>
    <d v="2018-01-31T00:00:00"/>
    <s v="Yes"/>
  </r>
  <r>
    <x v="4"/>
    <s v="CU00"/>
    <s v="JRNL00453808"/>
    <s v="FN00-00000-25PC-2822"/>
    <x v="2"/>
    <s v="00000"/>
    <x v="25"/>
    <s v="2822"/>
    <s v=""/>
    <n v="-28"/>
    <x v="169"/>
    <s v=""/>
    <s v=""/>
    <s v="JRNL00453808"/>
    <x v="99"/>
    <d v="2018-01-30T00:00:00"/>
    <s v="Yes"/>
  </r>
  <r>
    <x v="4"/>
    <s v="CU00"/>
    <s v="JRNL00453808"/>
    <s v="FN00-XX900-25PR-2832"/>
    <x v="2"/>
    <s v="XX900"/>
    <x v="11"/>
    <s v="2832"/>
    <s v=""/>
    <n v="-20"/>
    <x v="170"/>
    <s v=""/>
    <s v=""/>
    <s v="JRNL00453808"/>
    <x v="99"/>
    <d v="2018-01-30T00:00:00"/>
    <s v="Yes"/>
  </r>
  <r>
    <x v="2"/>
    <s v="CU00"/>
    <s v="JRNL00453943"/>
    <s v="FN00-00000-25PC-2822"/>
    <x v="2"/>
    <s v="00000"/>
    <x v="25"/>
    <s v="2822"/>
    <s v=""/>
    <n v="55585"/>
    <x v="169"/>
    <s v=""/>
    <s v=""/>
    <s v="JRNL00453943"/>
    <x v="99"/>
    <d v="2018-01-30T00:00:00"/>
    <s v="Yes"/>
  </r>
  <r>
    <x v="2"/>
    <s v="CU00"/>
    <s v="JRNL00453943"/>
    <s v="FN00-XX900-25PR-2832"/>
    <x v="2"/>
    <s v="XX900"/>
    <x v="11"/>
    <s v="2832"/>
    <s v=""/>
    <n v="820"/>
    <x v="170"/>
    <s v=""/>
    <s v=""/>
    <s v="JRNL00453943"/>
    <x v="99"/>
    <d v="2018-01-30T00:00:00"/>
    <s v="Yes"/>
  </r>
  <r>
    <x v="4"/>
    <s v="CU00"/>
    <s v="JRNL00453808"/>
    <s v="FN00-00000-25PN-2832"/>
    <x v="2"/>
    <s v="00000"/>
    <x v="0"/>
    <s v="2832"/>
    <s v=""/>
    <n v="-1"/>
    <x v="144"/>
    <s v=""/>
    <s v=""/>
    <s v="JRNL00453808"/>
    <x v="99"/>
    <d v="2018-01-30T00:00:00"/>
    <s v="Yes"/>
  </r>
  <r>
    <x v="4"/>
    <s v="CU00"/>
    <s v="JRNL00453808"/>
    <s v="FN00-00000-25PN-2832"/>
    <x v="2"/>
    <s v="00000"/>
    <x v="0"/>
    <s v="2832"/>
    <s v=""/>
    <n v="22"/>
    <x v="144"/>
    <s v=""/>
    <s v=""/>
    <s v="JRNL00453808"/>
    <x v="99"/>
    <d v="2018-01-30T00:00:00"/>
    <s v="Yes"/>
  </r>
  <r>
    <x v="4"/>
    <s v="CU00"/>
    <s v="JRNL00453808"/>
    <s v="FN00-00000-25PN-2832"/>
    <x v="2"/>
    <s v="00000"/>
    <x v="0"/>
    <s v="2832"/>
    <s v=""/>
    <n v="11"/>
    <x v="144"/>
    <s v=""/>
    <s v=""/>
    <s v="JRNL00453808"/>
    <x v="99"/>
    <d v="2018-01-30T00:00:00"/>
    <s v="Yes"/>
  </r>
  <r>
    <x v="2"/>
    <s v="CU00"/>
    <s v="JRNL00453943"/>
    <s v="FN00-00000-25PN-2832"/>
    <x v="2"/>
    <s v="00000"/>
    <x v="0"/>
    <s v="2832"/>
    <s v=""/>
    <n v="161102"/>
    <x v="144"/>
    <s v=""/>
    <s v=""/>
    <s v="JRNL00453943"/>
    <x v="99"/>
    <d v="2018-01-30T00:00:00"/>
    <s v="Yes"/>
  </r>
  <r>
    <x v="9"/>
    <s v="CU00"/>
    <s v="JRNL00454103"/>
    <s v="FN00-00000-25PN-2832"/>
    <x v="2"/>
    <s v="00000"/>
    <x v="0"/>
    <s v="2832"/>
    <s v=""/>
    <n v="-61089"/>
    <x v="144"/>
    <s v=""/>
    <s v=""/>
    <s v="JRNL00454103"/>
    <x v="99"/>
    <d v="2018-01-31T00:00:00"/>
    <s v="Yes"/>
  </r>
  <r>
    <x v="9"/>
    <s v="CU00"/>
    <s v="JRNL00454103"/>
    <s v="FN00-00000-25PN-2832"/>
    <x v="2"/>
    <s v="00000"/>
    <x v="0"/>
    <s v="2832"/>
    <s v=""/>
    <n v="94754"/>
    <x v="144"/>
    <s v=""/>
    <s v=""/>
    <s v="JRNL00454103"/>
    <x v="99"/>
    <d v="2018-01-31T00:00:00"/>
    <s v="Yes"/>
  </r>
  <r>
    <x v="9"/>
    <s v="CU00"/>
    <s v="JRNL00454103"/>
    <s v="FN00-00000-25PN-2832"/>
    <x v="2"/>
    <s v="00000"/>
    <x v="0"/>
    <s v="2832"/>
    <s v=""/>
    <n v="46275"/>
    <x v="144"/>
    <s v=""/>
    <s v=""/>
    <s v="JRNL00454103"/>
    <x v="99"/>
    <d v="2018-01-31T00:00:00"/>
    <s v="Yes"/>
  </r>
  <r>
    <x v="4"/>
    <s v="CU00"/>
    <s v="JRNL00453494"/>
    <s v="FN00-00000-25SL-2832"/>
    <x v="2"/>
    <s v="00000"/>
    <x v="29"/>
    <s v="2832"/>
    <s v=""/>
    <n v="-50089"/>
    <x v="241"/>
    <s v=""/>
    <s v=""/>
    <s v="JRNL00453494"/>
    <x v="99"/>
    <d v="2018-01-30T00:00:00"/>
    <s v="Yes"/>
  </r>
  <r>
    <x v="9"/>
    <s v="CU00"/>
    <s v="JRNL00454103"/>
    <s v="FN00-00000-25PC-2822"/>
    <x v="2"/>
    <s v="00000"/>
    <x v="25"/>
    <s v="2822"/>
    <s v=""/>
    <n v="-140818"/>
    <x v="169"/>
    <s v=""/>
    <s v=""/>
    <s v="JRNL00454103"/>
    <x v="99"/>
    <d v="2018-01-31T00:00:00"/>
    <s v="Yes"/>
  </r>
  <r>
    <x v="9"/>
    <s v="CU00"/>
    <s v="JRNL00454103"/>
    <s v="FN00-XX900-25PR-2832"/>
    <x v="2"/>
    <s v="XX900"/>
    <x v="11"/>
    <s v="2832"/>
    <s v=""/>
    <n v="-1"/>
    <x v="170"/>
    <s v=""/>
    <s v=""/>
    <s v="JRNL00454103"/>
    <x v="99"/>
    <d v="2018-01-31T00:00:00"/>
    <s v="Yes"/>
  </r>
  <r>
    <x v="9"/>
    <s v="CU00"/>
    <s v="JRNL00454103"/>
    <s v="FN00-XX900-25PR-2832"/>
    <x v="2"/>
    <s v="XX900"/>
    <x v="11"/>
    <s v="2832"/>
    <s v=""/>
    <n v="-86386"/>
    <x v="170"/>
    <s v=""/>
    <s v=""/>
    <s v="JRNL00454103"/>
    <x v="99"/>
    <d v="2018-01-31T00:00:00"/>
    <s v="Yes"/>
  </r>
  <r>
    <x v="4"/>
    <s v="CU00"/>
    <s v="JRNL00453494"/>
    <s v="FN00-00000-25DP-2822"/>
    <x v="2"/>
    <s v="00000"/>
    <x v="3"/>
    <s v="2822"/>
    <s v=""/>
    <n v="-210"/>
    <x v="242"/>
    <s v=""/>
    <s v=""/>
    <s v="JRNL00453494"/>
    <x v="99"/>
    <d v="2018-01-30T00:00:00"/>
    <s v="Yes"/>
  </r>
  <r>
    <x v="4"/>
    <s v="CU00"/>
    <s v="JRNL00453808"/>
    <s v="FN00-00000-25ID-2831"/>
    <x v="2"/>
    <s v="00000"/>
    <x v="20"/>
    <s v="2831"/>
    <s v=""/>
    <n v="7"/>
    <x v="59"/>
    <s v=""/>
    <s v=""/>
    <s v="JRNL00453808"/>
    <x v="99"/>
    <d v="2018-01-30T00:00:00"/>
    <s v="Yes"/>
  </r>
  <r>
    <x v="2"/>
    <s v="CU00"/>
    <s v="JRNL00453943"/>
    <s v="FN00-00000-25SD-2832"/>
    <x v="2"/>
    <s v="00000"/>
    <x v="19"/>
    <s v="2832"/>
    <s v=""/>
    <n v="-188093"/>
    <x v="209"/>
    <s v=""/>
    <s v=""/>
    <s v="JRNL00453943"/>
    <x v="99"/>
    <d v="2018-01-30T00:00:00"/>
    <s v="Yes"/>
  </r>
  <r>
    <x v="9"/>
    <s v="CU00"/>
    <s v="JRNL00454103"/>
    <s v="FN00-00000-25SD-2832"/>
    <x v="2"/>
    <s v="00000"/>
    <x v="19"/>
    <s v="2832"/>
    <s v=""/>
    <n v="260609"/>
    <x v="209"/>
    <s v=""/>
    <s v=""/>
    <s v="JRNL00454103"/>
    <x v="99"/>
    <d v="2018-01-31T00:00:00"/>
    <s v="Yes"/>
  </r>
  <r>
    <x v="2"/>
    <s v="CU00"/>
    <s v="JRNL00453943"/>
    <s v="FN00-00000-25ID-2831"/>
    <x v="2"/>
    <s v="00000"/>
    <x v="20"/>
    <s v="2831"/>
    <s v=""/>
    <n v="-2898"/>
    <x v="59"/>
    <s v=""/>
    <s v=""/>
    <s v="JRNL00453943"/>
    <x v="99"/>
    <d v="2018-01-30T00:00:00"/>
    <s v="Yes"/>
  </r>
  <r>
    <x v="9"/>
    <s v="CU00"/>
    <s v="JRNL00454103"/>
    <s v="FN00-00000-25ID-2831"/>
    <x v="2"/>
    <s v="00000"/>
    <x v="20"/>
    <s v="2831"/>
    <s v=""/>
    <n v="30626"/>
    <x v="59"/>
    <s v=""/>
    <s v=""/>
    <s v="JRNL00454103"/>
    <x v="99"/>
    <d v="2018-01-31T00:00:00"/>
    <s v="Yes"/>
  </r>
  <r>
    <x v="9"/>
    <s v="CU00"/>
    <s v="JRNL00454103"/>
    <s v="FN00-00000-25SL-2832"/>
    <x v="2"/>
    <s v="00000"/>
    <x v="29"/>
    <s v="2832"/>
    <s v=""/>
    <n v="-12124"/>
    <x v="243"/>
    <s v=""/>
    <s v=""/>
    <s v="JRNL00454103"/>
    <x v="99"/>
    <d v="2018-01-31T00:00:00"/>
    <s v="Yes"/>
  </r>
  <r>
    <x v="9"/>
    <s v="CU00"/>
    <s v="JRNL00454103"/>
    <s v="FN00-00000-25SL-2832"/>
    <x v="2"/>
    <s v="00000"/>
    <x v="29"/>
    <s v="2832"/>
    <s v=""/>
    <n v="10788"/>
    <x v="243"/>
    <s v=""/>
    <s v=""/>
    <s v="JRNL00454103"/>
    <x v="99"/>
    <d v="2018-01-31T00:00:00"/>
    <s v="Yes"/>
  </r>
  <r>
    <x v="9"/>
    <s v="CU00"/>
    <s v="JRNL00454103"/>
    <s v="FN00-00000-25TX-2822"/>
    <x v="2"/>
    <s v="00000"/>
    <x v="30"/>
    <s v="2822"/>
    <s v=""/>
    <n v="4054634"/>
    <x v="244"/>
    <s v=""/>
    <s v=""/>
    <s v="JRNL00454103"/>
    <x v="99"/>
    <d v="2018-01-31T00:00:00"/>
    <s v="Yes"/>
  </r>
  <r>
    <x v="9"/>
    <s v="CU00"/>
    <s v="JRNL00454103"/>
    <s v="FN00-00000-25TX-2822"/>
    <x v="2"/>
    <s v="00000"/>
    <x v="30"/>
    <s v="2822"/>
    <s v=""/>
    <n v="902252"/>
    <x v="244"/>
    <s v=""/>
    <s v=""/>
    <s v="JRNL00454103"/>
    <x v="99"/>
    <d v="2018-01-31T00:00:00"/>
    <s v="Yes"/>
  </r>
  <r>
    <x v="9"/>
    <s v="CU00"/>
    <s v="JRNL00454103"/>
    <s v="FN00-00000-25TX-2822"/>
    <x v="2"/>
    <s v="00000"/>
    <x v="30"/>
    <s v="2822"/>
    <s v=""/>
    <n v="518038"/>
    <x v="244"/>
    <s v=""/>
    <s v=""/>
    <s v="JRNL00454103"/>
    <x v="99"/>
    <d v="2018-01-31T00:00:00"/>
    <s v="Yes"/>
  </r>
  <r>
    <x v="4"/>
    <s v="CU00"/>
    <s v="JRNL00453808"/>
    <s v="FN00-00000-25WR-2832"/>
    <x v="2"/>
    <s v="00000"/>
    <x v="15"/>
    <s v="2832"/>
    <s v=""/>
    <n v="-24"/>
    <x v="96"/>
    <s v=""/>
    <s v=""/>
    <s v="JRNL00453808"/>
    <x v="99"/>
    <d v="2018-01-30T00:00:00"/>
    <s v="Yes"/>
  </r>
  <r>
    <x v="2"/>
    <s v="CU00"/>
    <s v="JRNL00453943"/>
    <s v="FN00-00000-25WR-2832"/>
    <x v="2"/>
    <s v="00000"/>
    <x v="15"/>
    <s v="2832"/>
    <s v=""/>
    <n v="-39817"/>
    <x v="96"/>
    <s v=""/>
    <s v=""/>
    <s v="JRNL00453943"/>
    <x v="99"/>
    <d v="2018-01-30T00:00:00"/>
    <s v="Yes"/>
  </r>
  <r>
    <x v="9"/>
    <s v="CU00"/>
    <s v="JRNL00454103"/>
    <s v="FN00-00000-25WR-2832"/>
    <x v="2"/>
    <s v="00000"/>
    <x v="15"/>
    <s v="2832"/>
    <s v=""/>
    <n v="-87848"/>
    <x v="96"/>
    <s v=""/>
    <s v=""/>
    <s v="JRNL00454103"/>
    <x v="99"/>
    <d v="2018-01-31T00:00:00"/>
    <s v="Yes"/>
  </r>
  <r>
    <x v="9"/>
    <s v="CU00"/>
    <s v="JRNL00454103"/>
    <s v="FN00-00000-25WR-2832"/>
    <x v="2"/>
    <s v="00000"/>
    <x v="15"/>
    <s v="2832"/>
    <s v=""/>
    <n v="-693"/>
    <x v="96"/>
    <s v=""/>
    <s v=""/>
    <s v="JRNL00454103"/>
    <x v="99"/>
    <d v="2018-01-31T00:00:00"/>
    <s v="Yes"/>
  </r>
  <r>
    <x v="4"/>
    <s v="CU00"/>
    <s v="JRNL00453494"/>
    <s v="FN00-00000-25DP-2822"/>
    <x v="2"/>
    <s v="00000"/>
    <x v="3"/>
    <s v="2822"/>
    <s v=""/>
    <n v="148139"/>
    <x v="245"/>
    <s v=""/>
    <s v=""/>
    <s v="JRNL00453494"/>
    <x v="99"/>
    <d v="2018-01-30T00:00:00"/>
    <s v="Yes"/>
  </r>
  <r>
    <x v="4"/>
    <s v="CU00"/>
    <s v="JRNL00453808"/>
    <s v="FN00-00000-25DP-2822"/>
    <x v="2"/>
    <s v="00000"/>
    <x v="3"/>
    <s v="2822"/>
    <s v=""/>
    <n v="2547"/>
    <x v="87"/>
    <s v=""/>
    <s v=""/>
    <s v="JRNL00453808"/>
    <x v="99"/>
    <d v="2018-01-30T00:00:00"/>
    <s v="Yes"/>
  </r>
  <r>
    <x v="4"/>
    <s v="CU00"/>
    <s v="JRNL00453808"/>
    <s v="FN00-00000-25DP-2822"/>
    <x v="2"/>
    <s v="00000"/>
    <x v="3"/>
    <s v="2822"/>
    <s v=""/>
    <n v="622"/>
    <x v="87"/>
    <s v=""/>
    <s v=""/>
    <s v="JRNL00453808"/>
    <x v="99"/>
    <d v="2018-01-30T00:00:00"/>
    <s v="Yes"/>
  </r>
  <r>
    <x v="4"/>
    <s v="CU00"/>
    <s v="JRNL00453808"/>
    <s v="FN00-00000-25DP-2822"/>
    <x v="2"/>
    <s v="00000"/>
    <x v="3"/>
    <s v="2822"/>
    <s v=""/>
    <n v="357"/>
    <x v="87"/>
    <s v=""/>
    <s v=""/>
    <s v="JRNL00453808"/>
    <x v="99"/>
    <d v="2018-01-30T00:00:00"/>
    <s v="Yes"/>
  </r>
  <r>
    <x v="2"/>
    <s v="CU00"/>
    <s v="JRNL00453943"/>
    <s v="FN00-00000-25DP-2822"/>
    <x v="2"/>
    <s v="00000"/>
    <x v="3"/>
    <s v="2822"/>
    <s v=""/>
    <n v="-2796365"/>
    <x v="87"/>
    <s v=""/>
    <s v=""/>
    <s v="JRNL00453943"/>
    <x v="99"/>
    <d v="2018-01-30T00:00:00"/>
    <s v="Yes"/>
  </r>
  <r>
    <x v="9"/>
    <s v="CU00"/>
    <s v="JRNL00454103"/>
    <s v="FN00-00000-25DP-2822"/>
    <x v="2"/>
    <s v="00000"/>
    <x v="3"/>
    <s v="2822"/>
    <s v=""/>
    <n v="11781496"/>
    <x v="87"/>
    <s v=""/>
    <s v=""/>
    <s v="JRNL00454103"/>
    <x v="99"/>
    <d v="2018-01-31T00:00:00"/>
    <s v="Yes"/>
  </r>
  <r>
    <x v="9"/>
    <s v="CU00"/>
    <s v="JRNL00454103"/>
    <s v="FN00-00000-25DP-2822"/>
    <x v="2"/>
    <s v="00000"/>
    <x v="3"/>
    <s v="2822"/>
    <s v=""/>
    <n v="2657629"/>
    <x v="87"/>
    <s v=""/>
    <s v=""/>
    <s v="JRNL00454103"/>
    <x v="99"/>
    <d v="2018-01-31T00:00:00"/>
    <s v="Yes"/>
  </r>
  <r>
    <x v="9"/>
    <s v="CU00"/>
    <s v="JRNL00454103"/>
    <s v="FN00-00000-25DP-2822"/>
    <x v="2"/>
    <s v="00000"/>
    <x v="3"/>
    <s v="2822"/>
    <s v=""/>
    <n v="1525909"/>
    <x v="87"/>
    <s v=""/>
    <s v=""/>
    <s v="JRNL00454103"/>
    <x v="99"/>
    <d v="2018-01-31T00:00:00"/>
    <s v="Yes"/>
  </r>
  <r>
    <x v="4"/>
    <s v="CU00"/>
    <s v="JRNL00453494"/>
    <s v="FN00-00000-25SD-2832"/>
    <x v="2"/>
    <s v="00000"/>
    <x v="19"/>
    <s v="2832"/>
    <s v=""/>
    <n v="105"/>
    <x v="246"/>
    <s v=""/>
    <s v=""/>
    <s v="JRNL00453494"/>
    <x v="99"/>
    <d v="2018-01-30T00:00:00"/>
    <s v="Yes"/>
  </r>
  <r>
    <x v="4"/>
    <s v="CU00"/>
    <s v="JRNL00453808"/>
    <s v="FN00-00000-25SV-2831"/>
    <x v="2"/>
    <s v="00000"/>
    <x v="14"/>
    <s v="2831"/>
    <s v=""/>
    <n v="1"/>
    <x v="247"/>
    <s v=""/>
    <s v=""/>
    <s v="JRNL00453808"/>
    <x v="99"/>
    <d v="2018-01-30T00:00:00"/>
    <s v="Yes"/>
  </r>
  <r>
    <x v="4"/>
    <s v="CU00"/>
    <s v="JRNL00453808"/>
    <s v="FN00-00000-25SV-2831"/>
    <x v="2"/>
    <s v="00000"/>
    <x v="14"/>
    <s v="2831"/>
    <s v=""/>
    <n v="-1"/>
    <x v="247"/>
    <s v=""/>
    <s v=""/>
    <s v="JRNL00453808"/>
    <x v="99"/>
    <d v="2018-01-30T00:00:00"/>
    <s v="Yes"/>
  </r>
  <r>
    <x v="9"/>
    <s v="CU00"/>
    <s v="JRNL00454103"/>
    <s v="FN00-00000-25SV-2831"/>
    <x v="2"/>
    <s v="00000"/>
    <x v="14"/>
    <s v="2831"/>
    <s v=""/>
    <n v="6286"/>
    <x v="247"/>
    <s v=""/>
    <s v=""/>
    <s v="JRNL00454103"/>
    <x v="99"/>
    <d v="2018-01-31T00:00:00"/>
    <s v="Yes"/>
  </r>
  <r>
    <x v="9"/>
    <s v="CU00"/>
    <s v="JRNL00454103"/>
    <s v="FN00-00000-25SV-2831"/>
    <x v="2"/>
    <s v="00000"/>
    <x v="14"/>
    <s v="2831"/>
    <s v=""/>
    <n v="-4411"/>
    <x v="247"/>
    <s v=""/>
    <s v=""/>
    <s v="JRNL00454103"/>
    <x v="99"/>
    <d v="2018-01-31T00:00:00"/>
    <s v="Yes"/>
  </r>
  <r>
    <x v="9"/>
    <s v="CU00"/>
    <s v="JRNL00454103"/>
    <s v="FN00-00000-25SV-2831"/>
    <x v="2"/>
    <s v="00000"/>
    <x v="14"/>
    <s v="2831"/>
    <s v=""/>
    <n v="-1875"/>
    <x v="247"/>
    <s v=""/>
    <s v=""/>
    <s v="JRNL00454103"/>
    <x v="99"/>
    <d v="2018-01-31T00:00:00"/>
    <s v="Yes"/>
  </r>
  <r>
    <x v="4"/>
    <s v="CU00"/>
    <s v="JRNL00453808"/>
    <s v="FN41-00000-25RD-2832"/>
    <x v="0"/>
    <s v="00000"/>
    <x v="13"/>
    <s v="2832"/>
    <s v=""/>
    <n v="8"/>
    <x v="248"/>
    <s v=""/>
    <s v=""/>
    <s v="JRNL00453808"/>
    <x v="99"/>
    <d v="2018-01-30T00:00:00"/>
    <s v="Yes"/>
  </r>
  <r>
    <x v="9"/>
    <s v="CU00"/>
    <s v="JRNL00454103"/>
    <s v="FN00-00000-25SI-2831"/>
    <x v="2"/>
    <s v="00000"/>
    <x v="7"/>
    <s v="2831"/>
    <s v=""/>
    <n v="303"/>
    <x v="249"/>
    <s v=""/>
    <s v=""/>
    <s v="JRNL00454103"/>
    <x v="99"/>
    <d v="2018-01-31T00:00:00"/>
    <s v="Yes"/>
  </r>
  <r>
    <x v="9"/>
    <s v="CU00"/>
    <s v="JRNL00454103"/>
    <s v="FN00-00000-25TX-2822"/>
    <x v="2"/>
    <s v="00000"/>
    <x v="30"/>
    <s v="2822"/>
    <s v=""/>
    <n v="1694835"/>
    <x v="250"/>
    <s v=""/>
    <s v=""/>
    <s v="JRNL00454103"/>
    <x v="99"/>
    <d v="2018-01-31T00:00:00"/>
    <s v="Yes"/>
  </r>
  <r>
    <x v="9"/>
    <s v="CU00"/>
    <s v="JRNL00454103"/>
    <s v="FN00-00000-25TX-2822"/>
    <x v="2"/>
    <s v="00000"/>
    <x v="30"/>
    <s v="2822"/>
    <s v=""/>
    <n v="-466770"/>
    <x v="251"/>
    <s v=""/>
    <s v=""/>
    <s v="JRNL00454103"/>
    <x v="99"/>
    <d v="2018-01-31T00:00:00"/>
    <s v="Yes"/>
  </r>
  <r>
    <x v="9"/>
    <s v="CU00"/>
    <s v="JRNL00454103"/>
    <s v="FN00-00000-25TX-2822"/>
    <x v="2"/>
    <s v="00000"/>
    <x v="30"/>
    <s v="2822"/>
    <s v=""/>
    <n v="-107844"/>
    <x v="251"/>
    <s v=""/>
    <s v=""/>
    <s v="JRNL00454103"/>
    <x v="99"/>
    <d v="2018-01-31T00:00:00"/>
    <s v="Yes"/>
  </r>
  <r>
    <x v="9"/>
    <s v="CU00"/>
    <s v="JRNL00454103"/>
    <s v="FN00-00000-25TX-2822"/>
    <x v="2"/>
    <s v="00000"/>
    <x v="30"/>
    <s v="2822"/>
    <s v=""/>
    <n v="6326"/>
    <x v="251"/>
    <s v=""/>
    <s v=""/>
    <s v="JRNL00454103"/>
    <x v="99"/>
    <d v="2018-01-31T00:00:00"/>
    <s v="Yes"/>
  </r>
  <r>
    <x v="4"/>
    <s v="CU00"/>
    <s v="JRNL00453808"/>
    <s v="FN00-00000-25CN-2831"/>
    <x v="2"/>
    <s v="00000"/>
    <x v="5"/>
    <s v="2831"/>
    <s v=""/>
    <n v="31"/>
    <x v="94"/>
    <s v=""/>
    <s v=""/>
    <s v="JRNL00453808"/>
    <x v="99"/>
    <d v="2018-01-30T00:00:00"/>
    <s v="Yes"/>
  </r>
  <r>
    <x v="4"/>
    <s v="CU00"/>
    <s v="JRNL00453808"/>
    <s v="FN00-00000-25DP-2822"/>
    <x v="2"/>
    <s v="00000"/>
    <x v="3"/>
    <s v="2822"/>
    <s v=""/>
    <n v="-68"/>
    <x v="176"/>
    <s v=""/>
    <s v=""/>
    <s v="JRNL00453808"/>
    <x v="99"/>
    <d v="2018-01-30T00:00:00"/>
    <s v="Yes"/>
  </r>
  <r>
    <x v="4"/>
    <s v="CU00"/>
    <s v="JRNL00453808"/>
    <s v="FN00-00000-25EN-2832"/>
    <x v="2"/>
    <s v="00000"/>
    <x v="10"/>
    <s v="2832"/>
    <s v=""/>
    <n v="-198"/>
    <x v="95"/>
    <s v=""/>
    <s v=""/>
    <s v="JRNL00453808"/>
    <x v="99"/>
    <d v="2018-01-30T00:00:00"/>
    <s v="Yes"/>
  </r>
  <r>
    <x v="4"/>
    <s v="CU00"/>
    <s v="JRNL00453808"/>
    <s v="FN00-00000-25CN-2831"/>
    <x v="2"/>
    <s v="00000"/>
    <x v="5"/>
    <s v="2831"/>
    <s v=""/>
    <n v="-53"/>
    <x v="94"/>
    <s v=""/>
    <s v=""/>
    <s v="JRNL00453808"/>
    <x v="99"/>
    <d v="2018-01-30T00:00:00"/>
    <s v="Yes"/>
  </r>
  <r>
    <x v="4"/>
    <s v="CU00"/>
    <s v="JRNL00453808"/>
    <s v="FN00-00000-25CN-2831"/>
    <x v="2"/>
    <s v="00000"/>
    <x v="5"/>
    <s v="2831"/>
    <s v=""/>
    <n v="39"/>
    <x v="94"/>
    <s v=""/>
    <s v=""/>
    <s v="JRNL00453808"/>
    <x v="99"/>
    <d v="2018-01-30T00:00:00"/>
    <s v="Yes"/>
  </r>
  <r>
    <x v="2"/>
    <s v="CU00"/>
    <s v="JRNL00453943"/>
    <s v="FN00-00000-25CN-2831"/>
    <x v="2"/>
    <s v="00000"/>
    <x v="5"/>
    <s v="2831"/>
    <s v=""/>
    <n v="514175"/>
    <x v="94"/>
    <s v=""/>
    <s v=""/>
    <s v="JRNL00453943"/>
    <x v="99"/>
    <d v="2018-01-30T00:00:00"/>
    <s v="Yes"/>
  </r>
  <r>
    <x v="2"/>
    <s v="CU00"/>
    <s v="JRNL00453943"/>
    <s v="FN00-00000-25DP-2822"/>
    <x v="2"/>
    <s v="00000"/>
    <x v="3"/>
    <s v="2822"/>
    <s v=""/>
    <n v="503878"/>
    <x v="176"/>
    <s v=""/>
    <s v=""/>
    <s v="JRNL00453943"/>
    <x v="99"/>
    <d v="2018-01-30T00:00:00"/>
    <s v="Yes"/>
  </r>
  <r>
    <x v="2"/>
    <s v="CU00"/>
    <s v="JRNL00453943"/>
    <s v="FN00-00000-25EN-2832"/>
    <x v="2"/>
    <s v="00000"/>
    <x v="10"/>
    <s v="2832"/>
    <s v=""/>
    <n v="103659"/>
    <x v="95"/>
    <s v=""/>
    <s v=""/>
    <s v="JRNL00453943"/>
    <x v="99"/>
    <d v="2018-01-30T00:00:00"/>
    <s v="Yes"/>
  </r>
  <r>
    <x v="9"/>
    <s v="CU00"/>
    <s v="JRNL00454103"/>
    <s v="FN00-00000-25CN-2831"/>
    <x v="2"/>
    <s v="00000"/>
    <x v="5"/>
    <s v="2831"/>
    <s v=""/>
    <n v="-44287"/>
    <x v="94"/>
    <s v=""/>
    <s v=""/>
    <s v="JRNL00454103"/>
    <x v="99"/>
    <d v="2018-01-31T00:00:00"/>
    <s v="Yes"/>
  </r>
  <r>
    <x v="9"/>
    <s v="CU00"/>
    <s v="JRNL00454103"/>
    <s v="FN00-00000-25DP-2822"/>
    <x v="2"/>
    <s v="00000"/>
    <x v="3"/>
    <s v="2822"/>
    <s v=""/>
    <n v="-463096"/>
    <x v="176"/>
    <s v=""/>
    <s v=""/>
    <s v="JRNL00454103"/>
    <x v="99"/>
    <d v="2018-01-31T00:00:00"/>
    <s v="Yes"/>
  </r>
  <r>
    <x v="9"/>
    <s v="CU00"/>
    <s v="JRNL00454103"/>
    <s v="FN00-00000-25EN-2832"/>
    <x v="2"/>
    <s v="00000"/>
    <x v="10"/>
    <s v="2832"/>
    <s v=""/>
    <n v="-882312"/>
    <x v="95"/>
    <s v=""/>
    <s v=""/>
    <s v="JRNL00454103"/>
    <x v="99"/>
    <d v="2018-01-31T00:00:00"/>
    <s v="Yes"/>
  </r>
  <r>
    <x v="9"/>
    <s v="CU00"/>
    <s v="JRNL00454103"/>
    <s v="FN00-00000-25CN-2831"/>
    <x v="2"/>
    <s v="00000"/>
    <x v="5"/>
    <s v="2831"/>
    <s v=""/>
    <n v="-224824"/>
    <x v="94"/>
    <s v=""/>
    <s v=""/>
    <s v="JRNL00454103"/>
    <x v="99"/>
    <d v="2018-01-31T00:00:00"/>
    <s v="Yes"/>
  </r>
  <r>
    <x v="9"/>
    <s v="CU00"/>
    <s v="JRNL00454103"/>
    <s v="FN00-00000-25CN-2831"/>
    <x v="2"/>
    <s v="00000"/>
    <x v="5"/>
    <s v="2831"/>
    <s v=""/>
    <n v="167224"/>
    <x v="94"/>
    <s v=""/>
    <s v=""/>
    <s v="JRNL00454103"/>
    <x v="99"/>
    <d v="2018-01-31T00:00:00"/>
    <s v="Yes"/>
  </r>
  <r>
    <x v="4"/>
    <s v="CU00"/>
    <s v="JRNL00453808"/>
    <s v="FN00-00000-25BD-2831"/>
    <x v="2"/>
    <s v="00000"/>
    <x v="4"/>
    <s v="2831"/>
    <s v=""/>
    <n v="-1"/>
    <x v="93"/>
    <s v=""/>
    <s v=""/>
    <s v="JRNL00453808"/>
    <x v="99"/>
    <d v="2018-01-30T00:00:00"/>
    <s v="Yes"/>
  </r>
  <r>
    <x v="4"/>
    <s v="CU00"/>
    <s v="JRNL00453808"/>
    <s v="FN00-00000-25BD-2831"/>
    <x v="2"/>
    <s v="00000"/>
    <x v="4"/>
    <s v="2831"/>
    <s v=""/>
    <n v="-2"/>
    <x v="93"/>
    <s v=""/>
    <s v=""/>
    <s v="JRNL00453808"/>
    <x v="99"/>
    <d v="2018-01-30T00:00:00"/>
    <s v="Yes"/>
  </r>
  <r>
    <x v="2"/>
    <s v="CU00"/>
    <s v="JRNL00453943"/>
    <s v="FN00-00000-25BD-2831"/>
    <x v="2"/>
    <s v="00000"/>
    <x v="4"/>
    <s v="2831"/>
    <s v=""/>
    <n v="4520"/>
    <x v="93"/>
    <s v=""/>
    <s v=""/>
    <s v="JRNL00453943"/>
    <x v="99"/>
    <d v="2018-01-30T00:00:00"/>
    <s v="Yes"/>
  </r>
  <r>
    <x v="9"/>
    <s v="CU00"/>
    <s v="JRNL00454103"/>
    <s v="FN00-00000-25BD-2831"/>
    <x v="2"/>
    <s v="00000"/>
    <x v="4"/>
    <s v="2831"/>
    <s v=""/>
    <n v="-6982"/>
    <x v="93"/>
    <s v=""/>
    <s v=""/>
    <s v="JRNL00454103"/>
    <x v="99"/>
    <d v="2018-01-31T00:00:00"/>
    <s v="Yes"/>
  </r>
  <r>
    <x v="9"/>
    <s v="CU00"/>
    <s v="JRNL00454103"/>
    <s v="FN00-00000-25BD-2831"/>
    <x v="2"/>
    <s v="00000"/>
    <x v="4"/>
    <s v="2831"/>
    <s v=""/>
    <n v="-9801"/>
    <x v="93"/>
    <s v=""/>
    <s v=""/>
    <s v="JRNL00454103"/>
    <x v="99"/>
    <d v="2018-01-31T00:00:00"/>
    <s v="Yes"/>
  </r>
  <r>
    <x v="9"/>
    <s v="CU00"/>
    <s v="JRNL00454103"/>
    <s v="FN00-00000-25BD-2831"/>
    <x v="2"/>
    <s v="00000"/>
    <x v="4"/>
    <s v="2831"/>
    <s v=""/>
    <n v="-859"/>
    <x v="93"/>
    <s v=""/>
    <s v=""/>
    <s v="JRNL00454103"/>
    <x v="99"/>
    <d v="2018-01-31T00:00:00"/>
    <s v="Yes"/>
  </r>
  <r>
    <x v="4"/>
    <s v="CU00"/>
    <s v="JRNL00453494"/>
    <s v="FN00-00000-25RE-2822"/>
    <x v="2"/>
    <s v="00000"/>
    <x v="28"/>
    <s v="2822"/>
    <s v=""/>
    <n v="238936"/>
    <x v="252"/>
    <s v=""/>
    <s v=""/>
    <s v="JRNL00453494"/>
    <x v="99"/>
    <d v="2018-01-30T00:00:00"/>
    <s v="Yes"/>
  </r>
  <r>
    <x v="4"/>
    <s v="CU00"/>
    <s v="JRNL00453494"/>
    <s v="FN00-00000-25SL-2832"/>
    <x v="2"/>
    <s v="00000"/>
    <x v="29"/>
    <s v="2832"/>
    <s v=""/>
    <n v="-6202"/>
    <x v="253"/>
    <s v=""/>
    <s v=""/>
    <s v="JRNL00453494"/>
    <x v="99"/>
    <d v="2018-01-30T00:00:00"/>
    <s v="Yes"/>
  </r>
  <r>
    <x v="4"/>
    <s v="CU00"/>
    <s v="JRNL00453808"/>
    <s v="FN00-00000-25RE-2822"/>
    <x v="2"/>
    <s v="00000"/>
    <x v="28"/>
    <s v="2822"/>
    <s v=""/>
    <n v="60"/>
    <x v="178"/>
    <s v=""/>
    <s v=""/>
    <s v="JRNL00453808"/>
    <x v="99"/>
    <d v="2018-01-30T00:00:00"/>
    <s v="Yes"/>
  </r>
  <r>
    <x v="4"/>
    <s v="CU00"/>
    <s v="JRNL00453936"/>
    <s v="FN00-00000-25SL-2832"/>
    <x v="2"/>
    <s v="00000"/>
    <x v="29"/>
    <s v="2832"/>
    <s v=""/>
    <n v="6202"/>
    <x v="231"/>
    <s v=""/>
    <s v=""/>
    <s v="JRNL00453936"/>
    <x v="99"/>
    <d v="2018-01-30T00:00:00"/>
    <s v="Yes"/>
  </r>
  <r>
    <x v="2"/>
    <s v="CU00"/>
    <s v="JRNL00453943"/>
    <s v="FN00-00000-25RE-2822"/>
    <x v="2"/>
    <s v="00000"/>
    <x v="28"/>
    <s v="2822"/>
    <s v=""/>
    <n v="39699"/>
    <x v="178"/>
    <s v=""/>
    <s v=""/>
    <s v="JRNL00453943"/>
    <x v="99"/>
    <d v="2018-01-30T00:00:00"/>
    <s v="Yes"/>
  </r>
  <r>
    <x v="9"/>
    <s v="CU00"/>
    <s v="JRNL00454103"/>
    <s v="FN00-00000-25RE-2822"/>
    <x v="2"/>
    <s v="00000"/>
    <x v="28"/>
    <s v="2822"/>
    <s v=""/>
    <n v="125786"/>
    <x v="178"/>
    <s v=""/>
    <s v=""/>
    <s v="JRNL00454103"/>
    <x v="99"/>
    <d v="2018-01-31T00:00:00"/>
    <s v="Yes"/>
  </r>
  <r>
    <x v="4"/>
    <s v="CU00"/>
    <s v="JRNL00453808"/>
    <s v="FN00-00000-25DP-2822"/>
    <x v="2"/>
    <s v="00000"/>
    <x v="3"/>
    <s v="2822"/>
    <s v=""/>
    <n v="92"/>
    <x v="91"/>
    <s v=""/>
    <s v=""/>
    <s v="JRNL00453808"/>
    <x v="99"/>
    <d v="2018-01-30T00:00:00"/>
    <s v="Yes"/>
  </r>
  <r>
    <x v="4"/>
    <s v="CU00"/>
    <s v="JRNL00453808"/>
    <s v="FN00-00000-25DP-2822"/>
    <x v="2"/>
    <s v="00000"/>
    <x v="3"/>
    <s v="2822"/>
    <s v=""/>
    <n v="3"/>
    <x v="92"/>
    <s v=""/>
    <s v=""/>
    <s v="JRNL00453808"/>
    <x v="99"/>
    <d v="2018-01-30T00:00:00"/>
    <s v="Yes"/>
  </r>
  <r>
    <x v="2"/>
    <s v="CU00"/>
    <s v="JRNL00453943"/>
    <s v="FN00-00000-25DP-2822"/>
    <x v="2"/>
    <s v="00000"/>
    <x v="3"/>
    <s v="2822"/>
    <s v=""/>
    <n v="-638480"/>
    <x v="91"/>
    <s v=""/>
    <s v=""/>
    <s v="JRNL00453943"/>
    <x v="99"/>
    <d v="2018-01-30T00:00:00"/>
    <s v="Yes"/>
  </r>
  <r>
    <x v="2"/>
    <s v="CU00"/>
    <s v="JRNL00453943"/>
    <s v="FN00-00000-25DP-2822"/>
    <x v="2"/>
    <s v="00000"/>
    <x v="3"/>
    <s v="2822"/>
    <s v=""/>
    <n v="3243"/>
    <x v="92"/>
    <s v=""/>
    <s v=""/>
    <s v="JRNL00453943"/>
    <x v="99"/>
    <d v="2018-01-30T00:00:00"/>
    <s v="Yes"/>
  </r>
  <r>
    <x v="9"/>
    <s v="CU00"/>
    <s v="JRNL00454103"/>
    <s v="FN00-00000-25DP-2822"/>
    <x v="2"/>
    <s v="00000"/>
    <x v="3"/>
    <s v="2822"/>
    <s v=""/>
    <n v="612300"/>
    <x v="91"/>
    <s v=""/>
    <s v=""/>
    <s v="JRNL00454103"/>
    <x v="99"/>
    <d v="2018-01-31T00:00:00"/>
    <s v="Yes"/>
  </r>
  <r>
    <x v="9"/>
    <s v="CU00"/>
    <s v="JRNL00454103"/>
    <s v="FN00-00000-25DP-2822"/>
    <x v="2"/>
    <s v="00000"/>
    <x v="3"/>
    <s v="2822"/>
    <s v=""/>
    <n v="12433"/>
    <x v="92"/>
    <s v=""/>
    <s v=""/>
    <s v="JRNL00454103"/>
    <x v="99"/>
    <d v="2018-01-31T00:00:00"/>
    <s v="Yes"/>
  </r>
  <r>
    <x v="3"/>
    <s v="FN00"/>
    <s v="JRNL00454375"/>
    <s v="FN00-00000-25AA-2832"/>
    <x v="2"/>
    <s v="00000"/>
    <x v="2"/>
    <s v="2832"/>
    <s v=""/>
    <n v="35583"/>
    <x v="100"/>
    <s v=""/>
    <s v=""/>
    <s v="JRNL00454375"/>
    <x v="100"/>
    <d v="2018-02-07T00:00:00"/>
    <s v="Yes"/>
  </r>
  <r>
    <x v="3"/>
    <s v="FN00"/>
    <s v="JRNL00456246"/>
    <s v="FN00-00000-25AA-2832"/>
    <x v="2"/>
    <s v="00000"/>
    <x v="2"/>
    <s v="2832"/>
    <s v=""/>
    <n v="35583"/>
    <x v="100"/>
    <s v=""/>
    <s v=""/>
    <s v="JRNL00456246"/>
    <x v="101"/>
    <d v="2018-02-28T00:00:00"/>
    <s v="Yes"/>
  </r>
  <r>
    <x v="9"/>
    <s v="CU00"/>
    <s v="JRNL00457708"/>
    <s v="FN00-00000-25TX-2832"/>
    <x v="2"/>
    <s v="00000"/>
    <x v="30"/>
    <s v="2832"/>
    <s v=""/>
    <n v="-53748"/>
    <x v="254"/>
    <s v=""/>
    <s v=""/>
    <s v="JRNL00457708"/>
    <x v="101"/>
    <d v="2018-03-14T00:00:00"/>
    <s v="Yes"/>
  </r>
  <r>
    <x v="9"/>
    <s v="CU00"/>
    <s v="JRNL00457707"/>
    <s v="FN00-AA700-25BN-2832"/>
    <x v="2"/>
    <s v="AA700"/>
    <x v="26"/>
    <s v="2832"/>
    <s v=""/>
    <n v="43769"/>
    <x v="255"/>
    <s v=""/>
    <s v=""/>
    <s v="JRNL00457707"/>
    <x v="101"/>
    <d v="2018-03-14T00:00:00"/>
    <s v="Yes"/>
  </r>
  <r>
    <x v="9"/>
    <s v="CU00"/>
    <s v="JRNL00457707"/>
    <s v="FN00-AA700-25BN-2831"/>
    <x v="2"/>
    <s v="AA700"/>
    <x v="26"/>
    <s v="2831"/>
    <s v=""/>
    <n v="93562"/>
    <x v="256"/>
    <s v=""/>
    <s v=""/>
    <s v="JRNL00457707"/>
    <x v="101"/>
    <d v="2018-03-14T00:00:00"/>
    <s v="Yes"/>
  </r>
  <r>
    <x v="9"/>
    <s v="CU00"/>
    <s v="JRNL00457707"/>
    <s v="FN00-AA700-25BN-2832"/>
    <x v="2"/>
    <s v="AA700"/>
    <x v="26"/>
    <s v="2832"/>
    <s v=""/>
    <n v="44984"/>
    <x v="257"/>
    <s v=""/>
    <s v=""/>
    <s v="JRNL00457707"/>
    <x v="101"/>
    <d v="2018-03-14T00:00:00"/>
    <s v="Yes"/>
  </r>
  <r>
    <x v="9"/>
    <s v="CU00"/>
    <s v="JRNL00457707"/>
    <s v="FN00-AA700-25RT-2832"/>
    <x v="2"/>
    <s v="AA700"/>
    <x v="31"/>
    <s v="2832"/>
    <s v=""/>
    <n v="135072"/>
    <x v="258"/>
    <s v=""/>
    <s v=""/>
    <s v="JRNL00457707"/>
    <x v="101"/>
    <d v="2018-03-14T00:00:00"/>
    <s v="Yes"/>
  </r>
  <r>
    <x v="9"/>
    <s v="CU00"/>
    <s v="JRNL00457708"/>
    <s v="FN00-00000-25TX-2832"/>
    <x v="2"/>
    <s v="00000"/>
    <x v="30"/>
    <s v="2832"/>
    <s v=""/>
    <n v="-16581"/>
    <x v="259"/>
    <s v=""/>
    <s v=""/>
    <s v="JRNL00457708"/>
    <x v="101"/>
    <d v="2018-03-14T00:00:00"/>
    <s v="Yes"/>
  </r>
  <r>
    <x v="9"/>
    <s v="CU00"/>
    <s v="JRNL00457708"/>
    <s v="FN00-00000-25TX-2832"/>
    <x v="2"/>
    <s v="00000"/>
    <x v="30"/>
    <s v="2832"/>
    <s v=""/>
    <n v="-7972"/>
    <x v="260"/>
    <s v=""/>
    <s v=""/>
    <s v="JRNL00457708"/>
    <x v="101"/>
    <d v="2018-03-14T00:00:00"/>
    <s v="Yes"/>
  </r>
  <r>
    <x v="9"/>
    <s v="CU00"/>
    <s v="JRNL00457708"/>
    <s v="FN00-00000-25TX-2832"/>
    <x v="2"/>
    <s v="00000"/>
    <x v="30"/>
    <s v="2832"/>
    <s v=""/>
    <n v="-7756"/>
    <x v="261"/>
    <s v=""/>
    <s v=""/>
    <s v="JRNL00457708"/>
    <x v="101"/>
    <d v="2018-03-14T00:00:00"/>
    <s v="Yes"/>
  </r>
  <r>
    <x v="9"/>
    <s v="CU00"/>
    <s v="JRNL00457707"/>
    <s v="FN00-AA700-25SR-2832"/>
    <x v="2"/>
    <s v="AA700"/>
    <x v="32"/>
    <s v="2832"/>
    <s v=""/>
    <n v="303293"/>
    <x v="262"/>
    <s v=""/>
    <s v=""/>
    <s v="JRNL00457707"/>
    <x v="101"/>
    <d v="2018-03-14T00:00:00"/>
    <s v="Yes"/>
  </r>
  <r>
    <x v="9"/>
    <s v="CU00"/>
    <s v="JRNL00457708"/>
    <s v="FN00-00000-25TX-2832"/>
    <x v="2"/>
    <s v="00000"/>
    <x v="30"/>
    <s v="2832"/>
    <s v=""/>
    <n v="-23937"/>
    <x v="263"/>
    <s v=""/>
    <s v=""/>
    <s v="JRNL00457708"/>
    <x v="101"/>
    <d v="2018-03-14T00:00:00"/>
    <s v="Yes"/>
  </r>
  <r>
    <x v="3"/>
    <s v="FN00"/>
    <s v="JRNL00458489"/>
    <s v="FN00-00000-25AA-2832"/>
    <x v="2"/>
    <s v="00000"/>
    <x v="2"/>
    <s v="2832"/>
    <s v=""/>
    <n v="35583"/>
    <x v="100"/>
    <s v=""/>
    <s v=""/>
    <s v="JRNL00458489"/>
    <x v="102"/>
    <d v="2018-03-29T00:00:00"/>
    <s v="Yes"/>
  </r>
  <r>
    <x v="10"/>
    <m/>
    <m/>
    <m/>
    <x v="3"/>
    <m/>
    <x v="33"/>
    <m/>
    <m/>
    <m/>
    <x v="264"/>
    <m/>
    <m/>
    <m/>
    <x v="103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">
  <r>
    <x v="0"/>
    <s v="2500"/>
    <s v="ADIT Property LT"/>
    <n v="0"/>
  </r>
  <r>
    <x v="1"/>
    <s v="25AA"/>
    <s v="Acquisition Adjustment"/>
    <n v="0"/>
  </r>
  <r>
    <x v="2"/>
    <s v="25AF"/>
    <s v="AFUDC"/>
    <n v="0"/>
  </r>
  <r>
    <x v="3"/>
    <s v="25AM"/>
    <s v="Customer Based Intangibles"/>
    <n v="35113"/>
  </r>
  <r>
    <x v="3"/>
    <s v="25AM.01"/>
    <s v="Amortization Schedules Prior Acquisitions"/>
    <n v="1226"/>
  </r>
  <r>
    <x v="4"/>
    <s v="25BD"/>
    <s v="Bad Debts"/>
    <n v="7856"/>
  </r>
  <r>
    <x v="5"/>
    <s v="25BN.01"/>
    <s v="Short Term Bonus"/>
    <n v="0"/>
  </r>
  <r>
    <x v="6"/>
    <s v="25CN"/>
    <s v="Conservation"/>
    <n v="60523"/>
  </r>
  <r>
    <x v="7"/>
    <s v="25DP.01"/>
    <s v="Depreciation"/>
    <n v="-149987"/>
  </r>
  <r>
    <x v="7"/>
    <s v="25DP.02"/>
    <s v="Contribution in Aid of Construction"/>
    <n v="82766"/>
  </r>
  <r>
    <x v="7"/>
    <s v="25DP.03"/>
    <s v="Cost of Removal"/>
    <n v="-104876"/>
  </r>
  <r>
    <x v="7"/>
    <s v="25DP.04"/>
    <s v="Asset Gain/Loss"/>
    <n v="533"/>
  </r>
  <r>
    <x v="7"/>
    <s v="25DP.05"/>
    <s v="Adjustment for Repairs Depreciation"/>
    <n v="0"/>
  </r>
  <r>
    <x v="8"/>
    <s v="25EN"/>
    <s v="Environmental"/>
    <n v="17027"/>
  </r>
  <r>
    <x v="9"/>
    <s v="25GP"/>
    <s v="Grip Over Recoveries"/>
    <n v="0"/>
  </r>
  <r>
    <x v="10"/>
    <s v="25ID"/>
    <s v="Reserve for Insurance Deductibles"/>
    <n v="-476"/>
  </r>
  <r>
    <x v="11"/>
    <s v="25IT"/>
    <s v="Investment Tax Credit"/>
    <n v="0"/>
  </r>
  <r>
    <x v="12"/>
    <s v="25MC"/>
    <s v="Merger Cost Amortization"/>
    <n v="0"/>
  </r>
  <r>
    <x v="13"/>
    <s v="25PC"/>
    <s v="Piping and Conservation"/>
    <n v="9130"/>
  </r>
  <r>
    <x v="14"/>
    <s v="25PG"/>
    <s v="Purchased Gas Cots"/>
    <n v="0"/>
  </r>
  <r>
    <x v="15"/>
    <s v="25PN"/>
    <s v="Pension"/>
    <n v="26462"/>
  </r>
  <r>
    <x v="16"/>
    <s v="25PR"/>
    <s v="Post Retirement Benefits"/>
    <n v="0"/>
  </r>
  <r>
    <x v="16"/>
    <s v="25PR.02"/>
    <s v="Post Retirement Benefits (Non-Current)"/>
    <n v="135"/>
  </r>
  <r>
    <x v="17"/>
    <s v="25RC"/>
    <s v="Rate Case"/>
    <n v="0"/>
  </r>
  <r>
    <x v="18"/>
    <s v="25RE"/>
    <s v="Repairs Deduction"/>
    <n v="5957"/>
  </r>
  <r>
    <x v="19"/>
    <s v="25RG"/>
    <s v="ADIT Reg Asset"/>
    <n v="0"/>
  </r>
  <r>
    <x v="20"/>
    <s v="25RP"/>
    <s v="Property Taxes"/>
    <n v="0"/>
  </r>
  <r>
    <x v="21"/>
    <s v="25SD"/>
    <s v="ADIT State Decoupling"/>
    <n v="0"/>
  </r>
  <r>
    <x v="22"/>
    <s v="25SI.01"/>
    <s v="Self Insurance (Current)"/>
    <n v="0"/>
  </r>
  <r>
    <x v="23"/>
    <s v="25SV"/>
    <s v="ADIT Outside Services"/>
    <n v="0"/>
  </r>
  <r>
    <x v="24"/>
    <s v="25TX"/>
    <s v="Tax Reform 2017 Reg Asset Gross Up"/>
    <n v="0"/>
  </r>
  <r>
    <x v="25"/>
    <s v="25WR"/>
    <s v="Storm Reserve"/>
    <n v="380"/>
  </r>
  <r>
    <x v="26"/>
    <s v="S_NOL_SYS"/>
    <s v="S_NOL_SYS"/>
    <n v="0"/>
  </r>
  <r>
    <x v="26"/>
    <s v="S_NOL_SYS - 2014 - FL"/>
    <s v="S_NOL_SYS - 2014 - FL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28" firstHeaderRow="1" firstDataRow="2" firstDataCol="1" rowPageCount="2" colPageCount="1"/>
  <pivotFields count="17">
    <pivotField axis="axisPage" multipleItemSelectionAllowed="1" showAll="0">
      <items count="20">
        <item h="1" x="3"/>
        <item h="1" m="1" x="14"/>
        <item h="1" m="1" x="11"/>
        <item h="1" m="1" x="13"/>
        <item h="1" m="1" x="18"/>
        <item h="1" m="1" x="12"/>
        <item h="1" m="1" x="17"/>
        <item h="1" m="1" x="16"/>
        <item h="1" m="1" x="15"/>
        <item h="1" x="2"/>
        <item h="1" x="5"/>
        <item x="9"/>
        <item h="1" x="4"/>
        <item h="1" x="8"/>
        <item h="1" x="0"/>
        <item h="1" x="1"/>
        <item h="1" x="10"/>
        <item h="1" x="6"/>
        <item h="1" x="7"/>
        <item t="default"/>
      </items>
    </pivotField>
    <pivotField showAll="0"/>
    <pivotField showAll="0"/>
    <pivotField showAll="0"/>
    <pivotField axis="axisPage" multipleItemSelectionAllowed="1" showAll="0">
      <items count="10">
        <item m="1" x="7"/>
        <item h="1" m="1" x="5"/>
        <item m="1" x="4"/>
        <item m="1" x="8"/>
        <item m="1" x="6"/>
        <item h="1" x="3"/>
        <item x="0"/>
        <item x="1"/>
        <item x="2"/>
        <item t="default"/>
      </items>
    </pivotField>
    <pivotField showAll="0"/>
    <pivotField axis="axisRow" showAll="0">
      <items count="41">
        <item sd="0" x="1"/>
        <item sd="0" x="22"/>
        <item sd="0" x="2"/>
        <item sd="0" m="1" x="39"/>
        <item sd="0" x="12"/>
        <item sd="0" x="4"/>
        <item sd="0" x="26"/>
        <item sd="0" m="1" x="34"/>
        <item sd="0" x="3"/>
        <item sd="0" x="10"/>
        <item sd="0" m="1" x="36"/>
        <item sd="0" x="20"/>
        <item sd="0" x="16"/>
        <item sd="0" m="1" x="37"/>
        <item sd="0" x="17"/>
        <item sd="0" x="18"/>
        <item sd="0" x="0"/>
        <item sd="0" x="11"/>
        <item sd="0" x="6"/>
        <item sd="0" x="28"/>
        <item sd="0" m="1" x="35"/>
        <item sd="0" x="31"/>
        <item sd="0" x="19"/>
        <item sd="0" x="7"/>
        <item sd="0" x="29"/>
        <item sd="0" x="32"/>
        <item sd="0" x="30"/>
        <item sd="0" x="9"/>
        <item x="8"/>
        <item sd="0" x="5"/>
        <item sd="0" x="13"/>
        <item x="21"/>
        <item sd="0" x="14"/>
        <item sd="0" x="15"/>
        <item m="1" x="38"/>
        <item x="33"/>
        <item x="23"/>
        <item x="24"/>
        <item sd="0" x="25"/>
        <item x="27"/>
        <item t="default" sd="0"/>
      </items>
    </pivotField>
    <pivotField showAll="0"/>
    <pivotField showAll="0"/>
    <pivotField dataField="1" numFmtId="165" showAll="0"/>
    <pivotField axis="axisRow" showAll="0">
      <items count="317">
        <item x="261"/>
        <item x="260"/>
        <item x="263"/>
        <item x="254"/>
        <item x="259"/>
        <item x="234"/>
        <item x="174"/>
        <item x="92"/>
        <item x="93"/>
        <item x="176"/>
        <item x="91"/>
        <item x="48"/>
        <item x="87"/>
        <item m="1" x="265"/>
        <item m="1" x="295"/>
        <item x="220"/>
        <item x="144"/>
        <item x="170"/>
        <item x="147"/>
        <item x="244"/>
        <item m="1" x="284"/>
        <item x="83"/>
        <item x="80"/>
        <item x="178"/>
        <item x="59"/>
        <item m="1" x="315"/>
        <item x="249"/>
        <item x="120"/>
        <item x="209"/>
        <item x="243"/>
        <item x="251"/>
        <item x="250"/>
        <item m="1" x="266"/>
        <item x="214"/>
        <item x="193"/>
        <item x="200"/>
        <item x="224"/>
        <item x="226"/>
        <item x="68"/>
        <item x="225"/>
        <item x="116"/>
        <item x="242"/>
        <item x="252"/>
        <item x="213"/>
        <item x="223"/>
        <item x="255"/>
        <item x="257"/>
        <item x="258"/>
        <item x="262"/>
        <item x="256"/>
        <item x="218"/>
        <item x="98"/>
        <item m="1" x="310"/>
        <item x="102"/>
        <item x="108"/>
        <item x="129"/>
        <item x="127"/>
        <item x="151"/>
        <item x="182"/>
        <item x="159"/>
        <item x="189"/>
        <item x="165"/>
        <item x="199"/>
        <item x="131"/>
        <item x="126"/>
        <item x="150"/>
        <item x="181"/>
        <item x="158"/>
        <item x="191"/>
        <item x="143"/>
        <item x="163"/>
        <item x="198"/>
        <item m="1" x="292"/>
        <item x="152"/>
        <item x="183"/>
        <item x="156"/>
        <item x="162"/>
        <item x="197"/>
        <item x="142"/>
        <item x="103"/>
        <item x="106"/>
        <item x="109"/>
        <item x="128"/>
        <item x="153"/>
        <item x="185"/>
        <item x="136"/>
        <item x="154"/>
        <item x="140"/>
        <item x="167"/>
        <item x="133"/>
        <item x="134"/>
        <item m="1" x="308"/>
        <item x="73"/>
        <item x="139"/>
        <item x="141"/>
        <item x="179"/>
        <item x="155"/>
        <item x="104"/>
        <item x="160"/>
        <item x="105"/>
        <item x="107"/>
        <item x="172"/>
        <item x="110"/>
        <item x="135"/>
        <item x="195"/>
        <item x="201"/>
        <item x="233"/>
        <item x="187"/>
        <item x="217"/>
        <item x="192"/>
        <item x="221"/>
        <item x="166"/>
        <item x="202"/>
        <item x="239"/>
        <item x="208"/>
        <item x="186"/>
        <item x="227"/>
        <item x="235"/>
        <item x="0"/>
        <item m="1" x="269"/>
        <item x="2"/>
        <item x="1"/>
        <item x="3"/>
        <item x="4"/>
        <item x="5"/>
        <item x="7"/>
        <item x="6"/>
        <item x="9"/>
        <item x="10"/>
        <item x="11"/>
        <item x="12"/>
        <item x="13"/>
        <item x="14"/>
        <item x="16"/>
        <item x="19"/>
        <item x="22"/>
        <item x="26"/>
        <item m="1" x="277"/>
        <item x="23"/>
        <item x="24"/>
        <item x="25"/>
        <item x="20"/>
        <item x="21"/>
        <item m="1" x="267"/>
        <item m="1" x="270"/>
        <item x="33"/>
        <item x="31"/>
        <item x="41"/>
        <item x="36"/>
        <item m="1" x="302"/>
        <item m="1" x="304"/>
        <item m="1" x="303"/>
        <item x="37"/>
        <item x="43"/>
        <item x="34"/>
        <item m="1" x="291"/>
        <item x="38"/>
        <item x="32"/>
        <item m="1" x="283"/>
        <item m="1" x="314"/>
        <item x="46"/>
        <item x="49"/>
        <item m="1" x="274"/>
        <item x="52"/>
        <item x="55"/>
        <item x="96"/>
        <item x="56"/>
        <item x="57"/>
        <item x="53"/>
        <item x="54"/>
        <item m="1" x="293"/>
        <item m="1" x="280"/>
        <item x="64"/>
        <item x="65"/>
        <item x="63"/>
        <item m="1" x="289"/>
        <item x="94"/>
        <item x="61"/>
        <item m="1" x="278"/>
        <item x="60"/>
        <item x="66"/>
        <item m="1" x="313"/>
        <item x="69"/>
        <item x="40"/>
        <item x="75"/>
        <item x="74"/>
        <item x="76"/>
        <item x="77"/>
        <item x="78"/>
        <item x="97"/>
        <item x="88"/>
        <item m="1" x="281"/>
        <item x="90"/>
        <item x="112"/>
        <item x="114"/>
        <item x="113"/>
        <item x="111"/>
        <item x="119"/>
        <item m="1" x="288"/>
        <item m="1" x="305"/>
        <item m="1" x="297"/>
        <item x="121"/>
        <item m="1" x="299"/>
        <item x="125"/>
        <item x="132"/>
        <item x="130"/>
        <item m="1" x="279"/>
        <item m="1" x="268"/>
        <item x="138"/>
        <item m="1" x="287"/>
        <item x="149"/>
        <item x="157"/>
        <item x="164"/>
        <item m="1" x="282"/>
        <item m="1" x="273"/>
        <item m="1" x="311"/>
        <item m="1" x="296"/>
        <item m="1" x="276"/>
        <item m="1" x="306"/>
        <item x="184"/>
        <item m="1" x="309"/>
        <item x="196"/>
        <item m="1" x="301"/>
        <item m="1" x="290"/>
        <item m="1" x="312"/>
        <item m="1" x="286"/>
        <item m="1" x="294"/>
        <item m="1" x="272"/>
        <item m="1" x="271"/>
        <item m="1" x="300"/>
        <item x="215"/>
        <item m="1" x="285"/>
        <item x="216"/>
        <item x="219"/>
        <item m="1" x="275"/>
        <item x="222"/>
        <item x="229"/>
        <item x="230"/>
        <item m="1" x="307"/>
        <item x="232"/>
        <item x="238"/>
        <item x="236"/>
        <item x="248"/>
        <item x="241"/>
        <item x="240"/>
        <item m="1" x="298"/>
        <item x="245"/>
        <item x="264"/>
        <item x="8"/>
        <item x="15"/>
        <item x="17"/>
        <item x="18"/>
        <item x="27"/>
        <item x="28"/>
        <item x="29"/>
        <item x="30"/>
        <item x="35"/>
        <item x="39"/>
        <item x="42"/>
        <item x="44"/>
        <item x="45"/>
        <item x="47"/>
        <item x="50"/>
        <item x="51"/>
        <item x="58"/>
        <item x="62"/>
        <item x="67"/>
        <item x="70"/>
        <item x="71"/>
        <item x="72"/>
        <item x="79"/>
        <item x="81"/>
        <item x="82"/>
        <item x="84"/>
        <item x="85"/>
        <item x="86"/>
        <item x="89"/>
        <item x="95"/>
        <item x="99"/>
        <item x="100"/>
        <item x="101"/>
        <item x="115"/>
        <item x="117"/>
        <item x="118"/>
        <item x="122"/>
        <item x="123"/>
        <item x="124"/>
        <item x="137"/>
        <item x="145"/>
        <item x="146"/>
        <item x="148"/>
        <item x="161"/>
        <item x="168"/>
        <item x="169"/>
        <item x="171"/>
        <item x="173"/>
        <item x="175"/>
        <item x="177"/>
        <item x="180"/>
        <item x="188"/>
        <item x="190"/>
        <item x="194"/>
        <item x="203"/>
        <item x="204"/>
        <item x="205"/>
        <item x="206"/>
        <item x="207"/>
        <item x="210"/>
        <item x="211"/>
        <item x="212"/>
        <item x="228"/>
        <item x="231"/>
        <item x="237"/>
        <item x="246"/>
        <item x="247"/>
        <item x="253"/>
        <item t="default"/>
      </items>
    </pivotField>
    <pivotField showAll="0"/>
    <pivotField showAll="0"/>
    <pivotField showAll="0"/>
    <pivotField axis="axisCol" numFmtId="164" multipleItemSelectionAllowed="1" showAll="0">
      <items count="253">
        <item h="1" m="1" x="158"/>
        <item h="1" m="1" x="187"/>
        <item h="1" m="1" x="170"/>
        <item h="1" m="1" x="244"/>
        <item h="1" m="1" x="147"/>
        <item h="1" m="1" x="135"/>
        <item h="1" m="1" x="212"/>
        <item h="1" m="1" x="198"/>
        <item h="1" m="1" x="226"/>
        <item h="1" m="1" x="123"/>
        <item h="1" m="1" x="112"/>
        <item h="1" m="1" x="178"/>
        <item h="1" m="1" x="159"/>
        <item h="1" m="1" x="188"/>
        <item h="1" m="1" x="171"/>
        <item h="1" m="1" x="245"/>
        <item h="1" m="1" x="148"/>
        <item h="1" m="1" x="136"/>
        <item h="1" m="1" x="213"/>
        <item h="1" m="1" x="199"/>
        <item h="1" m="1" x="227"/>
        <item h="1" m="1" x="124"/>
        <item h="1" m="1" x="113"/>
        <item h="1" m="1" x="179"/>
        <item h="1" m="1" x="160"/>
        <item h="1" m="1" x="190"/>
        <item h="1" m="1" x="172"/>
        <item h="1" m="1" x="247"/>
        <item h="1" m="1" x="149"/>
        <item h="1" m="1" x="139"/>
        <item h="1" m="1" x="214"/>
        <item h="1" m="1" x="200"/>
        <item h="1" m="1" x="228"/>
        <item h="1" m="1" x="125"/>
        <item h="1" m="1" x="114"/>
        <item h="1" m="1" x="180"/>
        <item h="1" m="1" x="161"/>
        <item h="1" m="1" x="191"/>
        <item h="1" m="1" x="137"/>
        <item h="1" m="1" x="249"/>
        <item h="1" m="1" x="150"/>
        <item h="1" m="1" x="140"/>
        <item h="1" m="1" x="215"/>
        <item h="1" m="1" x="201"/>
        <item h="1" m="1" x="229"/>
        <item h="1" m="1" x="126"/>
        <item h="1" m="1" x="115"/>
        <item h="1" m="1" x="181"/>
        <item h="1" m="1" x="162"/>
        <item h="1" m="1" x="193"/>
        <item h="1" m="1" x="173"/>
        <item h="1" m="1" x="250"/>
        <item h="1" m="1" x="151"/>
        <item h="1" m="1" x="141"/>
        <item h="1" m="1" x="216"/>
        <item h="1" m="1" x="202"/>
        <item h="1" m="1" x="230"/>
        <item h="1" m="1" x="127"/>
        <item h="1" m="1" x="120"/>
        <item h="1" m="1" x="182"/>
        <item h="1" m="1" x="163"/>
        <item h="1" m="1" x="194"/>
        <item h="1" m="1" x="175"/>
        <item h="1" m="1" x="251"/>
        <item h="1" m="1" x="152"/>
        <item h="1" m="1" x="142"/>
        <item h="1" m="1" x="217"/>
        <item h="1" m="1" x="203"/>
        <item h="1" m="1" x="231"/>
        <item h="1" m="1" x="128"/>
        <item h="1" m="1" x="116"/>
        <item h="1" m="1" x="183"/>
        <item h="1" m="1" x="164"/>
        <item h="1" m="1" x="195"/>
        <item h="1" m="1" x="176"/>
        <item h="1" m="1" x="104"/>
        <item h="1" m="1" x="153"/>
        <item h="1" m="1" x="144"/>
        <item h="1" m="1" x="218"/>
        <item h="1" m="1" x="204"/>
        <item h="1" m="1" x="232"/>
        <item h="1" m="1" x="129"/>
        <item h="1" m="1" x="184"/>
        <item h="1" m="1" x="165"/>
        <item h="1" m="1" x="196"/>
        <item h="1" m="1" x="143"/>
        <item h="1" m="1" x="105"/>
        <item h="1" m="1" x="154"/>
        <item h="1" m="1" x="145"/>
        <item h="1" m="1" x="219"/>
        <item h="1" m="1" x="206"/>
        <item h="1" m="1" x="234"/>
        <item h="1" m="1" x="130"/>
        <item h="1" m="1" x="117"/>
        <item h="1" m="1" x="242"/>
        <item h="1" m="1" x="192"/>
        <item h="1" m="1" x="185"/>
        <item h="1" m="1" x="166"/>
        <item h="1" m="1" x="197"/>
        <item h="1" m="1" x="177"/>
        <item h="1" m="1" x="106"/>
        <item h="1" m="1" x="205"/>
        <item h="1" m="1" x="155"/>
        <item h="1" m="1" x="233"/>
        <item h="1" m="1" x="146"/>
        <item h="1" m="1" x="107"/>
        <item h="1" m="1" x="220"/>
        <item h="1" m="1" x="156"/>
        <item h="1" m="1" x="208"/>
        <item h="1" m="1" x="235"/>
        <item h="1" m="1" x="131"/>
        <item h="1" m="1" x="210"/>
        <item h="1" x="0"/>
        <item h="1" m="1" x="240"/>
        <item h="1" x="1"/>
        <item h="1" x="2"/>
        <item h="1" x="3"/>
        <item h="1" m="1" x="110"/>
        <item h="1" x="4"/>
        <item h="1" x="5"/>
        <item h="1" m="1" x="207"/>
        <item h="1" x="6"/>
        <item h="1" m="1" x="239"/>
        <item h="1" x="7"/>
        <item h="1" m="1" x="132"/>
        <item h="1" x="8"/>
        <item h="1" x="9"/>
        <item h="1" m="1" x="111"/>
        <item h="1" x="10"/>
        <item h="1" x="11"/>
        <item h="1" m="1" x="211"/>
        <item h="1" x="12"/>
        <item h="1" x="13"/>
        <item h="1" m="1" x="109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m="1" x="209"/>
        <item h="1" m="1" x="236"/>
        <item h="1" x="56"/>
        <item h="1" x="57"/>
        <item h="1" x="58"/>
        <item h="1" x="59"/>
        <item h="1" x="60"/>
        <item h="1" m="1" x="157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m="1" x="133"/>
        <item h="1" x="93"/>
        <item h="1" x="94"/>
        <item h="1" x="95"/>
        <item h="1" m="1" x="138"/>
        <item h="1" x="96"/>
        <item h="1" m="1" x="122"/>
        <item h="1" x="98"/>
        <item x="99"/>
        <item x="100"/>
        <item x="101"/>
        <item h="1" m="1" x="186"/>
        <item h="1" m="1" x="223"/>
        <item h="1" m="1" x="221"/>
        <item h="1" m="1" x="167"/>
        <item h="1" m="1" x="222"/>
        <item h="1" m="1" x="168"/>
        <item h="1" m="1" x="119"/>
        <item h="1" m="1" x="225"/>
        <item h="1" m="1" x="121"/>
        <item h="1" m="1" x="118"/>
        <item h="1" m="1" x="237"/>
        <item h="1" m="1" x="108"/>
        <item h="1" m="1" x="243"/>
        <item h="1" m="1" x="189"/>
        <item h="1" m="1" x="224"/>
        <item h="1" m="1" x="246"/>
        <item h="1" m="1" x="134"/>
        <item h="1" m="1" x="169"/>
        <item h="1" m="1" x="248"/>
        <item h="1" m="1" x="241"/>
        <item h="1" m="1" x="174"/>
        <item h="1" m="1" x="238"/>
        <item h="1" x="97"/>
        <item h="1" x="102"/>
        <item h="1" x="103"/>
        <item h="1" x="54"/>
        <item h="1" x="55"/>
        <item t="default"/>
      </items>
    </pivotField>
    <pivotField numFmtId="164" showAll="0"/>
    <pivotField showAll="0"/>
  </pivotFields>
  <rowFields count="2">
    <field x="6"/>
    <field x="10"/>
  </rowFields>
  <rowItems count="22">
    <i>
      <x/>
    </i>
    <i>
      <x v="2"/>
    </i>
    <i>
      <x v="4"/>
    </i>
    <i>
      <x v="5"/>
    </i>
    <i>
      <x v="6"/>
    </i>
    <i>
      <x v="8"/>
    </i>
    <i>
      <x v="9"/>
    </i>
    <i>
      <x v="11"/>
    </i>
    <i>
      <x v="16"/>
    </i>
    <i>
      <x v="17"/>
    </i>
    <i>
      <x v="19"/>
    </i>
    <i>
      <x v="21"/>
    </i>
    <i>
      <x v="22"/>
    </i>
    <i>
      <x v="23"/>
    </i>
    <i>
      <x v="24"/>
    </i>
    <i>
      <x v="25"/>
    </i>
    <i>
      <x v="26"/>
    </i>
    <i>
      <x v="29"/>
    </i>
    <i>
      <x v="32"/>
    </i>
    <i>
      <x v="33"/>
    </i>
    <i>
      <x v="38"/>
    </i>
    <i t="grand">
      <x/>
    </i>
  </rowItems>
  <colFields count="1">
    <field x="14"/>
  </colFields>
  <colItems count="3">
    <i>
      <x v="222"/>
    </i>
    <i>
      <x v="224"/>
    </i>
    <i t="grand">
      <x/>
    </i>
  </colItems>
  <pageFields count="2">
    <pageField fld="4" hier="-1"/>
    <pageField fld="0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L37" firstHeaderRow="1" firstDataRow="2" firstDataCol="1" rowPageCount="2" colPageCount="1"/>
  <pivotFields count="17">
    <pivotField axis="axisCol" showAll="0">
      <items count="20">
        <item x="3"/>
        <item m="1" x="14"/>
        <item m="1" x="11"/>
        <item m="1" x="13"/>
        <item m="1" x="18"/>
        <item m="1" x="12"/>
        <item m="1" x="17"/>
        <item m="1" x="16"/>
        <item m="1" x="15"/>
        <item x="2"/>
        <item x="5"/>
        <item x="9"/>
        <item x="4"/>
        <item x="8"/>
        <item x="10"/>
        <item x="0"/>
        <item x="1"/>
        <item x="6"/>
        <item x="7"/>
        <item t="default"/>
      </items>
    </pivotField>
    <pivotField showAll="0"/>
    <pivotField showAll="0"/>
    <pivotField showAll="0"/>
    <pivotField axis="axisPage" multipleItemSelectionAllowed="1" showAll="0">
      <items count="10">
        <item m="1" x="7"/>
        <item h="1" m="1" x="5"/>
        <item h="1" x="3"/>
        <item m="1" x="4"/>
        <item m="1" x="8"/>
        <item m="1" x="6"/>
        <item x="0"/>
        <item x="1"/>
        <item x="2"/>
        <item t="default"/>
      </items>
    </pivotField>
    <pivotField showAll="0"/>
    <pivotField axis="axisRow" showAll="0">
      <items count="41">
        <item x="1"/>
        <item x="22"/>
        <item x="2"/>
        <item m="1" x="39"/>
        <item x="12"/>
        <item x="4"/>
        <item x="26"/>
        <item m="1" x="34"/>
        <item x="3"/>
        <item x="10"/>
        <item m="1" x="36"/>
        <item x="20"/>
        <item x="16"/>
        <item m="1" x="37"/>
        <item x="17"/>
        <item x="18"/>
        <item x="0"/>
        <item x="11"/>
        <item x="6"/>
        <item x="28"/>
        <item m="1" x="35"/>
        <item x="31"/>
        <item x="19"/>
        <item x="7"/>
        <item x="29"/>
        <item x="32"/>
        <item x="30"/>
        <item x="9"/>
        <item x="33"/>
        <item x="8"/>
        <item x="5"/>
        <item x="13"/>
        <item x="21"/>
        <item x="14"/>
        <item x="15"/>
        <item m="1" x="38"/>
        <item x="23"/>
        <item x="24"/>
        <item x="25"/>
        <item x="27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axis="axisPage" numFmtId="164" multipleItemSelectionAllowed="1" showAll="0">
      <items count="253">
        <item m="1" x="158"/>
        <item m="1" x="187"/>
        <item m="1" x="170"/>
        <item m="1" x="244"/>
        <item m="1" x="147"/>
        <item m="1" x="135"/>
        <item m="1" x="212"/>
        <item m="1" x="198"/>
        <item m="1" x="226"/>
        <item m="1" x="123"/>
        <item m="1" x="112"/>
        <item m="1" x="178"/>
        <item m="1" x="159"/>
        <item m="1" x="188"/>
        <item m="1" x="171"/>
        <item m="1" x="245"/>
        <item m="1" x="148"/>
        <item m="1" x="136"/>
        <item m="1" x="213"/>
        <item m="1" x="199"/>
        <item m="1" x="227"/>
        <item m="1" x="124"/>
        <item m="1" x="113"/>
        <item m="1" x="179"/>
        <item m="1" x="160"/>
        <item m="1" x="190"/>
        <item m="1" x="172"/>
        <item m="1" x="247"/>
        <item m="1" x="149"/>
        <item m="1" x="139"/>
        <item m="1" x="214"/>
        <item m="1" x="200"/>
        <item m="1" x="228"/>
        <item m="1" x="125"/>
        <item m="1" x="114"/>
        <item m="1" x="180"/>
        <item m="1" x="161"/>
        <item m="1" x="191"/>
        <item m="1" x="137"/>
        <item m="1" x="249"/>
        <item m="1" x="150"/>
        <item m="1" x="140"/>
        <item m="1" x="215"/>
        <item m="1" x="201"/>
        <item m="1" x="229"/>
        <item m="1" x="126"/>
        <item m="1" x="115"/>
        <item m="1" x="181"/>
        <item m="1" x="162"/>
        <item m="1" x="193"/>
        <item m="1" x="173"/>
        <item m="1" x="250"/>
        <item m="1" x="151"/>
        <item m="1" x="141"/>
        <item m="1" x="216"/>
        <item m="1" x="202"/>
        <item m="1" x="230"/>
        <item m="1" x="127"/>
        <item m="1" x="120"/>
        <item m="1" x="182"/>
        <item m="1" x="163"/>
        <item m="1" x="194"/>
        <item m="1" x="175"/>
        <item m="1" x="251"/>
        <item m="1" x="152"/>
        <item m="1" x="142"/>
        <item m="1" x="217"/>
        <item m="1" x="203"/>
        <item m="1" x="231"/>
        <item m="1" x="128"/>
        <item m="1" x="116"/>
        <item m="1" x="183"/>
        <item m="1" x="164"/>
        <item m="1" x="195"/>
        <item m="1" x="176"/>
        <item m="1" x="104"/>
        <item m="1" x="153"/>
        <item m="1" x="144"/>
        <item m="1" x="218"/>
        <item m="1" x="204"/>
        <item m="1" x="232"/>
        <item m="1" x="129"/>
        <item m="1" x="184"/>
        <item m="1" x="165"/>
        <item m="1" x="196"/>
        <item m="1" x="143"/>
        <item m="1" x="105"/>
        <item m="1" x="154"/>
        <item m="1" x="145"/>
        <item m="1" x="219"/>
        <item m="1" x="206"/>
        <item m="1" x="234"/>
        <item m="1" x="130"/>
        <item m="1" x="117"/>
        <item m="1" x="242"/>
        <item m="1" x="192"/>
        <item m="1" x="185"/>
        <item m="1" x="166"/>
        <item m="1" x="197"/>
        <item m="1" x="177"/>
        <item m="1" x="106"/>
        <item m="1" x="205"/>
        <item m="1" x="155"/>
        <item m="1" x="233"/>
        <item m="1" x="146"/>
        <item m="1" x="107"/>
        <item m="1" x="220"/>
        <item m="1" x="156"/>
        <item m="1" x="208"/>
        <item m="1" x="235"/>
        <item m="1" x="131"/>
        <item m="1" x="210"/>
        <item x="0"/>
        <item m="1" x="240"/>
        <item x="1"/>
        <item x="2"/>
        <item x="3"/>
        <item m="1" x="110"/>
        <item x="4"/>
        <item x="5"/>
        <item m="1" x="207"/>
        <item x="6"/>
        <item m="1" x="239"/>
        <item x="7"/>
        <item m="1" x="132"/>
        <item x="8"/>
        <item x="9"/>
        <item m="1" x="111"/>
        <item x="10"/>
        <item x="11"/>
        <item m="1" x="211"/>
        <item x="12"/>
        <item x="13"/>
        <item m="1" x="109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m="1" x="209"/>
        <item m="1" x="236"/>
        <item x="56"/>
        <item x="57"/>
        <item x="58"/>
        <item x="59"/>
        <item x="60"/>
        <item m="1" x="157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m="1" x="133"/>
        <item x="93"/>
        <item x="94"/>
        <item x="95"/>
        <item m="1" x="138"/>
        <item x="96"/>
        <item m="1" x="122"/>
        <item x="98"/>
        <item x="99"/>
        <item h="1" x="100"/>
        <item h="1" x="101"/>
        <item h="1" x="103"/>
        <item m="1" x="186"/>
        <item m="1" x="223"/>
        <item m="1" x="221"/>
        <item m="1" x="167"/>
        <item m="1" x="222"/>
        <item m="1" x="168"/>
        <item m="1" x="119"/>
        <item m="1" x="225"/>
        <item m="1" x="121"/>
        <item m="1" x="118"/>
        <item m="1" x="237"/>
        <item m="1" x="108"/>
        <item m="1" x="243"/>
        <item m="1" x="189"/>
        <item m="1" x="224"/>
        <item m="1" x="246"/>
        <item m="1" x="134"/>
        <item m="1" x="169"/>
        <item m="1" x="248"/>
        <item m="1" x="241"/>
        <item m="1" x="174"/>
        <item m="1" x="238"/>
        <item x="97"/>
        <item h="1" x="102"/>
        <item x="54"/>
        <item x="55"/>
        <item t="default"/>
      </items>
    </pivotField>
    <pivotField numFmtId="164" showAll="0"/>
    <pivotField showAll="0"/>
  </pivotFields>
  <rowFields count="1">
    <field x="6"/>
  </rowFields>
  <rowItems count="32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2"/>
    </i>
    <i>
      <x v="23"/>
    </i>
    <i>
      <x v="24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 t="grand">
      <x/>
    </i>
  </rowItems>
  <colFields count="1">
    <field x="0"/>
  </colFields>
  <colItems count="11">
    <i>
      <x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 t="grand">
      <x/>
    </i>
  </colItems>
  <pageFields count="2">
    <pageField fld="4" hier="-1"/>
    <pageField fld="14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G7" firstHeaderRow="1" firstDataRow="3" firstDataCol="1"/>
  <pivotFields count="17">
    <pivotField showAll="0"/>
    <pivotField showAll="0"/>
    <pivotField showAll="0"/>
    <pivotField showAll="0"/>
    <pivotField axis="axisRow" showAll="0">
      <items count="13">
        <item h="1" x="6"/>
        <item h="1" x="8"/>
        <item h="1" x="11"/>
        <item h="1" x="0"/>
        <item h="1" x="1"/>
        <item h="1" x="2"/>
        <item h="1" x="3"/>
        <item x="4"/>
        <item h="1" x="5"/>
        <item h="1" x="7"/>
        <item h="1" x="9"/>
        <item h="1"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numFmtId="165" showAll="0"/>
    <pivotField showAll="0"/>
    <pivotField showAll="0"/>
    <pivotField showAll="0"/>
    <pivotField showAll="0"/>
    <pivotField axis="axisCol" numFmtId="164" multipleItemSelectionAllowed="1" showAll="0">
      <items count="4">
        <item x="0"/>
        <item x="1"/>
        <item x="2"/>
        <item t="default"/>
      </items>
    </pivotField>
    <pivotField numFmtId="164" showAll="0"/>
    <pivotField showAll="0"/>
  </pivotFields>
  <rowFields count="1">
    <field x="4"/>
  </rowFields>
  <rowItems count="2">
    <i>
      <x v="7"/>
    </i>
    <i t="grand">
      <x/>
    </i>
  </rowItems>
  <colFields count="2">
    <field x="7"/>
    <field x="14"/>
  </colFields>
  <colItems count="6">
    <i>
      <x/>
      <x/>
    </i>
    <i r="1">
      <x v="1"/>
    </i>
    <i t="default">
      <x/>
    </i>
    <i>
      <x v="1"/>
      <x/>
    </i>
    <i t="default">
      <x v="1"/>
    </i>
    <i t="grand">
      <x/>
    </i>
  </colItems>
  <dataFields count="1">
    <dataField name="Sum of Amount" fld="9" baseField="0" baseItem="0" numFmtId="39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8:B76" firstHeaderRow="1" firstDataRow="1" firstDataCol="1"/>
  <pivotFields count="4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3"/>
        <item x="24"/>
        <item x="25"/>
        <item t="default"/>
      </items>
    </pivotField>
    <pivotField showAll="0"/>
    <pivotField showAll="0"/>
    <pivotField dataField="1" numFmtId="37" showAll="0"/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Current Activity" fld="3" baseField="0" baseItem="0" numFmtId="4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3"/>
  <sheetViews>
    <sheetView workbookViewId="0">
      <selection activeCell="B4" sqref="B4"/>
    </sheetView>
  </sheetViews>
  <sheetFormatPr defaultRowHeight="12.75" x14ac:dyDescent="0.2"/>
  <cols>
    <col min="1" max="1" width="23" style="341" customWidth="1"/>
    <col min="2" max="2" width="14.5703125" style="127" customWidth="1"/>
    <col min="3" max="3" width="12.7109375" style="127" customWidth="1"/>
    <col min="4" max="4" width="13.5703125" style="341" customWidth="1"/>
    <col min="5" max="5" width="15.5703125" style="341" bestFit="1" customWidth="1"/>
    <col min="6" max="6" width="40.7109375" style="341" customWidth="1"/>
    <col min="7" max="9" width="1.7109375" style="341" customWidth="1"/>
    <col min="10" max="10" width="12.7109375" style="127" customWidth="1"/>
    <col min="11" max="14" width="7.7109375" style="352" customWidth="1"/>
    <col min="15" max="15" width="7.7109375" style="341" customWidth="1"/>
    <col min="16" max="18" width="10.7109375" style="341" customWidth="1"/>
    <col min="19" max="19" width="9.140625" style="341"/>
    <col min="20" max="20" width="10.85546875" style="341" bestFit="1" customWidth="1"/>
    <col min="21" max="16384" width="9.140625" style="341"/>
  </cols>
  <sheetData>
    <row r="1" spans="1:20" ht="18" customHeight="1" x14ac:dyDescent="0.35">
      <c r="A1" s="347" t="s">
        <v>1057</v>
      </c>
      <c r="B1" s="348" t="s">
        <v>541</v>
      </c>
      <c r="E1" s="347" t="s">
        <v>1058</v>
      </c>
      <c r="F1" s="95" t="s">
        <v>2147</v>
      </c>
      <c r="J1" s="349">
        <f>SUBTOTAL(9,B8:B14)</f>
        <v>134787</v>
      </c>
      <c r="K1" s="350" t="s">
        <v>1059</v>
      </c>
      <c r="L1" s="351"/>
    </row>
    <row r="2" spans="1:20" ht="18" customHeight="1" x14ac:dyDescent="0.35">
      <c r="A2" s="347" t="s">
        <v>1060</v>
      </c>
      <c r="B2" s="348" t="s">
        <v>2148</v>
      </c>
      <c r="E2" s="347" t="s">
        <v>1061</v>
      </c>
      <c r="F2" s="353"/>
      <c r="J2" s="354" t="s">
        <v>1062</v>
      </c>
    </row>
    <row r="3" spans="1:20" ht="18" customHeight="1" x14ac:dyDescent="0.35">
      <c r="A3" s="347" t="s">
        <v>1063</v>
      </c>
      <c r="B3" s="355" t="s">
        <v>2113</v>
      </c>
      <c r="E3" s="347" t="s">
        <v>1065</v>
      </c>
      <c r="F3" s="353"/>
      <c r="J3" s="103">
        <f>SUBTOTAL(9,J8:J14)</f>
        <v>0</v>
      </c>
      <c r="K3" s="104">
        <f>SUBTOTAL(3,K8:K14)</f>
        <v>6</v>
      </c>
      <c r="L3" s="105" t="s">
        <v>1066</v>
      </c>
      <c r="M3" s="356">
        <f>LEN(B3)</f>
        <v>29</v>
      </c>
      <c r="N3" s="357" t="s">
        <v>1067</v>
      </c>
      <c r="O3" s="358"/>
      <c r="P3" s="359"/>
      <c r="Q3" s="359"/>
    </row>
    <row r="4" spans="1:20" ht="18" customHeight="1" thickBot="1" x14ac:dyDescent="0.4">
      <c r="A4" s="347" t="s">
        <v>1068</v>
      </c>
      <c r="B4" s="355" t="s">
        <v>41</v>
      </c>
      <c r="E4" s="347" t="s">
        <v>1069</v>
      </c>
      <c r="F4" s="353" t="str">
        <f>+F1</f>
        <v>kstaudt</v>
      </c>
    </row>
    <row r="5" spans="1:20" ht="18" customHeight="1" thickBot="1" x14ac:dyDescent="0.35">
      <c r="A5" s="347" t="s">
        <v>1070</v>
      </c>
      <c r="B5" s="360">
        <v>43555</v>
      </c>
      <c r="F5" s="361" t="s">
        <v>2146</v>
      </c>
      <c r="J5" s="362" t="s">
        <v>1071</v>
      </c>
      <c r="K5" s="363" t="s">
        <v>1072</v>
      </c>
      <c r="L5" s="364"/>
      <c r="M5" s="365"/>
    </row>
    <row r="6" spans="1:20" ht="6" customHeight="1" x14ac:dyDescent="0.2"/>
    <row r="7" spans="1:20" ht="25.5" x14ac:dyDescent="0.2">
      <c r="A7" s="366" t="s">
        <v>1073</v>
      </c>
      <c r="B7" s="367" t="s">
        <v>1074</v>
      </c>
      <c r="C7" s="367" t="s">
        <v>1075</v>
      </c>
      <c r="D7" s="366" t="s">
        <v>1076</v>
      </c>
      <c r="E7" s="366" t="s">
        <v>1077</v>
      </c>
      <c r="F7" s="366" t="s">
        <v>10</v>
      </c>
      <c r="G7" s="368" t="s">
        <v>1078</v>
      </c>
      <c r="H7" s="368" t="s">
        <v>1079</v>
      </c>
      <c r="I7" s="368" t="s">
        <v>1080</v>
      </c>
      <c r="J7" s="367" t="s">
        <v>9</v>
      </c>
      <c r="K7" s="369" t="s">
        <v>1081</v>
      </c>
      <c r="L7" s="369" t="s">
        <v>1082</v>
      </c>
      <c r="M7" s="369" t="s">
        <v>1083</v>
      </c>
      <c r="N7" s="369" t="s">
        <v>1084</v>
      </c>
      <c r="O7" s="369" t="s">
        <v>1085</v>
      </c>
      <c r="P7" s="369" t="s">
        <v>1086</v>
      </c>
      <c r="Q7" s="369" t="s">
        <v>1087</v>
      </c>
      <c r="R7" s="369" t="s">
        <v>1088</v>
      </c>
      <c r="S7" s="341" t="s">
        <v>2114</v>
      </c>
    </row>
    <row r="8" spans="1:20" x14ac:dyDescent="0.2">
      <c r="A8" s="370" t="str">
        <f t="shared" ref="A8:A13" si="0">UPPER(K8&amp;"-"&amp;L8&amp;"-"&amp;M8&amp;"-"&amp;N8)</f>
        <v>FN00-00000-280R-254N</v>
      </c>
      <c r="B8" s="371">
        <f t="shared" ref="B8:B13" si="1">ROUND(IF($J8&gt;0,$J8,0),2)</f>
        <v>0</v>
      </c>
      <c r="C8" s="371">
        <f t="shared" ref="C8:C13" si="2">ROUND(IF($J8&lt;0,-$J8,0),2)</f>
        <v>64425</v>
      </c>
      <c r="D8" s="372"/>
      <c r="E8" s="372"/>
      <c r="F8" s="370" t="str">
        <f>$B$3</f>
        <v>Amort of Tax Reform Reg Asset</v>
      </c>
      <c r="G8" s="372"/>
      <c r="H8" s="372"/>
      <c r="I8" s="372"/>
      <c r="J8" s="373">
        <f>+R8</f>
        <v>-64425</v>
      </c>
      <c r="K8" s="374" t="s">
        <v>541</v>
      </c>
      <c r="L8" s="374" t="s">
        <v>19</v>
      </c>
      <c r="M8" s="374" t="s">
        <v>357</v>
      </c>
      <c r="N8" s="374" t="s">
        <v>352</v>
      </c>
      <c r="O8" s="372">
        <f t="shared" ref="O8:O13" si="3">LEN(F8)</f>
        <v>29</v>
      </c>
      <c r="R8" s="375">
        <f>+T8*S8</f>
        <v>-64425</v>
      </c>
      <c r="S8" s="341">
        <v>3</v>
      </c>
      <c r="T8" s="29">
        <f>ROUND(+'Amort. of Reg Liab UnPr'!E14,0)</f>
        <v>-21475</v>
      </c>
    </row>
    <row r="9" spans="1:20" x14ac:dyDescent="0.2">
      <c r="A9" s="370" t="str">
        <f t="shared" si="0"/>
        <v>FN00-AA700-8120-4050</v>
      </c>
      <c r="B9" s="371">
        <f t="shared" si="1"/>
        <v>64425</v>
      </c>
      <c r="C9" s="371">
        <f t="shared" si="2"/>
        <v>0</v>
      </c>
      <c r="D9" s="372"/>
      <c r="E9" s="372"/>
      <c r="F9" s="370" t="str">
        <f t="shared" ref="F9:F13" si="4">$B$3</f>
        <v>Amort of Tax Reform Reg Asset</v>
      </c>
      <c r="G9" s="372"/>
      <c r="H9" s="372"/>
      <c r="I9" s="372"/>
      <c r="J9" s="373">
        <f t="shared" ref="J9:J13" si="5">+R9</f>
        <v>64425</v>
      </c>
      <c r="K9" s="374" t="s">
        <v>541</v>
      </c>
      <c r="L9" s="374" t="s">
        <v>118</v>
      </c>
      <c r="M9" s="374" t="s">
        <v>1706</v>
      </c>
      <c r="N9" s="374" t="s">
        <v>2115</v>
      </c>
      <c r="O9" s="372">
        <f t="shared" si="3"/>
        <v>29</v>
      </c>
      <c r="R9" s="375">
        <f t="shared" ref="R9:R13" si="6">+T9*S9</f>
        <v>64425</v>
      </c>
      <c r="S9" s="341">
        <v>3</v>
      </c>
      <c r="T9" s="29">
        <f>ROUND(+'Amort. of Reg Liab UnPr'!E15,0)</f>
        <v>21475</v>
      </c>
    </row>
    <row r="10" spans="1:20" x14ac:dyDescent="0.2">
      <c r="A10" s="370" t="str">
        <f t="shared" si="0"/>
        <v>FN00-00000-280R-254P</v>
      </c>
      <c r="B10" s="371">
        <f t="shared" si="1"/>
        <v>69162</v>
      </c>
      <c r="C10" s="371">
        <f t="shared" si="2"/>
        <v>0</v>
      </c>
      <c r="D10" s="372"/>
      <c r="E10" s="372"/>
      <c r="F10" s="370" t="str">
        <f t="shared" si="4"/>
        <v>Amort of Tax Reform Reg Asset</v>
      </c>
      <c r="G10" s="372"/>
      <c r="H10" s="372"/>
      <c r="I10" s="372"/>
      <c r="J10" s="373">
        <f t="shared" si="5"/>
        <v>69162</v>
      </c>
      <c r="K10" s="374" t="s">
        <v>541</v>
      </c>
      <c r="L10" s="374" t="s">
        <v>19</v>
      </c>
      <c r="M10" s="374" t="s">
        <v>357</v>
      </c>
      <c r="N10" s="374" t="s">
        <v>354</v>
      </c>
      <c r="O10" s="372">
        <f t="shared" si="3"/>
        <v>29</v>
      </c>
      <c r="R10" s="375">
        <f t="shared" si="6"/>
        <v>69162</v>
      </c>
      <c r="S10" s="341">
        <v>3</v>
      </c>
      <c r="T10" s="29">
        <f>ROUND(+'Amortization of Reg Liab Pr'!E14,0)</f>
        <v>23054</v>
      </c>
    </row>
    <row r="11" spans="1:20" x14ac:dyDescent="0.2">
      <c r="A11" s="370" t="str">
        <f t="shared" si="0"/>
        <v>FN00-AA700-8120-4050</v>
      </c>
      <c r="B11" s="371">
        <f t="shared" si="1"/>
        <v>0</v>
      </c>
      <c r="C11" s="371">
        <f t="shared" si="2"/>
        <v>69162</v>
      </c>
      <c r="D11" s="372"/>
      <c r="E11" s="372"/>
      <c r="F11" s="370" t="str">
        <f t="shared" si="4"/>
        <v>Amort of Tax Reform Reg Asset</v>
      </c>
      <c r="G11" s="372"/>
      <c r="H11" s="372"/>
      <c r="I11" s="372"/>
      <c r="J11" s="373">
        <f t="shared" si="5"/>
        <v>-69162</v>
      </c>
      <c r="K11" s="374" t="s">
        <v>541</v>
      </c>
      <c r="L11" s="374" t="s">
        <v>118</v>
      </c>
      <c r="M11" s="374" t="s">
        <v>1706</v>
      </c>
      <c r="N11" s="374" t="s">
        <v>2115</v>
      </c>
      <c r="O11" s="372">
        <f t="shared" si="3"/>
        <v>29</v>
      </c>
      <c r="R11" s="375">
        <f t="shared" si="6"/>
        <v>-69162</v>
      </c>
      <c r="S11" s="341">
        <v>3</v>
      </c>
      <c r="T11" s="29">
        <f>ROUND(+'Amortization of Reg Liab Pr'!E15,0)</f>
        <v>-23054</v>
      </c>
    </row>
    <row r="12" spans="1:20" x14ac:dyDescent="0.2">
      <c r="A12" s="370" t="str">
        <f t="shared" si="0"/>
        <v>FN00-00000-25TX-2822</v>
      </c>
      <c r="B12" s="371">
        <f t="shared" si="1"/>
        <v>0</v>
      </c>
      <c r="C12" s="371">
        <f t="shared" si="2"/>
        <v>1200</v>
      </c>
      <c r="D12" s="372"/>
      <c r="E12" s="372"/>
      <c r="F12" s="370" t="str">
        <f t="shared" si="4"/>
        <v>Amort of Tax Reform Reg Asset</v>
      </c>
      <c r="G12" s="372"/>
      <c r="H12" s="372"/>
      <c r="I12" s="372"/>
      <c r="J12" s="373">
        <f t="shared" si="5"/>
        <v>-1200</v>
      </c>
      <c r="K12" s="374" t="s">
        <v>541</v>
      </c>
      <c r="L12" s="374" t="s">
        <v>19</v>
      </c>
      <c r="M12" s="374" t="s">
        <v>239</v>
      </c>
      <c r="N12" s="374" t="s">
        <v>34</v>
      </c>
      <c r="O12" s="372">
        <f t="shared" si="3"/>
        <v>29</v>
      </c>
      <c r="R12" s="375">
        <f t="shared" si="6"/>
        <v>-1200</v>
      </c>
      <c r="S12" s="341">
        <v>3</v>
      </c>
      <c r="T12" s="29">
        <f>ROUND(+'Amort. of 25TX'!E14,0)</f>
        <v>-400</v>
      </c>
    </row>
    <row r="13" spans="1:20" x14ac:dyDescent="0.2">
      <c r="A13" s="370" t="str">
        <f t="shared" si="0"/>
        <v>FN00-AA700-8500-4101</v>
      </c>
      <c r="B13" s="371">
        <f t="shared" si="1"/>
        <v>1200</v>
      </c>
      <c r="C13" s="371">
        <f t="shared" si="2"/>
        <v>0</v>
      </c>
      <c r="D13" s="372"/>
      <c r="E13" s="372"/>
      <c r="F13" s="370" t="str">
        <f t="shared" si="4"/>
        <v>Amort of Tax Reform Reg Asset</v>
      </c>
      <c r="G13" s="372"/>
      <c r="H13" s="372"/>
      <c r="I13" s="372"/>
      <c r="J13" s="373">
        <f t="shared" si="5"/>
        <v>1200</v>
      </c>
      <c r="K13" s="374" t="s">
        <v>541</v>
      </c>
      <c r="L13" s="374" t="s">
        <v>118</v>
      </c>
      <c r="M13" s="374" t="s">
        <v>1105</v>
      </c>
      <c r="N13" s="374" t="s">
        <v>1106</v>
      </c>
      <c r="O13" s="372">
        <f t="shared" si="3"/>
        <v>29</v>
      </c>
      <c r="R13" s="375">
        <f t="shared" si="6"/>
        <v>1200</v>
      </c>
      <c r="S13" s="341">
        <v>3</v>
      </c>
      <c r="T13" s="29">
        <f>ROUND(+'Amort. of 25TX'!E15,0)</f>
        <v>400</v>
      </c>
    </row>
    <row r="14" spans="1:20" ht="6" customHeight="1" x14ac:dyDescent="0.2"/>
    <row r="15" spans="1:20" ht="13.5" thickBot="1" x14ac:dyDescent="0.25">
      <c r="A15" s="359" t="s">
        <v>1099</v>
      </c>
      <c r="B15" s="376">
        <f>SUBTOTAL(9,B8:B14)</f>
        <v>134787</v>
      </c>
      <c r="C15" s="376">
        <f>SUBTOTAL(9,C8:C14)</f>
        <v>134787</v>
      </c>
      <c r="J15" s="376">
        <f>SUBTOTAL(9,J8:J14)</f>
        <v>0</v>
      </c>
      <c r="K15" s="377"/>
      <c r="L15" s="350"/>
      <c r="M15" s="350"/>
      <c r="N15" s="351"/>
      <c r="O15" s="378">
        <f>SUBTOTAL(3,O8:O14)</f>
        <v>6</v>
      </c>
      <c r="P15" s="376"/>
      <c r="Q15" s="376"/>
      <c r="R15" s="376"/>
    </row>
    <row r="16" spans="1:20" ht="6" customHeight="1" x14ac:dyDescent="0.2"/>
    <row r="17" spans="1:19" x14ac:dyDescent="0.2">
      <c r="A17" s="341" t="s">
        <v>1100</v>
      </c>
      <c r="C17" s="127">
        <f>B15-C15</f>
        <v>0</v>
      </c>
    </row>
    <row r="23" spans="1:19" x14ac:dyDescent="0.2">
      <c r="A23" s="134" t="s">
        <v>1101</v>
      </c>
      <c r="B23" s="371">
        <f>ROUND(IF($J23&gt;0,$J23,0),2)</f>
        <v>0</v>
      </c>
      <c r="C23" s="371">
        <f>ROUND(IF($J23&lt;0,-$J23,0),2)</f>
        <v>0</v>
      </c>
      <c r="D23" s="134"/>
      <c r="E23" s="135"/>
      <c r="F23" s="134"/>
      <c r="G23" s="136"/>
      <c r="H23" s="136"/>
      <c r="I23" s="136"/>
      <c r="J23" s="137">
        <v>0</v>
      </c>
      <c r="K23" s="138" t="str">
        <f>LEFT($A23,4)</f>
        <v>cccc</v>
      </c>
      <c r="L23" s="138" t="str">
        <f>MID($A23,6,5)</f>
        <v>ddddd</v>
      </c>
      <c r="M23" s="138" t="str">
        <f>MID($A23,12,4)</f>
        <v>nnnn</v>
      </c>
      <c r="N23" s="138" t="str">
        <f>RIGHT($A23,4)</f>
        <v>aaaa</v>
      </c>
      <c r="O23" s="136">
        <f t="shared" ref="O23" si="7">LEN(F23)</f>
        <v>0</v>
      </c>
      <c r="S23" s="341" t="s">
        <v>1102</v>
      </c>
    </row>
  </sheetData>
  <autoFilter ref="A7:R13"/>
  <conditionalFormatting sqref="O8:O9">
    <cfRule type="cellIs" dxfId="20" priority="4" stopIfTrue="1" operator="greaterThan">
      <formula>40</formula>
    </cfRule>
  </conditionalFormatting>
  <conditionalFormatting sqref="M3">
    <cfRule type="cellIs" dxfId="19" priority="3" stopIfTrue="1" operator="greaterThan">
      <formula>30</formula>
    </cfRule>
  </conditionalFormatting>
  <conditionalFormatting sqref="O10:O13">
    <cfRule type="cellIs" dxfId="18" priority="2" stopIfTrue="1" operator="greaterThan">
      <formula>40</formula>
    </cfRule>
  </conditionalFormatting>
  <conditionalFormatting sqref="O23">
    <cfRule type="cellIs" dxfId="17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>
    <oddHeader>&amp;RVersion Oct 2016</oddHeader>
    <oddFooter>&amp;L&amp;F &amp;A&amp;CPage &amp;P of 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8"/>
  <sheetViews>
    <sheetView topLeftCell="A31" workbookViewId="0"/>
  </sheetViews>
  <sheetFormatPr defaultColWidth="9.140625" defaultRowHeight="12.75" x14ac:dyDescent="0.2"/>
  <cols>
    <col min="1" max="1" width="7.85546875" style="231" customWidth="1"/>
    <col min="2" max="2" width="6" style="231" bestFit="1" customWidth="1"/>
    <col min="3" max="3" width="9.140625" style="231"/>
    <col min="4" max="4" width="14.7109375" style="231" customWidth="1"/>
    <col min="5" max="5" width="37.85546875" style="231" customWidth="1"/>
    <col min="6" max="6" width="19" style="231" customWidth="1"/>
    <col min="7" max="7" width="13.28515625" style="231" customWidth="1"/>
    <col min="8" max="8" width="18.7109375" style="231" customWidth="1"/>
    <col min="9" max="9" width="16.140625" style="231" customWidth="1"/>
    <col min="10" max="10" width="11.7109375" style="231" customWidth="1"/>
    <col min="11" max="11" width="20.42578125" style="231" customWidth="1"/>
    <col min="12" max="12" width="9.140625" style="231" customWidth="1"/>
    <col min="13" max="13" width="12.42578125" style="231" customWidth="1"/>
    <col min="14" max="14" width="16" style="231" customWidth="1"/>
    <col min="15" max="15" width="16.5703125" style="231" customWidth="1"/>
    <col min="16" max="16" width="10.5703125" style="231" customWidth="1"/>
    <col min="17" max="17" width="19.42578125" style="231" customWidth="1"/>
    <col min="18" max="18" width="18.28515625" style="231" customWidth="1"/>
    <col min="19" max="19" width="27" style="231" customWidth="1"/>
    <col min="20" max="20" width="21.85546875" style="231" customWidth="1"/>
    <col min="21" max="21" width="30.5703125" style="231" customWidth="1"/>
    <col min="22" max="22" width="5.140625" style="231" customWidth="1"/>
    <col min="23" max="23" width="19.28515625" style="231" customWidth="1"/>
    <col min="24" max="24" width="5.42578125" style="231" customWidth="1"/>
    <col min="25" max="25" width="14.28515625" style="231" customWidth="1"/>
    <col min="26" max="26" width="19.5703125" style="231" customWidth="1"/>
    <col min="27" max="27" width="12.5703125" style="231" customWidth="1"/>
    <col min="28" max="28" width="16.28515625" style="231" customWidth="1"/>
    <col min="29" max="16384" width="9.140625" style="231"/>
  </cols>
  <sheetData>
    <row r="1" spans="1:28" ht="30" x14ac:dyDescent="0.4">
      <c r="A1" s="236" t="s">
        <v>341</v>
      </c>
      <c r="B1" s="236"/>
      <c r="D1" s="237"/>
      <c r="E1" s="237"/>
      <c r="F1" s="237"/>
      <c r="G1" s="237"/>
      <c r="H1" s="237"/>
    </row>
    <row r="2" spans="1:28" ht="18" customHeight="1" x14ac:dyDescent="0.25">
      <c r="D2" s="238" t="s">
        <v>340</v>
      </c>
      <c r="E2" s="237"/>
      <c r="F2" s="237"/>
      <c r="G2" s="237"/>
      <c r="H2" s="237"/>
      <c r="I2" s="231" t="s">
        <v>22</v>
      </c>
      <c r="J2" s="231" t="s">
        <v>22</v>
      </c>
      <c r="K2" s="231" t="s">
        <v>22</v>
      </c>
      <c r="L2" s="231" t="s">
        <v>22</v>
      </c>
      <c r="M2" s="231" t="s">
        <v>22</v>
      </c>
      <c r="N2" s="231" t="s">
        <v>22</v>
      </c>
      <c r="O2" s="231" t="s">
        <v>22</v>
      </c>
      <c r="P2" s="231" t="s">
        <v>22</v>
      </c>
      <c r="Q2" s="231" t="s">
        <v>22</v>
      </c>
      <c r="R2" s="231" t="s">
        <v>22</v>
      </c>
      <c r="S2" s="231" t="s">
        <v>22</v>
      </c>
      <c r="T2" s="231" t="s">
        <v>22</v>
      </c>
      <c r="U2" s="231" t="s">
        <v>22</v>
      </c>
      <c r="V2" s="231" t="s">
        <v>22</v>
      </c>
      <c r="W2" s="231" t="s">
        <v>22</v>
      </c>
      <c r="X2" s="231" t="s">
        <v>22</v>
      </c>
      <c r="Y2" s="231" t="s">
        <v>22</v>
      </c>
      <c r="Z2" s="231" t="s">
        <v>22</v>
      </c>
      <c r="AA2" s="231" t="s">
        <v>22</v>
      </c>
      <c r="AB2" s="231" t="s">
        <v>22</v>
      </c>
    </row>
    <row r="3" spans="1:28" ht="15" customHeight="1" x14ac:dyDescent="0.2">
      <c r="D3" s="239" t="s">
        <v>319</v>
      </c>
      <c r="E3" s="237"/>
      <c r="F3" s="237"/>
      <c r="G3" s="237"/>
      <c r="H3" s="237"/>
      <c r="I3" s="231" t="s">
        <v>22</v>
      </c>
      <c r="J3" s="231" t="s">
        <v>22</v>
      </c>
      <c r="K3" s="231" t="s">
        <v>22</v>
      </c>
      <c r="L3" s="231" t="s">
        <v>22</v>
      </c>
      <c r="M3" s="231" t="s">
        <v>22</v>
      </c>
      <c r="N3" s="231" t="s">
        <v>22</v>
      </c>
      <c r="O3" s="231" t="s">
        <v>22</v>
      </c>
      <c r="P3" s="231" t="s">
        <v>22</v>
      </c>
      <c r="Q3" s="231" t="s">
        <v>22</v>
      </c>
      <c r="R3" s="231" t="s">
        <v>22</v>
      </c>
      <c r="S3" s="231" t="s">
        <v>22</v>
      </c>
      <c r="T3" s="231" t="s">
        <v>22</v>
      </c>
      <c r="U3" s="231" t="s">
        <v>22</v>
      </c>
      <c r="V3" s="231" t="s">
        <v>22</v>
      </c>
      <c r="W3" s="231" t="s">
        <v>22</v>
      </c>
      <c r="X3" s="231" t="s">
        <v>22</v>
      </c>
      <c r="Y3" s="231" t="s">
        <v>22</v>
      </c>
      <c r="Z3" s="231" t="s">
        <v>22</v>
      </c>
      <c r="AA3" s="231" t="s">
        <v>22</v>
      </c>
      <c r="AB3" s="231" t="s">
        <v>22</v>
      </c>
    </row>
    <row r="4" spans="1:28" ht="15" customHeight="1" x14ac:dyDescent="0.25">
      <c r="D4" s="418" t="s">
        <v>2043</v>
      </c>
      <c r="E4" s="419"/>
      <c r="F4" s="419"/>
      <c r="G4" s="419"/>
      <c r="H4" s="419"/>
      <c r="I4" s="231" t="s">
        <v>22</v>
      </c>
      <c r="J4" s="231" t="s">
        <v>22</v>
      </c>
      <c r="K4" s="231" t="s">
        <v>22</v>
      </c>
      <c r="L4" s="231" t="s">
        <v>22</v>
      </c>
      <c r="M4" s="231" t="s">
        <v>22</v>
      </c>
      <c r="N4" s="231" t="s">
        <v>22</v>
      </c>
      <c r="O4" s="231" t="s">
        <v>22</v>
      </c>
      <c r="P4" s="231" t="s">
        <v>22</v>
      </c>
      <c r="Q4" s="231" t="s">
        <v>22</v>
      </c>
      <c r="R4" s="231" t="s">
        <v>22</v>
      </c>
      <c r="S4" s="231" t="s">
        <v>22</v>
      </c>
      <c r="T4" s="231" t="s">
        <v>22</v>
      </c>
      <c r="U4" s="231" t="s">
        <v>22</v>
      </c>
      <c r="V4" s="231" t="s">
        <v>22</v>
      </c>
      <c r="W4" s="231" t="s">
        <v>22</v>
      </c>
      <c r="X4" s="231" t="s">
        <v>22</v>
      </c>
      <c r="Y4" s="231" t="s">
        <v>22</v>
      </c>
      <c r="Z4" s="231" t="s">
        <v>22</v>
      </c>
      <c r="AA4" s="231" t="s">
        <v>22</v>
      </c>
      <c r="AB4" s="231" t="s">
        <v>22</v>
      </c>
    </row>
    <row r="5" spans="1:28" ht="15" customHeight="1" x14ac:dyDescent="0.25">
      <c r="D5" s="247"/>
      <c r="E5" s="248"/>
      <c r="F5" s="248"/>
      <c r="G5" s="248"/>
      <c r="H5" s="248"/>
    </row>
    <row r="6" spans="1:28" ht="12.75" customHeight="1" x14ac:dyDescent="0.2">
      <c r="D6" s="239" t="s">
        <v>22</v>
      </c>
      <c r="E6" s="237"/>
      <c r="F6" s="237"/>
      <c r="G6" s="237"/>
      <c r="H6" s="237"/>
      <c r="I6" s="231" t="s">
        <v>22</v>
      </c>
      <c r="J6" s="231" t="s">
        <v>22</v>
      </c>
      <c r="K6" s="231" t="s">
        <v>22</v>
      </c>
      <c r="L6" s="231" t="s">
        <v>22</v>
      </c>
      <c r="M6" s="231" t="s">
        <v>22</v>
      </c>
      <c r="N6" s="231" t="s">
        <v>22</v>
      </c>
      <c r="O6" s="231" t="s">
        <v>22</v>
      </c>
      <c r="P6" s="231" t="s">
        <v>22</v>
      </c>
      <c r="Q6" s="231" t="s">
        <v>22</v>
      </c>
      <c r="R6" s="231" t="s">
        <v>22</v>
      </c>
      <c r="S6" s="231" t="s">
        <v>22</v>
      </c>
      <c r="T6" s="231" t="s">
        <v>22</v>
      </c>
      <c r="U6" s="231" t="s">
        <v>22</v>
      </c>
      <c r="V6" s="231" t="s">
        <v>22</v>
      </c>
      <c r="W6" s="231" t="s">
        <v>22</v>
      </c>
      <c r="X6" s="231" t="s">
        <v>22</v>
      </c>
      <c r="Y6" s="231" t="s">
        <v>22</v>
      </c>
      <c r="Z6" s="231" t="s">
        <v>22</v>
      </c>
      <c r="AA6" s="231" t="s">
        <v>22</v>
      </c>
      <c r="AB6" s="231" t="s">
        <v>22</v>
      </c>
    </row>
    <row r="7" spans="1:28" ht="12.75" customHeight="1" x14ac:dyDescent="0.2">
      <c r="C7" s="240"/>
      <c r="D7" s="246">
        <v>1</v>
      </c>
      <c r="E7" s="246">
        <v>2</v>
      </c>
      <c r="F7" s="246">
        <v>3</v>
      </c>
      <c r="G7" s="246">
        <v>4</v>
      </c>
      <c r="H7" s="246">
        <v>5</v>
      </c>
      <c r="I7" s="246">
        <v>6</v>
      </c>
      <c r="J7" s="246">
        <v>7</v>
      </c>
      <c r="K7" s="246">
        <v>8</v>
      </c>
      <c r="L7" s="246">
        <v>9</v>
      </c>
      <c r="M7" s="246">
        <v>10</v>
      </c>
      <c r="N7" s="246">
        <v>11</v>
      </c>
      <c r="O7" s="246">
        <v>12</v>
      </c>
      <c r="P7" s="246">
        <v>13</v>
      </c>
      <c r="Q7" s="246">
        <v>14</v>
      </c>
      <c r="R7" s="246">
        <v>15</v>
      </c>
      <c r="S7" s="246">
        <v>16</v>
      </c>
      <c r="T7" s="246">
        <v>17</v>
      </c>
      <c r="U7" s="246">
        <v>18</v>
      </c>
      <c r="V7" s="246">
        <v>19</v>
      </c>
      <c r="W7" s="246">
        <v>20</v>
      </c>
      <c r="X7" s="246">
        <v>21</v>
      </c>
      <c r="Y7" s="246">
        <v>22</v>
      </c>
      <c r="Z7" s="246">
        <v>23</v>
      </c>
      <c r="AA7" s="246">
        <v>24</v>
      </c>
      <c r="AB7" s="246">
        <v>25</v>
      </c>
    </row>
    <row r="8" spans="1:28" ht="12.75" customHeight="1" x14ac:dyDescent="0.2">
      <c r="D8" s="231" t="s">
        <v>22</v>
      </c>
      <c r="E8" s="231" t="s">
        <v>22</v>
      </c>
      <c r="F8" s="231" t="s">
        <v>22</v>
      </c>
      <c r="G8" s="231" t="s">
        <v>22</v>
      </c>
      <c r="H8" s="231" t="s">
        <v>22</v>
      </c>
      <c r="I8" s="231" t="s">
        <v>22</v>
      </c>
      <c r="J8" s="231" t="s">
        <v>22</v>
      </c>
      <c r="K8" s="231" t="s">
        <v>22</v>
      </c>
      <c r="L8" s="231" t="s">
        <v>22</v>
      </c>
      <c r="M8" s="231" t="s">
        <v>22</v>
      </c>
      <c r="N8" s="231" t="s">
        <v>22</v>
      </c>
      <c r="O8" s="231" t="s">
        <v>22</v>
      </c>
      <c r="P8" s="231" t="s">
        <v>22</v>
      </c>
      <c r="Q8" s="231" t="s">
        <v>22</v>
      </c>
      <c r="R8" s="231" t="s">
        <v>22</v>
      </c>
      <c r="S8" s="231" t="s">
        <v>22</v>
      </c>
      <c r="T8" s="231" t="s">
        <v>22</v>
      </c>
      <c r="U8" s="231" t="s">
        <v>22</v>
      </c>
      <c r="V8" s="231" t="s">
        <v>22</v>
      </c>
      <c r="W8" s="231" t="s">
        <v>22</v>
      </c>
      <c r="X8" s="231" t="s">
        <v>22</v>
      </c>
      <c r="Y8" s="231" t="s">
        <v>22</v>
      </c>
      <c r="Z8" s="231" t="s">
        <v>22</v>
      </c>
      <c r="AA8" s="231" t="s">
        <v>22</v>
      </c>
      <c r="AB8" s="231" t="s">
        <v>22</v>
      </c>
    </row>
    <row r="9" spans="1:28" ht="12.75" customHeight="1" x14ac:dyDescent="0.25">
      <c r="A9" s="228" t="s">
        <v>318</v>
      </c>
      <c r="B9" s="228" t="s">
        <v>2025</v>
      </c>
      <c r="C9" s="230"/>
      <c r="D9" s="235" t="s">
        <v>317</v>
      </c>
      <c r="E9" s="235" t="s">
        <v>316</v>
      </c>
      <c r="F9" s="235" t="s">
        <v>315</v>
      </c>
      <c r="G9" s="235" t="s">
        <v>314</v>
      </c>
      <c r="H9" s="235" t="s">
        <v>313</v>
      </c>
      <c r="I9" s="235" t="s">
        <v>2042</v>
      </c>
      <c r="J9" s="235" t="s">
        <v>2041</v>
      </c>
      <c r="K9" s="235" t="s">
        <v>2040</v>
      </c>
      <c r="L9" s="235" t="s">
        <v>312</v>
      </c>
      <c r="M9" s="235" t="s">
        <v>311</v>
      </c>
      <c r="N9" s="235" t="s">
        <v>310</v>
      </c>
      <c r="O9" s="235" t="s">
        <v>335</v>
      </c>
      <c r="P9" s="235" t="s">
        <v>324</v>
      </c>
      <c r="Q9" s="235" t="s">
        <v>325</v>
      </c>
      <c r="R9" s="235" t="s">
        <v>326</v>
      </c>
      <c r="S9" s="235" t="s">
        <v>327</v>
      </c>
      <c r="T9" s="235" t="s">
        <v>328</v>
      </c>
      <c r="U9" s="235" t="s">
        <v>329</v>
      </c>
      <c r="V9" s="235" t="s">
        <v>309</v>
      </c>
      <c r="W9" s="235" t="s">
        <v>308</v>
      </c>
      <c r="X9" s="235" t="s">
        <v>307</v>
      </c>
      <c r="Y9" s="235" t="s">
        <v>306</v>
      </c>
      <c r="Z9" s="235" t="s">
        <v>305</v>
      </c>
      <c r="AA9" s="235" t="s">
        <v>304</v>
      </c>
      <c r="AB9" s="235" t="s">
        <v>303</v>
      </c>
    </row>
    <row r="10" spans="1:28" ht="12.75" customHeight="1" x14ac:dyDescent="0.25">
      <c r="A10" s="228" t="str">
        <f t="shared" ref="A10:A43" si="0">LEFT(D10,4)</f>
        <v>2500</v>
      </c>
      <c r="B10" s="228">
        <v>282</v>
      </c>
      <c r="C10" s="82" t="s">
        <v>1053</v>
      </c>
      <c r="D10" s="231" t="s">
        <v>33</v>
      </c>
      <c r="E10" s="231" t="s">
        <v>573</v>
      </c>
      <c r="F10" s="234">
        <v>169730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169730</v>
      </c>
      <c r="N10" s="234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0</v>
      </c>
      <c r="U10" s="234">
        <v>0</v>
      </c>
      <c r="V10" s="234">
        <v>0</v>
      </c>
      <c r="W10" s="234">
        <v>0</v>
      </c>
      <c r="X10" s="234">
        <v>0</v>
      </c>
      <c r="Y10" s="234">
        <v>0</v>
      </c>
      <c r="Z10" s="234">
        <v>0</v>
      </c>
      <c r="AA10" s="234">
        <v>0</v>
      </c>
      <c r="AB10" s="234">
        <v>169730</v>
      </c>
    </row>
    <row r="11" spans="1:28" ht="12.75" customHeight="1" x14ac:dyDescent="0.25">
      <c r="A11" s="228" t="str">
        <f t="shared" si="0"/>
        <v>25AA</v>
      </c>
      <c r="B11" s="228">
        <v>283</v>
      </c>
      <c r="C11" s="84" t="s">
        <v>1054</v>
      </c>
      <c r="D11" s="231" t="s">
        <v>43</v>
      </c>
      <c r="E11" s="231" t="s">
        <v>1037</v>
      </c>
      <c r="F11" s="234">
        <v>-9322794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-9322794</v>
      </c>
      <c r="N11" s="234">
        <v>0</v>
      </c>
      <c r="O11" s="234">
        <v>0</v>
      </c>
      <c r="P11" s="234">
        <v>0</v>
      </c>
      <c r="Q11" s="234">
        <v>0</v>
      </c>
      <c r="R11" s="234">
        <v>0</v>
      </c>
      <c r="S11" s="234">
        <v>0</v>
      </c>
      <c r="T11" s="234">
        <v>0</v>
      </c>
      <c r="U11" s="234">
        <v>0</v>
      </c>
      <c r="V11" s="234">
        <v>0</v>
      </c>
      <c r="W11" s="234">
        <v>0</v>
      </c>
      <c r="X11" s="234">
        <v>0</v>
      </c>
      <c r="Y11" s="234">
        <v>426996</v>
      </c>
      <c r="Z11" s="234">
        <v>0</v>
      </c>
      <c r="AA11" s="234">
        <v>0</v>
      </c>
      <c r="AB11" s="234">
        <v>-8895798</v>
      </c>
    </row>
    <row r="12" spans="1:28" ht="12.75" customHeight="1" x14ac:dyDescent="0.25">
      <c r="A12" s="228" t="str">
        <f t="shared" si="0"/>
        <v>25AF</v>
      </c>
      <c r="B12" s="228">
        <v>282</v>
      </c>
      <c r="C12" s="84" t="s">
        <v>1054</v>
      </c>
      <c r="D12" s="231" t="s">
        <v>27</v>
      </c>
      <c r="E12" s="231" t="s">
        <v>302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  <c r="T12" s="234">
        <v>0</v>
      </c>
      <c r="U12" s="234">
        <v>0</v>
      </c>
      <c r="V12" s="234">
        <v>0</v>
      </c>
      <c r="W12" s="234">
        <v>0</v>
      </c>
      <c r="X12" s="234">
        <v>0</v>
      </c>
      <c r="Y12" s="234">
        <v>0</v>
      </c>
      <c r="Z12" s="234">
        <v>0</v>
      </c>
      <c r="AA12" s="234">
        <v>0</v>
      </c>
      <c r="AB12" s="234">
        <v>0</v>
      </c>
    </row>
    <row r="13" spans="1:28" ht="12.75" customHeight="1" x14ac:dyDescent="0.25">
      <c r="A13" s="228" t="str">
        <f t="shared" si="0"/>
        <v>25AM</v>
      </c>
      <c r="B13" s="228">
        <v>283</v>
      </c>
      <c r="C13" s="82" t="s">
        <v>1053</v>
      </c>
      <c r="D13" s="231" t="s">
        <v>59</v>
      </c>
      <c r="E13" s="231" t="s">
        <v>574</v>
      </c>
      <c r="F13" s="234">
        <v>1383554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  <c r="L13" s="234">
        <v>63</v>
      </c>
      <c r="M13" s="234">
        <v>1383617</v>
      </c>
      <c r="N13" s="234">
        <v>194567</v>
      </c>
      <c r="O13" s="234">
        <v>0</v>
      </c>
      <c r="P13" s="234">
        <v>0</v>
      </c>
      <c r="Q13" s="234">
        <v>0</v>
      </c>
      <c r="R13" s="234">
        <v>0</v>
      </c>
      <c r="S13" s="234">
        <v>0</v>
      </c>
      <c r="T13" s="234">
        <v>0</v>
      </c>
      <c r="U13" s="234">
        <v>0</v>
      </c>
      <c r="V13" s="234">
        <v>0</v>
      </c>
      <c r="W13" s="234">
        <v>0</v>
      </c>
      <c r="X13" s="234">
        <v>0</v>
      </c>
      <c r="Y13" s="234">
        <v>0</v>
      </c>
      <c r="Z13" s="234">
        <v>0</v>
      </c>
      <c r="AA13" s="234">
        <v>0</v>
      </c>
      <c r="AB13" s="234">
        <v>1578184</v>
      </c>
    </row>
    <row r="14" spans="1:28" ht="12.75" customHeight="1" x14ac:dyDescent="0.25">
      <c r="A14" s="228" t="str">
        <f t="shared" si="0"/>
        <v>25AM</v>
      </c>
      <c r="B14" s="228">
        <v>283</v>
      </c>
      <c r="C14" s="82" t="s">
        <v>1053</v>
      </c>
      <c r="D14" s="231" t="s">
        <v>575</v>
      </c>
      <c r="E14" s="231" t="s">
        <v>576</v>
      </c>
      <c r="F14" s="234">
        <v>-96623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-96623</v>
      </c>
      <c r="N14" s="234">
        <v>8114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  <c r="T14" s="234">
        <v>0</v>
      </c>
      <c r="U14" s="234">
        <v>0</v>
      </c>
      <c r="V14" s="234">
        <v>0</v>
      </c>
      <c r="W14" s="234">
        <v>0</v>
      </c>
      <c r="X14" s="234">
        <v>0</v>
      </c>
      <c r="Y14" s="234">
        <v>0</v>
      </c>
      <c r="Z14" s="234">
        <v>0</v>
      </c>
      <c r="AA14" s="234">
        <v>0</v>
      </c>
      <c r="AB14" s="234">
        <v>-88509</v>
      </c>
    </row>
    <row r="15" spans="1:28" ht="12.75" customHeight="1" x14ac:dyDescent="0.25">
      <c r="A15" s="228" t="str">
        <f t="shared" si="0"/>
        <v>25BD</v>
      </c>
      <c r="B15" s="228">
        <v>283</v>
      </c>
      <c r="C15" s="82" t="s">
        <v>1053</v>
      </c>
      <c r="D15" s="231" t="s">
        <v>65</v>
      </c>
      <c r="E15" s="231" t="s">
        <v>301</v>
      </c>
      <c r="F15" s="234">
        <v>33798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2</v>
      </c>
      <c r="M15" s="234">
        <v>33800</v>
      </c>
      <c r="N15" s="234">
        <v>-988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34">
        <v>0</v>
      </c>
      <c r="V15" s="234">
        <v>0</v>
      </c>
      <c r="W15" s="234">
        <v>0</v>
      </c>
      <c r="X15" s="234">
        <v>0</v>
      </c>
      <c r="Y15" s="234">
        <v>0</v>
      </c>
      <c r="Z15" s="234">
        <v>0</v>
      </c>
      <c r="AA15" s="234">
        <v>0</v>
      </c>
      <c r="AB15" s="234">
        <v>32812</v>
      </c>
    </row>
    <row r="16" spans="1:28" ht="12.75" customHeight="1" x14ac:dyDescent="0.25">
      <c r="A16" s="213" t="str">
        <f t="shared" si="0"/>
        <v>25BN</v>
      </c>
      <c r="B16" s="213">
        <v>283</v>
      </c>
      <c r="C16" s="82" t="s">
        <v>1053</v>
      </c>
      <c r="D16" s="231" t="s">
        <v>300</v>
      </c>
      <c r="E16" s="231" t="s">
        <v>299</v>
      </c>
      <c r="F16" s="234">
        <v>0</v>
      </c>
      <c r="G16" s="234">
        <v>0</v>
      </c>
      <c r="H16" s="234">
        <v>0</v>
      </c>
      <c r="I16" s="234">
        <v>0</v>
      </c>
      <c r="J16" s="234">
        <v>0</v>
      </c>
      <c r="K16" s="234">
        <v>254799</v>
      </c>
      <c r="L16" s="234">
        <v>0</v>
      </c>
      <c r="M16" s="234">
        <v>254799</v>
      </c>
      <c r="N16" s="234">
        <v>0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0</v>
      </c>
      <c r="W16" s="234">
        <v>0</v>
      </c>
      <c r="X16" s="234">
        <v>0</v>
      </c>
      <c r="Y16" s="234">
        <v>0</v>
      </c>
      <c r="Z16" s="234">
        <v>0</v>
      </c>
      <c r="AA16" s="234">
        <v>0</v>
      </c>
      <c r="AB16" s="234">
        <v>254799</v>
      </c>
    </row>
    <row r="17" spans="1:28" ht="12.75" customHeight="1" x14ac:dyDescent="0.25">
      <c r="A17" s="228" t="str">
        <f t="shared" si="0"/>
        <v>25CN</v>
      </c>
      <c r="B17" s="228">
        <v>283</v>
      </c>
      <c r="C17" s="82" t="s">
        <v>1053</v>
      </c>
      <c r="D17" s="231" t="s">
        <v>380</v>
      </c>
      <c r="E17" s="231" t="s">
        <v>577</v>
      </c>
      <c r="F17" s="234">
        <v>195143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4</v>
      </c>
      <c r="M17" s="234">
        <v>195147</v>
      </c>
      <c r="N17" s="234">
        <v>-123564</v>
      </c>
      <c r="O17" s="234">
        <v>0</v>
      </c>
      <c r="P17" s="234">
        <v>0</v>
      </c>
      <c r="Q17" s="234">
        <v>0</v>
      </c>
      <c r="R17" s="234">
        <v>0</v>
      </c>
      <c r="S17" s="234">
        <v>0</v>
      </c>
      <c r="T17" s="234">
        <v>0</v>
      </c>
      <c r="U17" s="234">
        <v>0</v>
      </c>
      <c r="V17" s="234">
        <v>0</v>
      </c>
      <c r="W17" s="234">
        <v>0</v>
      </c>
      <c r="X17" s="234">
        <v>0</v>
      </c>
      <c r="Y17" s="234">
        <v>0</v>
      </c>
      <c r="Z17" s="234">
        <v>0</v>
      </c>
      <c r="AA17" s="234">
        <v>0</v>
      </c>
      <c r="AB17" s="234">
        <v>71584</v>
      </c>
    </row>
    <row r="18" spans="1:28" ht="12.75" customHeight="1" x14ac:dyDescent="0.25">
      <c r="A18" s="228" t="str">
        <f t="shared" si="0"/>
        <v>25DP</v>
      </c>
      <c r="B18" s="228">
        <v>282</v>
      </c>
      <c r="C18" s="80" t="s">
        <v>1055</v>
      </c>
      <c r="D18" s="231" t="s">
        <v>298</v>
      </c>
      <c r="E18" s="231" t="s">
        <v>297</v>
      </c>
      <c r="F18" s="234">
        <v>-30583947</v>
      </c>
      <c r="G18" s="234">
        <v>0</v>
      </c>
      <c r="H18" s="234">
        <v>0</v>
      </c>
      <c r="I18" s="234">
        <v>0</v>
      </c>
      <c r="J18" s="234">
        <v>-1411535</v>
      </c>
      <c r="K18" s="234">
        <v>0</v>
      </c>
      <c r="L18" s="234">
        <v>0</v>
      </c>
      <c r="M18" s="234">
        <v>-31995482</v>
      </c>
      <c r="N18" s="234">
        <v>-681517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0</v>
      </c>
      <c r="U18" s="234">
        <v>0</v>
      </c>
      <c r="V18" s="234">
        <v>0</v>
      </c>
      <c r="W18" s="234">
        <v>0</v>
      </c>
      <c r="X18" s="234">
        <v>0</v>
      </c>
      <c r="Y18" s="234">
        <v>0</v>
      </c>
      <c r="Z18" s="234">
        <v>0</v>
      </c>
      <c r="AA18" s="234">
        <v>0</v>
      </c>
      <c r="AB18" s="234">
        <v>-32676999</v>
      </c>
    </row>
    <row r="19" spans="1:28" ht="12.75" customHeight="1" x14ac:dyDescent="0.25">
      <c r="A19" s="228" t="str">
        <f t="shared" si="0"/>
        <v>25DP</v>
      </c>
      <c r="B19" s="228">
        <v>282</v>
      </c>
      <c r="C19" s="80" t="s">
        <v>1055</v>
      </c>
      <c r="D19" s="231" t="s">
        <v>296</v>
      </c>
      <c r="E19" s="231" t="s">
        <v>295</v>
      </c>
      <c r="F19" s="234">
        <v>887163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887163</v>
      </c>
      <c r="N19" s="234">
        <v>439443</v>
      </c>
      <c r="O19" s="234">
        <v>0</v>
      </c>
      <c r="P19" s="234">
        <v>0</v>
      </c>
      <c r="Q19" s="234">
        <v>0</v>
      </c>
      <c r="R19" s="234">
        <v>0</v>
      </c>
      <c r="S19" s="234">
        <v>0</v>
      </c>
      <c r="T19" s="234">
        <v>0</v>
      </c>
      <c r="U19" s="234">
        <v>0</v>
      </c>
      <c r="V19" s="234">
        <v>0</v>
      </c>
      <c r="W19" s="234">
        <v>0</v>
      </c>
      <c r="X19" s="234">
        <v>0</v>
      </c>
      <c r="Y19" s="234">
        <v>0</v>
      </c>
      <c r="Z19" s="234">
        <v>0</v>
      </c>
      <c r="AA19" s="234">
        <v>0</v>
      </c>
      <c r="AB19" s="234">
        <v>1326606</v>
      </c>
    </row>
    <row r="20" spans="1:28" ht="12.75" customHeight="1" x14ac:dyDescent="0.25">
      <c r="A20" s="228" t="str">
        <f t="shared" si="0"/>
        <v>25DP</v>
      </c>
      <c r="B20" s="228">
        <v>282</v>
      </c>
      <c r="C20" s="84" t="s">
        <v>1054</v>
      </c>
      <c r="D20" s="231" t="s">
        <v>294</v>
      </c>
      <c r="E20" s="231" t="s">
        <v>266</v>
      </c>
      <c r="F20" s="234">
        <v>-1172997</v>
      </c>
      <c r="G20" s="234">
        <v>0</v>
      </c>
      <c r="H20" s="234">
        <v>0</v>
      </c>
      <c r="I20" s="234">
        <v>0</v>
      </c>
      <c r="J20" s="234">
        <v>1695270</v>
      </c>
      <c r="K20" s="234">
        <v>0</v>
      </c>
      <c r="L20" s="234">
        <v>0</v>
      </c>
      <c r="M20" s="234">
        <v>522273</v>
      </c>
      <c r="N20" s="234">
        <v>-148311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4">
        <v>0</v>
      </c>
      <c r="V20" s="234">
        <v>0</v>
      </c>
      <c r="W20" s="234">
        <v>0</v>
      </c>
      <c r="X20" s="234">
        <v>0</v>
      </c>
      <c r="Y20" s="234">
        <v>0</v>
      </c>
      <c r="Z20" s="234">
        <v>0</v>
      </c>
      <c r="AA20" s="234">
        <v>0</v>
      </c>
      <c r="AB20" s="234">
        <v>373961</v>
      </c>
    </row>
    <row r="21" spans="1:28" ht="12.75" customHeight="1" x14ac:dyDescent="0.25">
      <c r="A21" s="228" t="str">
        <f t="shared" si="0"/>
        <v>25DP</v>
      </c>
      <c r="B21" s="228">
        <v>282</v>
      </c>
      <c r="C21" s="80" t="s">
        <v>1055</v>
      </c>
      <c r="D21" s="231" t="s">
        <v>293</v>
      </c>
      <c r="E21" s="231" t="s">
        <v>292</v>
      </c>
      <c r="F21" s="234">
        <v>-23819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-23819</v>
      </c>
      <c r="N21" s="234">
        <v>-12167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4">
        <v>0</v>
      </c>
      <c r="Y21" s="234">
        <v>0</v>
      </c>
      <c r="Z21" s="234">
        <v>0</v>
      </c>
      <c r="AA21" s="234">
        <v>0</v>
      </c>
      <c r="AB21" s="234">
        <v>-35986</v>
      </c>
    </row>
    <row r="22" spans="1:28" ht="12.75" customHeight="1" x14ac:dyDescent="0.25">
      <c r="A22" s="228" t="str">
        <f t="shared" si="0"/>
        <v>25DP</v>
      </c>
      <c r="B22" s="228">
        <v>282</v>
      </c>
      <c r="C22" s="80" t="s">
        <v>1055</v>
      </c>
      <c r="D22" s="231" t="s">
        <v>291</v>
      </c>
      <c r="E22" s="231" t="s">
        <v>290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  <c r="S22" s="234">
        <v>0</v>
      </c>
      <c r="T22" s="234">
        <v>0</v>
      </c>
      <c r="U22" s="234">
        <v>0</v>
      </c>
      <c r="V22" s="234">
        <v>0</v>
      </c>
      <c r="W22" s="234">
        <v>0</v>
      </c>
      <c r="X22" s="234">
        <v>0</v>
      </c>
      <c r="Y22" s="234">
        <v>0</v>
      </c>
      <c r="Z22" s="234">
        <v>0</v>
      </c>
      <c r="AA22" s="234">
        <v>0</v>
      </c>
      <c r="AB22" s="234">
        <v>0</v>
      </c>
    </row>
    <row r="23" spans="1:28" ht="12.75" customHeight="1" x14ac:dyDescent="0.25">
      <c r="A23" s="228" t="str">
        <f t="shared" si="0"/>
        <v>25EN</v>
      </c>
      <c r="B23" s="228">
        <v>283</v>
      </c>
      <c r="C23" s="82" t="s">
        <v>1053</v>
      </c>
      <c r="D23" s="231" t="s">
        <v>82</v>
      </c>
      <c r="E23" s="231" t="s">
        <v>1038</v>
      </c>
      <c r="F23" s="234">
        <v>1690256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1690256</v>
      </c>
      <c r="N23" s="234">
        <v>-21529</v>
      </c>
      <c r="O23" s="234">
        <v>0</v>
      </c>
      <c r="P23" s="234">
        <v>0</v>
      </c>
      <c r="Q23" s="234">
        <v>0</v>
      </c>
      <c r="R23" s="234">
        <v>0</v>
      </c>
      <c r="S23" s="234">
        <v>0</v>
      </c>
      <c r="T23" s="234">
        <v>0</v>
      </c>
      <c r="U23" s="234">
        <v>0</v>
      </c>
      <c r="V23" s="234">
        <v>0</v>
      </c>
      <c r="W23" s="234">
        <v>0</v>
      </c>
      <c r="X23" s="234">
        <v>0</v>
      </c>
      <c r="Y23" s="234">
        <v>0</v>
      </c>
      <c r="Z23" s="234">
        <v>0</v>
      </c>
      <c r="AA23" s="234">
        <v>0</v>
      </c>
      <c r="AB23" s="234">
        <v>1668727</v>
      </c>
    </row>
    <row r="24" spans="1:28" ht="12.75" customHeight="1" x14ac:dyDescent="0.25">
      <c r="A24" s="228" t="str">
        <f t="shared" si="0"/>
        <v>25GP</v>
      </c>
      <c r="B24" s="228">
        <v>282</v>
      </c>
      <c r="C24" s="82" t="s">
        <v>1053</v>
      </c>
      <c r="D24" s="231" t="s">
        <v>903</v>
      </c>
      <c r="E24" s="231" t="s">
        <v>1039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-15237</v>
      </c>
      <c r="O24" s="234">
        <v>0</v>
      </c>
      <c r="P24" s="234">
        <v>0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0</v>
      </c>
      <c r="Z24" s="234">
        <v>0</v>
      </c>
      <c r="AA24" s="234">
        <v>0</v>
      </c>
      <c r="AB24" s="234">
        <v>-15238</v>
      </c>
    </row>
    <row r="25" spans="1:28" ht="12.75" customHeight="1" x14ac:dyDescent="0.25">
      <c r="A25" s="228" t="str">
        <f t="shared" si="0"/>
        <v>25ID</v>
      </c>
      <c r="B25" s="228">
        <v>283</v>
      </c>
      <c r="C25" s="82" t="s">
        <v>1053</v>
      </c>
      <c r="D25" s="231" t="s">
        <v>114</v>
      </c>
      <c r="E25" s="231" t="s">
        <v>289</v>
      </c>
      <c r="F25" s="234">
        <v>-58670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2</v>
      </c>
      <c r="M25" s="234">
        <v>-58668</v>
      </c>
      <c r="N25" s="234">
        <v>-1585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34">
        <v>0</v>
      </c>
      <c r="V25" s="234">
        <v>0</v>
      </c>
      <c r="W25" s="234">
        <v>0</v>
      </c>
      <c r="X25" s="234">
        <v>0</v>
      </c>
      <c r="Y25" s="234">
        <v>0</v>
      </c>
      <c r="Z25" s="234">
        <v>0</v>
      </c>
      <c r="AA25" s="234">
        <v>0</v>
      </c>
      <c r="AB25" s="234">
        <v>-60253</v>
      </c>
    </row>
    <row r="26" spans="1:28" ht="12.75" customHeight="1" x14ac:dyDescent="0.25">
      <c r="A26" s="228" t="str">
        <f t="shared" si="0"/>
        <v>25IT</v>
      </c>
      <c r="B26" s="228">
        <v>255</v>
      </c>
      <c r="C26" s="82" t="s">
        <v>1053</v>
      </c>
      <c r="D26" s="231" t="s">
        <v>174</v>
      </c>
      <c r="E26" s="231" t="s">
        <v>578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  <c r="O26" s="234">
        <v>0</v>
      </c>
      <c r="P26" s="234">
        <v>0</v>
      </c>
      <c r="Q26" s="234">
        <v>0</v>
      </c>
      <c r="R26" s="234">
        <v>0</v>
      </c>
      <c r="S26" s="234">
        <v>0</v>
      </c>
      <c r="T26" s="234">
        <v>0</v>
      </c>
      <c r="U26" s="234">
        <v>0</v>
      </c>
      <c r="V26" s="234">
        <v>0</v>
      </c>
      <c r="W26" s="234">
        <v>0</v>
      </c>
      <c r="X26" s="234">
        <v>0</v>
      </c>
      <c r="Y26" s="234">
        <v>0</v>
      </c>
      <c r="Z26" s="234">
        <v>0</v>
      </c>
      <c r="AA26" s="234">
        <v>0</v>
      </c>
      <c r="AB26" s="234">
        <v>0</v>
      </c>
    </row>
    <row r="27" spans="1:28" ht="12.75" customHeight="1" x14ac:dyDescent="0.25">
      <c r="A27" s="228" t="str">
        <f t="shared" si="0"/>
        <v>25MC</v>
      </c>
      <c r="B27" s="228">
        <v>283</v>
      </c>
      <c r="C27" s="82" t="s">
        <v>1053</v>
      </c>
      <c r="D27" s="231" t="s">
        <v>778</v>
      </c>
      <c r="E27" s="231" t="s">
        <v>1040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  <c r="P27" s="234">
        <v>0</v>
      </c>
      <c r="Q27" s="234">
        <v>0</v>
      </c>
      <c r="R27" s="234">
        <v>0</v>
      </c>
      <c r="S27" s="234">
        <v>0</v>
      </c>
      <c r="T27" s="234">
        <v>0</v>
      </c>
      <c r="U27" s="234">
        <v>0</v>
      </c>
      <c r="V27" s="234">
        <v>0</v>
      </c>
      <c r="W27" s="234">
        <v>0</v>
      </c>
      <c r="X27" s="234">
        <v>0</v>
      </c>
      <c r="Y27" s="234">
        <v>0</v>
      </c>
      <c r="Z27" s="234">
        <v>0</v>
      </c>
      <c r="AA27" s="234">
        <v>0</v>
      </c>
      <c r="AB27" s="234">
        <v>0</v>
      </c>
    </row>
    <row r="28" spans="1:28" ht="12.75" customHeight="1" x14ac:dyDescent="0.25">
      <c r="A28" s="228" t="str">
        <f t="shared" si="0"/>
        <v>25PC</v>
      </c>
      <c r="B28" s="228">
        <v>282</v>
      </c>
      <c r="C28" s="82" t="s">
        <v>1053</v>
      </c>
      <c r="D28" s="231" t="s">
        <v>839</v>
      </c>
      <c r="E28" s="231" t="s">
        <v>1041</v>
      </c>
      <c r="F28" s="234">
        <v>269759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34">
        <v>21</v>
      </c>
      <c r="M28" s="234">
        <v>269780</v>
      </c>
      <c r="N28" s="234">
        <v>55042</v>
      </c>
      <c r="O28" s="234">
        <v>0</v>
      </c>
      <c r="P28" s="234">
        <v>0</v>
      </c>
      <c r="Q28" s="234">
        <v>0</v>
      </c>
      <c r="R28" s="234">
        <v>0</v>
      </c>
      <c r="S28" s="234">
        <v>0</v>
      </c>
      <c r="T28" s="234">
        <v>0</v>
      </c>
      <c r="U28" s="234">
        <v>0</v>
      </c>
      <c r="V28" s="234">
        <v>0</v>
      </c>
      <c r="W28" s="234">
        <v>0</v>
      </c>
      <c r="X28" s="234">
        <v>0</v>
      </c>
      <c r="Y28" s="234">
        <v>0</v>
      </c>
      <c r="Z28" s="234">
        <v>0</v>
      </c>
      <c r="AA28" s="234">
        <v>0</v>
      </c>
      <c r="AB28" s="234">
        <v>324822</v>
      </c>
    </row>
    <row r="29" spans="1:28" ht="12.75" customHeight="1" x14ac:dyDescent="0.25">
      <c r="A29" s="228" t="str">
        <f t="shared" si="0"/>
        <v>25PG</v>
      </c>
      <c r="B29" s="228">
        <v>283</v>
      </c>
      <c r="C29" s="82" t="s">
        <v>1053</v>
      </c>
      <c r="D29" s="231" t="s">
        <v>61</v>
      </c>
      <c r="E29" s="231" t="s">
        <v>288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>
        <v>0</v>
      </c>
      <c r="X29" s="234">
        <v>0</v>
      </c>
      <c r="Y29" s="234">
        <v>0</v>
      </c>
      <c r="Z29" s="234">
        <v>0</v>
      </c>
      <c r="AA29" s="234">
        <v>0</v>
      </c>
      <c r="AB29" s="234">
        <v>0</v>
      </c>
    </row>
    <row r="30" spans="1:28" ht="12.75" customHeight="1" x14ac:dyDescent="0.25">
      <c r="A30" s="228" t="str">
        <f t="shared" si="0"/>
        <v>25PN</v>
      </c>
      <c r="B30" s="228">
        <v>283</v>
      </c>
      <c r="C30" s="82" t="s">
        <v>1053</v>
      </c>
      <c r="D30" s="231" t="s">
        <v>228</v>
      </c>
      <c r="E30" s="231" t="s">
        <v>287</v>
      </c>
      <c r="F30" s="234">
        <v>-153137</v>
      </c>
      <c r="G30" s="234">
        <v>0</v>
      </c>
      <c r="H30" s="234">
        <v>-322205</v>
      </c>
      <c r="I30" s="234">
        <v>110506</v>
      </c>
      <c r="J30" s="234">
        <v>0</v>
      </c>
      <c r="K30" s="234">
        <v>0</v>
      </c>
      <c r="L30" s="234">
        <v>0</v>
      </c>
      <c r="M30" s="234">
        <v>-364836</v>
      </c>
      <c r="N30" s="234">
        <v>-80713</v>
      </c>
      <c r="O30" s="234">
        <v>0</v>
      </c>
      <c r="P30" s="234">
        <v>0</v>
      </c>
      <c r="Q30" s="234">
        <v>0</v>
      </c>
      <c r="R30" s="234">
        <v>0</v>
      </c>
      <c r="S30" s="234">
        <v>0</v>
      </c>
      <c r="T30" s="234">
        <v>0</v>
      </c>
      <c r="U30" s="234">
        <v>0</v>
      </c>
      <c r="V30" s="234">
        <v>0</v>
      </c>
      <c r="W30" s="234">
        <v>0</v>
      </c>
      <c r="X30" s="234">
        <v>0</v>
      </c>
      <c r="Y30" s="234">
        <v>0</v>
      </c>
      <c r="Z30" s="234">
        <v>0</v>
      </c>
      <c r="AA30" s="234">
        <v>0</v>
      </c>
      <c r="AB30" s="234">
        <v>-445548</v>
      </c>
    </row>
    <row r="31" spans="1:28" ht="12.75" customHeight="1" x14ac:dyDescent="0.25">
      <c r="A31" s="228" t="str">
        <f t="shared" si="0"/>
        <v>25PR</v>
      </c>
      <c r="B31" s="228">
        <v>283</v>
      </c>
      <c r="C31" s="82" t="s">
        <v>1053</v>
      </c>
      <c r="D31" s="231" t="s">
        <v>204</v>
      </c>
      <c r="E31" s="231" t="s">
        <v>286</v>
      </c>
      <c r="F31" s="234">
        <v>1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1</v>
      </c>
      <c r="N31" s="234">
        <v>0</v>
      </c>
      <c r="O31" s="234">
        <v>0</v>
      </c>
      <c r="P31" s="234">
        <v>0</v>
      </c>
      <c r="Q31" s="234">
        <v>0</v>
      </c>
      <c r="R31" s="234">
        <v>0</v>
      </c>
      <c r="S31" s="234">
        <v>0</v>
      </c>
      <c r="T31" s="234">
        <v>0</v>
      </c>
      <c r="U31" s="234">
        <v>0</v>
      </c>
      <c r="V31" s="234">
        <v>0</v>
      </c>
      <c r="W31" s="234">
        <v>0</v>
      </c>
      <c r="X31" s="234">
        <v>0</v>
      </c>
      <c r="Y31" s="234">
        <v>0</v>
      </c>
      <c r="Z31" s="234">
        <v>0</v>
      </c>
      <c r="AA31" s="234">
        <v>0</v>
      </c>
      <c r="AB31" s="234">
        <v>1</v>
      </c>
    </row>
    <row r="32" spans="1:28" ht="12.75" customHeight="1" x14ac:dyDescent="0.25">
      <c r="A32" s="228" t="str">
        <f t="shared" si="0"/>
        <v>25PR</v>
      </c>
      <c r="B32" s="228">
        <v>283</v>
      </c>
      <c r="C32" s="82" t="s">
        <v>1053</v>
      </c>
      <c r="D32" s="231" t="s">
        <v>285</v>
      </c>
      <c r="E32" s="231" t="s">
        <v>284</v>
      </c>
      <c r="F32" s="234">
        <v>165492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34">
        <v>165492</v>
      </c>
      <c r="N32" s="234">
        <v>-42073</v>
      </c>
      <c r="O32" s="234">
        <v>0</v>
      </c>
      <c r="P32" s="234">
        <v>0</v>
      </c>
      <c r="Q32" s="234">
        <v>0</v>
      </c>
      <c r="R32" s="234">
        <v>0</v>
      </c>
      <c r="S32" s="234">
        <v>0</v>
      </c>
      <c r="T32" s="234">
        <v>0</v>
      </c>
      <c r="U32" s="234">
        <v>0</v>
      </c>
      <c r="V32" s="234">
        <v>0</v>
      </c>
      <c r="W32" s="234">
        <v>0</v>
      </c>
      <c r="X32" s="234">
        <v>0</v>
      </c>
      <c r="Y32" s="234">
        <v>0</v>
      </c>
      <c r="Z32" s="234">
        <v>0</v>
      </c>
      <c r="AA32" s="234">
        <v>0</v>
      </c>
      <c r="AB32" s="234">
        <v>123418</v>
      </c>
    </row>
    <row r="33" spans="1:28" ht="12.75" customHeight="1" x14ac:dyDescent="0.25">
      <c r="A33" s="228" t="str">
        <f t="shared" si="0"/>
        <v>25RC</v>
      </c>
      <c r="B33" s="228">
        <v>283</v>
      </c>
      <c r="C33" s="82" t="s">
        <v>1053</v>
      </c>
      <c r="D33" s="231" t="s">
        <v>216</v>
      </c>
      <c r="E33" s="231" t="s">
        <v>283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4">
        <v>0</v>
      </c>
      <c r="O33" s="234">
        <v>0</v>
      </c>
      <c r="P33" s="234">
        <v>0</v>
      </c>
      <c r="Q33" s="234">
        <v>0</v>
      </c>
      <c r="R33" s="234">
        <v>0</v>
      </c>
      <c r="S33" s="234">
        <v>0</v>
      </c>
      <c r="T33" s="234">
        <v>0</v>
      </c>
      <c r="U33" s="234">
        <v>0</v>
      </c>
      <c r="V33" s="234">
        <v>0</v>
      </c>
      <c r="W33" s="234">
        <v>0</v>
      </c>
      <c r="X33" s="234">
        <v>0</v>
      </c>
      <c r="Y33" s="234">
        <v>0</v>
      </c>
      <c r="Z33" s="234">
        <v>0</v>
      </c>
      <c r="AA33" s="234">
        <v>0</v>
      </c>
      <c r="AB33" s="234">
        <v>0</v>
      </c>
    </row>
    <row r="34" spans="1:28" ht="12.75" customHeight="1" x14ac:dyDescent="0.25">
      <c r="A34" s="228" t="str">
        <f t="shared" si="0"/>
        <v>25RD</v>
      </c>
      <c r="B34" s="228">
        <v>282</v>
      </c>
      <c r="C34" s="82" t="s">
        <v>1053</v>
      </c>
      <c r="D34" s="231" t="s">
        <v>385</v>
      </c>
      <c r="E34" s="231" t="s">
        <v>2039</v>
      </c>
      <c r="F34" s="234">
        <v>8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34">
        <v>8</v>
      </c>
      <c r="N34" s="234">
        <v>0</v>
      </c>
      <c r="O34" s="234">
        <v>0</v>
      </c>
      <c r="P34" s="234">
        <v>0</v>
      </c>
      <c r="Q34" s="234">
        <v>0</v>
      </c>
      <c r="R34" s="234">
        <v>0</v>
      </c>
      <c r="S34" s="234">
        <v>0</v>
      </c>
      <c r="T34" s="234">
        <v>0</v>
      </c>
      <c r="U34" s="234">
        <v>0</v>
      </c>
      <c r="V34" s="234">
        <v>0</v>
      </c>
      <c r="W34" s="234">
        <v>0</v>
      </c>
      <c r="X34" s="234">
        <v>0</v>
      </c>
      <c r="Y34" s="234">
        <v>0</v>
      </c>
      <c r="Z34" s="234">
        <v>0</v>
      </c>
      <c r="AA34" s="234">
        <v>0</v>
      </c>
      <c r="AB34" s="234">
        <v>8</v>
      </c>
    </row>
    <row r="35" spans="1:28" ht="12.75" customHeight="1" x14ac:dyDescent="0.25">
      <c r="A35" s="228" t="str">
        <f t="shared" si="0"/>
        <v>25RE</v>
      </c>
      <c r="B35" s="228">
        <v>283</v>
      </c>
      <c r="C35" s="84" t="s">
        <v>1054</v>
      </c>
      <c r="D35" s="231" t="s">
        <v>213</v>
      </c>
      <c r="E35" s="231" t="s">
        <v>282</v>
      </c>
      <c r="F35" s="234">
        <v>-528716</v>
      </c>
      <c r="G35" s="234">
        <v>0</v>
      </c>
      <c r="H35" s="234">
        <v>-3435</v>
      </c>
      <c r="I35" s="234">
        <v>-740</v>
      </c>
      <c r="J35" s="234">
        <v>-283735</v>
      </c>
      <c r="K35" s="234">
        <v>0</v>
      </c>
      <c r="L35" s="234">
        <v>39</v>
      </c>
      <c r="M35" s="234">
        <v>-816587</v>
      </c>
      <c r="N35" s="234">
        <v>43196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0</v>
      </c>
      <c r="U35" s="234">
        <v>0</v>
      </c>
      <c r="V35" s="234">
        <v>0</v>
      </c>
      <c r="W35" s="234">
        <v>0</v>
      </c>
      <c r="X35" s="234">
        <v>0</v>
      </c>
      <c r="Y35" s="234">
        <v>0</v>
      </c>
      <c r="Z35" s="234">
        <v>0</v>
      </c>
      <c r="AA35" s="234">
        <v>0</v>
      </c>
      <c r="AB35" s="234">
        <v>-773391</v>
      </c>
    </row>
    <row r="36" spans="1:28" ht="12.75" customHeight="1" x14ac:dyDescent="0.25">
      <c r="A36" s="228" t="str">
        <f t="shared" si="0"/>
        <v>25RG</v>
      </c>
      <c r="B36" s="228">
        <v>282</v>
      </c>
      <c r="C36" s="82" t="s">
        <v>1053</v>
      </c>
      <c r="D36" s="231" t="s">
        <v>386</v>
      </c>
      <c r="E36" s="231" t="s">
        <v>579</v>
      </c>
      <c r="F36" s="234">
        <v>-98886</v>
      </c>
      <c r="G36" s="234">
        <v>0</v>
      </c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-98886</v>
      </c>
      <c r="N36" s="234">
        <v>0</v>
      </c>
      <c r="O36" s="234">
        <v>0</v>
      </c>
      <c r="P36" s="234">
        <v>0</v>
      </c>
      <c r="Q36" s="234">
        <v>0</v>
      </c>
      <c r="R36" s="234">
        <v>0</v>
      </c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34">
        <v>0</v>
      </c>
      <c r="Y36" s="234">
        <v>0</v>
      </c>
      <c r="Z36" s="234">
        <v>0</v>
      </c>
      <c r="AA36" s="234">
        <v>0</v>
      </c>
      <c r="AB36" s="234">
        <v>-98886</v>
      </c>
    </row>
    <row r="37" spans="1:28" ht="12.75" customHeight="1" x14ac:dyDescent="0.25">
      <c r="A37" s="213" t="str">
        <f t="shared" si="0"/>
        <v>25RP</v>
      </c>
      <c r="B37" s="213">
        <v>283</v>
      </c>
      <c r="C37" s="82" t="s">
        <v>1053</v>
      </c>
      <c r="D37" s="231" t="s">
        <v>193</v>
      </c>
      <c r="E37" s="231" t="s">
        <v>281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0</v>
      </c>
      <c r="O37" s="234">
        <v>0</v>
      </c>
      <c r="P37" s="234">
        <v>0</v>
      </c>
      <c r="Q37" s="234">
        <v>0</v>
      </c>
      <c r="R37" s="234">
        <v>0</v>
      </c>
      <c r="S37" s="234">
        <v>0</v>
      </c>
      <c r="T37" s="234">
        <v>0</v>
      </c>
      <c r="U37" s="234">
        <v>0</v>
      </c>
      <c r="V37" s="234">
        <v>0</v>
      </c>
      <c r="W37" s="234">
        <v>0</v>
      </c>
      <c r="X37" s="234">
        <v>0</v>
      </c>
      <c r="Y37" s="234">
        <v>0</v>
      </c>
      <c r="Z37" s="234">
        <v>0</v>
      </c>
      <c r="AA37" s="234">
        <v>0</v>
      </c>
      <c r="AB37" s="234">
        <v>0</v>
      </c>
    </row>
    <row r="38" spans="1:28" ht="12.75" customHeight="1" x14ac:dyDescent="0.25">
      <c r="A38" s="228" t="str">
        <f t="shared" si="0"/>
        <v>25RT</v>
      </c>
      <c r="B38" s="228">
        <v>283</v>
      </c>
      <c r="C38" s="82" t="s">
        <v>1053</v>
      </c>
      <c r="D38" s="231" t="s">
        <v>242</v>
      </c>
      <c r="E38" s="231" t="s">
        <v>321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135072</v>
      </c>
      <c r="L38" s="234">
        <v>0</v>
      </c>
      <c r="M38" s="234">
        <v>135072</v>
      </c>
      <c r="N38" s="234">
        <v>0</v>
      </c>
      <c r="O38" s="234">
        <v>0</v>
      </c>
      <c r="P38" s="234">
        <v>0</v>
      </c>
      <c r="Q38" s="234">
        <v>0</v>
      </c>
      <c r="R38" s="234">
        <v>0</v>
      </c>
      <c r="S38" s="234">
        <v>0</v>
      </c>
      <c r="T38" s="234">
        <v>0</v>
      </c>
      <c r="U38" s="234">
        <v>0</v>
      </c>
      <c r="V38" s="234">
        <v>0</v>
      </c>
      <c r="W38" s="234">
        <v>0</v>
      </c>
      <c r="X38" s="234">
        <v>0</v>
      </c>
      <c r="Y38" s="234">
        <v>0</v>
      </c>
      <c r="Z38" s="234">
        <v>0</v>
      </c>
      <c r="AA38" s="234">
        <v>0</v>
      </c>
      <c r="AB38" s="234">
        <v>135072</v>
      </c>
    </row>
    <row r="39" spans="1:28" ht="12.75" customHeight="1" x14ac:dyDescent="0.25">
      <c r="A39" s="228" t="str">
        <f t="shared" si="0"/>
        <v>25SD</v>
      </c>
      <c r="B39" s="228">
        <v>283</v>
      </c>
      <c r="C39" s="82" t="s">
        <v>1053</v>
      </c>
      <c r="D39" s="231" t="s">
        <v>187</v>
      </c>
      <c r="E39" s="231" t="s">
        <v>280</v>
      </c>
      <c r="F39" s="234">
        <v>1437729</v>
      </c>
      <c r="G39" s="234">
        <v>0</v>
      </c>
      <c r="H39" s="234">
        <v>2429</v>
      </c>
      <c r="I39" s="234">
        <v>523</v>
      </c>
      <c r="J39" s="234">
        <v>0</v>
      </c>
      <c r="K39" s="234">
        <v>0</v>
      </c>
      <c r="L39" s="234">
        <v>0</v>
      </c>
      <c r="M39" s="234">
        <v>1440681</v>
      </c>
      <c r="N39" s="234">
        <v>-370250</v>
      </c>
      <c r="O39" s="234">
        <v>0</v>
      </c>
      <c r="P39" s="234">
        <v>0</v>
      </c>
      <c r="Q39" s="234">
        <v>0</v>
      </c>
      <c r="R39" s="234">
        <v>0</v>
      </c>
      <c r="S39" s="234">
        <v>0</v>
      </c>
      <c r="T39" s="234">
        <v>0</v>
      </c>
      <c r="U39" s="234">
        <v>0</v>
      </c>
      <c r="V39" s="234">
        <v>0</v>
      </c>
      <c r="W39" s="234">
        <v>0</v>
      </c>
      <c r="X39" s="234">
        <v>0</v>
      </c>
      <c r="Y39" s="234">
        <v>0</v>
      </c>
      <c r="Z39" s="234">
        <v>0</v>
      </c>
      <c r="AA39" s="234">
        <v>0</v>
      </c>
      <c r="AB39" s="234">
        <v>1070431</v>
      </c>
    </row>
    <row r="40" spans="1:28" ht="12.75" customHeight="1" x14ac:dyDescent="0.25">
      <c r="A40" s="213" t="str">
        <f t="shared" si="0"/>
        <v>25SI</v>
      </c>
      <c r="B40" s="213">
        <v>283</v>
      </c>
      <c r="C40" s="82" t="s">
        <v>1053</v>
      </c>
      <c r="D40" s="231" t="s">
        <v>279</v>
      </c>
      <c r="E40" s="231" t="s">
        <v>278</v>
      </c>
      <c r="F40" s="234">
        <v>-582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0</v>
      </c>
      <c r="M40" s="234">
        <v>-582</v>
      </c>
      <c r="N40" s="234">
        <v>5221</v>
      </c>
      <c r="O40" s="234">
        <v>0</v>
      </c>
      <c r="P40" s="234">
        <v>0</v>
      </c>
      <c r="Q40" s="234">
        <v>0</v>
      </c>
      <c r="R40" s="234">
        <v>0</v>
      </c>
      <c r="S40" s="234">
        <v>0</v>
      </c>
      <c r="T40" s="234">
        <v>0</v>
      </c>
      <c r="U40" s="234">
        <v>0</v>
      </c>
      <c r="V40" s="234">
        <v>0</v>
      </c>
      <c r="W40" s="234">
        <v>0</v>
      </c>
      <c r="X40" s="234">
        <v>0</v>
      </c>
      <c r="Y40" s="234">
        <v>0</v>
      </c>
      <c r="Z40" s="234">
        <v>0</v>
      </c>
      <c r="AA40" s="234">
        <v>0</v>
      </c>
      <c r="AB40" s="234">
        <v>4639</v>
      </c>
    </row>
    <row r="41" spans="1:28" ht="12.75" customHeight="1" x14ac:dyDescent="0.25">
      <c r="A41" s="228" t="str">
        <f t="shared" si="0"/>
        <v>25SR</v>
      </c>
      <c r="B41" s="228">
        <v>283</v>
      </c>
      <c r="C41" s="82" t="s">
        <v>1053</v>
      </c>
      <c r="D41" s="231" t="s">
        <v>2038</v>
      </c>
      <c r="E41" s="231" t="s">
        <v>2037</v>
      </c>
      <c r="F41" s="234">
        <v>0</v>
      </c>
      <c r="G41" s="234">
        <v>0</v>
      </c>
      <c r="H41" s="234">
        <v>0</v>
      </c>
      <c r="I41" s="234">
        <v>0</v>
      </c>
      <c r="J41" s="234">
        <v>0</v>
      </c>
      <c r="K41" s="234">
        <v>303293</v>
      </c>
      <c r="L41" s="234">
        <v>0</v>
      </c>
      <c r="M41" s="234">
        <v>303293</v>
      </c>
      <c r="N41" s="234">
        <v>0</v>
      </c>
      <c r="O41" s="234">
        <v>0</v>
      </c>
      <c r="P41" s="234">
        <v>0</v>
      </c>
      <c r="Q41" s="234">
        <v>0</v>
      </c>
      <c r="R41" s="234">
        <v>0</v>
      </c>
      <c r="S41" s="234">
        <v>0</v>
      </c>
      <c r="T41" s="234">
        <v>0</v>
      </c>
      <c r="U41" s="234">
        <v>0</v>
      </c>
      <c r="V41" s="234">
        <v>0</v>
      </c>
      <c r="W41" s="234">
        <v>0</v>
      </c>
      <c r="X41" s="234">
        <v>0</v>
      </c>
      <c r="Y41" s="234">
        <v>0</v>
      </c>
      <c r="Z41" s="234">
        <v>0</v>
      </c>
      <c r="AA41" s="234">
        <v>0</v>
      </c>
      <c r="AB41" s="234">
        <v>303293</v>
      </c>
    </row>
    <row r="42" spans="1:28" ht="12.75" customHeight="1" x14ac:dyDescent="0.25">
      <c r="A42" s="228" t="str">
        <f t="shared" si="0"/>
        <v>25SV</v>
      </c>
      <c r="B42" s="228">
        <v>283</v>
      </c>
      <c r="C42" s="82" t="s">
        <v>1053</v>
      </c>
      <c r="D42" s="231" t="s">
        <v>387</v>
      </c>
      <c r="E42" s="231" t="s">
        <v>1042</v>
      </c>
      <c r="F42" s="234">
        <v>0</v>
      </c>
      <c r="G42" s="234">
        <v>0</v>
      </c>
      <c r="H42" s="234">
        <v>0</v>
      </c>
      <c r="I42" s="234">
        <v>0</v>
      </c>
      <c r="J42" s="234">
        <v>0</v>
      </c>
      <c r="K42" s="234">
        <v>0</v>
      </c>
      <c r="L42" s="234">
        <v>0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234">
        <v>0</v>
      </c>
      <c r="S42" s="234">
        <v>0</v>
      </c>
      <c r="T42" s="234">
        <v>0</v>
      </c>
      <c r="U42" s="234">
        <v>0</v>
      </c>
      <c r="V42" s="234">
        <v>0</v>
      </c>
      <c r="W42" s="234">
        <v>0</v>
      </c>
      <c r="X42" s="234">
        <v>0</v>
      </c>
      <c r="Y42" s="234">
        <v>0</v>
      </c>
      <c r="Z42" s="234">
        <v>0</v>
      </c>
      <c r="AA42" s="234">
        <v>0</v>
      </c>
      <c r="AB42" s="234">
        <v>0</v>
      </c>
    </row>
    <row r="43" spans="1:28" ht="12.75" customHeight="1" x14ac:dyDescent="0.25">
      <c r="A43" s="228" t="str">
        <f t="shared" si="0"/>
        <v>25WR</v>
      </c>
      <c r="B43" s="228">
        <v>283</v>
      </c>
      <c r="C43" s="82" t="s">
        <v>1053</v>
      </c>
      <c r="D43" s="231" t="s">
        <v>388</v>
      </c>
      <c r="E43" s="231" t="s">
        <v>580</v>
      </c>
      <c r="F43" s="234">
        <v>169621</v>
      </c>
      <c r="G43" s="234">
        <v>0</v>
      </c>
      <c r="H43" s="234">
        <v>0</v>
      </c>
      <c r="I43" s="234">
        <v>0</v>
      </c>
      <c r="J43" s="234">
        <v>0</v>
      </c>
      <c r="K43" s="234">
        <v>0</v>
      </c>
      <c r="L43" s="234">
        <v>0</v>
      </c>
      <c r="M43" s="234">
        <v>169621</v>
      </c>
      <c r="N43" s="234">
        <v>1521</v>
      </c>
      <c r="O43" s="234">
        <v>0</v>
      </c>
      <c r="P43" s="234">
        <v>0</v>
      </c>
      <c r="Q43" s="234">
        <v>0</v>
      </c>
      <c r="R43" s="234">
        <v>0</v>
      </c>
      <c r="S43" s="234">
        <v>0</v>
      </c>
      <c r="T43" s="234">
        <v>0</v>
      </c>
      <c r="U43" s="234">
        <v>0</v>
      </c>
      <c r="V43" s="234">
        <v>0</v>
      </c>
      <c r="W43" s="234">
        <v>0</v>
      </c>
      <c r="X43" s="234">
        <v>0</v>
      </c>
      <c r="Y43" s="234">
        <v>0</v>
      </c>
      <c r="Z43" s="234">
        <v>0</v>
      </c>
      <c r="AA43" s="234">
        <v>0</v>
      </c>
      <c r="AB43" s="234">
        <v>171142</v>
      </c>
    </row>
    <row r="44" spans="1:28" ht="12.75" customHeight="1" x14ac:dyDescent="0.25">
      <c r="A44" s="228" t="s">
        <v>192</v>
      </c>
      <c r="B44" s="228">
        <v>283</v>
      </c>
      <c r="C44" s="82" t="s">
        <v>1053</v>
      </c>
      <c r="D44" s="231" t="s">
        <v>277</v>
      </c>
      <c r="E44" s="231" t="s">
        <v>277</v>
      </c>
      <c r="F44" s="234">
        <v>-62213</v>
      </c>
      <c r="G44" s="234">
        <v>0</v>
      </c>
      <c r="H44" s="234">
        <v>0</v>
      </c>
      <c r="I44" s="234">
        <v>0</v>
      </c>
      <c r="J44" s="234">
        <v>0</v>
      </c>
      <c r="K44" s="234">
        <v>0</v>
      </c>
      <c r="L44" s="234">
        <v>0</v>
      </c>
      <c r="M44" s="234">
        <v>-62213</v>
      </c>
      <c r="N44" s="234">
        <v>0</v>
      </c>
      <c r="O44" s="234">
        <v>0</v>
      </c>
      <c r="P44" s="234">
        <v>0</v>
      </c>
      <c r="Q44" s="234">
        <v>0</v>
      </c>
      <c r="R44" s="234">
        <v>0</v>
      </c>
      <c r="S44" s="234">
        <v>0</v>
      </c>
      <c r="T44" s="234">
        <v>0</v>
      </c>
      <c r="U44" s="234">
        <v>0</v>
      </c>
      <c r="V44" s="234">
        <v>0</v>
      </c>
      <c r="W44" s="234">
        <v>0</v>
      </c>
      <c r="X44" s="234">
        <v>0</v>
      </c>
      <c r="Y44" s="234">
        <v>0</v>
      </c>
      <c r="Z44" s="234">
        <v>0</v>
      </c>
      <c r="AA44" s="234">
        <v>0</v>
      </c>
      <c r="AB44" s="234">
        <v>-62213</v>
      </c>
    </row>
    <row r="45" spans="1:28" ht="12.75" customHeight="1" x14ac:dyDescent="0.25">
      <c r="A45" s="228" t="s">
        <v>192</v>
      </c>
      <c r="B45" s="228">
        <v>283</v>
      </c>
      <c r="C45" s="82" t="s">
        <v>1053</v>
      </c>
      <c r="D45" s="231" t="s">
        <v>581</v>
      </c>
      <c r="E45" s="231" t="s">
        <v>581</v>
      </c>
      <c r="F45" s="234">
        <v>60877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v>60877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v>0</v>
      </c>
      <c r="U45" s="234">
        <v>0</v>
      </c>
      <c r="V45" s="234">
        <v>0</v>
      </c>
      <c r="W45" s="234">
        <v>0</v>
      </c>
      <c r="X45" s="234">
        <v>0</v>
      </c>
      <c r="Y45" s="234">
        <v>0</v>
      </c>
      <c r="Z45" s="234">
        <v>0</v>
      </c>
      <c r="AA45" s="234">
        <v>0</v>
      </c>
      <c r="AB45" s="234">
        <v>60877</v>
      </c>
    </row>
    <row r="46" spans="1:28" ht="12.75" customHeight="1" x14ac:dyDescent="0.2">
      <c r="D46" s="231" t="s">
        <v>22</v>
      </c>
      <c r="E46" s="231" t="s">
        <v>22</v>
      </c>
      <c r="F46" s="231" t="s">
        <v>22</v>
      </c>
      <c r="G46" s="231" t="s">
        <v>22</v>
      </c>
      <c r="H46" s="231" t="s">
        <v>22</v>
      </c>
      <c r="I46" s="231" t="s">
        <v>22</v>
      </c>
      <c r="J46" s="231" t="s">
        <v>22</v>
      </c>
      <c r="K46" s="231" t="s">
        <v>22</v>
      </c>
      <c r="L46" s="231" t="s">
        <v>22</v>
      </c>
      <c r="M46" s="231" t="s">
        <v>22</v>
      </c>
      <c r="N46" s="231" t="s">
        <v>22</v>
      </c>
      <c r="O46" s="231" t="s">
        <v>22</v>
      </c>
      <c r="P46" s="231" t="s">
        <v>22</v>
      </c>
      <c r="Q46" s="231" t="s">
        <v>22</v>
      </c>
      <c r="R46" s="231" t="s">
        <v>22</v>
      </c>
      <c r="S46" s="231" t="s">
        <v>22</v>
      </c>
      <c r="T46" s="231" t="s">
        <v>22</v>
      </c>
      <c r="U46" s="231" t="s">
        <v>22</v>
      </c>
      <c r="V46" s="231" t="s">
        <v>22</v>
      </c>
      <c r="W46" s="231" t="s">
        <v>22</v>
      </c>
      <c r="X46" s="231" t="s">
        <v>22</v>
      </c>
      <c r="Y46" s="231" t="s">
        <v>22</v>
      </c>
      <c r="Z46" s="231" t="s">
        <v>22</v>
      </c>
      <c r="AA46" s="231" t="s">
        <v>22</v>
      </c>
      <c r="AB46" s="231" t="s">
        <v>22</v>
      </c>
    </row>
    <row r="47" spans="1:28" ht="12.75" customHeight="1" thickBot="1" x14ac:dyDescent="0.25">
      <c r="D47" s="232" t="s">
        <v>276</v>
      </c>
      <c r="E47" s="232" t="s">
        <v>22</v>
      </c>
      <c r="F47" s="233">
        <f>SUM(F10:F46)</f>
        <v>-35639253</v>
      </c>
      <c r="G47" s="233">
        <f t="shared" ref="G47:AB47" si="1">SUM(G10:G46)</f>
        <v>0</v>
      </c>
      <c r="H47" s="233">
        <f t="shared" si="1"/>
        <v>-323211</v>
      </c>
      <c r="I47" s="233">
        <f t="shared" si="1"/>
        <v>110289</v>
      </c>
      <c r="J47" s="233">
        <f t="shared" si="1"/>
        <v>0</v>
      </c>
      <c r="K47" s="233">
        <f t="shared" si="1"/>
        <v>693164</v>
      </c>
      <c r="L47" s="233">
        <f t="shared" si="1"/>
        <v>131</v>
      </c>
      <c r="M47" s="233">
        <f t="shared" si="1"/>
        <v>-35158880</v>
      </c>
      <c r="N47" s="233">
        <f t="shared" si="1"/>
        <v>-750830</v>
      </c>
      <c r="O47" s="233">
        <f t="shared" si="1"/>
        <v>0</v>
      </c>
      <c r="P47" s="233">
        <f t="shared" si="1"/>
        <v>0</v>
      </c>
      <c r="Q47" s="233">
        <f t="shared" si="1"/>
        <v>0</v>
      </c>
      <c r="R47" s="233">
        <f t="shared" si="1"/>
        <v>0</v>
      </c>
      <c r="S47" s="233">
        <f t="shared" si="1"/>
        <v>0</v>
      </c>
      <c r="T47" s="233">
        <f t="shared" si="1"/>
        <v>0</v>
      </c>
      <c r="U47" s="233">
        <f t="shared" si="1"/>
        <v>0</v>
      </c>
      <c r="V47" s="233">
        <f t="shared" si="1"/>
        <v>0</v>
      </c>
      <c r="W47" s="233">
        <f t="shared" si="1"/>
        <v>0</v>
      </c>
      <c r="X47" s="233">
        <f t="shared" si="1"/>
        <v>0</v>
      </c>
      <c r="Y47" s="233">
        <f t="shared" si="1"/>
        <v>426996</v>
      </c>
      <c r="Z47" s="233">
        <f t="shared" si="1"/>
        <v>0</v>
      </c>
      <c r="AA47" s="233">
        <f t="shared" si="1"/>
        <v>0</v>
      </c>
      <c r="AB47" s="233">
        <f t="shared" si="1"/>
        <v>-35482715</v>
      </c>
    </row>
    <row r="51" spans="4:28" x14ac:dyDescent="0.2">
      <c r="D51" s="231" t="s">
        <v>239</v>
      </c>
      <c r="E51" s="231" t="s">
        <v>323</v>
      </c>
      <c r="F51" s="234">
        <v>6601471</v>
      </c>
      <c r="G51" s="234">
        <v>0</v>
      </c>
      <c r="H51" s="234">
        <v>0</v>
      </c>
      <c r="I51" s="234">
        <v>37442</v>
      </c>
      <c r="J51" s="234">
        <v>0</v>
      </c>
      <c r="K51" s="234">
        <v>-122839</v>
      </c>
      <c r="L51" s="234">
        <v>0</v>
      </c>
      <c r="M51" s="234">
        <v>6516074</v>
      </c>
      <c r="N51" s="234">
        <v>0</v>
      </c>
      <c r="O51" s="234">
        <v>0</v>
      </c>
      <c r="P51" s="234">
        <v>0</v>
      </c>
      <c r="Q51" s="234">
        <v>0</v>
      </c>
      <c r="R51" s="234">
        <v>0</v>
      </c>
      <c r="S51" s="234">
        <v>0</v>
      </c>
      <c r="T51" s="234">
        <v>-1652129</v>
      </c>
      <c r="U51" s="234">
        <v>0</v>
      </c>
      <c r="V51" s="234">
        <v>0</v>
      </c>
      <c r="W51" s="234">
        <v>0</v>
      </c>
      <c r="X51" s="234">
        <v>0</v>
      </c>
      <c r="Y51" s="234">
        <v>0</v>
      </c>
      <c r="Z51" s="234">
        <v>0</v>
      </c>
      <c r="AA51" s="234">
        <v>0</v>
      </c>
      <c r="AB51" s="234">
        <v>4863946</v>
      </c>
    </row>
    <row r="52" spans="4:28" x14ac:dyDescent="0.2">
      <c r="E52" s="240"/>
      <c r="F52" s="240"/>
      <c r="G52" s="240"/>
      <c r="H52" s="240"/>
      <c r="I52" s="240"/>
      <c r="J52" s="240"/>
      <c r="K52" s="240"/>
      <c r="L52" s="240"/>
      <c r="M52" s="241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</row>
    <row r="53" spans="4:28" x14ac:dyDescent="0.2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</row>
    <row r="54" spans="4:28" ht="13.5" thickBot="1" x14ac:dyDescent="0.25">
      <c r="E54" s="240"/>
      <c r="F54" s="242">
        <f>SUM(F47:F53)</f>
        <v>-29037782</v>
      </c>
      <c r="G54" s="242">
        <f t="shared" ref="G54:AB54" si="2">SUM(G47:G53)</f>
        <v>0</v>
      </c>
      <c r="H54" s="242">
        <f t="shared" si="2"/>
        <v>-323211</v>
      </c>
      <c r="I54" s="242">
        <f t="shared" si="2"/>
        <v>147731</v>
      </c>
      <c r="J54" s="242">
        <f t="shared" si="2"/>
        <v>0</v>
      </c>
      <c r="K54" s="242">
        <f t="shared" si="2"/>
        <v>570325</v>
      </c>
      <c r="L54" s="242">
        <f t="shared" si="2"/>
        <v>131</v>
      </c>
      <c r="M54" s="242">
        <f t="shared" si="2"/>
        <v>-28642806</v>
      </c>
      <c r="N54" s="242">
        <f t="shared" si="2"/>
        <v>-750830</v>
      </c>
      <c r="O54" s="242">
        <f t="shared" si="2"/>
        <v>0</v>
      </c>
      <c r="P54" s="242">
        <f t="shared" si="2"/>
        <v>0</v>
      </c>
      <c r="Q54" s="242">
        <f t="shared" si="2"/>
        <v>0</v>
      </c>
      <c r="R54" s="242">
        <f t="shared" si="2"/>
        <v>0</v>
      </c>
      <c r="S54" s="242">
        <f t="shared" si="2"/>
        <v>0</v>
      </c>
      <c r="T54" s="242">
        <f t="shared" si="2"/>
        <v>-1652129</v>
      </c>
      <c r="U54" s="242">
        <f t="shared" si="2"/>
        <v>0</v>
      </c>
      <c r="V54" s="242">
        <f t="shared" si="2"/>
        <v>0</v>
      </c>
      <c r="W54" s="242">
        <f t="shared" si="2"/>
        <v>0</v>
      </c>
      <c r="X54" s="242">
        <f t="shared" si="2"/>
        <v>0</v>
      </c>
      <c r="Y54" s="242">
        <f t="shared" si="2"/>
        <v>426996</v>
      </c>
      <c r="Z54" s="242">
        <f t="shared" si="2"/>
        <v>0</v>
      </c>
      <c r="AA54" s="242">
        <f t="shared" si="2"/>
        <v>0</v>
      </c>
      <c r="AB54" s="242">
        <f t="shared" si="2"/>
        <v>-30618769</v>
      </c>
    </row>
    <row r="55" spans="4:28" ht="13.5" thickTop="1" x14ac:dyDescent="0.2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</row>
    <row r="56" spans="4:28" x14ac:dyDescent="0.2">
      <c r="E56" s="243" t="s">
        <v>332</v>
      </c>
      <c r="F56" s="244">
        <f>'FN-12-31-2018 TB'!C156</f>
        <v>-29037782</v>
      </c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4">
        <f>'FN-12-31-2018 TB'!F156</f>
        <v>-30618771</v>
      </c>
    </row>
    <row r="57" spans="4:28" x14ac:dyDescent="0.2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</row>
    <row r="58" spans="4:28" x14ac:dyDescent="0.2">
      <c r="E58" s="243" t="s">
        <v>2044</v>
      </c>
      <c r="F58" s="245">
        <f>F54-F56</f>
        <v>0</v>
      </c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5">
        <f>AB54-AB56</f>
        <v>2</v>
      </c>
    </row>
  </sheetData>
  <mergeCells count="1">
    <mergeCell ref="D4:H4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/>
  </sheetViews>
  <sheetFormatPr defaultRowHeight="15" x14ac:dyDescent="0.25"/>
  <cols>
    <col min="5" max="5" width="55.5703125" bestFit="1" customWidth="1"/>
    <col min="6" max="6" width="11.28515625" bestFit="1" customWidth="1"/>
    <col min="7" max="7" width="10.7109375" bestFit="1" customWidth="1"/>
    <col min="8" max="8" width="11.28515625" bestFit="1" customWidth="1"/>
    <col min="9" max="9" width="9.7109375" bestFit="1" customWidth="1"/>
    <col min="10" max="10" width="14.5703125" bestFit="1" customWidth="1"/>
    <col min="12" max="12" width="11.28515625" bestFit="1" customWidth="1"/>
    <col min="14" max="14" width="11.85546875" bestFit="1" customWidth="1"/>
    <col min="15" max="15" width="10.7109375" bestFit="1" customWidth="1"/>
  </cols>
  <sheetData>
    <row r="1" spans="1:15" ht="30" x14ac:dyDescent="0.4">
      <c r="A1" s="39" t="s">
        <v>341</v>
      </c>
      <c r="B1" s="39"/>
      <c r="C1" s="196"/>
      <c r="D1" s="22"/>
      <c r="E1" s="38"/>
      <c r="F1" s="38"/>
      <c r="G1" s="38"/>
      <c r="H1" s="38"/>
      <c r="I1" s="196"/>
      <c r="J1" s="196"/>
      <c r="K1" s="196"/>
      <c r="L1" s="196"/>
      <c r="M1" s="196"/>
      <c r="N1" s="196"/>
      <c r="O1" s="22"/>
    </row>
    <row r="2" spans="1:15" x14ac:dyDescent="0.25">
      <c r="A2" s="196"/>
      <c r="B2" s="196"/>
      <c r="C2" s="196"/>
      <c r="D2" s="420" t="s">
        <v>340</v>
      </c>
      <c r="E2" s="416"/>
      <c r="F2" s="416"/>
      <c r="G2" s="416"/>
      <c r="H2" s="416"/>
      <c r="I2" s="196" t="s">
        <v>22</v>
      </c>
      <c r="J2" s="196" t="s">
        <v>22</v>
      </c>
      <c r="K2" s="196"/>
      <c r="L2" s="196" t="s">
        <v>22</v>
      </c>
      <c r="M2" s="196"/>
      <c r="N2" s="196"/>
      <c r="O2" s="22"/>
    </row>
    <row r="3" spans="1:15" x14ac:dyDescent="0.25">
      <c r="A3" s="196"/>
      <c r="B3" s="196"/>
      <c r="C3" s="196"/>
      <c r="D3" s="415" t="s">
        <v>319</v>
      </c>
      <c r="E3" s="416"/>
      <c r="F3" s="416"/>
      <c r="G3" s="416"/>
      <c r="H3" s="416"/>
      <c r="I3" s="196" t="s">
        <v>22</v>
      </c>
      <c r="J3" s="196" t="s">
        <v>22</v>
      </c>
      <c r="K3" s="196"/>
      <c r="L3" s="196" t="s">
        <v>22</v>
      </c>
      <c r="M3" s="196"/>
      <c r="N3" s="196"/>
      <c r="O3" s="22"/>
    </row>
    <row r="4" spans="1:15" x14ac:dyDescent="0.25">
      <c r="A4" s="196"/>
      <c r="B4" s="196"/>
      <c r="C4" s="196"/>
      <c r="D4" s="421" t="s">
        <v>2031</v>
      </c>
      <c r="E4" s="422"/>
      <c r="F4" s="422"/>
      <c r="G4" s="422"/>
      <c r="H4" s="422"/>
      <c r="I4" s="196" t="s">
        <v>22</v>
      </c>
      <c r="J4" s="196" t="s">
        <v>22</v>
      </c>
      <c r="K4" s="196"/>
      <c r="L4" s="196" t="s">
        <v>22</v>
      </c>
      <c r="M4" s="196"/>
      <c r="N4" s="196"/>
      <c r="O4" s="22"/>
    </row>
    <row r="5" spans="1:15" x14ac:dyDescent="0.25">
      <c r="A5" s="196"/>
      <c r="B5" s="196"/>
      <c r="C5" s="196"/>
      <c r="D5" s="415" t="s">
        <v>22</v>
      </c>
      <c r="E5" s="416"/>
      <c r="F5" s="416"/>
      <c r="G5" s="416"/>
      <c r="H5" s="416"/>
      <c r="I5" s="196" t="s">
        <v>22</v>
      </c>
      <c r="J5" s="196" t="s">
        <v>22</v>
      </c>
      <c r="K5" s="196"/>
      <c r="L5" s="196" t="s">
        <v>22</v>
      </c>
      <c r="M5" s="196"/>
      <c r="N5" s="196"/>
      <c r="O5" s="22"/>
    </row>
    <row r="6" spans="1:15" x14ac:dyDescent="0.25">
      <c r="A6" s="196"/>
      <c r="B6" s="196"/>
      <c r="C6" s="196"/>
      <c r="D6" s="197"/>
      <c r="E6" s="196"/>
      <c r="F6" s="40" t="s">
        <v>342</v>
      </c>
      <c r="G6" s="417" t="s">
        <v>343</v>
      </c>
      <c r="H6" s="417"/>
      <c r="I6" s="417"/>
      <c r="J6" s="417"/>
      <c r="K6" s="417"/>
      <c r="L6" s="417"/>
      <c r="M6" s="417"/>
      <c r="N6" s="417"/>
      <c r="O6" s="22"/>
    </row>
    <row r="7" spans="1:15" x14ac:dyDescent="0.25">
      <c r="A7" s="196" t="s">
        <v>582</v>
      </c>
      <c r="B7" s="196"/>
      <c r="C7" s="17">
        <v>5.5E-2</v>
      </c>
      <c r="D7" s="196" t="s">
        <v>22</v>
      </c>
      <c r="E7" s="196" t="s">
        <v>330</v>
      </c>
      <c r="F7" s="15">
        <v>0.35</v>
      </c>
      <c r="G7" s="15">
        <v>0.21</v>
      </c>
      <c r="H7" s="196" t="s">
        <v>22</v>
      </c>
      <c r="I7" s="196" t="s">
        <v>22</v>
      </c>
      <c r="J7" s="196" t="s">
        <v>22</v>
      </c>
      <c r="K7" s="196"/>
      <c r="L7" s="15">
        <v>0.21</v>
      </c>
      <c r="M7" s="196"/>
      <c r="N7" s="196"/>
      <c r="O7" s="22"/>
    </row>
    <row r="8" spans="1:15" x14ac:dyDescent="0.25">
      <c r="A8" s="196"/>
      <c r="B8" s="196"/>
      <c r="C8" s="17"/>
      <c r="D8" s="196"/>
      <c r="E8" s="196" t="s">
        <v>331</v>
      </c>
      <c r="F8" s="15">
        <f>(1-F7)*$C$7+F7</f>
        <v>0.38574999999999998</v>
      </c>
      <c r="G8" s="15">
        <f>(1-G7)*$C$7+G7</f>
        <v>0.25345000000000001</v>
      </c>
      <c r="H8" s="196"/>
      <c r="I8" s="196"/>
      <c r="J8" s="196"/>
      <c r="K8" s="196"/>
      <c r="L8" s="15">
        <f>(1-L7)*$C$7+L7</f>
        <v>0.25345000000000001</v>
      </c>
      <c r="M8" s="198"/>
      <c r="N8" s="198"/>
      <c r="O8" s="22"/>
    </row>
    <row r="9" spans="1:15" ht="26.25" x14ac:dyDescent="0.25">
      <c r="A9" s="196" t="s">
        <v>318</v>
      </c>
      <c r="B9" s="196" t="s">
        <v>2025</v>
      </c>
      <c r="C9" s="198"/>
      <c r="D9" s="12" t="s">
        <v>317</v>
      </c>
      <c r="E9" s="12" t="s">
        <v>316</v>
      </c>
      <c r="F9" s="12" t="s">
        <v>315</v>
      </c>
      <c r="G9" s="12" t="s">
        <v>314</v>
      </c>
      <c r="H9" s="18" t="s">
        <v>324</v>
      </c>
      <c r="I9" s="18" t="s">
        <v>326</v>
      </c>
      <c r="J9" s="18" t="s">
        <v>328</v>
      </c>
      <c r="K9" s="18" t="s">
        <v>334</v>
      </c>
      <c r="L9" s="18" t="s">
        <v>322</v>
      </c>
      <c r="M9" s="18" t="s">
        <v>2023</v>
      </c>
      <c r="N9" s="18" t="s">
        <v>1108</v>
      </c>
      <c r="O9" s="22"/>
    </row>
    <row r="10" spans="1:15" x14ac:dyDescent="0.25">
      <c r="A10" s="196" t="str">
        <f t="shared" ref="A10:A42" si="0">LEFT(D10,4)</f>
        <v>2500</v>
      </c>
      <c r="B10" s="196">
        <v>282</v>
      </c>
      <c r="C10" s="82" t="s">
        <v>1053</v>
      </c>
      <c r="D10" s="198" t="s">
        <v>33</v>
      </c>
      <c r="E10" s="198" t="s">
        <v>573</v>
      </c>
      <c r="F10" s="83">
        <v>258328</v>
      </c>
      <c r="G10" s="83">
        <v>-88598</v>
      </c>
      <c r="H10" s="19"/>
      <c r="I10" s="19"/>
      <c r="J10" s="19">
        <f t="shared" ref="J10:J44" si="1">G10-H10-I10</f>
        <v>-88598</v>
      </c>
      <c r="K10" s="19"/>
      <c r="L10" s="19">
        <f t="shared" ref="L10:L44" si="2">SUM(F10:K10)-G10</f>
        <v>169730</v>
      </c>
      <c r="M10" s="19"/>
      <c r="N10" s="29">
        <f t="shared" ref="N10:N44" si="3">SUM(L10:M10)</f>
        <v>169730</v>
      </c>
      <c r="O10" s="28"/>
    </row>
    <row r="11" spans="1:15" x14ac:dyDescent="0.25">
      <c r="A11" s="196" t="str">
        <f t="shared" si="0"/>
        <v>25AA</v>
      </c>
      <c r="B11" s="196">
        <v>283</v>
      </c>
      <c r="C11" s="84" t="s">
        <v>1054</v>
      </c>
      <c r="D11" s="198" t="s">
        <v>43</v>
      </c>
      <c r="E11" s="198" t="s">
        <v>1037</v>
      </c>
      <c r="F11" s="83">
        <v>-14189179</v>
      </c>
      <c r="G11" s="83">
        <v>4866438</v>
      </c>
      <c r="H11" s="19"/>
      <c r="I11" s="19">
        <f>G11</f>
        <v>4866438</v>
      </c>
      <c r="J11" s="19">
        <f t="shared" si="1"/>
        <v>0</v>
      </c>
      <c r="K11" s="19">
        <v>-53</v>
      </c>
      <c r="L11" s="19">
        <f t="shared" si="2"/>
        <v>-9322794</v>
      </c>
      <c r="M11" s="19">
        <f>+'FN ADIT '!B50+'ADIT 03 2018'!E213</f>
        <v>106749</v>
      </c>
      <c r="N11" s="29">
        <f t="shared" si="3"/>
        <v>-9216045</v>
      </c>
      <c r="O11" s="28"/>
    </row>
    <row r="12" spans="1:15" x14ac:dyDescent="0.25">
      <c r="A12" s="196" t="str">
        <f t="shared" si="0"/>
        <v>25AF</v>
      </c>
      <c r="B12" s="196">
        <v>282</v>
      </c>
      <c r="C12" s="84" t="s">
        <v>1054</v>
      </c>
      <c r="D12" s="198" t="s">
        <v>27</v>
      </c>
      <c r="E12" s="198" t="s">
        <v>302</v>
      </c>
      <c r="F12" s="83">
        <v>0</v>
      </c>
      <c r="G12" s="83">
        <v>0</v>
      </c>
      <c r="H12" s="30"/>
      <c r="I12" s="19">
        <f>G12</f>
        <v>0</v>
      </c>
      <c r="J12" s="19">
        <f t="shared" si="1"/>
        <v>0</v>
      </c>
      <c r="K12" s="30"/>
      <c r="L12" s="19">
        <f t="shared" si="2"/>
        <v>0</v>
      </c>
      <c r="M12" s="19">
        <f>VLOOKUP(D12,'Q1 Activity FN'!$B$12:$D$43,3,0)</f>
        <v>0</v>
      </c>
      <c r="N12" s="29">
        <f t="shared" si="3"/>
        <v>0</v>
      </c>
      <c r="O12" s="28"/>
    </row>
    <row r="13" spans="1:15" x14ac:dyDescent="0.25">
      <c r="A13" s="196" t="str">
        <f t="shared" si="0"/>
        <v>25AM</v>
      </c>
      <c r="B13" s="196">
        <v>283</v>
      </c>
      <c r="C13" s="82" t="s">
        <v>1053</v>
      </c>
      <c r="D13" s="198" t="s">
        <v>59</v>
      </c>
      <c r="E13" s="198" t="s">
        <v>574</v>
      </c>
      <c r="F13" s="83">
        <v>2105813</v>
      </c>
      <c r="G13" s="83">
        <v>-722227</v>
      </c>
      <c r="H13" s="30"/>
      <c r="I13" s="19"/>
      <c r="J13" s="19">
        <f t="shared" si="1"/>
        <v>-722227</v>
      </c>
      <c r="K13" s="30"/>
      <c r="L13" s="19">
        <f t="shared" si="2"/>
        <v>1383586</v>
      </c>
      <c r="M13" s="19">
        <f>VLOOKUP(D13,'Q1 Activity FN'!$B$12:$D$43,3,0)</f>
        <v>35113</v>
      </c>
      <c r="N13" s="29">
        <f t="shared" si="3"/>
        <v>1418699</v>
      </c>
      <c r="O13" s="28"/>
    </row>
    <row r="14" spans="1:15" x14ac:dyDescent="0.25">
      <c r="A14" s="196" t="str">
        <f t="shared" si="0"/>
        <v>25AM</v>
      </c>
      <c r="B14" s="196">
        <v>283</v>
      </c>
      <c r="C14" s="82" t="s">
        <v>1053</v>
      </c>
      <c r="D14" s="198" t="s">
        <v>575</v>
      </c>
      <c r="E14" s="198" t="s">
        <v>576</v>
      </c>
      <c r="F14" s="83">
        <v>-147060</v>
      </c>
      <c r="G14" s="83">
        <v>50437</v>
      </c>
      <c r="H14" s="30"/>
      <c r="I14" s="19"/>
      <c r="J14" s="19">
        <f t="shared" si="1"/>
        <v>50437</v>
      </c>
      <c r="K14" s="19"/>
      <c r="L14" s="19">
        <f t="shared" si="2"/>
        <v>-96623</v>
      </c>
      <c r="M14" s="19">
        <f>VLOOKUP(D14,'Q1 Activity FN'!$B$12:$D$43,3,0)</f>
        <v>1226</v>
      </c>
      <c r="N14" s="29">
        <f t="shared" si="3"/>
        <v>-95397</v>
      </c>
      <c r="O14" s="28"/>
    </row>
    <row r="15" spans="1:15" x14ac:dyDescent="0.25">
      <c r="A15" s="196" t="str">
        <f t="shared" si="0"/>
        <v>25BD</v>
      </c>
      <c r="B15" s="196">
        <v>283</v>
      </c>
      <c r="C15" s="82" t="s">
        <v>1053</v>
      </c>
      <c r="D15" s="198" t="s">
        <v>65</v>
      </c>
      <c r="E15" s="198" t="s">
        <v>301</v>
      </c>
      <c r="F15" s="83">
        <v>51440</v>
      </c>
      <c r="G15" s="83">
        <v>-17642</v>
      </c>
      <c r="H15" s="30"/>
      <c r="I15" s="19"/>
      <c r="J15" s="19">
        <f t="shared" si="1"/>
        <v>-17642</v>
      </c>
      <c r="K15" s="19"/>
      <c r="L15" s="19">
        <f t="shared" si="2"/>
        <v>33798</v>
      </c>
      <c r="M15" s="19">
        <f>VLOOKUP(D15,'Q1 Activity FN'!$B$12:$D$43,3,0)</f>
        <v>7856</v>
      </c>
      <c r="N15" s="29">
        <f t="shared" si="3"/>
        <v>41654</v>
      </c>
      <c r="O15" s="28"/>
    </row>
    <row r="16" spans="1:15" s="80" customFormat="1" x14ac:dyDescent="0.25">
      <c r="A16" s="213" t="str">
        <f t="shared" si="0"/>
        <v>25BN</v>
      </c>
      <c r="B16" s="213">
        <v>283</v>
      </c>
      <c r="C16" s="82" t="s">
        <v>1053</v>
      </c>
      <c r="D16" s="80" t="s">
        <v>300</v>
      </c>
      <c r="E16" s="80" t="s">
        <v>299</v>
      </c>
      <c r="F16" s="214">
        <f>'FN ADIT Before-After'!H94</f>
        <v>387803.17320970603</v>
      </c>
      <c r="G16" s="214">
        <f>'FN ADIT Before-After'!K94</f>
        <v>-133004.17320970603</v>
      </c>
      <c r="H16" s="215"/>
      <c r="I16" s="215"/>
      <c r="J16" s="215">
        <f t="shared" si="1"/>
        <v>-133004.17320970603</v>
      </c>
      <c r="K16" s="215"/>
      <c r="L16" s="215">
        <f t="shared" si="2"/>
        <v>254799</v>
      </c>
      <c r="M16" s="215">
        <f>VLOOKUP(D16,'Q1 Activity FN'!$B$12:$D$43,3,0)</f>
        <v>0</v>
      </c>
      <c r="N16" s="216">
        <f t="shared" si="3"/>
        <v>254799</v>
      </c>
      <c r="O16" s="217"/>
    </row>
    <row r="17" spans="1:15" x14ac:dyDescent="0.25">
      <c r="A17" s="196" t="str">
        <f t="shared" si="0"/>
        <v>25CN</v>
      </c>
      <c r="B17" s="196">
        <v>283</v>
      </c>
      <c r="C17" s="82" t="s">
        <v>1053</v>
      </c>
      <c r="D17" s="198" t="s">
        <v>380</v>
      </c>
      <c r="E17" s="198" t="s">
        <v>577</v>
      </c>
      <c r="F17" s="83">
        <v>297076</v>
      </c>
      <c r="G17" s="83">
        <v>-101888</v>
      </c>
      <c r="H17" s="30"/>
      <c r="I17" s="19"/>
      <c r="J17" s="19">
        <f t="shared" si="1"/>
        <v>-101888</v>
      </c>
      <c r="K17" s="19">
        <v>-45</v>
      </c>
      <c r="L17" s="19">
        <f t="shared" si="2"/>
        <v>195143</v>
      </c>
      <c r="M17" s="19">
        <f>VLOOKUP(D17,'Q1 Activity FN'!$B$12:$D$43,3,0)</f>
        <v>60523</v>
      </c>
      <c r="N17" s="29">
        <f t="shared" si="3"/>
        <v>255666</v>
      </c>
      <c r="O17" s="28"/>
    </row>
    <row r="18" spans="1:15" x14ac:dyDescent="0.25">
      <c r="A18" s="196" t="str">
        <f t="shared" si="0"/>
        <v>25DP</v>
      </c>
      <c r="B18" s="196">
        <v>282</v>
      </c>
      <c r="C18" s="80" t="s">
        <v>1055</v>
      </c>
      <c r="D18" s="198" t="s">
        <v>298</v>
      </c>
      <c r="E18" s="198" t="s">
        <v>297</v>
      </c>
      <c r="F18" s="83">
        <f>-46549599+'FN ADIT Before-After'!Q18+'FN ADIT Before-After'!T18</f>
        <v>-48697009.06916102</v>
      </c>
      <c r="G18" s="83">
        <f>15965034+'FN ADIT Before-After'!O18+'FN ADIT Before-After'!R18</f>
        <v>16701528</v>
      </c>
      <c r="H18" s="30">
        <f t="shared" ref="H18:H22" si="4">G18</f>
        <v>16701528</v>
      </c>
      <c r="I18" s="19"/>
      <c r="J18" s="19">
        <f t="shared" si="1"/>
        <v>0</v>
      </c>
      <c r="K18" s="19">
        <v>618</v>
      </c>
      <c r="L18" s="19">
        <f t="shared" si="2"/>
        <v>-31994863.06916102</v>
      </c>
      <c r="M18" s="19">
        <f>VLOOKUP(D18,'Q1 Activity FN'!$B$12:$D$43,3,0)+'FN ADIT Before-After'!U18</f>
        <v>-144030</v>
      </c>
      <c r="N18" s="29">
        <f t="shared" si="3"/>
        <v>-32138893.06916102</v>
      </c>
      <c r="O18" s="28"/>
    </row>
    <row r="19" spans="1:15" x14ac:dyDescent="0.25">
      <c r="A19" s="196" t="str">
        <f t="shared" si="0"/>
        <v>25DP</v>
      </c>
      <c r="B19" s="196">
        <v>282</v>
      </c>
      <c r="C19" s="80" t="s">
        <v>1055</v>
      </c>
      <c r="D19" s="198" t="s">
        <v>296</v>
      </c>
      <c r="E19" s="198" t="s">
        <v>295</v>
      </c>
      <c r="F19" s="83">
        <v>1350259</v>
      </c>
      <c r="G19" s="83">
        <v>-463096</v>
      </c>
      <c r="H19" s="30">
        <f t="shared" si="4"/>
        <v>-463096</v>
      </c>
      <c r="I19" s="19"/>
      <c r="J19" s="19">
        <f t="shared" si="1"/>
        <v>0</v>
      </c>
      <c r="K19" s="19"/>
      <c r="L19" s="19">
        <f t="shared" si="2"/>
        <v>887163</v>
      </c>
      <c r="M19" s="19">
        <f>VLOOKUP(D19,'Q1 Activity FN'!$B$12:$D$43,3,0)</f>
        <v>82766</v>
      </c>
      <c r="N19" s="29">
        <f t="shared" si="3"/>
        <v>969929</v>
      </c>
      <c r="O19" s="28"/>
    </row>
    <row r="20" spans="1:15" x14ac:dyDescent="0.25">
      <c r="A20" s="196" t="str">
        <f t="shared" si="0"/>
        <v>25DP</v>
      </c>
      <c r="B20" s="196">
        <v>282</v>
      </c>
      <c r="C20" s="84" t="s">
        <v>1054</v>
      </c>
      <c r="D20" s="198" t="s">
        <v>294</v>
      </c>
      <c r="E20" s="198" t="s">
        <v>266</v>
      </c>
      <c r="F20" s="83">
        <f>-1785297+'FN ADIT Before-After'!T20</f>
        <v>45352.069161020219</v>
      </c>
      <c r="G20" s="83">
        <f>612300+'FN ADIT Before-After'!R20+'FN ADIT Before-After'!S20</f>
        <v>-114229</v>
      </c>
      <c r="H20" s="30"/>
      <c r="I20" s="19">
        <f>G20</f>
        <v>-114229</v>
      </c>
      <c r="J20" s="19">
        <f t="shared" si="1"/>
        <v>0</v>
      </c>
      <c r="K20" s="19"/>
      <c r="L20" s="19">
        <f t="shared" si="2"/>
        <v>-68876.930838979781</v>
      </c>
      <c r="M20" s="19">
        <f>VLOOKUP(D20,'Q1 Activity FN'!$B$12:$D$43,3,0)</f>
        <v>-104876</v>
      </c>
      <c r="N20" s="29">
        <f t="shared" si="3"/>
        <v>-173752.93083897978</v>
      </c>
      <c r="O20" s="28"/>
    </row>
    <row r="21" spans="1:15" x14ac:dyDescent="0.25">
      <c r="A21" s="196" t="str">
        <f t="shared" si="0"/>
        <v>25DP</v>
      </c>
      <c r="B21" s="196">
        <v>282</v>
      </c>
      <c r="C21" s="80" t="s">
        <v>1055</v>
      </c>
      <c r="D21" s="198" t="s">
        <v>293</v>
      </c>
      <c r="E21" s="198" t="s">
        <v>292</v>
      </c>
      <c r="F21" s="83">
        <v>-36252</v>
      </c>
      <c r="G21" s="83">
        <v>12433</v>
      </c>
      <c r="H21" s="30">
        <f t="shared" si="4"/>
        <v>12433</v>
      </c>
      <c r="I21" s="19"/>
      <c r="J21" s="19">
        <f t="shared" si="1"/>
        <v>0</v>
      </c>
      <c r="K21" s="19"/>
      <c r="L21" s="19">
        <f t="shared" si="2"/>
        <v>-23819</v>
      </c>
      <c r="M21" s="19">
        <f>VLOOKUP(D21,'Q1 Activity FN'!$B$12:$D$43,3,0)</f>
        <v>533</v>
      </c>
      <c r="N21" s="29">
        <f t="shared" si="3"/>
        <v>-23286</v>
      </c>
      <c r="O21" s="28"/>
    </row>
    <row r="22" spans="1:15" x14ac:dyDescent="0.25">
      <c r="A22" s="196" t="str">
        <f t="shared" si="0"/>
        <v>25DP</v>
      </c>
      <c r="B22" s="196">
        <v>282</v>
      </c>
      <c r="C22" s="80" t="s">
        <v>1055</v>
      </c>
      <c r="D22" s="198" t="s">
        <v>291</v>
      </c>
      <c r="E22" s="198" t="s">
        <v>290</v>
      </c>
      <c r="F22" s="83">
        <v>0</v>
      </c>
      <c r="G22" s="83">
        <v>0</v>
      </c>
      <c r="H22" s="30">
        <f t="shared" si="4"/>
        <v>0</v>
      </c>
      <c r="I22" s="19"/>
      <c r="J22" s="19">
        <f t="shared" si="1"/>
        <v>0</v>
      </c>
      <c r="K22" s="19"/>
      <c r="L22" s="19">
        <f t="shared" si="2"/>
        <v>0</v>
      </c>
      <c r="M22" s="19">
        <f>VLOOKUP(D22,'Q1 Activity FN'!$B$12:$D$43,3,0)</f>
        <v>0</v>
      </c>
      <c r="N22" s="29">
        <f t="shared" si="3"/>
        <v>0</v>
      </c>
      <c r="O22" s="28"/>
    </row>
    <row r="23" spans="1:15" x14ac:dyDescent="0.25">
      <c r="A23" s="196" t="str">
        <f t="shared" si="0"/>
        <v>25EN</v>
      </c>
      <c r="B23" s="196">
        <v>283</v>
      </c>
      <c r="C23" s="82" t="s">
        <v>1053</v>
      </c>
      <c r="D23" s="198" t="s">
        <v>82</v>
      </c>
      <c r="E23" s="198" t="s">
        <v>1038</v>
      </c>
      <c r="F23" s="83">
        <v>2572576</v>
      </c>
      <c r="G23" s="83">
        <v>-882312</v>
      </c>
      <c r="H23" s="30"/>
      <c r="I23" s="19"/>
      <c r="J23" s="19">
        <f t="shared" si="1"/>
        <v>-882312</v>
      </c>
      <c r="K23" s="19">
        <v>-8</v>
      </c>
      <c r="L23" s="19">
        <f t="shared" si="2"/>
        <v>1690256</v>
      </c>
      <c r="M23" s="19">
        <f>VLOOKUP(D23,'Q1 Activity FN'!$B$12:$D$43,3,0)</f>
        <v>17027</v>
      </c>
      <c r="N23" s="29">
        <f t="shared" si="3"/>
        <v>1707283</v>
      </c>
      <c r="O23" s="28"/>
    </row>
    <row r="24" spans="1:15" x14ac:dyDescent="0.25">
      <c r="A24" s="196" t="str">
        <f t="shared" si="0"/>
        <v>25GP</v>
      </c>
      <c r="B24" s="196">
        <v>282</v>
      </c>
      <c r="C24" s="82" t="s">
        <v>1053</v>
      </c>
      <c r="D24" s="198" t="s">
        <v>903</v>
      </c>
      <c r="E24" s="198" t="s">
        <v>1039</v>
      </c>
      <c r="F24" s="83">
        <v>0</v>
      </c>
      <c r="G24" s="83">
        <v>0</v>
      </c>
      <c r="H24" s="19"/>
      <c r="I24" s="19"/>
      <c r="J24" s="19">
        <f t="shared" si="1"/>
        <v>0</v>
      </c>
      <c r="K24" s="19"/>
      <c r="L24" s="19">
        <f t="shared" si="2"/>
        <v>0</v>
      </c>
      <c r="M24" s="19">
        <f>VLOOKUP(D24,'Q1 Activity FN'!$B$12:$D$43,3,0)</f>
        <v>0</v>
      </c>
      <c r="N24" s="29">
        <f t="shared" si="3"/>
        <v>0</v>
      </c>
      <c r="O24" s="28"/>
    </row>
    <row r="25" spans="1:15" x14ac:dyDescent="0.25">
      <c r="A25" s="196" t="str">
        <f t="shared" si="0"/>
        <v>25ID</v>
      </c>
      <c r="B25" s="196">
        <v>283</v>
      </c>
      <c r="C25" s="82" t="s">
        <v>1053</v>
      </c>
      <c r="D25" s="198" t="s">
        <v>114</v>
      </c>
      <c r="E25" s="198" t="s">
        <v>289</v>
      </c>
      <c r="F25" s="83">
        <v>-89296</v>
      </c>
      <c r="G25" s="83">
        <v>30626</v>
      </c>
      <c r="H25" s="19"/>
      <c r="I25" s="19"/>
      <c r="J25" s="19">
        <f t="shared" si="1"/>
        <v>30626</v>
      </c>
      <c r="K25" s="19"/>
      <c r="L25" s="19">
        <f t="shared" si="2"/>
        <v>-58670</v>
      </c>
      <c r="M25" s="19">
        <f>VLOOKUP(D25,'Q1 Activity FN'!$B$12:$D$43,3,0)</f>
        <v>-476</v>
      </c>
      <c r="N25" s="29">
        <f t="shared" si="3"/>
        <v>-59146</v>
      </c>
      <c r="O25" s="28"/>
    </row>
    <row r="26" spans="1:15" x14ac:dyDescent="0.25">
      <c r="A26" s="196" t="str">
        <f t="shared" si="0"/>
        <v>25IT</v>
      </c>
      <c r="B26" s="196">
        <v>255</v>
      </c>
      <c r="C26" s="82" t="s">
        <v>1053</v>
      </c>
      <c r="D26" s="198" t="s">
        <v>174</v>
      </c>
      <c r="E26" s="198" t="s">
        <v>578</v>
      </c>
      <c r="F26" s="83">
        <v>0</v>
      </c>
      <c r="G26" s="83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>
        <f>VLOOKUP(D26,'Q1 Activity FN'!$B$12:$D$43,3,0)</f>
        <v>0</v>
      </c>
      <c r="N26" s="29">
        <f t="shared" si="3"/>
        <v>0</v>
      </c>
      <c r="O26" s="28"/>
    </row>
    <row r="27" spans="1:15" x14ac:dyDescent="0.25">
      <c r="A27" s="196" t="str">
        <f t="shared" si="0"/>
        <v>25MC</v>
      </c>
      <c r="B27" s="196">
        <v>283</v>
      </c>
      <c r="C27" s="82" t="s">
        <v>1053</v>
      </c>
      <c r="D27" s="198" t="s">
        <v>778</v>
      </c>
      <c r="E27" s="198" t="s">
        <v>1040</v>
      </c>
      <c r="F27" s="83">
        <v>0</v>
      </c>
      <c r="G27" s="83">
        <v>0</v>
      </c>
      <c r="H27" s="19"/>
      <c r="I27" s="19"/>
      <c r="J27" s="19">
        <f t="shared" si="1"/>
        <v>0</v>
      </c>
      <c r="K27" s="19"/>
      <c r="L27" s="19">
        <f t="shared" si="2"/>
        <v>0</v>
      </c>
      <c r="M27" s="19">
        <f>VLOOKUP(D27,'Q1 Activity FN'!$B$12:$D$43,3,0)</f>
        <v>0</v>
      </c>
      <c r="N27" s="29">
        <f t="shared" si="3"/>
        <v>0</v>
      </c>
      <c r="O27" s="28"/>
    </row>
    <row r="28" spans="1:15" x14ac:dyDescent="0.25">
      <c r="A28" s="196" t="str">
        <f t="shared" si="0"/>
        <v>25PC</v>
      </c>
      <c r="B28" s="196">
        <v>282</v>
      </c>
      <c r="C28" s="82" t="s">
        <v>1053</v>
      </c>
      <c r="D28" s="198" t="s">
        <v>839</v>
      </c>
      <c r="E28" s="198" t="s">
        <v>1041</v>
      </c>
      <c r="F28" s="83">
        <v>410586</v>
      </c>
      <c r="G28" s="83">
        <v>-140818</v>
      </c>
      <c r="H28" s="19"/>
      <c r="I28" s="19"/>
      <c r="J28" s="19">
        <f t="shared" si="1"/>
        <v>-140818</v>
      </c>
      <c r="K28" s="19">
        <v>-9</v>
      </c>
      <c r="L28" s="19">
        <f t="shared" si="2"/>
        <v>269759</v>
      </c>
      <c r="M28" s="19">
        <f>VLOOKUP(D28,'Q1 Activity FN'!$B$12:$D$43,3,0)</f>
        <v>9130</v>
      </c>
      <c r="N28" s="29">
        <f t="shared" si="3"/>
        <v>278889</v>
      </c>
      <c r="O28" s="28"/>
    </row>
    <row r="29" spans="1:15" x14ac:dyDescent="0.25">
      <c r="A29" s="196" t="str">
        <f t="shared" si="0"/>
        <v>25PG</v>
      </c>
      <c r="B29" s="196">
        <v>283</v>
      </c>
      <c r="C29" s="82" t="s">
        <v>1053</v>
      </c>
      <c r="D29" s="198" t="s">
        <v>61</v>
      </c>
      <c r="E29" s="198" t="s">
        <v>288</v>
      </c>
      <c r="F29" s="83">
        <v>0</v>
      </c>
      <c r="G29" s="83">
        <v>0</v>
      </c>
      <c r="H29" s="19"/>
      <c r="I29" s="19"/>
      <c r="J29" s="19">
        <f t="shared" si="1"/>
        <v>0</v>
      </c>
      <c r="K29" s="19"/>
      <c r="L29" s="19">
        <f t="shared" si="2"/>
        <v>0</v>
      </c>
      <c r="M29" s="19">
        <f>VLOOKUP(D29,'Q1 Activity FN'!$B$12:$D$43,3,0)</f>
        <v>0</v>
      </c>
      <c r="N29" s="29">
        <f t="shared" si="3"/>
        <v>0</v>
      </c>
      <c r="O29" s="28"/>
    </row>
    <row r="30" spans="1:15" x14ac:dyDescent="0.25">
      <c r="A30" s="196" t="str">
        <f t="shared" si="0"/>
        <v>25PN</v>
      </c>
      <c r="B30" s="196">
        <v>283</v>
      </c>
      <c r="C30" s="82" t="s">
        <v>1053</v>
      </c>
      <c r="D30" s="198" t="s">
        <v>228</v>
      </c>
      <c r="E30" s="198" t="s">
        <v>287</v>
      </c>
      <c r="F30" s="83">
        <v>-233083</v>
      </c>
      <c r="G30" s="83">
        <v>79940</v>
      </c>
      <c r="H30" s="19"/>
      <c r="I30" s="19"/>
      <c r="J30" s="19">
        <f t="shared" si="1"/>
        <v>79940</v>
      </c>
      <c r="K30" s="19">
        <v>6</v>
      </c>
      <c r="L30" s="19">
        <f t="shared" si="2"/>
        <v>-153137</v>
      </c>
      <c r="M30" s="19">
        <f>VLOOKUP(D30,'Q1 Activity FN'!$B$12:$D$43,3,0)</f>
        <v>26462</v>
      </c>
      <c r="N30" s="29">
        <f t="shared" si="3"/>
        <v>-126675</v>
      </c>
      <c r="O30" s="28"/>
    </row>
    <row r="31" spans="1:15" x14ac:dyDescent="0.25">
      <c r="A31" s="196" t="str">
        <f t="shared" si="0"/>
        <v>25PR</v>
      </c>
      <c r="B31" s="196">
        <v>283</v>
      </c>
      <c r="C31" s="82" t="s">
        <v>1053</v>
      </c>
      <c r="D31" s="198" t="s">
        <v>204</v>
      </c>
      <c r="E31" s="198" t="s">
        <v>286</v>
      </c>
      <c r="F31" s="83">
        <v>2</v>
      </c>
      <c r="G31" s="83">
        <v>-1</v>
      </c>
      <c r="H31" s="19"/>
      <c r="I31" s="19"/>
      <c r="J31" s="19">
        <f t="shared" si="1"/>
        <v>-1</v>
      </c>
      <c r="K31" s="19">
        <v>1</v>
      </c>
      <c r="L31" s="19">
        <f t="shared" si="2"/>
        <v>2</v>
      </c>
      <c r="M31" s="19">
        <f>VLOOKUP(D31,'Q1 Activity FN'!$B$12:$D$43,3,0)</f>
        <v>0</v>
      </c>
      <c r="N31" s="29">
        <f t="shared" si="3"/>
        <v>2</v>
      </c>
      <c r="O31" s="28"/>
    </row>
    <row r="32" spans="1:15" x14ac:dyDescent="0.25">
      <c r="A32" s="196" t="str">
        <f t="shared" si="0"/>
        <v>25PR</v>
      </c>
      <c r="B32" s="196">
        <v>283</v>
      </c>
      <c r="C32" s="82" t="s">
        <v>1053</v>
      </c>
      <c r="D32" s="198" t="s">
        <v>285</v>
      </c>
      <c r="E32" s="198" t="s">
        <v>284</v>
      </c>
      <c r="F32" s="83">
        <v>251877</v>
      </c>
      <c r="G32" s="83">
        <v>-86386</v>
      </c>
      <c r="H32" s="19"/>
      <c r="I32" s="19"/>
      <c r="J32" s="19">
        <f t="shared" si="1"/>
        <v>-86386</v>
      </c>
      <c r="K32" s="19"/>
      <c r="L32" s="19">
        <f t="shared" si="2"/>
        <v>165491</v>
      </c>
      <c r="M32" s="19">
        <f>VLOOKUP(D32,'Q1 Activity FN'!$B$12:$D$43,3,0)</f>
        <v>135</v>
      </c>
      <c r="N32" s="29">
        <f t="shared" si="3"/>
        <v>165626</v>
      </c>
      <c r="O32" s="22"/>
    </row>
    <row r="33" spans="1:15" x14ac:dyDescent="0.25">
      <c r="A33" s="196" t="str">
        <f t="shared" si="0"/>
        <v>25RC</v>
      </c>
      <c r="B33" s="196">
        <v>283</v>
      </c>
      <c r="C33" s="82" t="s">
        <v>1053</v>
      </c>
      <c r="D33" s="198" t="s">
        <v>216</v>
      </c>
      <c r="E33" s="198" t="s">
        <v>283</v>
      </c>
      <c r="F33" s="83">
        <v>0</v>
      </c>
      <c r="G33" s="83">
        <v>0</v>
      </c>
      <c r="H33" s="19"/>
      <c r="I33" s="19"/>
      <c r="J33" s="19">
        <f t="shared" si="1"/>
        <v>0</v>
      </c>
      <c r="K33" s="19"/>
      <c r="L33" s="19">
        <f t="shared" si="2"/>
        <v>0</v>
      </c>
      <c r="M33" s="19">
        <f>VLOOKUP(D33,'Q1 Activity FN'!$B$12:$D$43,3,0)</f>
        <v>0</v>
      </c>
      <c r="N33" s="29">
        <f t="shared" si="3"/>
        <v>0</v>
      </c>
      <c r="O33" s="22"/>
    </row>
    <row r="34" spans="1:15" x14ac:dyDescent="0.25">
      <c r="A34" s="196" t="str">
        <f t="shared" si="0"/>
        <v>25RE</v>
      </c>
      <c r="B34" s="196">
        <v>282</v>
      </c>
      <c r="C34" s="84" t="s">
        <v>1054</v>
      </c>
      <c r="D34" s="198" t="s">
        <v>213</v>
      </c>
      <c r="E34" s="198" t="s">
        <v>282</v>
      </c>
      <c r="F34" s="83">
        <f>-654523+'FN ADIT Before-After'!Q34</f>
        <v>-337762</v>
      </c>
      <c r="G34" s="83">
        <f>125786+'FN ADIT Before-After'!P34</f>
        <v>115821</v>
      </c>
      <c r="H34" s="19"/>
      <c r="I34" s="19">
        <f>G34</f>
        <v>115821</v>
      </c>
      <c r="J34" s="19">
        <f t="shared" si="1"/>
        <v>0</v>
      </c>
      <c r="K34" s="19">
        <v>21</v>
      </c>
      <c r="L34" s="19">
        <f t="shared" si="2"/>
        <v>-221920</v>
      </c>
      <c r="M34" s="19">
        <f>VLOOKUP(D34,'Q1 Activity FN'!$B$12:$D$43,3,0)+'FN ADIT Before-After'!U34</f>
        <v>0</v>
      </c>
      <c r="N34" s="29">
        <f t="shared" si="3"/>
        <v>-221920</v>
      </c>
      <c r="O34" s="22"/>
    </row>
    <row r="35" spans="1:15" x14ac:dyDescent="0.25">
      <c r="A35" s="196" t="str">
        <f t="shared" si="0"/>
        <v>25RG</v>
      </c>
      <c r="B35" s="196">
        <v>283</v>
      </c>
      <c r="C35" s="82" t="s">
        <v>1053</v>
      </c>
      <c r="D35" s="198" t="s">
        <v>386</v>
      </c>
      <c r="E35" s="198" t="s">
        <v>579</v>
      </c>
      <c r="F35" s="83">
        <v>-98878</v>
      </c>
      <c r="G35" s="83">
        <v>33912</v>
      </c>
      <c r="H35" s="19"/>
      <c r="I35" s="19"/>
      <c r="J35" s="19">
        <f t="shared" si="1"/>
        <v>33912</v>
      </c>
      <c r="K35" s="19">
        <v>-33920</v>
      </c>
      <c r="L35" s="19">
        <f>SUM(F35:K35)-G35</f>
        <v>-98886</v>
      </c>
      <c r="M35" s="19">
        <f>VLOOKUP(D35,'Q1 Activity FN'!$B$12:$D$43,3,0)</f>
        <v>0</v>
      </c>
      <c r="N35" s="29">
        <f t="shared" si="3"/>
        <v>-98886</v>
      </c>
      <c r="O35" s="22"/>
    </row>
    <row r="36" spans="1:15" x14ac:dyDescent="0.25">
      <c r="A36" s="196" t="str">
        <f t="shared" si="0"/>
        <v>25RP</v>
      </c>
      <c r="B36" s="196">
        <v>282</v>
      </c>
      <c r="C36" s="82" t="s">
        <v>1053</v>
      </c>
      <c r="D36" s="198" t="s">
        <v>193</v>
      </c>
      <c r="E36" s="198" t="s">
        <v>281</v>
      </c>
      <c r="F36" s="83">
        <v>0</v>
      </c>
      <c r="G36" s="83">
        <v>0</v>
      </c>
      <c r="H36" s="19"/>
      <c r="I36" s="19"/>
      <c r="J36" s="19">
        <f t="shared" si="1"/>
        <v>0</v>
      </c>
      <c r="K36" s="19"/>
      <c r="L36" s="19">
        <f t="shared" si="2"/>
        <v>0</v>
      </c>
      <c r="M36" s="19">
        <f>VLOOKUP(D36,'Q1 Activity FN'!$B$12:$D$43,3,0)</f>
        <v>0</v>
      </c>
      <c r="N36" s="29">
        <f t="shared" si="3"/>
        <v>0</v>
      </c>
      <c r="O36" s="22"/>
    </row>
    <row r="37" spans="1:15" s="80" customFormat="1" x14ac:dyDescent="0.25">
      <c r="A37" s="213" t="str">
        <f t="shared" si="0"/>
        <v>25RT</v>
      </c>
      <c r="B37" s="213">
        <v>283</v>
      </c>
      <c r="C37" s="82" t="s">
        <v>1053</v>
      </c>
      <c r="D37" s="80" t="s">
        <v>242</v>
      </c>
      <c r="E37" s="80" t="s">
        <v>321</v>
      </c>
      <c r="F37" s="218">
        <f>'FN ADIT Before-After'!H95</f>
        <v>205579.10435983428</v>
      </c>
      <c r="G37" s="218">
        <f>'FN ADIT Before-After'!K95</f>
        <v>-70507.104359834251</v>
      </c>
      <c r="H37" s="215"/>
      <c r="I37" s="215"/>
      <c r="J37" s="215">
        <f t="shared" si="1"/>
        <v>-70507.104359834251</v>
      </c>
      <c r="K37" s="215"/>
      <c r="L37" s="215">
        <f t="shared" si="2"/>
        <v>135072.00000000003</v>
      </c>
      <c r="M37" s="215"/>
      <c r="N37" s="216">
        <f t="shared" si="3"/>
        <v>135072.00000000003</v>
      </c>
      <c r="O37" s="219"/>
    </row>
    <row r="38" spans="1:15" x14ac:dyDescent="0.25">
      <c r="A38" s="196" t="str">
        <f t="shared" si="0"/>
        <v>25SD</v>
      </c>
      <c r="B38" s="196">
        <v>283</v>
      </c>
      <c r="C38" s="82" t="s">
        <v>1053</v>
      </c>
      <c r="D38" s="198" t="s">
        <v>187</v>
      </c>
      <c r="E38" s="198" t="s">
        <v>280</v>
      </c>
      <c r="F38" s="83">
        <v>1177120</v>
      </c>
      <c r="G38" s="83">
        <v>260609</v>
      </c>
      <c r="H38" s="19"/>
      <c r="I38" s="19"/>
      <c r="J38" s="19">
        <f t="shared" si="1"/>
        <v>260609</v>
      </c>
      <c r="K38" s="19"/>
      <c r="L38" s="19">
        <f t="shared" si="2"/>
        <v>1437729</v>
      </c>
      <c r="M38" s="19">
        <f>VLOOKUP(D38,'Q1 Activity FN'!$B$12:$D$43,3,0)</f>
        <v>0</v>
      </c>
      <c r="N38" s="29">
        <f t="shared" si="3"/>
        <v>1437729</v>
      </c>
      <c r="O38" s="22"/>
    </row>
    <row r="39" spans="1:15" x14ac:dyDescent="0.25">
      <c r="A39" s="196" t="str">
        <f t="shared" si="0"/>
        <v>25SI</v>
      </c>
      <c r="B39" s="196">
        <v>283</v>
      </c>
      <c r="C39" s="82" t="s">
        <v>1053</v>
      </c>
      <c r="D39" s="198" t="s">
        <v>279</v>
      </c>
      <c r="E39" s="198" t="s">
        <v>278</v>
      </c>
      <c r="F39" s="83">
        <v>-885</v>
      </c>
      <c r="G39" s="83">
        <v>303</v>
      </c>
      <c r="H39" s="19"/>
      <c r="I39" s="19"/>
      <c r="J39" s="19">
        <f t="shared" si="1"/>
        <v>303</v>
      </c>
      <c r="K39" s="19"/>
      <c r="L39" s="19">
        <f t="shared" si="2"/>
        <v>-582</v>
      </c>
      <c r="M39" s="19">
        <f>VLOOKUP(D39,'Q1 Activity FN'!$B$12:$D$43,3,0)</f>
        <v>0</v>
      </c>
      <c r="N39" s="29">
        <f t="shared" si="3"/>
        <v>-582</v>
      </c>
      <c r="O39" s="22"/>
    </row>
    <row r="40" spans="1:15" s="80" customFormat="1" x14ac:dyDescent="0.25">
      <c r="A40" s="213" t="str">
        <f t="shared" si="0"/>
        <v>25SR</v>
      </c>
      <c r="B40" s="213">
        <v>283</v>
      </c>
      <c r="C40" s="82" t="s">
        <v>1053</v>
      </c>
      <c r="D40" s="80" t="s">
        <v>1043</v>
      </c>
      <c r="E40" s="80" t="s">
        <v>583</v>
      </c>
      <c r="F40" s="218">
        <f>'FN ADIT Before-After'!H96</f>
        <v>461610.86900769378</v>
      </c>
      <c r="G40" s="218">
        <f>'FN ADIT Before-After'!K96</f>
        <v>-158317.86900769378</v>
      </c>
      <c r="H40" s="215"/>
      <c r="I40" s="215"/>
      <c r="J40" s="215">
        <f t="shared" si="1"/>
        <v>-158317.86900769378</v>
      </c>
      <c r="K40" s="215"/>
      <c r="L40" s="215">
        <f t="shared" si="2"/>
        <v>303293</v>
      </c>
      <c r="M40" s="215"/>
      <c r="N40" s="216">
        <f t="shared" si="3"/>
        <v>303293</v>
      </c>
      <c r="O40" s="219"/>
    </row>
    <row r="41" spans="1:15" x14ac:dyDescent="0.25">
      <c r="A41" s="196" t="str">
        <f t="shared" si="0"/>
        <v>25SV</v>
      </c>
      <c r="B41" s="196">
        <v>283</v>
      </c>
      <c r="C41" s="82" t="s">
        <v>1053</v>
      </c>
      <c r="D41" s="198" t="s">
        <v>387</v>
      </c>
      <c r="E41" s="198" t="s">
        <v>1042</v>
      </c>
      <c r="F41" s="83">
        <v>0</v>
      </c>
      <c r="G41" s="83">
        <v>0</v>
      </c>
      <c r="H41" s="19"/>
      <c r="I41" s="19"/>
      <c r="J41" s="19">
        <f t="shared" si="1"/>
        <v>0</v>
      </c>
      <c r="K41" s="19"/>
      <c r="L41" s="19">
        <f t="shared" si="2"/>
        <v>0</v>
      </c>
      <c r="M41" s="19">
        <f>VLOOKUP(D41,'Q1 Activity FN'!$B$12:$D$43,3,0)</f>
        <v>0</v>
      </c>
      <c r="N41" s="29">
        <f t="shared" si="3"/>
        <v>0</v>
      </c>
      <c r="O41" s="22"/>
    </row>
    <row r="42" spans="1:15" x14ac:dyDescent="0.25">
      <c r="A42" s="196" t="str">
        <f t="shared" si="0"/>
        <v>25WR</v>
      </c>
      <c r="B42" s="196">
        <v>283</v>
      </c>
      <c r="C42" s="82" t="s">
        <v>1053</v>
      </c>
      <c r="D42" s="198" t="s">
        <v>388</v>
      </c>
      <c r="E42" s="198" t="s">
        <v>580</v>
      </c>
      <c r="F42" s="83">
        <v>258161</v>
      </c>
      <c r="G42" s="83">
        <v>-88541</v>
      </c>
      <c r="H42" s="19"/>
      <c r="I42" s="19"/>
      <c r="J42" s="19">
        <f t="shared" si="1"/>
        <v>-88541</v>
      </c>
      <c r="K42" s="19">
        <v>1</v>
      </c>
      <c r="L42" s="19">
        <f t="shared" si="2"/>
        <v>169621</v>
      </c>
      <c r="M42" s="19">
        <f>VLOOKUP(D42,'Q1 Activity FN'!$B$12:$D$43,3,0)</f>
        <v>380</v>
      </c>
      <c r="N42" s="29">
        <f t="shared" si="3"/>
        <v>170001</v>
      </c>
      <c r="O42" s="22"/>
    </row>
    <row r="43" spans="1:15" x14ac:dyDescent="0.25">
      <c r="A43" s="196" t="s">
        <v>192</v>
      </c>
      <c r="B43" s="196">
        <v>283</v>
      </c>
      <c r="C43" s="82" t="s">
        <v>1053</v>
      </c>
      <c r="D43" s="198" t="s">
        <v>277</v>
      </c>
      <c r="E43" s="198" t="s">
        <v>277</v>
      </c>
      <c r="F43" s="83">
        <v>-56291</v>
      </c>
      <c r="G43" s="83">
        <v>-12124</v>
      </c>
      <c r="H43" s="19"/>
      <c r="I43" s="19"/>
      <c r="J43" s="19">
        <f t="shared" si="1"/>
        <v>-12124</v>
      </c>
      <c r="K43" s="19">
        <v>6202</v>
      </c>
      <c r="L43" s="19">
        <f t="shared" si="2"/>
        <v>-62213</v>
      </c>
      <c r="M43" s="19">
        <f>VLOOKUP(D43,'Q1 Activity FN'!$B$12:$D$43,3,0)</f>
        <v>0</v>
      </c>
      <c r="N43" s="29">
        <f t="shared" si="3"/>
        <v>-62213</v>
      </c>
      <c r="O43" s="22"/>
    </row>
    <row r="44" spans="1:15" x14ac:dyDescent="0.25">
      <c r="A44" s="196" t="s">
        <v>192</v>
      </c>
      <c r="B44" s="196">
        <v>283</v>
      </c>
      <c r="C44" s="82" t="s">
        <v>1053</v>
      </c>
      <c r="D44" s="198" t="s">
        <v>581</v>
      </c>
      <c r="E44" s="198" t="s">
        <v>581</v>
      </c>
      <c r="F44" s="83">
        <v>50089</v>
      </c>
      <c r="G44" s="83">
        <v>10788</v>
      </c>
      <c r="H44" s="19"/>
      <c r="I44" s="19"/>
      <c r="J44" s="19">
        <f t="shared" si="1"/>
        <v>10788</v>
      </c>
      <c r="K44" s="19"/>
      <c r="L44" s="19">
        <f t="shared" si="2"/>
        <v>60877</v>
      </c>
      <c r="M44" s="19">
        <f>VLOOKUP(D44,'Q1 Activity FN'!$B$12:$D$43,3,0)</f>
        <v>0</v>
      </c>
      <c r="N44" s="29">
        <f t="shared" si="3"/>
        <v>60877</v>
      </c>
      <c r="O44" s="22"/>
    </row>
    <row r="45" spans="1:15" x14ac:dyDescent="0.25">
      <c r="A45" s="196"/>
      <c r="B45" s="196"/>
      <c r="C45" s="196"/>
      <c r="D45" s="196" t="s">
        <v>22</v>
      </c>
      <c r="E45" s="196" t="s">
        <v>22</v>
      </c>
      <c r="F45" s="196" t="s">
        <v>22</v>
      </c>
      <c r="G45" s="196" t="s">
        <v>22</v>
      </c>
      <c r="H45" s="196" t="s">
        <v>22</v>
      </c>
      <c r="I45" s="196" t="s">
        <v>22</v>
      </c>
      <c r="J45" s="196" t="s">
        <v>22</v>
      </c>
      <c r="K45" s="196"/>
      <c r="L45" s="196" t="s">
        <v>22</v>
      </c>
      <c r="M45" s="196"/>
      <c r="N45" s="196"/>
      <c r="O45" s="22"/>
    </row>
    <row r="46" spans="1:15" ht="15.75" thickBot="1" x14ac:dyDescent="0.3">
      <c r="A46" s="196"/>
      <c r="B46" s="196"/>
      <c r="C46" s="196"/>
      <c r="D46" s="20" t="s">
        <v>276</v>
      </c>
      <c r="E46" s="20" t="s">
        <v>22</v>
      </c>
      <c r="F46" s="21">
        <f t="shared" ref="F46:N46" si="5">SUM(F10:F45)</f>
        <v>-54002022.853422768</v>
      </c>
      <c r="G46" s="21">
        <f t="shared" si="5"/>
        <v>19083143.853422765</v>
      </c>
      <c r="H46" s="21">
        <f t="shared" si="5"/>
        <v>16250865</v>
      </c>
      <c r="I46" s="21">
        <f t="shared" si="5"/>
        <v>4868030</v>
      </c>
      <c r="J46" s="21">
        <f t="shared" si="5"/>
        <v>-2035751.1465772341</v>
      </c>
      <c r="K46" s="21">
        <f t="shared" si="5"/>
        <v>-27186</v>
      </c>
      <c r="L46" s="21">
        <f t="shared" si="5"/>
        <v>-34946065</v>
      </c>
      <c r="M46" s="21">
        <f t="shared" si="5"/>
        <v>98518</v>
      </c>
      <c r="N46" s="21">
        <f t="shared" si="5"/>
        <v>-34847547</v>
      </c>
      <c r="O46" s="22"/>
    </row>
    <row r="47" spans="1:15" ht="15.75" thickTop="1" x14ac:dyDescent="0.25">
      <c r="A47" s="196"/>
      <c r="B47" s="196"/>
      <c r="C47" s="196"/>
      <c r="D47" s="196"/>
      <c r="E47" s="196"/>
      <c r="F47" s="37">
        <f>F46-'FN-OTP Deferreds'!X43</f>
        <v>1054992.1465772316</v>
      </c>
      <c r="G47" s="37">
        <f>G46-'FN-OTP Deferreds'!J43-'FN-OTP Deferreds'!L43-'FN-OTP Deferreds'!N43</f>
        <v>-361830.14657723531</v>
      </c>
      <c r="H47" s="196"/>
      <c r="I47" s="196"/>
      <c r="J47" s="196"/>
      <c r="K47" s="196"/>
      <c r="L47" s="196"/>
      <c r="M47" s="196"/>
      <c r="N47" s="196"/>
      <c r="O47" s="22"/>
    </row>
    <row r="48" spans="1:15" x14ac:dyDescent="0.25">
      <c r="A48" s="196"/>
      <c r="B48" s="196"/>
      <c r="C48" s="24"/>
      <c r="D48" s="196"/>
      <c r="E48" s="196" t="s">
        <v>325</v>
      </c>
      <c r="F48" s="196"/>
      <c r="G48" s="196"/>
      <c r="H48" s="19">
        <f>(H46/(1-$G$8)-H46)</f>
        <v>5517087.5818766318</v>
      </c>
      <c r="I48" s="196"/>
      <c r="J48" s="196"/>
      <c r="K48" s="196"/>
      <c r="L48" s="19">
        <f>SUM(F48:J48)-G48</f>
        <v>5517087.5818766318</v>
      </c>
      <c r="M48" s="196"/>
      <c r="N48" s="37">
        <f>SUM(L48:M48)</f>
        <v>5517087.5818766318</v>
      </c>
      <c r="O48" s="22"/>
    </row>
    <row r="49" spans="1:15" x14ac:dyDescent="0.25">
      <c r="A49" s="22"/>
      <c r="B49" s="22"/>
      <c r="C49" s="22"/>
      <c r="D49" s="22"/>
      <c r="E49" s="22" t="s">
        <v>327</v>
      </c>
      <c r="F49" s="22"/>
      <c r="G49" s="22"/>
      <c r="H49" s="22"/>
      <c r="I49" s="19">
        <f>(I46/(1-$G$8)-I46)</f>
        <v>1652671.8953854395</v>
      </c>
      <c r="J49" s="22"/>
      <c r="K49" s="22"/>
      <c r="L49" s="19">
        <f>SUM(F49:J49)-G49</f>
        <v>1652671.8953854395</v>
      </c>
      <c r="M49" s="22"/>
      <c r="N49" s="37">
        <f>SUM(L49:M49)</f>
        <v>1652671.8953854395</v>
      </c>
      <c r="O49" s="22"/>
    </row>
    <row r="50" spans="1:15" x14ac:dyDescent="0.25">
      <c r="A50" s="22"/>
      <c r="B50" s="22"/>
      <c r="C50" s="22"/>
      <c r="D50" s="22"/>
      <c r="E50" s="22" t="s">
        <v>329</v>
      </c>
      <c r="F50" s="22"/>
      <c r="G50" s="22"/>
      <c r="H50" s="22"/>
      <c r="I50" s="22"/>
      <c r="J50" s="19">
        <f>(J46/(1-$G$8)-J46)</f>
        <v>-691127.35664054635</v>
      </c>
      <c r="K50" s="19"/>
      <c r="L50" s="19">
        <f>SUM(F50:J50)-G50</f>
        <v>-691127.35664054635</v>
      </c>
      <c r="M50" s="19"/>
      <c r="N50" s="37">
        <f>SUM(L50:M50)</f>
        <v>-691127.35664054635</v>
      </c>
      <c r="O50" s="22"/>
    </row>
    <row r="51" spans="1:15" x14ac:dyDescent="0.25">
      <c r="A51" s="22"/>
      <c r="B51" s="22"/>
      <c r="C51" s="22"/>
      <c r="D51" s="22"/>
      <c r="E51" s="22" t="s">
        <v>366</v>
      </c>
      <c r="F51" s="22"/>
      <c r="G51" s="22"/>
      <c r="H51" s="22"/>
      <c r="I51" s="22"/>
      <c r="J51" s="19"/>
      <c r="K51" s="19"/>
      <c r="L51" s="19">
        <f>SUM(F51:J51)-G51</f>
        <v>0</v>
      </c>
      <c r="M51" s="22"/>
      <c r="N51" s="37">
        <f>SUM(L51:M51)</f>
        <v>0</v>
      </c>
      <c r="O51" s="22"/>
    </row>
    <row r="52" spans="1:15" x14ac:dyDescent="0.25">
      <c r="A52" s="22"/>
      <c r="B52" s="22"/>
      <c r="C52" s="22"/>
      <c r="D52" s="22"/>
      <c r="E52" s="22"/>
      <c r="F52" s="25"/>
      <c r="G52" s="25"/>
      <c r="H52" s="25"/>
      <c r="I52" s="25"/>
      <c r="J52" s="25"/>
      <c r="K52" s="25"/>
      <c r="L52" s="25"/>
      <c r="M52" s="25"/>
      <c r="N52" s="25"/>
      <c r="O52" s="22"/>
    </row>
    <row r="53" spans="1:15" x14ac:dyDescent="0.25">
      <c r="A53" s="196" t="s">
        <v>239</v>
      </c>
      <c r="B53" s="196"/>
      <c r="C53" s="24"/>
      <c r="D53" s="196" t="s">
        <v>239</v>
      </c>
      <c r="E53" s="196" t="s">
        <v>323</v>
      </c>
      <c r="F53" s="22"/>
      <c r="G53" s="22"/>
      <c r="H53" s="26">
        <f>SUM(H48:H52)</f>
        <v>5517087.5818766318</v>
      </c>
      <c r="I53" s="26">
        <f>SUM(I48:I52)</f>
        <v>1652671.8953854395</v>
      </c>
      <c r="J53" s="26">
        <f>SUM(J48:J52)</f>
        <v>-691127.35664054635</v>
      </c>
      <c r="K53" s="26"/>
      <c r="L53" s="26">
        <f>SUM(L48:L52)</f>
        <v>6478632.1206215248</v>
      </c>
      <c r="M53" s="26">
        <f>SUM(M48:M52)</f>
        <v>0</v>
      </c>
      <c r="N53" s="26">
        <f>SUM(N48:N52)</f>
        <v>6478632.1206215248</v>
      </c>
      <c r="O53" s="22"/>
    </row>
    <row r="54" spans="1:1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5.75" thickBot="1" x14ac:dyDescent="0.3">
      <c r="A55" s="22"/>
      <c r="B55" s="22"/>
      <c r="C55" s="22"/>
      <c r="D55" s="20" t="s">
        <v>351</v>
      </c>
      <c r="E55" s="22"/>
      <c r="F55" s="22"/>
      <c r="G55" s="22"/>
      <c r="H55" s="31">
        <f>H46+H53</f>
        <v>21767952.581876632</v>
      </c>
      <c r="I55" s="31">
        <f>I46+I53</f>
        <v>6520701.8953854395</v>
      </c>
      <c r="J55" s="31">
        <f>J46+J53</f>
        <v>-2726878.5032177805</v>
      </c>
      <c r="K55" s="22"/>
      <c r="L55" s="31">
        <f>L46+L53</f>
        <v>-28467432.879378475</v>
      </c>
      <c r="M55" s="31">
        <f>M46+M53</f>
        <v>98518</v>
      </c>
      <c r="N55" s="31">
        <f>N46+N53</f>
        <v>-28368914.879378475</v>
      </c>
      <c r="O55" s="22"/>
    </row>
    <row r="56" spans="1:15" ht="15.75" thickTop="1" x14ac:dyDescent="0.25">
      <c r="A56" s="22"/>
      <c r="B56" s="22"/>
      <c r="C56" s="22"/>
      <c r="D56" s="22"/>
      <c r="E56" s="22"/>
      <c r="F56" s="22"/>
      <c r="G56" s="22"/>
      <c r="H56" s="44" t="s">
        <v>344</v>
      </c>
      <c r="I56" s="44" t="s">
        <v>345</v>
      </c>
      <c r="J56" s="44" t="s">
        <v>346</v>
      </c>
      <c r="K56" s="22"/>
      <c r="L56" s="22"/>
      <c r="M56" s="22"/>
      <c r="N56" s="22"/>
      <c r="O56" s="22"/>
    </row>
    <row r="57" spans="1:15" x14ac:dyDescent="0.25">
      <c r="A57" s="22"/>
      <c r="B57" s="22"/>
      <c r="C57" s="22"/>
      <c r="D57" s="48" t="s">
        <v>369</v>
      </c>
      <c r="E57" s="22"/>
      <c r="F57" s="22"/>
      <c r="G57" s="22"/>
      <c r="H57" s="44"/>
      <c r="I57" s="44"/>
      <c r="J57" s="44"/>
      <c r="K57" s="22"/>
      <c r="L57" s="22"/>
      <c r="M57" s="22"/>
      <c r="N57" s="22"/>
      <c r="O57" s="22"/>
    </row>
    <row r="58" spans="1:15" x14ac:dyDescent="0.25">
      <c r="A58" s="22"/>
      <c r="B58" s="22"/>
      <c r="C58" s="22"/>
      <c r="D58" s="22"/>
      <c r="E58" s="45" t="s">
        <v>362</v>
      </c>
      <c r="F58" s="22"/>
      <c r="G58" s="22"/>
      <c r="H58" s="19">
        <f>-H46</f>
        <v>-16250865</v>
      </c>
      <c r="I58" s="44"/>
      <c r="J58" s="44"/>
      <c r="K58" s="22"/>
      <c r="L58" s="22"/>
      <c r="M58" s="22"/>
      <c r="N58" s="26">
        <f>SUM(H58:M58)</f>
        <v>-16250865</v>
      </c>
      <c r="O58" s="22"/>
    </row>
    <row r="59" spans="1:15" x14ac:dyDescent="0.25">
      <c r="A59" s="22"/>
      <c r="B59" s="22"/>
      <c r="C59" s="22"/>
      <c r="D59" s="22"/>
      <c r="E59" s="45" t="s">
        <v>363</v>
      </c>
      <c r="F59" s="22"/>
      <c r="G59" s="22"/>
      <c r="H59" s="19">
        <f>-I46</f>
        <v>-4868030</v>
      </c>
      <c r="I59" s="44"/>
      <c r="J59" s="44"/>
      <c r="K59" s="22"/>
      <c r="L59" s="22"/>
      <c r="M59" s="22"/>
      <c r="N59" s="26">
        <f t="shared" ref="N59:N60" si="6">SUM(H59:M59)</f>
        <v>-4868030</v>
      </c>
      <c r="O59" s="22"/>
    </row>
    <row r="60" spans="1:15" x14ac:dyDescent="0.25">
      <c r="A60" s="22"/>
      <c r="B60" s="22"/>
      <c r="C60" s="22"/>
      <c r="D60" s="22"/>
      <c r="E60" s="45" t="s">
        <v>364</v>
      </c>
      <c r="F60" s="22"/>
      <c r="G60" s="22"/>
      <c r="H60" s="19">
        <f>-J46</f>
        <v>2035751.1465772341</v>
      </c>
      <c r="I60" s="44"/>
      <c r="J60" s="50"/>
      <c r="K60" s="22"/>
      <c r="L60" s="22"/>
      <c r="M60" s="22"/>
      <c r="N60" s="26">
        <f t="shared" si="6"/>
        <v>2035751.1465772341</v>
      </c>
      <c r="O60" s="22"/>
    </row>
    <row r="61" spans="1:15" x14ac:dyDescent="0.25">
      <c r="A61" s="22"/>
      <c r="B61" s="22"/>
      <c r="C61" s="22"/>
      <c r="D61" s="22"/>
      <c r="E61" s="49"/>
      <c r="F61" s="22"/>
      <c r="G61" s="22"/>
      <c r="H61" s="46"/>
      <c r="I61" s="44"/>
      <c r="J61" s="44"/>
      <c r="K61" s="22"/>
      <c r="L61" s="22"/>
      <c r="M61" s="22"/>
      <c r="N61" s="46"/>
      <c r="O61" s="22"/>
    </row>
    <row r="62" spans="1:15" ht="15.75" thickBot="1" x14ac:dyDescent="0.3">
      <c r="A62" s="22"/>
      <c r="B62" s="22"/>
      <c r="C62" s="22"/>
      <c r="D62" s="22"/>
      <c r="E62" s="45" t="s">
        <v>365</v>
      </c>
      <c r="F62" s="22"/>
      <c r="G62" s="22"/>
      <c r="H62" s="47">
        <f>SUM(H58:H61)</f>
        <v>-19083143.853422765</v>
      </c>
      <c r="I62" s="44"/>
      <c r="J62" s="44"/>
      <c r="K62" s="22"/>
      <c r="L62" s="22"/>
      <c r="M62" s="22"/>
      <c r="N62" s="47">
        <f>SUM(N58:N61)</f>
        <v>-19083143.853422765</v>
      </c>
      <c r="O62" s="22"/>
    </row>
    <row r="63" spans="1:15" ht="15.75" thickTop="1" x14ac:dyDescent="0.25">
      <c r="A63" s="22"/>
      <c r="B63" s="22"/>
      <c r="C63" s="22"/>
      <c r="D63" s="22"/>
      <c r="E63" s="45"/>
      <c r="F63" s="22"/>
      <c r="G63" s="22"/>
      <c r="H63" s="51"/>
      <c r="I63" s="44"/>
      <c r="J63" s="44"/>
      <c r="K63" s="22"/>
      <c r="L63" s="22"/>
      <c r="M63" s="22"/>
      <c r="N63" s="22"/>
      <c r="O63" s="22"/>
    </row>
    <row r="64" spans="1:15" x14ac:dyDescent="0.25">
      <c r="A64" s="22"/>
      <c r="B64" s="22"/>
      <c r="C64" s="52"/>
      <c r="D64" s="52"/>
      <c r="E64" s="53"/>
      <c r="F64" s="52"/>
      <c r="G64" s="52"/>
      <c r="H64" s="54"/>
      <c r="I64" s="55"/>
      <c r="J64" s="55"/>
      <c r="K64" s="52"/>
      <c r="L64" s="52"/>
      <c r="M64" s="52"/>
      <c r="N64" s="52"/>
      <c r="O64" s="52"/>
    </row>
    <row r="65" spans="1:15" x14ac:dyDescent="0.25">
      <c r="A65" s="22"/>
      <c r="B65" s="22"/>
      <c r="C65" s="22"/>
      <c r="D65" s="22"/>
      <c r="E65" s="45"/>
      <c r="F65" s="22"/>
      <c r="G65" s="22"/>
      <c r="H65" s="51"/>
      <c r="I65" s="44"/>
      <c r="J65" s="44"/>
      <c r="K65" s="22"/>
      <c r="L65" s="22"/>
      <c r="M65" s="22"/>
      <c r="N65" s="22"/>
      <c r="O65" s="22"/>
    </row>
    <row r="66" spans="1:15" x14ac:dyDescent="0.25">
      <c r="A66" s="22"/>
      <c r="B66" s="22"/>
      <c r="C66" s="22"/>
      <c r="D66" s="22"/>
      <c r="E66" s="22"/>
      <c r="F66" s="22"/>
      <c r="G66" s="22"/>
      <c r="H66" s="44"/>
      <c r="I66" s="44"/>
      <c r="J66" s="44"/>
      <c r="K66" s="22"/>
      <c r="L66" s="22"/>
      <c r="M66" s="22"/>
      <c r="N66" s="22"/>
      <c r="O66" s="22"/>
    </row>
    <row r="67" spans="1:15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42" t="s">
        <v>1044</v>
      </c>
      <c r="K67" s="42" t="s">
        <v>332</v>
      </c>
      <c r="L67" s="26">
        <f>'FN TB'!C150</f>
        <v>-29037782</v>
      </c>
      <c r="M67" s="22"/>
      <c r="N67" s="26">
        <f>'FN TB'!F150</f>
        <v>-28368939</v>
      </c>
      <c r="O67" s="22"/>
    </row>
    <row r="68" spans="1:15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5"/>
      <c r="M68" s="22"/>
      <c r="N68" s="25"/>
      <c r="O68" s="22"/>
    </row>
    <row r="69" spans="1:15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 t="s">
        <v>333</v>
      </c>
      <c r="K69" s="22"/>
      <c r="L69" s="26">
        <f>L55-L67</f>
        <v>570349.12062152475</v>
      </c>
      <c r="M69" s="22"/>
      <c r="N69" s="26">
        <f>N55-N67</f>
        <v>24.120621524751186</v>
      </c>
      <c r="O69" s="22"/>
    </row>
    <row r="70" spans="1:15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44" t="s">
        <v>347</v>
      </c>
      <c r="M70" s="22"/>
      <c r="N70" s="22"/>
      <c r="O70" s="22"/>
    </row>
    <row r="71" spans="1:15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x14ac:dyDescent="0.25">
      <c r="A72" s="22"/>
      <c r="B72" s="22"/>
      <c r="C72" s="22"/>
      <c r="D72" s="196" t="s">
        <v>239</v>
      </c>
      <c r="E72" s="196" t="s">
        <v>323</v>
      </c>
      <c r="F72" s="22"/>
      <c r="G72" s="22"/>
      <c r="H72" s="22"/>
      <c r="I72" s="22"/>
      <c r="J72" s="22"/>
      <c r="K72" s="22"/>
      <c r="L72" s="26">
        <f>L53</f>
        <v>6478632.1206215248</v>
      </c>
      <c r="M72" s="22"/>
      <c r="N72" s="26">
        <f>N53</f>
        <v>6478632.1206215248</v>
      </c>
      <c r="O72" s="22"/>
    </row>
    <row r="73" spans="1:15" x14ac:dyDescent="0.25">
      <c r="A73" s="22"/>
      <c r="B73" s="22"/>
      <c r="C73" s="22"/>
      <c r="D73" s="196" t="s">
        <v>239</v>
      </c>
      <c r="E73" s="22" t="s">
        <v>332</v>
      </c>
      <c r="F73" s="22"/>
      <c r="G73" s="22"/>
      <c r="H73" s="22"/>
      <c r="I73" s="22"/>
      <c r="J73" s="22"/>
      <c r="K73" s="22"/>
      <c r="L73" s="27">
        <f>'FN TB'!C147</f>
        <v>6601471</v>
      </c>
      <c r="M73" s="22"/>
      <c r="N73" s="27">
        <f>'FN TB'!F147</f>
        <v>6478632</v>
      </c>
      <c r="O73" s="22"/>
    </row>
    <row r="74" spans="1:15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5"/>
      <c r="M74" s="22"/>
      <c r="N74" s="25"/>
      <c r="O74" s="22"/>
    </row>
    <row r="75" spans="1:15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 t="s">
        <v>333</v>
      </c>
      <c r="K75" s="22"/>
      <c r="L75" s="27">
        <f>L72-L73</f>
        <v>-122838.87937847525</v>
      </c>
      <c r="M75" s="22"/>
      <c r="N75" s="27">
        <f>N72-N73</f>
        <v>0.12062152475118637</v>
      </c>
      <c r="O75" s="22"/>
    </row>
    <row r="76" spans="1:1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44" t="s">
        <v>347</v>
      </c>
      <c r="M76" s="22"/>
      <c r="N76" s="22"/>
      <c r="O76" s="22"/>
    </row>
    <row r="77" spans="1:1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43"/>
      <c r="M77" s="22"/>
      <c r="N77" s="22"/>
      <c r="O77" s="22"/>
    </row>
    <row r="78" spans="1:1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x14ac:dyDescent="0.25">
      <c r="A79" s="22"/>
      <c r="B79" s="22"/>
      <c r="C79" s="22"/>
      <c r="D79" s="22" t="s">
        <v>336</v>
      </c>
      <c r="E79" s="22" t="s">
        <v>348</v>
      </c>
      <c r="F79" s="22"/>
      <c r="G79" s="22"/>
      <c r="H79" s="22"/>
      <c r="I79" s="22"/>
      <c r="J79" s="22"/>
      <c r="K79" s="44" t="s">
        <v>344</v>
      </c>
      <c r="L79" s="26">
        <f>-H55</f>
        <v>-21767952.581876632</v>
      </c>
      <c r="M79" s="22"/>
      <c r="N79" s="26">
        <f>L79</f>
        <v>-21767952.581876632</v>
      </c>
      <c r="O79" s="27">
        <f>'Reg Liab'!$F$6-'FN ADIT B-A with 2018 Adj As If'!$N$79</f>
        <v>166357.58187663183</v>
      </c>
    </row>
    <row r="80" spans="1:15" x14ac:dyDescent="0.25">
      <c r="A80" s="22"/>
      <c r="B80" s="22"/>
      <c r="C80" s="22"/>
      <c r="D80" s="22" t="s">
        <v>337</v>
      </c>
      <c r="E80" s="22" t="s">
        <v>349</v>
      </c>
      <c r="F80" s="22"/>
      <c r="G80" s="22"/>
      <c r="H80" s="22"/>
      <c r="I80" s="22"/>
      <c r="J80" s="22"/>
      <c r="K80" s="220" t="s">
        <v>2032</v>
      </c>
      <c r="L80" s="28">
        <f>-I55-J55</f>
        <v>-3793823.392167659</v>
      </c>
      <c r="M80" s="22"/>
      <c r="N80" s="26">
        <f>SUM(L80:M80)</f>
        <v>-3793823.392167659</v>
      </c>
      <c r="O80" s="28">
        <f>N80-'FN ADIT Before-After'!N85-'Reg Liab'!$D$7</f>
        <v>166358.60783234099</v>
      </c>
    </row>
    <row r="81" spans="1:1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5"/>
      <c r="M81" s="22"/>
      <c r="N81" s="25"/>
      <c r="O81" s="22"/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6">
        <f>SUM(L79:L81)</f>
        <v>-25561775.974044289</v>
      </c>
      <c r="M82" s="22"/>
      <c r="N82" s="26">
        <f>SUM(N79:N81)</f>
        <v>-25561775.974044289</v>
      </c>
      <c r="O82" s="26">
        <f>N82-'FN TB'!F179</f>
        <v>1.0259557105600834</v>
      </c>
    </row>
    <row r="83" spans="1:1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8"/>
      <c r="O83" s="22"/>
    </row>
    <row r="84" spans="1:15" x14ac:dyDescent="0.25">
      <c r="A84" s="22"/>
      <c r="B84" s="22"/>
      <c r="C84" s="22"/>
      <c r="D84" s="22"/>
      <c r="E84" s="22" t="s">
        <v>367</v>
      </c>
      <c r="F84" s="22"/>
      <c r="G84" s="22"/>
      <c r="H84" s="22"/>
      <c r="I84" s="22"/>
      <c r="J84" s="22"/>
      <c r="K84" s="22"/>
      <c r="L84" s="26">
        <f>-I55</f>
        <v>-6520701.8953854395</v>
      </c>
      <c r="M84" s="22"/>
      <c r="N84" s="26">
        <f>SUM(L84:L84)</f>
        <v>-6520701.8953854395</v>
      </c>
      <c r="O84" s="22"/>
    </row>
    <row r="85" spans="1:15" x14ac:dyDescent="0.25">
      <c r="A85" s="22"/>
      <c r="B85" s="22"/>
      <c r="C85" s="22"/>
      <c r="D85" s="22"/>
      <c r="E85" s="22" t="s">
        <v>368</v>
      </c>
      <c r="F85" s="22"/>
      <c r="G85" s="22"/>
      <c r="H85" s="22"/>
      <c r="I85" s="22"/>
      <c r="J85" s="22"/>
      <c r="K85" s="22"/>
      <c r="L85" s="26">
        <f>-J55</f>
        <v>2726878.5032177805</v>
      </c>
      <c r="M85" s="22"/>
      <c r="N85" s="26">
        <f>SUM(L85:M85)</f>
        <v>2726878.5032177805</v>
      </c>
      <c r="O85" s="22"/>
    </row>
    <row r="86" spans="1:1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5"/>
      <c r="M86" s="22"/>
      <c r="N86" s="25"/>
      <c r="O86" s="22"/>
    </row>
    <row r="87" spans="1:1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6">
        <f>SUM(L84:L86)</f>
        <v>-3793823.392167659</v>
      </c>
      <c r="M87" s="22"/>
      <c r="N87" s="26">
        <f>SUM(N84:N86)</f>
        <v>-3793823.392167659</v>
      </c>
      <c r="O87" s="28">
        <f>N87-'FN ADIT Before-After'!N85-'FN ADIT Before-After'!N92-'Reg Liab'!D7</f>
        <v>166358.60783234099</v>
      </c>
    </row>
    <row r="88" spans="1:1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90" spans="1:15" x14ac:dyDescent="0.25">
      <c r="K90" s="44" t="s">
        <v>347</v>
      </c>
      <c r="L90" s="22" t="s">
        <v>2033</v>
      </c>
    </row>
  </sheetData>
  <autoFilter ref="A9:N51"/>
  <mergeCells count="5">
    <mergeCell ref="D2:H2"/>
    <mergeCell ref="D3:H3"/>
    <mergeCell ref="D4:H4"/>
    <mergeCell ref="D5:H5"/>
    <mergeCell ref="G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"/>
  <sheetViews>
    <sheetView workbookViewId="0"/>
  </sheetViews>
  <sheetFormatPr defaultRowHeight="12.75" x14ac:dyDescent="0.2"/>
  <cols>
    <col min="1" max="3" width="9.140625" style="22"/>
    <col min="4" max="4" width="20.7109375" style="22" bestFit="1" customWidth="1"/>
    <col min="5" max="5" width="49.140625" style="22" bestFit="1" customWidth="1"/>
    <col min="6" max="6" width="12" style="22" bestFit="1" customWidth="1"/>
    <col min="7" max="7" width="13" style="22" bestFit="1" customWidth="1"/>
    <col min="8" max="8" width="12.85546875" style="22" customWidth="1"/>
    <col min="9" max="9" width="13.85546875" style="22" customWidth="1"/>
    <col min="10" max="10" width="15.28515625" style="22" customWidth="1"/>
    <col min="11" max="11" width="13.42578125" style="22" customWidth="1"/>
    <col min="12" max="12" width="15" style="22" bestFit="1" customWidth="1"/>
    <col min="13" max="22" width="12.7109375" style="22" customWidth="1"/>
    <col min="23" max="23" width="13.5703125" style="22" bestFit="1" customWidth="1"/>
    <col min="24" max="24" width="18" style="22" bestFit="1" customWidth="1"/>
    <col min="25" max="25" width="14.5703125" style="27" customWidth="1"/>
    <col min="26" max="26" width="12.85546875" style="27" bestFit="1" customWidth="1"/>
    <col min="27" max="27" width="9.140625" style="22" customWidth="1"/>
    <col min="28" max="16384" width="9.140625" style="22"/>
  </cols>
  <sheetData>
    <row r="1" spans="1:26" ht="30" x14ac:dyDescent="0.4">
      <c r="A1" s="39" t="s">
        <v>341</v>
      </c>
      <c r="B1" s="39"/>
      <c r="C1" s="13"/>
      <c r="E1" s="38"/>
      <c r="F1" s="38"/>
      <c r="G1" s="38"/>
      <c r="H1" s="38"/>
      <c r="I1" s="13"/>
      <c r="J1" s="13"/>
      <c r="K1" s="13"/>
      <c r="L1" s="13"/>
      <c r="M1" s="13"/>
      <c r="N1" s="88"/>
      <c r="O1" s="196"/>
      <c r="P1" s="196"/>
      <c r="Q1" s="196"/>
      <c r="R1" s="196"/>
      <c r="S1" s="196"/>
      <c r="T1" s="196"/>
      <c r="U1" s="196"/>
      <c r="V1" s="13"/>
      <c r="W1" s="13"/>
    </row>
    <row r="2" spans="1:26" x14ac:dyDescent="0.2">
      <c r="A2" s="13"/>
      <c r="B2" s="156"/>
      <c r="C2" s="13"/>
      <c r="D2" s="420" t="s">
        <v>340</v>
      </c>
      <c r="E2" s="416"/>
      <c r="F2" s="416"/>
      <c r="G2" s="416"/>
      <c r="H2" s="416"/>
      <c r="I2" s="13" t="s">
        <v>22</v>
      </c>
      <c r="J2" s="13" t="s">
        <v>22</v>
      </c>
      <c r="K2" s="13"/>
      <c r="L2" s="13" t="s">
        <v>22</v>
      </c>
      <c r="M2" s="13"/>
      <c r="N2" s="88"/>
      <c r="O2" s="196"/>
      <c r="P2" s="196"/>
      <c r="Q2" s="196"/>
      <c r="R2" s="196"/>
      <c r="S2" s="196"/>
      <c r="T2" s="196"/>
      <c r="U2" s="196"/>
      <c r="V2" s="13"/>
      <c r="W2" s="13"/>
    </row>
    <row r="3" spans="1:26" x14ac:dyDescent="0.2">
      <c r="A3" s="13"/>
      <c r="B3" s="156"/>
      <c r="C3" s="13"/>
      <c r="D3" s="415" t="s">
        <v>319</v>
      </c>
      <c r="E3" s="416"/>
      <c r="F3" s="416"/>
      <c r="G3" s="416"/>
      <c r="H3" s="416"/>
      <c r="I3" s="13" t="s">
        <v>22</v>
      </c>
      <c r="J3" s="13" t="s">
        <v>22</v>
      </c>
      <c r="K3" s="13"/>
      <c r="L3" s="13" t="s">
        <v>22</v>
      </c>
      <c r="M3" s="13"/>
      <c r="N3" s="88"/>
      <c r="O3" s="196"/>
      <c r="P3" s="196"/>
      <c r="Q3" s="196"/>
      <c r="R3" s="196"/>
      <c r="S3" s="196"/>
      <c r="T3" s="196"/>
      <c r="U3" s="196"/>
      <c r="V3" s="13"/>
      <c r="W3" s="13"/>
    </row>
    <row r="4" spans="1:26" ht="17.25" customHeight="1" x14ac:dyDescent="0.25">
      <c r="A4" s="13"/>
      <c r="B4" s="156"/>
      <c r="C4" s="13"/>
      <c r="D4" s="421" t="s">
        <v>2031</v>
      </c>
      <c r="E4" s="422"/>
      <c r="F4" s="422"/>
      <c r="G4" s="422"/>
      <c r="H4" s="422"/>
      <c r="I4" s="13" t="s">
        <v>22</v>
      </c>
      <c r="J4" s="13" t="s">
        <v>22</v>
      </c>
      <c r="K4" s="13"/>
      <c r="L4" s="13" t="s">
        <v>22</v>
      </c>
      <c r="M4" s="13"/>
      <c r="N4" s="88"/>
      <c r="O4" s="196"/>
      <c r="P4" s="196"/>
      <c r="Q4" s="196"/>
      <c r="R4" s="196"/>
      <c r="S4" s="196"/>
      <c r="T4" s="196"/>
      <c r="U4" s="196"/>
      <c r="V4" s="13"/>
      <c r="W4" s="13"/>
    </row>
    <row r="5" spans="1:26" x14ac:dyDescent="0.2">
      <c r="A5" s="13"/>
      <c r="B5" s="156"/>
      <c r="C5" s="13"/>
      <c r="D5" s="415" t="s">
        <v>22</v>
      </c>
      <c r="E5" s="416"/>
      <c r="F5" s="416"/>
      <c r="G5" s="416"/>
      <c r="H5" s="416"/>
      <c r="I5" s="13" t="s">
        <v>22</v>
      </c>
      <c r="J5" s="13" t="s">
        <v>22</v>
      </c>
      <c r="K5" s="13"/>
      <c r="L5" s="13" t="s">
        <v>22</v>
      </c>
      <c r="M5" s="13"/>
      <c r="N5" s="88"/>
      <c r="O5" s="196"/>
      <c r="P5" s="196"/>
      <c r="Q5" s="196"/>
      <c r="R5" s="196"/>
      <c r="S5" s="196"/>
      <c r="T5" s="196"/>
      <c r="U5" s="196"/>
      <c r="V5" s="13"/>
      <c r="W5" s="13"/>
    </row>
    <row r="6" spans="1:26" x14ac:dyDescent="0.2">
      <c r="A6" s="16"/>
      <c r="B6" s="156"/>
      <c r="C6" s="16"/>
      <c r="D6" s="23"/>
      <c r="E6" s="16"/>
      <c r="F6" s="40" t="s">
        <v>342</v>
      </c>
      <c r="G6" s="417" t="s">
        <v>343</v>
      </c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</row>
    <row r="7" spans="1:26" x14ac:dyDescent="0.2">
      <c r="A7" s="13" t="s">
        <v>582</v>
      </c>
      <c r="B7" s="156"/>
      <c r="C7" s="17">
        <v>5.5E-2</v>
      </c>
      <c r="D7" s="13" t="s">
        <v>22</v>
      </c>
      <c r="E7" s="13" t="s">
        <v>330</v>
      </c>
      <c r="F7" s="15">
        <v>0.35</v>
      </c>
      <c r="G7" s="15">
        <v>0.21</v>
      </c>
      <c r="H7" s="13" t="s">
        <v>22</v>
      </c>
      <c r="I7" s="13" t="s">
        <v>22</v>
      </c>
      <c r="J7" s="13" t="s">
        <v>22</v>
      </c>
      <c r="K7" s="13"/>
      <c r="L7" s="15">
        <v>0.21</v>
      </c>
      <c r="M7" s="13"/>
      <c r="N7" s="88"/>
      <c r="O7" s="196"/>
      <c r="P7" s="196"/>
      <c r="Q7" s="196"/>
      <c r="R7" s="196"/>
      <c r="S7" s="196"/>
      <c r="T7" s="196"/>
      <c r="U7" s="196"/>
      <c r="V7" s="13"/>
      <c r="W7" s="13"/>
    </row>
    <row r="8" spans="1:26" ht="26.25" x14ac:dyDescent="0.25">
      <c r="A8" s="13"/>
      <c r="B8" s="156"/>
      <c r="C8" s="17"/>
      <c r="D8" s="13"/>
      <c r="E8" s="13" t="s">
        <v>331</v>
      </c>
      <c r="F8" s="15">
        <f>(1-F7)*$C$7+F7</f>
        <v>0.38574999999999998</v>
      </c>
      <c r="G8" s="15">
        <f>(1-G7)*$C$7+G7</f>
        <v>0.25345000000000001</v>
      </c>
      <c r="H8" s="13"/>
      <c r="I8" s="13"/>
      <c r="J8" s="13"/>
      <c r="K8" s="13"/>
      <c r="L8" s="15">
        <f>(1-L7)*$C$7+L7</f>
        <v>0.25345000000000001</v>
      </c>
      <c r="M8" s="36" t="s">
        <v>339</v>
      </c>
      <c r="N8" s="90">
        <v>43190</v>
      </c>
      <c r="O8" s="423" t="s">
        <v>2034</v>
      </c>
      <c r="P8" s="423"/>
      <c r="Q8" s="423"/>
      <c r="R8" s="424" t="s">
        <v>2035</v>
      </c>
      <c r="S8" s="424"/>
      <c r="T8" s="424"/>
      <c r="U8" s="36"/>
      <c r="V8" s="89"/>
      <c r="W8" s="89"/>
    </row>
    <row r="9" spans="1:26" ht="26.25" x14ac:dyDescent="0.25">
      <c r="A9" s="59" t="s">
        <v>318</v>
      </c>
      <c r="B9" s="156" t="s">
        <v>2025</v>
      </c>
      <c r="C9"/>
      <c r="D9" s="12" t="s">
        <v>317</v>
      </c>
      <c r="E9" s="12" t="s">
        <v>316</v>
      </c>
      <c r="F9" s="12" t="s">
        <v>315</v>
      </c>
      <c r="G9" s="12" t="s">
        <v>314</v>
      </c>
      <c r="H9" s="18" t="s">
        <v>324</v>
      </c>
      <c r="I9" s="18" t="s">
        <v>326</v>
      </c>
      <c r="J9" s="18" t="s">
        <v>328</v>
      </c>
      <c r="K9" s="18" t="s">
        <v>334</v>
      </c>
      <c r="L9" s="18" t="s">
        <v>322</v>
      </c>
      <c r="M9" s="18" t="s">
        <v>328</v>
      </c>
      <c r="N9" s="18" t="s">
        <v>1056</v>
      </c>
      <c r="O9" s="18" t="s">
        <v>324</v>
      </c>
      <c r="P9" s="18" t="s">
        <v>326</v>
      </c>
      <c r="Q9" s="18" t="s">
        <v>2036</v>
      </c>
      <c r="R9" s="18" t="s">
        <v>324</v>
      </c>
      <c r="S9" s="18" t="s">
        <v>326</v>
      </c>
      <c r="T9" s="18" t="s">
        <v>2036</v>
      </c>
      <c r="U9" s="18" t="s">
        <v>2036</v>
      </c>
      <c r="V9" s="18" t="s">
        <v>2023</v>
      </c>
      <c r="W9" s="18" t="s">
        <v>1108</v>
      </c>
    </row>
    <row r="10" spans="1:26" ht="15" x14ac:dyDescent="0.25">
      <c r="A10" s="59" t="str">
        <f t="shared" ref="A10:A42" si="0">LEFT(D10,4)</f>
        <v>2500</v>
      </c>
      <c r="B10" s="156">
        <v>282</v>
      </c>
      <c r="C10" s="82" t="s">
        <v>1053</v>
      </c>
      <c r="D10" t="s">
        <v>33</v>
      </c>
      <c r="E10" t="s">
        <v>573</v>
      </c>
      <c r="F10" s="83">
        <v>258328</v>
      </c>
      <c r="G10" s="83">
        <v>-88598</v>
      </c>
      <c r="H10" s="19"/>
      <c r="I10" s="19"/>
      <c r="J10" s="19">
        <f t="shared" ref="J10:J32" si="1">G10-H10-I10</f>
        <v>-88598</v>
      </c>
      <c r="K10" s="19"/>
      <c r="L10" s="19">
        <f t="shared" ref="L10:L32" si="2">SUM(F10:K10)-G10</f>
        <v>169730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9">
        <f>SUM(L10:V10)</f>
        <v>169730</v>
      </c>
      <c r="X10" s="28"/>
      <c r="Y10" s="27">
        <f>SUM(L10:U10)</f>
        <v>169730</v>
      </c>
      <c r="Z10" s="27">
        <f>Y10-L10</f>
        <v>0</v>
      </c>
    </row>
    <row r="11" spans="1:26" ht="15" x14ac:dyDescent="0.25">
      <c r="A11" s="59" t="str">
        <f t="shared" si="0"/>
        <v>25AA</v>
      </c>
      <c r="B11" s="156">
        <v>283</v>
      </c>
      <c r="C11" s="84" t="s">
        <v>1054</v>
      </c>
      <c r="D11" t="s">
        <v>43</v>
      </c>
      <c r="E11" t="s">
        <v>1037</v>
      </c>
      <c r="F11" s="83">
        <v>-14189179</v>
      </c>
      <c r="G11" s="83">
        <v>4866438</v>
      </c>
      <c r="H11" s="19"/>
      <c r="I11" s="19">
        <f>G11</f>
        <v>4866438</v>
      </c>
      <c r="J11" s="19">
        <f t="shared" si="1"/>
        <v>0</v>
      </c>
      <c r="K11" s="19">
        <v>-53</v>
      </c>
      <c r="L11" s="19">
        <f t="shared" si="2"/>
        <v>-9322794</v>
      </c>
      <c r="M11" s="19"/>
      <c r="N11" s="19"/>
      <c r="O11" s="19"/>
      <c r="P11" s="19"/>
      <c r="Q11" s="19"/>
      <c r="R11" s="19"/>
      <c r="S11" s="19"/>
      <c r="T11" s="19"/>
      <c r="U11" s="19"/>
      <c r="V11" s="19">
        <f>+'FN ADIT '!B50+'ADIT 03 2018'!E213</f>
        <v>106749</v>
      </c>
      <c r="W11" s="29">
        <f t="shared" ref="W11:W32" si="3">SUM(L11:V11)</f>
        <v>-9216045</v>
      </c>
      <c r="X11" s="28"/>
      <c r="Y11" s="27">
        <f t="shared" ref="Y11:Y44" si="4">SUM(L11:U11)</f>
        <v>-9322794</v>
      </c>
      <c r="Z11" s="27">
        <f t="shared" ref="Z11:Z44" si="5">Y11-L11</f>
        <v>0</v>
      </c>
    </row>
    <row r="12" spans="1:26" ht="15" x14ac:dyDescent="0.25">
      <c r="A12" s="59" t="str">
        <f t="shared" si="0"/>
        <v>25AF</v>
      </c>
      <c r="B12" s="156">
        <v>282</v>
      </c>
      <c r="C12" s="84" t="s">
        <v>1054</v>
      </c>
      <c r="D12" t="s">
        <v>27</v>
      </c>
      <c r="E12" t="s">
        <v>302</v>
      </c>
      <c r="F12" s="83">
        <v>0</v>
      </c>
      <c r="G12" s="83">
        <v>0</v>
      </c>
      <c r="H12" s="30"/>
      <c r="I12" s="19">
        <f>G12</f>
        <v>0</v>
      </c>
      <c r="J12" s="19">
        <f t="shared" si="1"/>
        <v>0</v>
      </c>
      <c r="K12" s="30"/>
      <c r="L12" s="19">
        <f t="shared" si="2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>
        <f>VLOOKUP(D12,'Q1 Activity FN'!$B$12:$D$43,3,0)</f>
        <v>0</v>
      </c>
      <c r="W12" s="29">
        <f t="shared" si="3"/>
        <v>0</v>
      </c>
      <c r="X12" s="28"/>
      <c r="Y12" s="27">
        <f t="shared" si="4"/>
        <v>0</v>
      </c>
      <c r="Z12" s="27">
        <f t="shared" si="5"/>
        <v>0</v>
      </c>
    </row>
    <row r="13" spans="1:26" ht="15" x14ac:dyDescent="0.25">
      <c r="A13" s="59" t="str">
        <f t="shared" si="0"/>
        <v>25AM</v>
      </c>
      <c r="B13" s="156">
        <v>283</v>
      </c>
      <c r="C13" s="82" t="s">
        <v>1053</v>
      </c>
      <c r="D13" t="s">
        <v>59</v>
      </c>
      <c r="E13" t="s">
        <v>574</v>
      </c>
      <c r="F13" s="83">
        <v>2105813</v>
      </c>
      <c r="G13" s="83">
        <v>-722227</v>
      </c>
      <c r="H13" s="30"/>
      <c r="I13" s="19"/>
      <c r="J13" s="19">
        <f t="shared" si="1"/>
        <v>-722227</v>
      </c>
      <c r="K13" s="30"/>
      <c r="L13" s="19">
        <f t="shared" si="2"/>
        <v>1383586</v>
      </c>
      <c r="M13" s="19"/>
      <c r="N13" s="19"/>
      <c r="O13" s="19"/>
      <c r="P13" s="19"/>
      <c r="Q13" s="19"/>
      <c r="R13" s="19"/>
      <c r="S13" s="19"/>
      <c r="T13" s="19"/>
      <c r="U13" s="19"/>
      <c r="V13" s="19">
        <f>VLOOKUP(D13,'Q1 Activity FN'!$B$12:$D$43,3,0)</f>
        <v>35113</v>
      </c>
      <c r="W13" s="29">
        <f t="shared" si="3"/>
        <v>1418699</v>
      </c>
      <c r="X13" s="28"/>
      <c r="Y13" s="27">
        <f t="shared" si="4"/>
        <v>1383586</v>
      </c>
      <c r="Z13" s="27">
        <f t="shared" si="5"/>
        <v>0</v>
      </c>
    </row>
    <row r="14" spans="1:26" ht="15" x14ac:dyDescent="0.25">
      <c r="A14" s="59" t="str">
        <f t="shared" si="0"/>
        <v>25AM</v>
      </c>
      <c r="B14" s="156">
        <v>283</v>
      </c>
      <c r="C14" s="82" t="s">
        <v>1053</v>
      </c>
      <c r="D14" t="s">
        <v>575</v>
      </c>
      <c r="E14" t="s">
        <v>576</v>
      </c>
      <c r="F14" s="83">
        <v>-147060</v>
      </c>
      <c r="G14" s="83">
        <v>50437</v>
      </c>
      <c r="H14" s="30"/>
      <c r="I14" s="19"/>
      <c r="J14" s="19">
        <f t="shared" si="1"/>
        <v>50437</v>
      </c>
      <c r="K14" s="19"/>
      <c r="L14" s="19">
        <f t="shared" si="2"/>
        <v>-96623</v>
      </c>
      <c r="M14" s="19"/>
      <c r="N14" s="19"/>
      <c r="O14" s="19"/>
      <c r="P14" s="19"/>
      <c r="Q14" s="19"/>
      <c r="R14" s="19"/>
      <c r="S14" s="19"/>
      <c r="T14" s="19"/>
      <c r="U14" s="19"/>
      <c r="V14" s="19">
        <f>VLOOKUP(D14,'Q1 Activity FN'!$B$12:$D$43,3,0)</f>
        <v>1226</v>
      </c>
      <c r="W14" s="29">
        <f t="shared" si="3"/>
        <v>-95397</v>
      </c>
      <c r="X14" s="28"/>
      <c r="Y14" s="27">
        <f t="shared" si="4"/>
        <v>-96623</v>
      </c>
      <c r="Z14" s="27">
        <f t="shared" si="5"/>
        <v>0</v>
      </c>
    </row>
    <row r="15" spans="1:26" ht="15" x14ac:dyDescent="0.25">
      <c r="A15" s="59" t="str">
        <f t="shared" si="0"/>
        <v>25BD</v>
      </c>
      <c r="B15" s="156">
        <v>283</v>
      </c>
      <c r="C15" s="82" t="s">
        <v>1053</v>
      </c>
      <c r="D15" t="s">
        <v>65</v>
      </c>
      <c r="E15" t="s">
        <v>301</v>
      </c>
      <c r="F15" s="83">
        <v>51440</v>
      </c>
      <c r="G15" s="83">
        <v>-17642</v>
      </c>
      <c r="H15" s="30"/>
      <c r="I15" s="19"/>
      <c r="J15" s="19">
        <f t="shared" si="1"/>
        <v>-17642</v>
      </c>
      <c r="K15" s="19"/>
      <c r="L15" s="19">
        <f t="shared" si="2"/>
        <v>33798</v>
      </c>
      <c r="M15" s="19"/>
      <c r="N15" s="19"/>
      <c r="O15" s="19"/>
      <c r="P15" s="19"/>
      <c r="Q15" s="19"/>
      <c r="R15" s="19"/>
      <c r="S15" s="19"/>
      <c r="T15" s="19"/>
      <c r="U15" s="19"/>
      <c r="V15" s="19">
        <f>VLOOKUP(D15,'Q1 Activity FN'!$B$12:$D$43,3,0)</f>
        <v>7856</v>
      </c>
      <c r="W15" s="29">
        <f t="shared" si="3"/>
        <v>41654</v>
      </c>
      <c r="X15" s="28"/>
      <c r="Y15" s="27">
        <f t="shared" si="4"/>
        <v>33798</v>
      </c>
      <c r="Z15" s="27">
        <f t="shared" si="5"/>
        <v>0</v>
      </c>
    </row>
    <row r="16" spans="1:26" ht="15" x14ac:dyDescent="0.25">
      <c r="A16" s="59" t="str">
        <f t="shared" si="0"/>
        <v>25BN</v>
      </c>
      <c r="B16" s="156">
        <v>283</v>
      </c>
      <c r="C16" s="82" t="s">
        <v>1053</v>
      </c>
      <c r="D16" t="s">
        <v>300</v>
      </c>
      <c r="E16" t="s">
        <v>299</v>
      </c>
      <c r="F16" s="83">
        <v>0</v>
      </c>
      <c r="G16" s="83">
        <v>0</v>
      </c>
      <c r="H16" s="30"/>
      <c r="I16" s="19"/>
      <c r="J16" s="19">
        <f t="shared" si="1"/>
        <v>0</v>
      </c>
      <c r="K16" s="19"/>
      <c r="L16" s="19">
        <f t="shared" si="2"/>
        <v>0</v>
      </c>
      <c r="M16" s="19">
        <f>+'Tax Reform Entries TX-SPCL'!C11</f>
        <v>182315</v>
      </c>
      <c r="N16" s="19">
        <f>'ADIT 03 2018'!E297</f>
        <v>72484</v>
      </c>
      <c r="O16" s="19"/>
      <c r="P16" s="19"/>
      <c r="Q16" s="19"/>
      <c r="R16" s="19"/>
      <c r="S16" s="19"/>
      <c r="T16" s="19"/>
      <c r="U16" s="19"/>
      <c r="V16" s="19">
        <f>VLOOKUP(D16,'Q1 Activity FN'!$B$12:$D$43,3,0)</f>
        <v>0</v>
      </c>
      <c r="W16" s="29">
        <f t="shared" si="3"/>
        <v>254799</v>
      </c>
      <c r="X16" s="28"/>
      <c r="Y16" s="27">
        <f t="shared" si="4"/>
        <v>254799</v>
      </c>
      <c r="Z16" s="27">
        <f t="shared" si="5"/>
        <v>254799</v>
      </c>
    </row>
    <row r="17" spans="1:26" ht="15" x14ac:dyDescent="0.25">
      <c r="A17" s="59" t="str">
        <f t="shared" si="0"/>
        <v>25CN</v>
      </c>
      <c r="B17" s="156">
        <v>283</v>
      </c>
      <c r="C17" s="82" t="s">
        <v>1053</v>
      </c>
      <c r="D17" t="s">
        <v>380</v>
      </c>
      <c r="E17" t="s">
        <v>577</v>
      </c>
      <c r="F17" s="83">
        <v>297076</v>
      </c>
      <c r="G17" s="83">
        <v>-101888</v>
      </c>
      <c r="H17" s="30"/>
      <c r="I17" s="19"/>
      <c r="J17" s="19">
        <f t="shared" si="1"/>
        <v>-101888</v>
      </c>
      <c r="K17" s="19">
        <v>-45</v>
      </c>
      <c r="L17" s="19">
        <f t="shared" si="2"/>
        <v>195143</v>
      </c>
      <c r="M17" s="19"/>
      <c r="N17" s="19"/>
      <c r="O17" s="19"/>
      <c r="P17" s="19"/>
      <c r="Q17" s="19"/>
      <c r="R17" s="19"/>
      <c r="S17" s="19"/>
      <c r="T17" s="19"/>
      <c r="U17" s="19"/>
      <c r="V17" s="19">
        <f>VLOOKUP(D17,'Q1 Activity FN'!$B$12:$D$43,3,0)</f>
        <v>60523</v>
      </c>
      <c r="W17" s="29">
        <f t="shared" si="3"/>
        <v>255666</v>
      </c>
      <c r="X17" s="28"/>
      <c r="Y17" s="27">
        <f t="shared" si="4"/>
        <v>195143</v>
      </c>
      <c r="Z17" s="27">
        <f t="shared" si="5"/>
        <v>0</v>
      </c>
    </row>
    <row r="18" spans="1:26" ht="15" x14ac:dyDescent="0.25">
      <c r="A18" s="59" t="str">
        <f t="shared" si="0"/>
        <v>25DP</v>
      </c>
      <c r="B18" s="156">
        <v>282</v>
      </c>
      <c r="C18" s="80" t="s">
        <v>1055</v>
      </c>
      <c r="D18" t="s">
        <v>298</v>
      </c>
      <c r="E18" t="s">
        <v>297</v>
      </c>
      <c r="F18" s="83">
        <v>-46549599</v>
      </c>
      <c r="G18" s="83">
        <v>15965034</v>
      </c>
      <c r="H18" s="30">
        <f t="shared" ref="H18:H22" si="6">G18</f>
        <v>15965034</v>
      </c>
      <c r="I18" s="19"/>
      <c r="J18" s="19">
        <f t="shared" si="1"/>
        <v>0</v>
      </c>
      <c r="K18" s="19">
        <v>618</v>
      </c>
      <c r="L18" s="19">
        <f t="shared" si="2"/>
        <v>-30583947</v>
      </c>
      <c r="M18" s="19"/>
      <c r="N18" s="19"/>
      <c r="O18" s="19">
        <f>-P34</f>
        <v>9965</v>
      </c>
      <c r="P18" s="19"/>
      <c r="Q18" s="19">
        <f>-Q34</f>
        <v>-316761</v>
      </c>
      <c r="R18" s="19">
        <f>'[11]25DP.03 Cost of Removal'!$H$31</f>
        <v>726529</v>
      </c>
      <c r="S18" s="19"/>
      <c r="T18" s="19">
        <f>'[11]25DP.03 Cost of Removal'!$F$31</f>
        <v>-1830649.0691610202</v>
      </c>
      <c r="U18" s="19">
        <f>-U34</f>
        <v>5957</v>
      </c>
      <c r="V18" s="19">
        <f>VLOOKUP(D18,'Q1 Activity FN'!$B$12:$D$43,3,0)</f>
        <v>-149987</v>
      </c>
      <c r="W18" s="29">
        <f t="shared" si="3"/>
        <v>-32138893.06916102</v>
      </c>
      <c r="X18" s="28"/>
      <c r="Y18" s="27">
        <f t="shared" si="4"/>
        <v>-31988906.06916102</v>
      </c>
      <c r="Z18" s="27">
        <f t="shared" si="5"/>
        <v>-1404959.0691610202</v>
      </c>
    </row>
    <row r="19" spans="1:26" ht="15" x14ac:dyDescent="0.25">
      <c r="A19" s="59" t="str">
        <f t="shared" si="0"/>
        <v>25DP</v>
      </c>
      <c r="B19" s="156">
        <v>282</v>
      </c>
      <c r="C19" s="80" t="s">
        <v>1055</v>
      </c>
      <c r="D19" t="s">
        <v>296</v>
      </c>
      <c r="E19" t="s">
        <v>295</v>
      </c>
      <c r="F19" s="83">
        <v>1350259</v>
      </c>
      <c r="G19" s="83">
        <v>-463096</v>
      </c>
      <c r="H19" s="30">
        <f t="shared" si="6"/>
        <v>-463096</v>
      </c>
      <c r="I19" s="19"/>
      <c r="J19" s="19">
        <f t="shared" si="1"/>
        <v>0</v>
      </c>
      <c r="K19" s="19"/>
      <c r="L19" s="19">
        <f t="shared" si="2"/>
        <v>887163</v>
      </c>
      <c r="M19" s="19"/>
      <c r="N19" s="19"/>
      <c r="O19" s="19"/>
      <c r="P19" s="19"/>
      <c r="Q19" s="19"/>
      <c r="R19" s="19"/>
      <c r="S19" s="19"/>
      <c r="T19" s="19"/>
      <c r="U19" s="19"/>
      <c r="V19" s="19">
        <f>VLOOKUP(D19,'Q1 Activity FN'!$B$12:$D$43,3,0)</f>
        <v>82766</v>
      </c>
      <c r="W19" s="29">
        <f t="shared" si="3"/>
        <v>969929</v>
      </c>
      <c r="X19" s="28"/>
      <c r="Y19" s="27">
        <f t="shared" si="4"/>
        <v>887163</v>
      </c>
      <c r="Z19" s="27">
        <f t="shared" si="5"/>
        <v>0</v>
      </c>
    </row>
    <row r="20" spans="1:26" ht="15" x14ac:dyDescent="0.25">
      <c r="A20" s="59" t="str">
        <f t="shared" si="0"/>
        <v>25DP</v>
      </c>
      <c r="B20" s="156">
        <v>282</v>
      </c>
      <c r="C20" s="84" t="s">
        <v>1054</v>
      </c>
      <c r="D20" t="s">
        <v>294</v>
      </c>
      <c r="E20" t="s">
        <v>266</v>
      </c>
      <c r="F20" s="83">
        <v>-1785297</v>
      </c>
      <c r="G20" s="83">
        <v>612300</v>
      </c>
      <c r="H20" s="30">
        <f t="shared" si="6"/>
        <v>612300</v>
      </c>
      <c r="I20" s="19"/>
      <c r="J20" s="19">
        <f t="shared" si="1"/>
        <v>0</v>
      </c>
      <c r="K20" s="19"/>
      <c r="L20" s="19">
        <f t="shared" si="2"/>
        <v>-1172997</v>
      </c>
      <c r="M20" s="19"/>
      <c r="N20" s="19"/>
      <c r="O20" s="19"/>
      <c r="P20" s="19"/>
      <c r="Q20" s="19"/>
      <c r="R20" s="19">
        <f>-H20</f>
        <v>-612300</v>
      </c>
      <c r="S20" s="19">
        <f>-R18-R20</f>
        <v>-114229</v>
      </c>
      <c r="T20" s="19">
        <f>-T18</f>
        <v>1830649.0691610202</v>
      </c>
      <c r="U20" s="19"/>
      <c r="V20" s="19">
        <f>VLOOKUP(D20,'Q1 Activity FN'!$B$12:$D$43,3,0)</f>
        <v>-104876</v>
      </c>
      <c r="W20" s="29">
        <f t="shared" si="3"/>
        <v>-173752.93083897978</v>
      </c>
      <c r="X20" s="28"/>
      <c r="Y20" s="27">
        <f t="shared" si="4"/>
        <v>-68876.930838979781</v>
      </c>
      <c r="Z20" s="27">
        <f t="shared" si="5"/>
        <v>1104120.0691610202</v>
      </c>
    </row>
    <row r="21" spans="1:26" ht="15" x14ac:dyDescent="0.25">
      <c r="A21" s="59" t="str">
        <f t="shared" si="0"/>
        <v>25DP</v>
      </c>
      <c r="B21" s="156">
        <v>282</v>
      </c>
      <c r="C21" s="80" t="s">
        <v>1055</v>
      </c>
      <c r="D21" t="s">
        <v>293</v>
      </c>
      <c r="E21" t="s">
        <v>292</v>
      </c>
      <c r="F21" s="83">
        <v>-36252</v>
      </c>
      <c r="G21" s="83">
        <v>12433</v>
      </c>
      <c r="H21" s="30">
        <f t="shared" si="6"/>
        <v>12433</v>
      </c>
      <c r="I21" s="19"/>
      <c r="J21" s="19">
        <f t="shared" si="1"/>
        <v>0</v>
      </c>
      <c r="K21" s="19"/>
      <c r="L21" s="19">
        <f t="shared" si="2"/>
        <v>-23819</v>
      </c>
      <c r="M21" s="19"/>
      <c r="N21" s="19"/>
      <c r="O21" s="19"/>
      <c r="P21" s="19"/>
      <c r="Q21" s="19"/>
      <c r="R21" s="19"/>
      <c r="S21" s="19"/>
      <c r="T21" s="19"/>
      <c r="U21" s="19"/>
      <c r="V21" s="19">
        <f>VLOOKUP(D21,'Q1 Activity FN'!$B$12:$D$43,3,0)</f>
        <v>533</v>
      </c>
      <c r="W21" s="29">
        <f t="shared" si="3"/>
        <v>-23286</v>
      </c>
      <c r="X21" s="28"/>
      <c r="Y21" s="27">
        <f t="shared" si="4"/>
        <v>-23819</v>
      </c>
      <c r="Z21" s="27">
        <f t="shared" si="5"/>
        <v>0</v>
      </c>
    </row>
    <row r="22" spans="1:26" ht="15" x14ac:dyDescent="0.25">
      <c r="A22" s="59" t="str">
        <f t="shared" si="0"/>
        <v>25DP</v>
      </c>
      <c r="B22" s="156">
        <v>282</v>
      </c>
      <c r="C22" s="80" t="s">
        <v>1055</v>
      </c>
      <c r="D22" t="s">
        <v>291</v>
      </c>
      <c r="E22" t="s">
        <v>290</v>
      </c>
      <c r="F22" s="83">
        <v>0</v>
      </c>
      <c r="G22" s="83">
        <v>0</v>
      </c>
      <c r="H22" s="30">
        <f t="shared" si="6"/>
        <v>0</v>
      </c>
      <c r="I22" s="19"/>
      <c r="J22" s="19">
        <f t="shared" si="1"/>
        <v>0</v>
      </c>
      <c r="K22" s="19"/>
      <c r="L22" s="19">
        <f t="shared" si="2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>
        <f>VLOOKUP(D22,'Q1 Activity FN'!$B$12:$D$43,3,0)</f>
        <v>0</v>
      </c>
      <c r="W22" s="29">
        <f t="shared" si="3"/>
        <v>0</v>
      </c>
      <c r="X22" s="28"/>
      <c r="Y22" s="27">
        <f t="shared" si="4"/>
        <v>0</v>
      </c>
      <c r="Z22" s="27">
        <f t="shared" si="5"/>
        <v>0</v>
      </c>
    </row>
    <row r="23" spans="1:26" ht="15" x14ac:dyDescent="0.25">
      <c r="A23" s="59" t="str">
        <f t="shared" si="0"/>
        <v>25EN</v>
      </c>
      <c r="B23" s="156">
        <v>283</v>
      </c>
      <c r="C23" s="82" t="s">
        <v>1053</v>
      </c>
      <c r="D23" t="s">
        <v>82</v>
      </c>
      <c r="E23" t="s">
        <v>1038</v>
      </c>
      <c r="F23" s="83">
        <v>2572576</v>
      </c>
      <c r="G23" s="83">
        <v>-882312</v>
      </c>
      <c r="H23" s="30"/>
      <c r="I23" s="19"/>
      <c r="J23" s="19">
        <f t="shared" si="1"/>
        <v>-882312</v>
      </c>
      <c r="K23" s="19">
        <v>-8</v>
      </c>
      <c r="L23" s="19">
        <f t="shared" si="2"/>
        <v>1690256</v>
      </c>
      <c r="M23" s="19"/>
      <c r="N23" s="19"/>
      <c r="O23" s="19"/>
      <c r="P23" s="19"/>
      <c r="Q23" s="19"/>
      <c r="R23" s="19"/>
      <c r="S23" s="19"/>
      <c r="T23" s="19"/>
      <c r="U23" s="19"/>
      <c r="V23" s="19">
        <f>VLOOKUP(D23,'Q1 Activity FN'!$B$12:$D$43,3,0)</f>
        <v>17027</v>
      </c>
      <c r="W23" s="29">
        <f t="shared" si="3"/>
        <v>1707283</v>
      </c>
      <c r="X23" s="28"/>
      <c r="Y23" s="27">
        <f t="shared" si="4"/>
        <v>1690256</v>
      </c>
      <c r="Z23" s="27">
        <f t="shared" si="5"/>
        <v>0</v>
      </c>
    </row>
    <row r="24" spans="1:26" ht="15" x14ac:dyDescent="0.25">
      <c r="A24" s="59" t="str">
        <f t="shared" si="0"/>
        <v>25GP</v>
      </c>
      <c r="B24" s="156">
        <v>282</v>
      </c>
      <c r="C24" s="82" t="s">
        <v>1053</v>
      </c>
      <c r="D24" t="s">
        <v>903</v>
      </c>
      <c r="E24" t="s">
        <v>1039</v>
      </c>
      <c r="F24" s="83">
        <v>0</v>
      </c>
      <c r="G24" s="83">
        <v>0</v>
      </c>
      <c r="H24" s="19"/>
      <c r="I24" s="19"/>
      <c r="J24" s="19">
        <f t="shared" si="1"/>
        <v>0</v>
      </c>
      <c r="K24" s="19"/>
      <c r="L24" s="19">
        <f t="shared" si="2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>
        <f>VLOOKUP(D24,'Q1 Activity FN'!$B$12:$D$43,3,0)</f>
        <v>0</v>
      </c>
      <c r="W24" s="29">
        <f t="shared" si="3"/>
        <v>0</v>
      </c>
      <c r="X24" s="28"/>
      <c r="Y24" s="27">
        <f t="shared" si="4"/>
        <v>0</v>
      </c>
      <c r="Z24" s="27">
        <f t="shared" si="5"/>
        <v>0</v>
      </c>
    </row>
    <row r="25" spans="1:26" ht="15" x14ac:dyDescent="0.25">
      <c r="A25" s="59" t="str">
        <f t="shared" si="0"/>
        <v>25ID</v>
      </c>
      <c r="B25" s="156">
        <v>283</v>
      </c>
      <c r="C25" s="82" t="s">
        <v>1053</v>
      </c>
      <c r="D25" t="s">
        <v>114</v>
      </c>
      <c r="E25" t="s">
        <v>289</v>
      </c>
      <c r="F25" s="83">
        <v>-89296</v>
      </c>
      <c r="G25" s="83">
        <v>30626</v>
      </c>
      <c r="H25" s="19"/>
      <c r="I25" s="19"/>
      <c r="J25" s="19">
        <f t="shared" si="1"/>
        <v>30626</v>
      </c>
      <c r="K25" s="19"/>
      <c r="L25" s="19">
        <f t="shared" si="2"/>
        <v>-58670</v>
      </c>
      <c r="M25" s="19"/>
      <c r="N25" s="19"/>
      <c r="O25" s="19"/>
      <c r="P25" s="19"/>
      <c r="Q25" s="19"/>
      <c r="R25" s="19"/>
      <c r="S25" s="19"/>
      <c r="T25" s="19"/>
      <c r="U25" s="19"/>
      <c r="V25" s="19">
        <f>VLOOKUP(D25,'Q1 Activity FN'!$B$12:$D$43,3,0)</f>
        <v>-476</v>
      </c>
      <c r="W25" s="29">
        <f t="shared" si="3"/>
        <v>-59146</v>
      </c>
      <c r="X25" s="28"/>
      <c r="Y25" s="27">
        <f t="shared" si="4"/>
        <v>-58670</v>
      </c>
      <c r="Z25" s="27">
        <f t="shared" si="5"/>
        <v>0</v>
      </c>
    </row>
    <row r="26" spans="1:26" ht="15" x14ac:dyDescent="0.25">
      <c r="A26" s="59" t="str">
        <f t="shared" si="0"/>
        <v>25IT</v>
      </c>
      <c r="B26" s="156">
        <v>255</v>
      </c>
      <c r="C26" s="82" t="s">
        <v>1053</v>
      </c>
      <c r="D26" t="s">
        <v>174</v>
      </c>
      <c r="E26" t="s">
        <v>578</v>
      </c>
      <c r="F26" s="83">
        <v>0</v>
      </c>
      <c r="G26" s="83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>
        <f>VLOOKUP(D26,'Q1 Activity FN'!$B$12:$D$43,3,0)</f>
        <v>0</v>
      </c>
      <c r="W26" s="29">
        <f t="shared" si="3"/>
        <v>0</v>
      </c>
      <c r="X26" s="28"/>
      <c r="Y26" s="27">
        <f t="shared" si="4"/>
        <v>0</v>
      </c>
      <c r="Z26" s="27">
        <f t="shared" si="5"/>
        <v>0</v>
      </c>
    </row>
    <row r="27" spans="1:26" ht="15" x14ac:dyDescent="0.25">
      <c r="A27" s="59" t="str">
        <f t="shared" si="0"/>
        <v>25MC</v>
      </c>
      <c r="B27" s="156">
        <v>283</v>
      </c>
      <c r="C27" s="82" t="s">
        <v>1053</v>
      </c>
      <c r="D27" t="s">
        <v>778</v>
      </c>
      <c r="E27" t="s">
        <v>1040</v>
      </c>
      <c r="F27" s="83">
        <v>0</v>
      </c>
      <c r="G27" s="83">
        <v>0</v>
      </c>
      <c r="H27" s="19"/>
      <c r="I27" s="19"/>
      <c r="J27" s="19">
        <f t="shared" si="1"/>
        <v>0</v>
      </c>
      <c r="K27" s="19"/>
      <c r="L27" s="19">
        <f t="shared" si="2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>
        <f>VLOOKUP(D27,'Q1 Activity FN'!$B$12:$D$43,3,0)</f>
        <v>0</v>
      </c>
      <c r="W27" s="29">
        <f t="shared" si="3"/>
        <v>0</v>
      </c>
      <c r="X27" s="28"/>
      <c r="Y27" s="27">
        <f t="shared" si="4"/>
        <v>0</v>
      </c>
      <c r="Z27" s="27">
        <f t="shared" si="5"/>
        <v>0</v>
      </c>
    </row>
    <row r="28" spans="1:26" ht="15" x14ac:dyDescent="0.25">
      <c r="A28" s="59" t="str">
        <f t="shared" si="0"/>
        <v>25PC</v>
      </c>
      <c r="B28" s="156">
        <v>282</v>
      </c>
      <c r="C28" s="82" t="s">
        <v>1053</v>
      </c>
      <c r="D28" t="s">
        <v>839</v>
      </c>
      <c r="E28" t="s">
        <v>1041</v>
      </c>
      <c r="F28" s="83">
        <v>410586</v>
      </c>
      <c r="G28" s="83">
        <v>-140818</v>
      </c>
      <c r="H28" s="19"/>
      <c r="I28" s="19"/>
      <c r="J28" s="19">
        <f t="shared" si="1"/>
        <v>-140818</v>
      </c>
      <c r="K28" s="19">
        <v>-9</v>
      </c>
      <c r="L28" s="19">
        <f t="shared" si="2"/>
        <v>269759</v>
      </c>
      <c r="M28" s="19"/>
      <c r="N28" s="19"/>
      <c r="O28" s="19"/>
      <c r="P28" s="19"/>
      <c r="Q28" s="19"/>
      <c r="R28" s="19"/>
      <c r="S28" s="19"/>
      <c r="T28" s="19"/>
      <c r="U28" s="19"/>
      <c r="V28" s="19">
        <f>VLOOKUP(D28,'Q1 Activity FN'!$B$12:$D$43,3,0)</f>
        <v>9130</v>
      </c>
      <c r="W28" s="29">
        <f t="shared" si="3"/>
        <v>278889</v>
      </c>
      <c r="X28" s="28"/>
      <c r="Y28" s="27">
        <f t="shared" si="4"/>
        <v>269759</v>
      </c>
      <c r="Z28" s="27">
        <f t="shared" si="5"/>
        <v>0</v>
      </c>
    </row>
    <row r="29" spans="1:26" ht="15" x14ac:dyDescent="0.25">
      <c r="A29" s="59" t="str">
        <f t="shared" si="0"/>
        <v>25PG</v>
      </c>
      <c r="B29" s="156">
        <v>283</v>
      </c>
      <c r="C29" s="82" t="s">
        <v>1053</v>
      </c>
      <c r="D29" t="s">
        <v>61</v>
      </c>
      <c r="E29" t="s">
        <v>288</v>
      </c>
      <c r="F29" s="83">
        <v>0</v>
      </c>
      <c r="G29" s="83">
        <v>0</v>
      </c>
      <c r="H29" s="19"/>
      <c r="I29" s="19"/>
      <c r="J29" s="19">
        <f t="shared" si="1"/>
        <v>0</v>
      </c>
      <c r="K29" s="19"/>
      <c r="L29" s="19">
        <f t="shared" si="2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>
        <f>VLOOKUP(D29,'Q1 Activity FN'!$B$12:$D$43,3,0)</f>
        <v>0</v>
      </c>
      <c r="W29" s="29">
        <f t="shared" si="3"/>
        <v>0</v>
      </c>
      <c r="X29" s="28"/>
      <c r="Y29" s="27">
        <f t="shared" si="4"/>
        <v>0</v>
      </c>
      <c r="Z29" s="27">
        <f t="shared" si="5"/>
        <v>0</v>
      </c>
    </row>
    <row r="30" spans="1:26" ht="15" x14ac:dyDescent="0.25">
      <c r="A30" s="59" t="str">
        <f t="shared" si="0"/>
        <v>25PN</v>
      </c>
      <c r="B30" s="156">
        <v>283</v>
      </c>
      <c r="C30" s="82" t="s">
        <v>1053</v>
      </c>
      <c r="D30" t="s">
        <v>228</v>
      </c>
      <c r="E30" t="s">
        <v>287</v>
      </c>
      <c r="F30" s="83">
        <v>-233083</v>
      </c>
      <c r="G30" s="83">
        <v>79940</v>
      </c>
      <c r="H30" s="19"/>
      <c r="I30" s="19"/>
      <c r="J30" s="19">
        <f t="shared" si="1"/>
        <v>79940</v>
      </c>
      <c r="K30" s="19">
        <v>6</v>
      </c>
      <c r="L30" s="19">
        <f t="shared" si="2"/>
        <v>-153137</v>
      </c>
      <c r="M30" s="19"/>
      <c r="N30" s="19"/>
      <c r="O30" s="19"/>
      <c r="P30" s="19"/>
      <c r="Q30" s="19"/>
      <c r="R30" s="19"/>
      <c r="S30" s="19"/>
      <c r="T30" s="19"/>
      <c r="U30" s="19"/>
      <c r="V30" s="19">
        <f>VLOOKUP(D30,'Q1 Activity FN'!$B$12:$D$43,3,0)</f>
        <v>26462</v>
      </c>
      <c r="W30" s="29">
        <f t="shared" si="3"/>
        <v>-126675</v>
      </c>
      <c r="X30" s="28"/>
      <c r="Y30" s="27">
        <f t="shared" si="4"/>
        <v>-153137</v>
      </c>
      <c r="Z30" s="27">
        <f t="shared" si="5"/>
        <v>0</v>
      </c>
    </row>
    <row r="31" spans="1:26" ht="15" x14ac:dyDescent="0.25">
      <c r="A31" s="59" t="str">
        <f t="shared" si="0"/>
        <v>25PR</v>
      </c>
      <c r="B31" s="156">
        <v>283</v>
      </c>
      <c r="C31" s="82" t="s">
        <v>1053</v>
      </c>
      <c r="D31" t="s">
        <v>204</v>
      </c>
      <c r="E31" t="s">
        <v>286</v>
      </c>
      <c r="F31" s="83">
        <v>2</v>
      </c>
      <c r="G31" s="83">
        <v>-1</v>
      </c>
      <c r="H31" s="19"/>
      <c r="I31" s="19"/>
      <c r="J31" s="19">
        <f t="shared" si="1"/>
        <v>-1</v>
      </c>
      <c r="K31" s="19">
        <v>1</v>
      </c>
      <c r="L31" s="19">
        <f t="shared" si="2"/>
        <v>2</v>
      </c>
      <c r="M31" s="19"/>
      <c r="N31" s="19"/>
      <c r="O31" s="19"/>
      <c r="P31" s="19"/>
      <c r="Q31" s="19"/>
      <c r="R31" s="19"/>
      <c r="S31" s="19"/>
      <c r="T31" s="19"/>
      <c r="U31" s="19"/>
      <c r="V31" s="19">
        <f>VLOOKUP(D31,'Q1 Activity FN'!$B$12:$D$43,3,0)</f>
        <v>0</v>
      </c>
      <c r="W31" s="29">
        <f t="shared" si="3"/>
        <v>2</v>
      </c>
      <c r="X31" s="28"/>
      <c r="Y31" s="27">
        <f t="shared" si="4"/>
        <v>2</v>
      </c>
      <c r="Z31" s="27">
        <f t="shared" si="5"/>
        <v>0</v>
      </c>
    </row>
    <row r="32" spans="1:26" ht="15" x14ac:dyDescent="0.25">
      <c r="A32" s="59" t="str">
        <f t="shared" si="0"/>
        <v>25PR</v>
      </c>
      <c r="B32" s="156">
        <v>283</v>
      </c>
      <c r="C32" s="82" t="s">
        <v>1053</v>
      </c>
      <c r="D32" t="s">
        <v>285</v>
      </c>
      <c r="E32" t="s">
        <v>284</v>
      </c>
      <c r="F32" s="83">
        <v>251877</v>
      </c>
      <c r="G32" s="83">
        <v>-86386</v>
      </c>
      <c r="H32" s="19"/>
      <c r="I32" s="19"/>
      <c r="J32" s="19">
        <f t="shared" si="1"/>
        <v>-86386</v>
      </c>
      <c r="K32" s="19"/>
      <c r="L32" s="19">
        <f t="shared" si="2"/>
        <v>165491</v>
      </c>
      <c r="M32" s="19"/>
      <c r="N32" s="19"/>
      <c r="O32" s="19"/>
      <c r="P32" s="19"/>
      <c r="Q32" s="19"/>
      <c r="R32" s="19"/>
      <c r="S32" s="19"/>
      <c r="T32" s="19"/>
      <c r="U32" s="19"/>
      <c r="V32" s="19">
        <f>VLOOKUP(D32,'Q1 Activity FN'!$B$12:$D$43,3,0)</f>
        <v>135</v>
      </c>
      <c r="W32" s="29">
        <f t="shared" si="3"/>
        <v>165626</v>
      </c>
      <c r="Y32" s="27">
        <f t="shared" si="4"/>
        <v>165491</v>
      </c>
      <c r="Z32" s="27">
        <f t="shared" si="5"/>
        <v>0</v>
      </c>
    </row>
    <row r="33" spans="1:26" ht="15" x14ac:dyDescent="0.25">
      <c r="A33" s="59" t="str">
        <f t="shared" si="0"/>
        <v>25RC</v>
      </c>
      <c r="B33" s="156">
        <v>283</v>
      </c>
      <c r="C33" s="82" t="s">
        <v>1053</v>
      </c>
      <c r="D33" t="s">
        <v>216</v>
      </c>
      <c r="E33" t="s">
        <v>283</v>
      </c>
      <c r="F33" s="83">
        <v>0</v>
      </c>
      <c r="G33" s="83">
        <v>0</v>
      </c>
      <c r="H33" s="19"/>
      <c r="I33" s="19"/>
      <c r="J33" s="19">
        <f t="shared" ref="J33:J40" si="7">G33-H33-I33</f>
        <v>0</v>
      </c>
      <c r="K33" s="19"/>
      <c r="L33" s="19">
        <f t="shared" ref="L33:L40" si="8">SUM(F33:K33)-G33</f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>
        <f>VLOOKUP(D33,'Q1 Activity FN'!$B$12:$D$43,3,0)</f>
        <v>0</v>
      </c>
      <c r="W33" s="29">
        <f t="shared" ref="W33:W40" si="9">SUM(L33:V33)</f>
        <v>0</v>
      </c>
      <c r="Y33" s="27">
        <f t="shared" si="4"/>
        <v>0</v>
      </c>
      <c r="Z33" s="27">
        <f t="shared" si="5"/>
        <v>0</v>
      </c>
    </row>
    <row r="34" spans="1:26" ht="15" x14ac:dyDescent="0.25">
      <c r="A34" s="59" t="str">
        <f t="shared" si="0"/>
        <v>25RE</v>
      </c>
      <c r="B34" s="156">
        <v>282</v>
      </c>
      <c r="C34" s="84" t="s">
        <v>1054</v>
      </c>
      <c r="D34" t="s">
        <v>213</v>
      </c>
      <c r="E34" t="s">
        <v>282</v>
      </c>
      <c r="F34" s="83">
        <v>-654523</v>
      </c>
      <c r="G34" s="83">
        <v>125786</v>
      </c>
      <c r="H34" s="19"/>
      <c r="I34" s="19">
        <f>G34</f>
        <v>125786</v>
      </c>
      <c r="J34" s="19">
        <f t="shared" si="7"/>
        <v>0</v>
      </c>
      <c r="K34" s="19">
        <v>21</v>
      </c>
      <c r="L34" s="19">
        <f t="shared" ref="L34" si="10">SUM(F34:K34)-G34</f>
        <v>-528716</v>
      </c>
      <c r="M34" s="19"/>
      <c r="N34" s="19"/>
      <c r="O34" s="19"/>
      <c r="P34" s="19">
        <f>-'[11]25RE-Repairs'!$F$74+'[11]25RE-Repairs'!$F$73</f>
        <v>-9965</v>
      </c>
      <c r="Q34" s="19">
        <f>'[11]25RE-Repairs'!$D$77</f>
        <v>316761</v>
      </c>
      <c r="R34" s="19"/>
      <c r="S34" s="19"/>
      <c r="T34" s="19"/>
      <c r="U34" s="19">
        <f>-V34</f>
        <v>-5957</v>
      </c>
      <c r="V34" s="19">
        <f>VLOOKUP(D34,'Q1 Activity FN'!$B$12:$D$43,3,0)</f>
        <v>5957</v>
      </c>
      <c r="W34" s="29">
        <f t="shared" ref="W34" si="11">SUM(L34:V34)</f>
        <v>-221920</v>
      </c>
      <c r="Y34" s="27">
        <f t="shared" si="4"/>
        <v>-227877</v>
      </c>
      <c r="Z34" s="27">
        <f t="shared" si="5"/>
        <v>300839</v>
      </c>
    </row>
    <row r="35" spans="1:26" ht="15" x14ac:dyDescent="0.25">
      <c r="A35" s="59" t="str">
        <f t="shared" si="0"/>
        <v>25RG</v>
      </c>
      <c r="B35" s="156">
        <v>283</v>
      </c>
      <c r="C35" s="82" t="s">
        <v>1053</v>
      </c>
      <c r="D35" t="s">
        <v>386</v>
      </c>
      <c r="E35" t="s">
        <v>579</v>
      </c>
      <c r="F35" s="83">
        <v>-98878</v>
      </c>
      <c r="G35" s="83">
        <v>33912</v>
      </c>
      <c r="H35" s="19"/>
      <c r="I35" s="19"/>
      <c r="J35" s="19">
        <f t="shared" si="7"/>
        <v>33912</v>
      </c>
      <c r="K35" s="19">
        <v>-33920</v>
      </c>
      <c r="L35" s="19">
        <f>SUM(F35:K35)-G35</f>
        <v>-98886</v>
      </c>
      <c r="M35" s="19"/>
      <c r="N35" s="19"/>
      <c r="O35" s="19"/>
      <c r="P35" s="19"/>
      <c r="Q35" s="19"/>
      <c r="R35" s="19"/>
      <c r="S35" s="19"/>
      <c r="T35" s="19"/>
      <c r="U35" s="19"/>
      <c r="V35" s="19">
        <f>VLOOKUP(D35,'Q1 Activity FN'!$B$12:$D$43,3,0)</f>
        <v>0</v>
      </c>
      <c r="W35" s="29">
        <f t="shared" si="9"/>
        <v>-98886</v>
      </c>
      <c r="Y35" s="27">
        <f t="shared" si="4"/>
        <v>-98886</v>
      </c>
      <c r="Z35" s="27">
        <f t="shared" si="5"/>
        <v>0</v>
      </c>
    </row>
    <row r="36" spans="1:26" ht="15" x14ac:dyDescent="0.25">
      <c r="A36" s="59" t="str">
        <f t="shared" si="0"/>
        <v>25RP</v>
      </c>
      <c r="B36" s="156">
        <v>282</v>
      </c>
      <c r="C36" s="82" t="s">
        <v>1053</v>
      </c>
      <c r="D36" t="s">
        <v>193</v>
      </c>
      <c r="E36" t="s">
        <v>281</v>
      </c>
      <c r="F36" s="83">
        <v>0</v>
      </c>
      <c r="G36" s="83">
        <v>0</v>
      </c>
      <c r="H36" s="19"/>
      <c r="I36" s="19"/>
      <c r="J36" s="19">
        <f t="shared" si="7"/>
        <v>0</v>
      </c>
      <c r="K36" s="19"/>
      <c r="L36" s="19">
        <f t="shared" si="8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>
        <f>VLOOKUP(D36,'Q1 Activity FN'!$B$12:$D$43,3,0)</f>
        <v>0</v>
      </c>
      <c r="W36" s="29">
        <f t="shared" si="9"/>
        <v>0</v>
      </c>
      <c r="Y36" s="27">
        <f t="shared" si="4"/>
        <v>0</v>
      </c>
      <c r="Z36" s="27">
        <f t="shared" si="5"/>
        <v>0</v>
      </c>
    </row>
    <row r="37" spans="1:26" ht="15" x14ac:dyDescent="0.25">
      <c r="A37" s="59" t="str">
        <f t="shared" si="0"/>
        <v>25RT</v>
      </c>
      <c r="B37" s="156">
        <v>283</v>
      </c>
      <c r="C37" s="82" t="s">
        <v>1053</v>
      </c>
      <c r="D37" t="s">
        <v>242</v>
      </c>
      <c r="E37" t="s">
        <v>321</v>
      </c>
      <c r="F37" s="32"/>
      <c r="G37" s="32"/>
      <c r="H37" s="19"/>
      <c r="I37" s="19"/>
      <c r="J37" s="19">
        <f t="shared" si="7"/>
        <v>0</v>
      </c>
      <c r="K37" s="19"/>
      <c r="L37" s="19">
        <f t="shared" si="8"/>
        <v>0</v>
      </c>
      <c r="M37" s="19">
        <f>+'Tax Reform Entries TX-SPCL'!C18</f>
        <v>135072</v>
      </c>
      <c r="N37" s="19"/>
      <c r="O37" s="19"/>
      <c r="P37" s="19"/>
      <c r="Q37" s="19"/>
      <c r="R37" s="19"/>
      <c r="S37" s="19"/>
      <c r="T37" s="19"/>
      <c r="U37" s="19"/>
      <c r="V37" s="19"/>
      <c r="W37" s="29">
        <f t="shared" si="9"/>
        <v>135072</v>
      </c>
      <c r="Y37" s="27">
        <f t="shared" si="4"/>
        <v>135072</v>
      </c>
      <c r="Z37" s="27">
        <f t="shared" si="5"/>
        <v>135072</v>
      </c>
    </row>
    <row r="38" spans="1:26" ht="15" x14ac:dyDescent="0.25">
      <c r="A38" s="59" t="str">
        <f t="shared" si="0"/>
        <v>25SD</v>
      </c>
      <c r="B38" s="156">
        <v>283</v>
      </c>
      <c r="C38" s="82" t="s">
        <v>1053</v>
      </c>
      <c r="D38" t="s">
        <v>187</v>
      </c>
      <c r="E38" t="s">
        <v>280</v>
      </c>
      <c r="F38" s="83">
        <v>1177120</v>
      </c>
      <c r="G38" s="83">
        <v>260609</v>
      </c>
      <c r="H38" s="19"/>
      <c r="I38" s="19"/>
      <c r="J38" s="19">
        <f t="shared" si="7"/>
        <v>260609</v>
      </c>
      <c r="K38" s="19"/>
      <c r="L38" s="19">
        <f t="shared" si="8"/>
        <v>1437729</v>
      </c>
      <c r="M38" s="19"/>
      <c r="N38" s="19"/>
      <c r="O38" s="19"/>
      <c r="P38" s="19"/>
      <c r="Q38" s="19"/>
      <c r="R38" s="19"/>
      <c r="S38" s="19"/>
      <c r="T38" s="19"/>
      <c r="U38" s="19"/>
      <c r="V38" s="19">
        <f>VLOOKUP(D38,'Q1 Activity FN'!$B$12:$D$43,3,0)</f>
        <v>0</v>
      </c>
      <c r="W38" s="29">
        <f t="shared" si="9"/>
        <v>1437729</v>
      </c>
      <c r="Y38" s="27">
        <f t="shared" si="4"/>
        <v>1437729</v>
      </c>
      <c r="Z38" s="27">
        <f t="shared" si="5"/>
        <v>0</v>
      </c>
    </row>
    <row r="39" spans="1:26" ht="15" x14ac:dyDescent="0.25">
      <c r="A39" s="59" t="str">
        <f t="shared" si="0"/>
        <v>25SI</v>
      </c>
      <c r="B39" s="156">
        <v>283</v>
      </c>
      <c r="C39" s="82" t="s">
        <v>1053</v>
      </c>
      <c r="D39" t="s">
        <v>279</v>
      </c>
      <c r="E39" t="s">
        <v>278</v>
      </c>
      <c r="F39" s="83">
        <v>-885</v>
      </c>
      <c r="G39" s="83">
        <v>303</v>
      </c>
      <c r="H39" s="19"/>
      <c r="I39" s="19"/>
      <c r="J39" s="19">
        <f t="shared" si="7"/>
        <v>303</v>
      </c>
      <c r="K39" s="19"/>
      <c r="L39" s="19">
        <f t="shared" si="8"/>
        <v>-582</v>
      </c>
      <c r="M39" s="19"/>
      <c r="N39" s="19"/>
      <c r="O39" s="19"/>
      <c r="P39" s="19"/>
      <c r="Q39" s="19"/>
      <c r="R39" s="19"/>
      <c r="S39" s="19"/>
      <c r="T39" s="19"/>
      <c r="U39" s="19"/>
      <c r="V39" s="19">
        <f>VLOOKUP(D39,'Q1 Activity FN'!$B$12:$D$43,3,0)</f>
        <v>0</v>
      </c>
      <c r="W39" s="29">
        <f t="shared" si="9"/>
        <v>-582</v>
      </c>
      <c r="Y39" s="27">
        <f t="shared" si="4"/>
        <v>-582</v>
      </c>
      <c r="Z39" s="27">
        <f t="shared" si="5"/>
        <v>0</v>
      </c>
    </row>
    <row r="40" spans="1:26" ht="15" x14ac:dyDescent="0.25">
      <c r="A40" s="59" t="str">
        <f t="shared" si="0"/>
        <v>25SR</v>
      </c>
      <c r="B40" s="156">
        <v>283</v>
      </c>
      <c r="C40" s="82" t="s">
        <v>1053</v>
      </c>
      <c r="D40" t="s">
        <v>1043</v>
      </c>
      <c r="E40" t="s">
        <v>583</v>
      </c>
      <c r="F40" s="32"/>
      <c r="G40" s="32"/>
      <c r="H40" s="19"/>
      <c r="I40" s="19"/>
      <c r="J40" s="19">
        <f t="shared" si="7"/>
        <v>0</v>
      </c>
      <c r="K40" s="19"/>
      <c r="L40" s="19">
        <f t="shared" si="8"/>
        <v>0</v>
      </c>
      <c r="M40" s="19">
        <f>+'Tax Reform Entries TX-SPCL'!C22</f>
        <v>303293</v>
      </c>
      <c r="N40" s="19"/>
      <c r="O40" s="19"/>
      <c r="P40" s="19"/>
      <c r="Q40" s="19"/>
      <c r="R40" s="19"/>
      <c r="S40" s="19"/>
      <c r="T40" s="19"/>
      <c r="U40" s="19"/>
      <c r="V40" s="19"/>
      <c r="W40" s="29">
        <f t="shared" si="9"/>
        <v>303293</v>
      </c>
      <c r="Y40" s="27">
        <f t="shared" si="4"/>
        <v>303293</v>
      </c>
      <c r="Z40" s="27">
        <f t="shared" si="5"/>
        <v>303293</v>
      </c>
    </row>
    <row r="41" spans="1:26" ht="15" x14ac:dyDescent="0.25">
      <c r="A41" s="59" t="str">
        <f t="shared" si="0"/>
        <v>25SV</v>
      </c>
      <c r="B41" s="156">
        <v>283</v>
      </c>
      <c r="C41" s="82" t="s">
        <v>1053</v>
      </c>
      <c r="D41" t="s">
        <v>387</v>
      </c>
      <c r="E41" t="s">
        <v>1042</v>
      </c>
      <c r="F41" s="83">
        <v>0</v>
      </c>
      <c r="G41" s="83">
        <v>0</v>
      </c>
      <c r="H41" s="19"/>
      <c r="I41" s="19"/>
      <c r="J41" s="19">
        <f t="shared" ref="J41:J44" si="12">G41-H41-I41</f>
        <v>0</v>
      </c>
      <c r="K41" s="19"/>
      <c r="L41" s="19">
        <f t="shared" ref="L41:L44" si="13">SUM(F41:K41)-G41</f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>
        <f>VLOOKUP(D41,'Q1 Activity FN'!$B$12:$D$43,3,0)</f>
        <v>0</v>
      </c>
      <c r="W41" s="29">
        <f t="shared" ref="W41:W44" si="14">SUM(L41:V41)</f>
        <v>0</v>
      </c>
      <c r="Y41" s="27">
        <f t="shared" si="4"/>
        <v>0</v>
      </c>
      <c r="Z41" s="27">
        <f t="shared" si="5"/>
        <v>0</v>
      </c>
    </row>
    <row r="42" spans="1:26" ht="15" x14ac:dyDescent="0.25">
      <c r="A42" s="59" t="str">
        <f t="shared" si="0"/>
        <v>25WR</v>
      </c>
      <c r="B42" s="156">
        <v>283</v>
      </c>
      <c r="C42" s="82" t="s">
        <v>1053</v>
      </c>
      <c r="D42" t="s">
        <v>388</v>
      </c>
      <c r="E42" t="s">
        <v>580</v>
      </c>
      <c r="F42" s="83">
        <v>258161</v>
      </c>
      <c r="G42" s="83">
        <v>-88541</v>
      </c>
      <c r="H42" s="19"/>
      <c r="I42" s="19"/>
      <c r="J42" s="19">
        <f t="shared" si="12"/>
        <v>-88541</v>
      </c>
      <c r="K42" s="19">
        <v>1</v>
      </c>
      <c r="L42" s="19">
        <f t="shared" si="13"/>
        <v>169621</v>
      </c>
      <c r="M42" s="19"/>
      <c r="N42" s="19"/>
      <c r="O42" s="19"/>
      <c r="P42" s="19"/>
      <c r="Q42" s="19"/>
      <c r="R42" s="19"/>
      <c r="S42" s="19"/>
      <c r="T42" s="19"/>
      <c r="U42" s="19"/>
      <c r="V42" s="19">
        <f>VLOOKUP(D42,'Q1 Activity FN'!$B$12:$D$43,3,0)</f>
        <v>380</v>
      </c>
      <c r="W42" s="29">
        <f t="shared" si="14"/>
        <v>170001</v>
      </c>
      <c r="Y42" s="27">
        <f t="shared" si="4"/>
        <v>169621</v>
      </c>
      <c r="Z42" s="27">
        <f t="shared" si="5"/>
        <v>0</v>
      </c>
    </row>
    <row r="43" spans="1:26" ht="15" x14ac:dyDescent="0.25">
      <c r="A43" s="59" t="s">
        <v>192</v>
      </c>
      <c r="B43" s="156">
        <v>283</v>
      </c>
      <c r="C43" s="82" t="s">
        <v>1053</v>
      </c>
      <c r="D43" t="s">
        <v>277</v>
      </c>
      <c r="E43" t="s">
        <v>277</v>
      </c>
      <c r="F43" s="83">
        <v>-56291</v>
      </c>
      <c r="G43" s="83">
        <v>-12124</v>
      </c>
      <c r="H43" s="19"/>
      <c r="I43" s="19"/>
      <c r="J43" s="19">
        <f t="shared" si="12"/>
        <v>-12124</v>
      </c>
      <c r="K43" s="19">
        <v>6202</v>
      </c>
      <c r="L43" s="19">
        <f t="shared" si="13"/>
        <v>-62213</v>
      </c>
      <c r="M43" s="19"/>
      <c r="N43" s="19"/>
      <c r="O43" s="19"/>
      <c r="P43" s="19"/>
      <c r="Q43" s="19"/>
      <c r="R43" s="19"/>
      <c r="S43" s="19"/>
      <c r="T43" s="19"/>
      <c r="U43" s="19"/>
      <c r="V43" s="19">
        <f>VLOOKUP(D43,'Q1 Activity FN'!$B$12:$D$43,3,0)</f>
        <v>0</v>
      </c>
      <c r="W43" s="29">
        <f t="shared" si="14"/>
        <v>-62213</v>
      </c>
      <c r="Y43" s="27">
        <f t="shared" si="4"/>
        <v>-62213</v>
      </c>
      <c r="Z43" s="27">
        <f t="shared" si="5"/>
        <v>0</v>
      </c>
    </row>
    <row r="44" spans="1:26" ht="15" x14ac:dyDescent="0.25">
      <c r="A44" s="59" t="s">
        <v>192</v>
      </c>
      <c r="B44" s="156">
        <v>283</v>
      </c>
      <c r="C44" s="82" t="s">
        <v>1053</v>
      </c>
      <c r="D44" t="s">
        <v>581</v>
      </c>
      <c r="E44" t="s">
        <v>581</v>
      </c>
      <c r="F44" s="83">
        <v>50089</v>
      </c>
      <c r="G44" s="83">
        <v>10788</v>
      </c>
      <c r="H44" s="19"/>
      <c r="I44" s="19"/>
      <c r="J44" s="19">
        <f t="shared" si="12"/>
        <v>10788</v>
      </c>
      <c r="K44" s="19"/>
      <c r="L44" s="19">
        <f t="shared" si="13"/>
        <v>60877</v>
      </c>
      <c r="M44" s="19"/>
      <c r="N44" s="19"/>
      <c r="O44" s="19"/>
      <c r="P44" s="19"/>
      <c r="Q44" s="19"/>
      <c r="R44" s="19"/>
      <c r="S44" s="19"/>
      <c r="T44" s="19"/>
      <c r="U44" s="19"/>
      <c r="V44" s="19">
        <f>VLOOKUP(D44,'Q1 Activity FN'!$B$12:$D$43,3,0)</f>
        <v>0</v>
      </c>
      <c r="W44" s="29">
        <f t="shared" si="14"/>
        <v>60877</v>
      </c>
      <c r="Y44" s="27">
        <f t="shared" si="4"/>
        <v>60877</v>
      </c>
      <c r="Z44" s="27">
        <f t="shared" si="5"/>
        <v>0</v>
      </c>
    </row>
    <row r="45" spans="1:26" x14ac:dyDescent="0.2">
      <c r="A45" s="13"/>
      <c r="B45" s="156"/>
      <c r="C45" s="13"/>
      <c r="D45" s="13" t="s">
        <v>22</v>
      </c>
      <c r="E45" s="13" t="s">
        <v>22</v>
      </c>
      <c r="F45" s="13" t="s">
        <v>22</v>
      </c>
      <c r="G45" s="13" t="s">
        <v>22</v>
      </c>
      <c r="H45" s="13" t="s">
        <v>22</v>
      </c>
      <c r="I45" s="13" t="s">
        <v>22</v>
      </c>
      <c r="J45" s="13" t="s">
        <v>22</v>
      </c>
      <c r="K45" s="13"/>
      <c r="L45" s="13" t="s">
        <v>22</v>
      </c>
      <c r="M45" s="13" t="s">
        <v>22</v>
      </c>
      <c r="N45" s="88"/>
      <c r="O45" s="196"/>
      <c r="P45" s="196"/>
      <c r="Q45" s="196"/>
      <c r="R45" s="196"/>
      <c r="S45" s="196"/>
      <c r="T45" s="196"/>
      <c r="U45" s="196"/>
      <c r="V45" s="13"/>
      <c r="W45" s="13"/>
      <c r="Y45" s="221"/>
      <c r="Z45" s="221"/>
    </row>
    <row r="46" spans="1:26" ht="13.5" thickBot="1" x14ac:dyDescent="0.25">
      <c r="A46" s="13"/>
      <c r="B46" s="156"/>
      <c r="C46" s="13"/>
      <c r="D46" s="20" t="s">
        <v>276</v>
      </c>
      <c r="E46" s="20" t="s">
        <v>22</v>
      </c>
      <c r="F46" s="21">
        <f t="shared" ref="F46:Z46" si="15">SUM(F10:F45)</f>
        <v>-55057016</v>
      </c>
      <c r="G46" s="21">
        <f t="shared" si="15"/>
        <v>19444973</v>
      </c>
      <c r="H46" s="21">
        <f t="shared" si="15"/>
        <v>16126671</v>
      </c>
      <c r="I46" s="21">
        <f t="shared" si="15"/>
        <v>4992224</v>
      </c>
      <c r="J46" s="21">
        <f t="shared" si="15"/>
        <v>-1673922</v>
      </c>
      <c r="K46" s="21">
        <f t="shared" si="15"/>
        <v>-27186</v>
      </c>
      <c r="L46" s="21">
        <f t="shared" si="15"/>
        <v>-35639229</v>
      </c>
      <c r="M46" s="21">
        <f t="shared" si="15"/>
        <v>620680</v>
      </c>
      <c r="N46" s="21">
        <f t="shared" si="15"/>
        <v>72484</v>
      </c>
      <c r="O46" s="21">
        <f t="shared" si="15"/>
        <v>9965</v>
      </c>
      <c r="P46" s="21">
        <f t="shared" si="15"/>
        <v>-9965</v>
      </c>
      <c r="Q46" s="21">
        <f t="shared" si="15"/>
        <v>0</v>
      </c>
      <c r="R46" s="21">
        <f t="shared" si="15"/>
        <v>114229</v>
      </c>
      <c r="S46" s="21">
        <f t="shared" si="15"/>
        <v>-114229</v>
      </c>
      <c r="T46" s="21">
        <f t="shared" si="15"/>
        <v>0</v>
      </c>
      <c r="U46" s="21">
        <f t="shared" si="15"/>
        <v>0</v>
      </c>
      <c r="V46" s="21">
        <f t="shared" si="15"/>
        <v>98518</v>
      </c>
      <c r="W46" s="21">
        <f t="shared" si="15"/>
        <v>-34847547</v>
      </c>
      <c r="Y46" s="222">
        <f t="shared" si="15"/>
        <v>-34946065</v>
      </c>
      <c r="Z46" s="222">
        <f t="shared" si="15"/>
        <v>693164</v>
      </c>
    </row>
    <row r="47" spans="1:26" ht="13.5" thickTop="1" x14ac:dyDescent="0.2">
      <c r="A47" s="13"/>
      <c r="B47" s="156"/>
      <c r="C47" s="13"/>
      <c r="D47" s="13"/>
      <c r="E47" s="13"/>
      <c r="F47" s="37">
        <f>F46-'FN-OTP Deferreds'!X43</f>
        <v>-1</v>
      </c>
      <c r="G47" s="37">
        <f>G46-'FN-OTP Deferreds'!J43-'FN-OTP Deferreds'!L43-'FN-OTP Deferreds'!N43</f>
        <v>-1</v>
      </c>
      <c r="H47" s="13"/>
      <c r="I47" s="13"/>
      <c r="J47" s="13"/>
      <c r="K47" s="13"/>
      <c r="L47" s="13"/>
      <c r="M47" s="13"/>
      <c r="N47" s="88"/>
      <c r="O47" s="196"/>
      <c r="P47" s="196"/>
      <c r="Q47" s="196"/>
      <c r="R47" s="196"/>
      <c r="S47" s="196"/>
      <c r="T47" s="196"/>
      <c r="U47" s="196"/>
      <c r="V47" s="13"/>
      <c r="W47" s="13"/>
      <c r="Y47" s="221"/>
      <c r="Z47" s="221"/>
    </row>
    <row r="48" spans="1:26" x14ac:dyDescent="0.2">
      <c r="A48" s="13"/>
      <c r="B48" s="156"/>
      <c r="C48" s="24"/>
      <c r="D48" s="13"/>
      <c r="E48" s="13" t="s">
        <v>325</v>
      </c>
      <c r="F48" s="13"/>
      <c r="G48" s="13"/>
      <c r="H48" s="19">
        <f>(H46/(1-$G$8)-H46)</f>
        <v>5474924.3385573626</v>
      </c>
      <c r="I48" s="13"/>
      <c r="J48" s="13"/>
      <c r="K48" s="13"/>
      <c r="L48" s="19">
        <f>SUM(F48:J48)-G48</f>
        <v>5474924.3385573626</v>
      </c>
      <c r="M48" s="13"/>
      <c r="N48" s="88"/>
      <c r="O48" s="19">
        <f>(O46/(1-$G$8)-O46)</f>
        <v>3383.0677784475247</v>
      </c>
      <c r="P48" s="196"/>
      <c r="Q48" s="196"/>
      <c r="R48" s="19">
        <f>(R46/(1-$G$8)-R46)</f>
        <v>38780.175540821103</v>
      </c>
      <c r="S48" s="199"/>
      <c r="T48" s="196"/>
      <c r="U48" s="196"/>
      <c r="V48" s="13"/>
      <c r="W48" s="37">
        <f>SUM(L48:V48)</f>
        <v>5517087.5818766309</v>
      </c>
    </row>
    <row r="49" spans="1:24" x14ac:dyDescent="0.2">
      <c r="E49" s="22" t="s">
        <v>327</v>
      </c>
      <c r="I49" s="19">
        <f>(I46/(1-$G$8)-I46)</f>
        <v>1694835.1387047078</v>
      </c>
      <c r="L49" s="19">
        <f>SUM(F49:J49)-G49</f>
        <v>1694835.1387047078</v>
      </c>
      <c r="P49" s="19">
        <f>(P46/(1-$G$8)-P46)</f>
        <v>-3383.0677784475247</v>
      </c>
      <c r="S49" s="19">
        <f>(S46/(1-$G$8)-S46)</f>
        <v>-38780.175540821103</v>
      </c>
      <c r="W49" s="37">
        <f t="shared" ref="W49:W51" si="16">SUM(L49:V49)</f>
        <v>1652671.8953854393</v>
      </c>
    </row>
    <row r="50" spans="1:24" x14ac:dyDescent="0.2">
      <c r="E50" s="22" t="s">
        <v>329</v>
      </c>
      <c r="J50" s="19">
        <f>(J46/(1-$G$8)-J46)</f>
        <v>-568288.16676712874</v>
      </c>
      <c r="K50" s="19"/>
      <c r="L50" s="19">
        <f>SUM(F50:J50)-G50</f>
        <v>-568288.16676712874</v>
      </c>
      <c r="M50" s="19">
        <f>'Tax Reform Entries TX-SPCL'!C23</f>
        <v>-109994</v>
      </c>
      <c r="N50" s="19">
        <f>'ADIT 03 2018'!E323</f>
        <v>-12845</v>
      </c>
      <c r="O50" s="19"/>
      <c r="P50" s="19"/>
      <c r="Q50" s="19"/>
      <c r="R50" s="19"/>
      <c r="S50" s="19"/>
      <c r="T50" s="19"/>
      <c r="U50" s="19"/>
      <c r="V50" s="19"/>
      <c r="W50" s="37">
        <f t="shared" si="16"/>
        <v>-691127.16676712874</v>
      </c>
    </row>
    <row r="51" spans="1:24" x14ac:dyDescent="0.2">
      <c r="E51" s="22" t="s">
        <v>366</v>
      </c>
      <c r="J51" s="19"/>
      <c r="K51" s="19"/>
      <c r="L51" s="19">
        <f>SUM(F51:J51)-G51</f>
        <v>0</v>
      </c>
      <c r="W51" s="37">
        <f t="shared" si="16"/>
        <v>0</v>
      </c>
    </row>
    <row r="52" spans="1:24" x14ac:dyDescent="0.2"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4" x14ac:dyDescent="0.2">
      <c r="A53" s="13" t="s">
        <v>239</v>
      </c>
      <c r="B53" s="156"/>
      <c r="C53" s="24"/>
      <c r="D53" s="13" t="s">
        <v>239</v>
      </c>
      <c r="E53" s="13" t="s">
        <v>323</v>
      </c>
      <c r="H53" s="26">
        <f>SUM(H48:H52)</f>
        <v>5474924.3385573626</v>
      </c>
      <c r="I53" s="26">
        <f>SUM(I48:I52)</f>
        <v>1694835.1387047078</v>
      </c>
      <c r="J53" s="26">
        <f>SUM(J48:J52)</f>
        <v>-568288.16676712874</v>
      </c>
      <c r="K53" s="26"/>
      <c r="L53" s="26">
        <f>SUM(L48:L52)</f>
        <v>6601471.3104949417</v>
      </c>
      <c r="M53" s="26">
        <f>SUM(M48:M52)</f>
        <v>-109994</v>
      </c>
      <c r="N53" s="26">
        <f>SUM(N48:N52)</f>
        <v>-12845</v>
      </c>
      <c r="O53" s="26">
        <f t="shared" ref="O53:U53" si="17">SUM(O48:O52)</f>
        <v>3383.0677784475247</v>
      </c>
      <c r="P53" s="26">
        <f t="shared" si="17"/>
        <v>-3383.0677784475247</v>
      </c>
      <c r="Q53" s="26">
        <f t="shared" si="17"/>
        <v>0</v>
      </c>
      <c r="R53" s="26">
        <f t="shared" si="17"/>
        <v>38780.175540821103</v>
      </c>
      <c r="S53" s="26">
        <f t="shared" si="17"/>
        <v>-38780.175540821103</v>
      </c>
      <c r="T53" s="26">
        <f t="shared" si="17"/>
        <v>0</v>
      </c>
      <c r="U53" s="26">
        <f t="shared" si="17"/>
        <v>0</v>
      </c>
      <c r="V53" s="26">
        <f>SUM(V48:V52)</f>
        <v>0</v>
      </c>
      <c r="W53" s="26">
        <f>SUM(W48:W52)</f>
        <v>6478632.3104949417</v>
      </c>
    </row>
    <row r="55" spans="1:24" ht="13.5" thickBot="1" x14ac:dyDescent="0.25">
      <c r="D55" s="20" t="s">
        <v>351</v>
      </c>
      <c r="H55" s="31">
        <f>H46+H53</f>
        <v>21601595.338557363</v>
      </c>
      <c r="I55" s="31">
        <f>I46+I53</f>
        <v>6687059.1387047078</v>
      </c>
      <c r="J55" s="31">
        <f>J46+J53</f>
        <v>-2242210.1667671287</v>
      </c>
      <c r="L55" s="31">
        <f>L46+L53</f>
        <v>-29037757.689505059</v>
      </c>
      <c r="M55" s="31">
        <f>M46+M53</f>
        <v>510686</v>
      </c>
      <c r="N55" s="31">
        <f>N46+N53</f>
        <v>59639</v>
      </c>
      <c r="O55" s="31">
        <f t="shared" ref="O55:U55" si="18">O46+O53</f>
        <v>13348.067778447525</v>
      </c>
      <c r="P55" s="31">
        <f t="shared" si="18"/>
        <v>-13348.067778447525</v>
      </c>
      <c r="Q55" s="31">
        <f t="shared" si="18"/>
        <v>0</v>
      </c>
      <c r="R55" s="31">
        <f t="shared" si="18"/>
        <v>153009.1755408211</v>
      </c>
      <c r="S55" s="31">
        <f t="shared" si="18"/>
        <v>-153009.1755408211</v>
      </c>
      <c r="T55" s="31">
        <f t="shared" si="18"/>
        <v>0</v>
      </c>
      <c r="U55" s="31">
        <f t="shared" si="18"/>
        <v>0</v>
      </c>
      <c r="V55" s="31">
        <f>V46+V53</f>
        <v>98518</v>
      </c>
      <c r="W55" s="31">
        <f>W46+W53</f>
        <v>-28368914.689505059</v>
      </c>
      <c r="X55" s="26">
        <f>W55-'FN TB'!F150</f>
        <v>24.310494940727949</v>
      </c>
    </row>
    <row r="56" spans="1:24" ht="13.5" thickTop="1" x14ac:dyDescent="0.2">
      <c r="H56" s="44" t="s">
        <v>344</v>
      </c>
      <c r="I56" s="44" t="s">
        <v>345</v>
      </c>
      <c r="J56" s="44" t="s">
        <v>346</v>
      </c>
    </row>
    <row r="57" spans="1:24" ht="15" x14ac:dyDescent="0.25">
      <c r="D57" s="48" t="s">
        <v>369</v>
      </c>
      <c r="H57" s="44"/>
      <c r="I57" s="44"/>
      <c r="J57" s="44"/>
    </row>
    <row r="58" spans="1:24" ht="15" x14ac:dyDescent="0.25">
      <c r="E58" s="45" t="s">
        <v>362</v>
      </c>
      <c r="H58" s="19">
        <f>-H46</f>
        <v>-16126671</v>
      </c>
      <c r="I58" s="44"/>
      <c r="J58" s="44"/>
      <c r="O58" s="26">
        <f>-O46</f>
        <v>-9965</v>
      </c>
      <c r="R58" s="26">
        <f>-R46</f>
        <v>-114229</v>
      </c>
      <c r="W58" s="26">
        <f>SUM(H58:V58)</f>
        <v>-16250865</v>
      </c>
    </row>
    <row r="59" spans="1:24" ht="15" x14ac:dyDescent="0.25">
      <c r="E59" s="45" t="s">
        <v>363</v>
      </c>
      <c r="H59" s="19">
        <f>-I46</f>
        <v>-4992224</v>
      </c>
      <c r="I59" s="44"/>
      <c r="J59" s="44"/>
      <c r="P59" s="26">
        <f>-P46</f>
        <v>9965</v>
      </c>
      <c r="S59" s="26">
        <f>-S46</f>
        <v>114229</v>
      </c>
      <c r="W59" s="26">
        <f t="shared" ref="W59:W60" si="19">SUM(H59:V59)</f>
        <v>-4868030</v>
      </c>
    </row>
    <row r="60" spans="1:24" ht="15" x14ac:dyDescent="0.25">
      <c r="E60" s="45" t="s">
        <v>364</v>
      </c>
      <c r="H60" s="19">
        <f>-J46</f>
        <v>1673922</v>
      </c>
      <c r="I60" s="44"/>
      <c r="J60" s="50"/>
      <c r="M60" s="26">
        <f>-K98</f>
        <v>361829.14657723403</v>
      </c>
      <c r="N60" s="26"/>
      <c r="O60" s="26"/>
      <c r="P60" s="26"/>
      <c r="Q60" s="26"/>
      <c r="R60" s="26"/>
      <c r="S60" s="26"/>
      <c r="T60" s="26"/>
      <c r="U60" s="26"/>
      <c r="W60" s="26">
        <f t="shared" si="19"/>
        <v>2035751.1465772339</v>
      </c>
    </row>
    <row r="61" spans="1:24" ht="15" x14ac:dyDescent="0.25">
      <c r="E61" s="49"/>
      <c r="H61" s="46"/>
      <c r="I61" s="44"/>
      <c r="J61" s="44"/>
      <c r="W61" s="46"/>
    </row>
    <row r="62" spans="1:24" ht="15.75" thickBot="1" x14ac:dyDescent="0.3">
      <c r="E62" s="45" t="s">
        <v>365</v>
      </c>
      <c r="H62" s="47">
        <f>SUM(H58:H61)</f>
        <v>-19444973</v>
      </c>
      <c r="I62" s="44"/>
      <c r="J62" s="44"/>
      <c r="W62" s="47">
        <f>SUM(W58:W61)</f>
        <v>-19083143.853422765</v>
      </c>
      <c r="X62" s="26">
        <f>W62-W53-W82</f>
        <v>-0.16391770914196968</v>
      </c>
    </row>
    <row r="63" spans="1:24" ht="15.75" thickTop="1" x14ac:dyDescent="0.25">
      <c r="E63" s="45"/>
      <c r="H63" s="51"/>
      <c r="I63" s="44"/>
      <c r="J63" s="44"/>
    </row>
    <row r="64" spans="1:24" ht="6.75" customHeight="1" x14ac:dyDescent="0.25">
      <c r="C64" s="52"/>
      <c r="D64" s="52"/>
      <c r="E64" s="53"/>
      <c r="F64" s="52"/>
      <c r="G64" s="52"/>
      <c r="H64" s="54"/>
      <c r="I64" s="55"/>
      <c r="J64" s="55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4:24" ht="15" x14ac:dyDescent="0.25">
      <c r="E65" s="45"/>
      <c r="H65" s="51"/>
      <c r="I65" s="44"/>
      <c r="J65" s="44"/>
    </row>
    <row r="66" spans="4:24" x14ac:dyDescent="0.2">
      <c r="H66" s="44"/>
      <c r="I66" s="44"/>
      <c r="J66" s="44"/>
    </row>
    <row r="67" spans="4:24" x14ac:dyDescent="0.2">
      <c r="J67" s="42" t="s">
        <v>1044</v>
      </c>
      <c r="K67" s="42" t="s">
        <v>332</v>
      </c>
      <c r="L67" s="26">
        <f>'FN TB'!C150</f>
        <v>-29037782</v>
      </c>
      <c r="W67" s="26">
        <f>'FN TB'!F150</f>
        <v>-28368939</v>
      </c>
    </row>
    <row r="68" spans="4:24" x14ac:dyDescent="0.2">
      <c r="L68" s="25"/>
      <c r="W68" s="25"/>
    </row>
    <row r="69" spans="4:24" x14ac:dyDescent="0.2">
      <c r="J69" s="22" t="s">
        <v>333</v>
      </c>
      <c r="L69" s="26">
        <f>L55-L67</f>
        <v>24.310494940727949</v>
      </c>
      <c r="W69" s="26">
        <f>W55-W67</f>
        <v>24.310494940727949</v>
      </c>
    </row>
    <row r="72" spans="4:24" x14ac:dyDescent="0.2">
      <c r="D72" s="13" t="s">
        <v>239</v>
      </c>
      <c r="E72" s="13" t="s">
        <v>323</v>
      </c>
      <c r="L72" s="26">
        <f>L53</f>
        <v>6601471.3104949417</v>
      </c>
      <c r="W72" s="26">
        <f>W53</f>
        <v>6478632.3104949417</v>
      </c>
    </row>
    <row r="73" spans="4:24" x14ac:dyDescent="0.2">
      <c r="D73" s="13" t="s">
        <v>239</v>
      </c>
      <c r="E73" s="22" t="s">
        <v>332</v>
      </c>
      <c r="L73" s="27">
        <f>'FN TB'!C147</f>
        <v>6601471</v>
      </c>
      <c r="W73" s="27">
        <f>'FN TB'!F147</f>
        <v>6478632</v>
      </c>
    </row>
    <row r="74" spans="4:24" x14ac:dyDescent="0.2">
      <c r="L74" s="25"/>
      <c r="W74" s="25"/>
    </row>
    <row r="75" spans="4:24" x14ac:dyDescent="0.2">
      <c r="J75" s="22" t="s">
        <v>333</v>
      </c>
      <c r="L75" s="27">
        <f>L72-L73</f>
        <v>0.31049494165927172</v>
      </c>
      <c r="W75" s="27">
        <f>W72-W73</f>
        <v>0.31049494165927172</v>
      </c>
    </row>
    <row r="76" spans="4:24" x14ac:dyDescent="0.2">
      <c r="L76" s="44" t="s">
        <v>347</v>
      </c>
    </row>
    <row r="77" spans="4:24" x14ac:dyDescent="0.2">
      <c r="L77" s="43"/>
    </row>
    <row r="79" spans="4:24" x14ac:dyDescent="0.2">
      <c r="D79" s="22" t="s">
        <v>336</v>
      </c>
      <c r="E79" s="22" t="s">
        <v>348</v>
      </c>
      <c r="K79" s="44" t="s">
        <v>344</v>
      </c>
      <c r="L79" s="26">
        <f>-H55</f>
        <v>-21601595.338557363</v>
      </c>
      <c r="O79" s="26">
        <f>-O55</f>
        <v>-13348.067778447525</v>
      </c>
      <c r="R79" s="26">
        <f>-R55</f>
        <v>-153009.1755408211</v>
      </c>
      <c r="W79" s="26">
        <f>SUM(L79:V79)</f>
        <v>-21767952.581876628</v>
      </c>
      <c r="X79" s="27">
        <f>W79-'Reg Liab'!F6</f>
        <v>-166357.5818766281</v>
      </c>
    </row>
    <row r="80" spans="4:24" x14ac:dyDescent="0.2">
      <c r="D80" s="22" t="s">
        <v>337</v>
      </c>
      <c r="E80" s="22" t="s">
        <v>349</v>
      </c>
      <c r="K80" s="44" t="s">
        <v>350</v>
      </c>
      <c r="L80" s="28">
        <f>L75-I55-J55</f>
        <v>-4444848.6614426374</v>
      </c>
      <c r="M80" s="27">
        <f>'Reg Liab'!C7</f>
        <v>433987</v>
      </c>
      <c r="N80" s="27">
        <v>50681</v>
      </c>
      <c r="O80" s="27"/>
      <c r="P80" s="27">
        <f>-P55</f>
        <v>13348.067778447525</v>
      </c>
      <c r="Q80" s="27"/>
      <c r="R80" s="27"/>
      <c r="S80" s="27">
        <f>-S55</f>
        <v>153009.1755408211</v>
      </c>
      <c r="T80" s="27"/>
      <c r="U80" s="27"/>
      <c r="W80" s="26">
        <f>SUM(L80:V80)</f>
        <v>-3793823.4181233686</v>
      </c>
      <c r="X80" s="28">
        <f>W80-'Reg Liab'!D6-N80</f>
        <v>166358.58187663136</v>
      </c>
    </row>
    <row r="81" spans="5:24" x14ac:dyDescent="0.2">
      <c r="L81" s="25"/>
      <c r="W81" s="25"/>
    </row>
    <row r="82" spans="5:24" x14ac:dyDescent="0.2">
      <c r="L82" s="26">
        <f>SUM(L79:L81)</f>
        <v>-26046444</v>
      </c>
      <c r="W82" s="26">
        <f>SUM(W79:W81)</f>
        <v>-25561775.999999996</v>
      </c>
      <c r="X82" s="26">
        <f>W82-'FN TB'!F179</f>
        <v>1.0000000037252903</v>
      </c>
    </row>
    <row r="83" spans="5:24" x14ac:dyDescent="0.2">
      <c r="W83" s="28"/>
    </row>
    <row r="84" spans="5:24" x14ac:dyDescent="0.2">
      <c r="E84" s="22" t="s">
        <v>367</v>
      </c>
      <c r="L84" s="26">
        <f>-I55</f>
        <v>-6687059.1387047078</v>
      </c>
      <c r="P84" s="28">
        <f>P80</f>
        <v>13348.067778447525</v>
      </c>
      <c r="S84" s="28">
        <f>S80</f>
        <v>153009.1755408211</v>
      </c>
      <c r="W84" s="26">
        <f>SUM(L84:V84)</f>
        <v>-6520701.8953854395</v>
      </c>
    </row>
    <row r="85" spans="5:24" x14ac:dyDescent="0.2">
      <c r="E85" s="22" t="s">
        <v>368</v>
      </c>
      <c r="L85" s="26">
        <f>-J55</f>
        <v>2242210.1667671287</v>
      </c>
      <c r="M85" s="28">
        <f>+M80</f>
        <v>433987</v>
      </c>
      <c r="N85" s="28">
        <f>N80</f>
        <v>50681</v>
      </c>
      <c r="O85" s="28"/>
      <c r="P85" s="28"/>
      <c r="Q85" s="28"/>
      <c r="R85" s="28"/>
      <c r="S85" s="28"/>
      <c r="T85" s="28"/>
      <c r="U85" s="28"/>
      <c r="W85" s="26">
        <f>SUM(L85:V85)</f>
        <v>2726878.1667671287</v>
      </c>
    </row>
    <row r="86" spans="5:24" x14ac:dyDescent="0.2">
      <c r="L86" s="25"/>
      <c r="W86" s="25"/>
    </row>
    <row r="87" spans="5:24" x14ac:dyDescent="0.2">
      <c r="L87" s="26">
        <f>SUM(L84:L86)</f>
        <v>-4444848.9719375791</v>
      </c>
      <c r="W87" s="26">
        <f>SUM(W84:W86)</f>
        <v>-3793823.7286183108</v>
      </c>
      <c r="X87" s="27">
        <f>X80</f>
        <v>166358.58187663136</v>
      </c>
    </row>
    <row r="90" spans="5:24" x14ac:dyDescent="0.2">
      <c r="G90" s="200"/>
      <c r="H90" s="201"/>
      <c r="I90" s="201"/>
      <c r="J90" s="201"/>
      <c r="K90" s="201"/>
      <c r="L90" s="201"/>
      <c r="M90" s="201"/>
      <c r="N90" s="201"/>
      <c r="O90" s="202"/>
      <c r="P90" s="195"/>
      <c r="Q90" s="195"/>
      <c r="R90" s="195"/>
      <c r="S90" s="195"/>
      <c r="T90" s="195"/>
      <c r="U90" s="195"/>
      <c r="V90" s="195"/>
    </row>
    <row r="91" spans="5:24" x14ac:dyDescent="0.2">
      <c r="G91" s="203"/>
      <c r="H91" s="204" t="s">
        <v>2026</v>
      </c>
      <c r="I91" s="195"/>
      <c r="J91" s="195"/>
      <c r="K91" s="195"/>
      <c r="L91" s="195"/>
      <c r="M91" s="195"/>
      <c r="N91" s="195"/>
      <c r="O91" s="205"/>
      <c r="P91" s="195"/>
      <c r="Q91" s="195"/>
      <c r="R91" s="195"/>
      <c r="S91" s="195"/>
      <c r="T91" s="195"/>
      <c r="U91" s="195"/>
      <c r="V91" s="195"/>
    </row>
    <row r="92" spans="5:24" x14ac:dyDescent="0.2">
      <c r="G92" s="203"/>
      <c r="H92" s="195"/>
      <c r="I92" s="195"/>
      <c r="J92" s="195"/>
      <c r="K92" s="195"/>
      <c r="L92" s="195"/>
      <c r="M92" s="195"/>
      <c r="N92" s="195"/>
      <c r="O92" s="205"/>
      <c r="P92" s="195"/>
      <c r="Q92" s="195"/>
      <c r="R92" s="195"/>
      <c r="S92" s="195"/>
      <c r="T92" s="195"/>
      <c r="U92" s="195"/>
      <c r="V92" s="195"/>
    </row>
    <row r="93" spans="5:24" ht="25.5" x14ac:dyDescent="0.2">
      <c r="G93" s="203"/>
      <c r="H93" s="36" t="s">
        <v>322</v>
      </c>
      <c r="I93" s="36" t="s">
        <v>2027</v>
      </c>
      <c r="J93" s="223">
        <v>0.21</v>
      </c>
      <c r="K93" s="36" t="s">
        <v>2028</v>
      </c>
      <c r="L93" s="36" t="s">
        <v>2029</v>
      </c>
      <c r="M93" s="36"/>
      <c r="N93" s="36" t="s">
        <v>2030</v>
      </c>
      <c r="O93" s="224"/>
      <c r="P93" s="36"/>
      <c r="Q93" s="36"/>
      <c r="R93" s="36"/>
      <c r="S93" s="36"/>
      <c r="T93" s="36"/>
      <c r="U93" s="36"/>
      <c r="V93" s="195"/>
    </row>
    <row r="94" spans="5:24" x14ac:dyDescent="0.2">
      <c r="G94" s="212" t="s">
        <v>48</v>
      </c>
      <c r="H94" s="206">
        <v>387803.17320970603</v>
      </c>
      <c r="I94" s="206">
        <f>H94/$F$8</f>
        <v>1005322.5488261984</v>
      </c>
      <c r="J94" s="206">
        <f>I94*$G$8</f>
        <v>254799</v>
      </c>
      <c r="K94" s="206">
        <f>J94-H94</f>
        <v>-133004.17320970603</v>
      </c>
      <c r="L94" s="207">
        <f>H94+K94</f>
        <v>254799</v>
      </c>
      <c r="M94" s="208"/>
      <c r="N94" s="211">
        <f>(K94/(1-$G$8)-K94)</f>
        <v>-45154.253164556954</v>
      </c>
      <c r="O94" s="225"/>
      <c r="P94" s="211"/>
      <c r="Q94" s="211"/>
      <c r="R94" s="211"/>
      <c r="S94" s="211"/>
      <c r="T94" s="211"/>
      <c r="U94" s="211"/>
      <c r="V94" s="195"/>
    </row>
    <row r="95" spans="5:24" x14ac:dyDescent="0.2">
      <c r="G95" s="212" t="s">
        <v>242</v>
      </c>
      <c r="H95" s="206">
        <v>205579.10435983428</v>
      </c>
      <c r="I95" s="206">
        <f t="shared" ref="I95:I96" si="20">H95/$F$8</f>
        <v>532933.51745906495</v>
      </c>
      <c r="J95" s="206">
        <f t="shared" ref="J95:J96" si="21">I95*$G$8</f>
        <v>135072.00000000003</v>
      </c>
      <c r="K95" s="206">
        <f t="shared" ref="K95:K96" si="22">J95-H95</f>
        <v>-70507.104359834251</v>
      </c>
      <c r="L95" s="207">
        <f t="shared" ref="L95:L96" si="23">H95+K95</f>
        <v>135072.00000000003</v>
      </c>
      <c r="M95" s="208"/>
      <c r="N95" s="211">
        <f t="shared" ref="N95:N96" si="24">(K95/(1-$G$8)-K95)</f>
        <v>-23936.810126582262</v>
      </c>
      <c r="O95" s="225"/>
      <c r="P95" s="211"/>
      <c r="Q95" s="211"/>
      <c r="R95" s="211"/>
      <c r="S95" s="211"/>
      <c r="T95" s="211"/>
      <c r="U95" s="211"/>
      <c r="V95" s="195"/>
    </row>
    <row r="96" spans="5:24" x14ac:dyDescent="0.2">
      <c r="G96" s="212" t="s">
        <v>262</v>
      </c>
      <c r="H96" s="206">
        <v>461610.86900769378</v>
      </c>
      <c r="I96" s="206">
        <f t="shared" si="20"/>
        <v>1196658.1179719865</v>
      </c>
      <c r="J96" s="206">
        <f t="shared" si="21"/>
        <v>303293</v>
      </c>
      <c r="K96" s="206">
        <f t="shared" si="22"/>
        <v>-158317.86900769378</v>
      </c>
      <c r="L96" s="207">
        <f t="shared" si="23"/>
        <v>303293</v>
      </c>
      <c r="M96" s="208"/>
      <c r="N96" s="211">
        <f t="shared" si="24"/>
        <v>-53748.126582278463</v>
      </c>
      <c r="O96" s="225"/>
      <c r="P96" s="211"/>
      <c r="Q96" s="211"/>
      <c r="R96" s="211"/>
      <c r="S96" s="211"/>
      <c r="T96" s="211"/>
      <c r="U96" s="211"/>
      <c r="V96" s="195"/>
    </row>
    <row r="97" spans="7:22" x14ac:dyDescent="0.2">
      <c r="G97" s="203"/>
      <c r="H97" s="195"/>
      <c r="I97" s="195"/>
      <c r="J97" s="195"/>
      <c r="K97" s="195"/>
      <c r="L97" s="195"/>
      <c r="M97" s="195"/>
      <c r="N97" s="195"/>
      <c r="O97" s="205"/>
      <c r="P97" s="195"/>
      <c r="Q97" s="195"/>
      <c r="R97" s="195"/>
      <c r="S97" s="195"/>
      <c r="T97" s="195"/>
      <c r="U97" s="195"/>
      <c r="V97" s="195"/>
    </row>
    <row r="98" spans="7:22" x14ac:dyDescent="0.2">
      <c r="G98" s="203"/>
      <c r="H98" s="207">
        <f>SUM(H94:H97)</f>
        <v>1054993.1465772341</v>
      </c>
      <c r="I98" s="207">
        <f t="shared" ref="I98:N98" si="25">SUM(I94:I97)</f>
        <v>2734914.1842572498</v>
      </c>
      <c r="J98" s="207">
        <f t="shared" si="25"/>
        <v>693164</v>
      </c>
      <c r="K98" s="207">
        <f t="shared" si="25"/>
        <v>-361829.14657723403</v>
      </c>
      <c r="L98" s="207">
        <f t="shared" si="25"/>
        <v>693164</v>
      </c>
      <c r="M98" s="207">
        <f t="shared" si="25"/>
        <v>0</v>
      </c>
      <c r="N98" s="207">
        <f t="shared" si="25"/>
        <v>-122839.18987341768</v>
      </c>
      <c r="O98" s="226"/>
      <c r="P98" s="207"/>
      <c r="Q98" s="207"/>
      <c r="R98" s="207"/>
      <c r="S98" s="207"/>
      <c r="T98" s="207"/>
      <c r="U98" s="207"/>
      <c r="V98" s="195"/>
    </row>
    <row r="99" spans="7:22" x14ac:dyDescent="0.2">
      <c r="G99" s="203"/>
      <c r="H99" s="195"/>
      <c r="I99" s="195"/>
      <c r="J99" s="195"/>
      <c r="K99" s="195"/>
      <c r="L99" s="195"/>
      <c r="M99" s="195"/>
      <c r="N99" s="195"/>
      <c r="O99" s="205"/>
      <c r="P99" s="195"/>
      <c r="Q99" s="195"/>
      <c r="R99" s="195"/>
      <c r="S99" s="195"/>
      <c r="T99" s="195"/>
      <c r="U99" s="195"/>
      <c r="V99" s="195"/>
    </row>
    <row r="100" spans="7:22" x14ac:dyDescent="0.2">
      <c r="G100" s="203"/>
      <c r="H100" s="195"/>
      <c r="I100" s="195"/>
      <c r="J100" s="195"/>
      <c r="K100" s="195"/>
      <c r="L100" s="195"/>
      <c r="M100" s="195"/>
      <c r="N100" s="194">
        <f>M50+N50</f>
        <v>-122839</v>
      </c>
      <c r="O100" s="227"/>
      <c r="P100" s="194"/>
      <c r="Q100" s="194"/>
      <c r="R100" s="194"/>
      <c r="S100" s="194"/>
      <c r="T100" s="194"/>
      <c r="U100" s="194"/>
      <c r="V100" s="195"/>
    </row>
    <row r="101" spans="7:22" x14ac:dyDescent="0.2">
      <c r="G101" s="203"/>
      <c r="H101" s="195"/>
      <c r="I101" s="195"/>
      <c r="J101" s="195"/>
      <c r="K101" s="195"/>
      <c r="L101" s="195"/>
      <c r="M101" s="195"/>
      <c r="N101" s="195"/>
      <c r="O101" s="205"/>
      <c r="P101" s="195"/>
      <c r="Q101" s="195"/>
      <c r="R101" s="195"/>
      <c r="S101" s="195"/>
      <c r="T101" s="195"/>
      <c r="U101" s="195"/>
      <c r="V101" s="195"/>
    </row>
    <row r="102" spans="7:22" x14ac:dyDescent="0.2">
      <c r="G102" s="209"/>
      <c r="H102" s="25"/>
      <c r="I102" s="25"/>
      <c r="J102" s="25"/>
      <c r="K102" s="25"/>
      <c r="L102" s="25"/>
      <c r="M102" s="25"/>
      <c r="N102" s="25"/>
      <c r="O102" s="210"/>
      <c r="P102" s="195"/>
      <c r="Q102" s="195"/>
      <c r="R102" s="195"/>
      <c r="S102" s="195"/>
      <c r="T102" s="195"/>
      <c r="U102" s="195"/>
      <c r="V102" s="195"/>
    </row>
  </sheetData>
  <autoFilter ref="A9:Z46"/>
  <mergeCells count="7">
    <mergeCell ref="O8:Q8"/>
    <mergeCell ref="R8:T8"/>
    <mergeCell ref="G6:W6"/>
    <mergeCell ref="D2:H2"/>
    <mergeCell ref="D3:H3"/>
    <mergeCell ref="D4:H4"/>
    <mergeCell ref="D5:H5"/>
  </mergeCells>
  <pageMargins left="0.7" right="0.7" top="0.75" bottom="0.75" header="0.3" footer="0.3"/>
  <pageSetup scale="44" orientation="landscape" horizontalDpi="4294967293" r:id="rId1"/>
  <headerFooter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/>
  </sheetViews>
  <sheetFormatPr defaultRowHeight="15" x14ac:dyDescent="0.25"/>
  <cols>
    <col min="2" max="2" width="49.140625" bestFit="1" customWidth="1"/>
    <col min="3" max="3" width="19" style="62" bestFit="1" customWidth="1"/>
    <col min="4" max="4" width="20" style="62" bestFit="1" customWidth="1"/>
    <col min="5" max="6" width="20" style="62" customWidth="1"/>
    <col min="7" max="7" width="15" customWidth="1"/>
    <col min="8" max="8" width="15" style="89" customWidth="1"/>
    <col min="9" max="9" width="10.5703125" bestFit="1" customWidth="1"/>
    <col min="10" max="10" width="22.42578125" customWidth="1"/>
  </cols>
  <sheetData>
    <row r="1" spans="1:10" ht="31.5" x14ac:dyDescent="0.5">
      <c r="B1" s="61" t="s">
        <v>613</v>
      </c>
    </row>
    <row r="2" spans="1:10" ht="24" customHeight="1" x14ac:dyDescent="0.5">
      <c r="B2" s="61"/>
      <c r="G2" s="78" t="s">
        <v>339</v>
      </c>
      <c r="H2" s="90">
        <v>43190</v>
      </c>
      <c r="I2" s="89"/>
      <c r="J2" s="89"/>
    </row>
    <row r="3" spans="1:10" ht="30.75" customHeight="1" x14ac:dyDescent="0.25">
      <c r="C3" s="74">
        <v>0.35</v>
      </c>
      <c r="D3" s="74">
        <v>0.21</v>
      </c>
      <c r="E3" s="18" t="s">
        <v>334</v>
      </c>
      <c r="F3" s="86">
        <v>43100</v>
      </c>
      <c r="G3" s="77" t="s">
        <v>328</v>
      </c>
      <c r="H3" s="18" t="s">
        <v>1056</v>
      </c>
      <c r="I3" s="18" t="s">
        <v>2024</v>
      </c>
      <c r="J3" s="18" t="s">
        <v>1108</v>
      </c>
    </row>
    <row r="5" spans="1:10" x14ac:dyDescent="0.25">
      <c r="B5" s="64" t="s">
        <v>585</v>
      </c>
      <c r="C5" s="69">
        <f>SUM(C6:C39)</f>
        <v>-50868039.561500005</v>
      </c>
      <c r="D5" s="69">
        <f t="shared" ref="D5:J5" si="0">SUM(D6:D39)</f>
        <v>-30520823.736899991</v>
      </c>
      <c r="E5" s="69">
        <f t="shared" si="0"/>
        <v>-27663.32609982245</v>
      </c>
      <c r="F5" s="69">
        <f t="shared" si="0"/>
        <v>-30548487.062999815</v>
      </c>
      <c r="G5" s="69">
        <f t="shared" si="0"/>
        <v>514274</v>
      </c>
      <c r="H5" s="69">
        <f t="shared" si="0"/>
        <v>60058</v>
      </c>
      <c r="I5" s="69">
        <f t="shared" si="0"/>
        <v>81630</v>
      </c>
      <c r="J5" s="69">
        <f t="shared" si="0"/>
        <v>-29892525.062999815</v>
      </c>
    </row>
    <row r="6" spans="1:10" x14ac:dyDescent="0.25">
      <c r="A6" t="str">
        <f>LEFT(B6,4)</f>
        <v>2500</v>
      </c>
      <c r="B6" s="60" t="s">
        <v>586</v>
      </c>
      <c r="C6" s="85">
        <v>234387.25100000002</v>
      </c>
      <c r="D6" s="85">
        <v>140632.35060000001</v>
      </c>
      <c r="E6" s="62">
        <v>0</v>
      </c>
      <c r="F6" s="62">
        <f>SUM(D6:E6)</f>
        <v>140632.35060000001</v>
      </c>
      <c r="J6" s="63">
        <f>SUM(F6:I6)</f>
        <v>140632.35060000001</v>
      </c>
    </row>
    <row r="7" spans="1:10" x14ac:dyDescent="0.25">
      <c r="A7" t="str">
        <f t="shared" ref="A7:A73" si="1">LEFT(B7,4)</f>
        <v>25AA</v>
      </c>
      <c r="B7" s="60" t="s">
        <v>1045</v>
      </c>
      <c r="C7" s="85">
        <v>-12874174.25</v>
      </c>
      <c r="D7" s="85">
        <v>-7724504.5499999998</v>
      </c>
      <c r="E7" s="62">
        <v>-43.913986979680409</v>
      </c>
      <c r="F7" s="62">
        <f t="shared" ref="F7:F38" si="2">SUM(D7:E7)</f>
        <v>-7724548.4639869798</v>
      </c>
      <c r="I7" s="62">
        <f>ROUND(+'FN ADIT Before-After'!V11/'FN ADIT Before-After'!$G$8*'FN ADIT Before-After'!$G$7,0)</f>
        <v>88449</v>
      </c>
      <c r="J7" s="63">
        <f t="shared" ref="J7:J38" si="3">SUM(F7:I7)</f>
        <v>-7636099.4639869798</v>
      </c>
    </row>
    <row r="8" spans="1:10" x14ac:dyDescent="0.25">
      <c r="A8" t="str">
        <f t="shared" si="1"/>
        <v>25AF</v>
      </c>
      <c r="B8" s="60" t="s">
        <v>587</v>
      </c>
      <c r="C8" s="85">
        <v>0</v>
      </c>
      <c r="D8" s="85">
        <v>0</v>
      </c>
      <c r="E8" s="62">
        <v>0</v>
      </c>
      <c r="F8" s="62">
        <f t="shared" si="2"/>
        <v>0</v>
      </c>
      <c r="I8" s="62">
        <f>ROUND(+'FN ADIT Before-After'!V12/'FN ADIT Before-After'!$G$8*'FN ADIT Before-After'!$G$7,0)</f>
        <v>0</v>
      </c>
      <c r="J8" s="63">
        <f t="shared" si="3"/>
        <v>0</v>
      </c>
    </row>
    <row r="9" spans="1:10" x14ac:dyDescent="0.25">
      <c r="A9" t="str">
        <f t="shared" si="1"/>
        <v>25AM</v>
      </c>
      <c r="B9" s="60" t="s">
        <v>588</v>
      </c>
      <c r="C9" s="85">
        <v>-133431.0845</v>
      </c>
      <c r="D9" s="85">
        <v>-80058.650699999998</v>
      </c>
      <c r="E9" s="62">
        <v>0</v>
      </c>
      <c r="F9" s="62">
        <f t="shared" si="2"/>
        <v>-80058.650699999998</v>
      </c>
      <c r="I9" s="62">
        <f>ROUND(+'FN ADIT Before-After'!V13/'FN ADIT Before-After'!$G$8*'FN ADIT Before-After'!$G$7,0)</f>
        <v>29093</v>
      </c>
      <c r="J9" s="63">
        <f t="shared" si="3"/>
        <v>-50965.650699999998</v>
      </c>
    </row>
    <row r="10" spans="1:10" x14ac:dyDescent="0.25">
      <c r="A10" t="str">
        <f t="shared" si="1"/>
        <v>25AM</v>
      </c>
      <c r="B10" s="60" t="s">
        <v>589</v>
      </c>
      <c r="C10" s="85">
        <v>1910653.15</v>
      </c>
      <c r="D10" s="85">
        <v>1146391.8900000001</v>
      </c>
      <c r="E10" s="62">
        <v>0</v>
      </c>
      <c r="F10" s="62">
        <f t="shared" si="2"/>
        <v>1146391.8900000001</v>
      </c>
      <c r="G10" s="62"/>
      <c r="H10" s="62"/>
      <c r="I10" s="62">
        <f>ROUND(+'FN ADIT Before-After'!V14/'FN ADIT Before-After'!$G$8*'FN ADIT Before-After'!$G$7,0)</f>
        <v>1016</v>
      </c>
      <c r="J10" s="63">
        <f t="shared" si="3"/>
        <v>1147407.8900000001</v>
      </c>
    </row>
    <row r="11" spans="1:10" x14ac:dyDescent="0.25">
      <c r="A11" t="str">
        <f t="shared" si="1"/>
        <v>25BD</v>
      </c>
      <c r="B11" s="60" t="s">
        <v>590</v>
      </c>
      <c r="C11" s="85">
        <v>46672.678500000002</v>
      </c>
      <c r="D11" s="85">
        <v>28003.607100000001</v>
      </c>
      <c r="E11" s="62">
        <v>0</v>
      </c>
      <c r="F11" s="62">
        <f t="shared" si="2"/>
        <v>28003.607100000001</v>
      </c>
      <c r="I11" s="62">
        <f>ROUND(+'FN ADIT Before-After'!V15/'FN ADIT Before-After'!$G$8*'FN ADIT Before-After'!$G$7,0)</f>
        <v>6509</v>
      </c>
      <c r="J11" s="63">
        <f t="shared" si="3"/>
        <v>34512.607100000001</v>
      </c>
    </row>
    <row r="12" spans="1:10" x14ac:dyDescent="0.25">
      <c r="A12" t="str">
        <f t="shared" si="1"/>
        <v>25BN</v>
      </c>
      <c r="B12" s="60" t="s">
        <v>591</v>
      </c>
      <c r="C12" s="85">
        <v>0.16800000000000001</v>
      </c>
      <c r="D12" s="85">
        <v>0.1008</v>
      </c>
      <c r="E12" s="62">
        <v>0</v>
      </c>
      <c r="F12" s="62">
        <f t="shared" si="2"/>
        <v>0.1008</v>
      </c>
      <c r="G12" s="87">
        <f>ROUND(+'Tax Reform Entries TX-SPCL'!C11/'FN ADIT Before-After'!$G$8*'FN ADIT Before-After'!$G$7,0)</f>
        <v>151060</v>
      </c>
      <c r="H12" s="87">
        <f>ROUND('FN ADIT Before-After'!N16/'FN ADIT Before-After'!$G$8*'FN ADIT Before-After'!$G$7,0)</f>
        <v>60058</v>
      </c>
      <c r="I12" s="62">
        <f>ROUND(+'FN ADIT Before-After'!V16/'FN ADIT Before-After'!$G$8*'FN ADIT Before-After'!$G$7,0)</f>
        <v>0</v>
      </c>
      <c r="J12" s="63">
        <f t="shared" si="3"/>
        <v>211118.10079999999</v>
      </c>
    </row>
    <row r="13" spans="1:10" x14ac:dyDescent="0.25">
      <c r="A13" t="str">
        <f t="shared" si="1"/>
        <v>25CN</v>
      </c>
      <c r="B13" s="60" t="s">
        <v>592</v>
      </c>
      <c r="C13" s="85">
        <v>269543.87950000004</v>
      </c>
      <c r="D13" s="85">
        <v>161726.32769999999</v>
      </c>
      <c r="E13" s="62">
        <v>-37.285460643124871</v>
      </c>
      <c r="F13" s="62">
        <f t="shared" si="2"/>
        <v>161689.04223935687</v>
      </c>
      <c r="I13" s="62">
        <f>ROUND(+'FN ADIT Before-After'!V17/'FN ADIT Before-After'!$G$8*'FN ADIT Before-After'!$G$7,0)</f>
        <v>50147</v>
      </c>
      <c r="J13" s="63">
        <f t="shared" si="3"/>
        <v>211836.04223935687</v>
      </c>
    </row>
    <row r="14" spans="1:10" x14ac:dyDescent="0.25">
      <c r="A14" t="str">
        <f t="shared" si="1"/>
        <v>25DP</v>
      </c>
      <c r="B14" s="60" t="s">
        <v>593</v>
      </c>
      <c r="C14" s="85">
        <v>-42235540.343499996</v>
      </c>
      <c r="D14" s="85">
        <v>-25341324.206099998</v>
      </c>
      <c r="E14" s="62">
        <v>512.05365949891495</v>
      </c>
      <c r="F14" s="62">
        <f t="shared" si="2"/>
        <v>-25340812.1524405</v>
      </c>
      <c r="I14" s="62">
        <f>ROUND(+'FN ADIT Before-After'!V18/'FN ADIT Before-After'!$G$8*'FN ADIT Before-After'!$G$7,0)</f>
        <v>-124274</v>
      </c>
      <c r="J14" s="63">
        <f t="shared" si="3"/>
        <v>-25465086.1524405</v>
      </c>
    </row>
    <row r="15" spans="1:10" x14ac:dyDescent="0.25">
      <c r="A15" t="str">
        <f t="shared" si="1"/>
        <v>25DP</v>
      </c>
      <c r="B15" s="60" t="s">
        <v>594</v>
      </c>
      <c r="C15" s="85">
        <v>1225121.8</v>
      </c>
      <c r="D15" s="85">
        <v>735073.08</v>
      </c>
      <c r="F15" s="62">
        <f t="shared" si="2"/>
        <v>735073.08</v>
      </c>
      <c r="I15" s="62">
        <f>ROUND(+'FN ADIT Before-After'!V19/'FN ADIT Before-After'!$G$8*'FN ADIT Before-After'!$G$7,0)</f>
        <v>68577</v>
      </c>
      <c r="J15" s="63">
        <f t="shared" si="3"/>
        <v>803650.08</v>
      </c>
    </row>
    <row r="16" spans="1:10" x14ac:dyDescent="0.25">
      <c r="A16" t="str">
        <f t="shared" si="1"/>
        <v>25DP</v>
      </c>
      <c r="B16" s="60" t="s">
        <v>595</v>
      </c>
      <c r="C16" s="85">
        <v>-1619842</v>
      </c>
      <c r="D16" s="85">
        <v>-971905.2</v>
      </c>
      <c r="F16" s="62">
        <f t="shared" si="2"/>
        <v>-971905.2</v>
      </c>
      <c r="I16" s="62">
        <f>ROUND(+'FN ADIT Before-After'!V20/'FN ADIT Before-After'!$G$8*'FN ADIT Before-After'!$G$7,0)</f>
        <v>-86897</v>
      </c>
      <c r="J16" s="63">
        <f t="shared" si="3"/>
        <v>-1058802.2</v>
      </c>
    </row>
    <row r="17" spans="1:10" x14ac:dyDescent="0.25">
      <c r="A17" t="str">
        <f t="shared" si="1"/>
        <v>25DP</v>
      </c>
      <c r="B17" s="60" t="s">
        <v>596</v>
      </c>
      <c r="C17" s="85">
        <v>-32892.453999999998</v>
      </c>
      <c r="D17" s="85">
        <v>-19735.472399999999</v>
      </c>
      <c r="F17" s="62">
        <f t="shared" si="2"/>
        <v>-19735.472399999999</v>
      </c>
      <c r="I17" s="62">
        <f>ROUND(+'FN ADIT Before-After'!V21/'FN ADIT Before-After'!$G$8*'FN ADIT Before-After'!$G$7,0)</f>
        <v>442</v>
      </c>
      <c r="J17" s="63">
        <f t="shared" si="3"/>
        <v>-19293.472399999999</v>
      </c>
    </row>
    <row r="18" spans="1:10" x14ac:dyDescent="0.25">
      <c r="A18" t="str">
        <f t="shared" si="1"/>
        <v>25DP</v>
      </c>
      <c r="B18" s="60" t="s">
        <v>597</v>
      </c>
      <c r="C18" s="85">
        <v>0</v>
      </c>
      <c r="D18" s="85">
        <v>0</v>
      </c>
      <c r="F18" s="62">
        <f t="shared" si="2"/>
        <v>0</v>
      </c>
      <c r="I18" s="62">
        <f>ROUND(+'FN ADIT Before-After'!V22/'FN ADIT Before-After'!$G$8*'FN ADIT Before-After'!$G$7,0)</f>
        <v>0</v>
      </c>
      <c r="J18" s="63">
        <f t="shared" si="3"/>
        <v>0</v>
      </c>
    </row>
    <row r="19" spans="1:10" x14ac:dyDescent="0.25">
      <c r="A19" t="str">
        <f t="shared" si="1"/>
        <v>25EN</v>
      </c>
      <c r="B19" s="60" t="s">
        <v>1046</v>
      </c>
      <c r="C19" s="85">
        <v>2334158.3790000002</v>
      </c>
      <c r="D19" s="85">
        <v>1400495.0274</v>
      </c>
      <c r="E19" s="62">
        <v>-6.6285263365555336</v>
      </c>
      <c r="F19" s="62">
        <f t="shared" si="2"/>
        <v>1400488.3988736635</v>
      </c>
      <c r="I19" s="62">
        <f>ROUND(+'FN ADIT Before-After'!V23/'FN ADIT Before-After'!$G$8*'FN ADIT Before-After'!$G$7,0)</f>
        <v>14108</v>
      </c>
      <c r="J19" s="63">
        <f t="shared" si="3"/>
        <v>1414596.3988736635</v>
      </c>
    </row>
    <row r="20" spans="1:10" x14ac:dyDescent="0.25">
      <c r="A20" t="str">
        <f t="shared" si="1"/>
        <v>25GP</v>
      </c>
      <c r="B20" s="60" t="s">
        <v>1047</v>
      </c>
      <c r="C20" s="85">
        <v>-0.26950000000000002</v>
      </c>
      <c r="D20" s="85">
        <v>-0.16170000000000001</v>
      </c>
      <c r="E20" s="62">
        <v>0</v>
      </c>
      <c r="F20" s="62">
        <f t="shared" si="2"/>
        <v>-0.16170000000000001</v>
      </c>
      <c r="I20" s="62">
        <f>ROUND(+'FN ADIT Before-After'!V24/'FN ADIT Before-After'!$G$8*'FN ADIT Before-After'!$G$7,0)</f>
        <v>0</v>
      </c>
      <c r="J20" s="63">
        <f t="shared" si="3"/>
        <v>-0.16170000000000001</v>
      </c>
    </row>
    <row r="21" spans="1:10" x14ac:dyDescent="0.25">
      <c r="A21" t="str">
        <f t="shared" si="1"/>
        <v>25ID</v>
      </c>
      <c r="B21" s="60" t="s">
        <v>598</v>
      </c>
      <c r="C21" s="85">
        <v>-81020.036999999997</v>
      </c>
      <c r="D21" s="85">
        <v>-48612.022199999999</v>
      </c>
      <c r="E21" s="62">
        <v>0</v>
      </c>
      <c r="F21" s="62">
        <f t="shared" si="2"/>
        <v>-48612.022199999999</v>
      </c>
      <c r="I21" s="62">
        <f>ROUND(+'FN ADIT Before-After'!V25/'FN ADIT Before-After'!$G$8*'FN ADIT Before-After'!$G$7,0)</f>
        <v>-394</v>
      </c>
      <c r="J21" s="63">
        <f t="shared" si="3"/>
        <v>-49006.022199999999</v>
      </c>
    </row>
    <row r="22" spans="1:10" x14ac:dyDescent="0.25">
      <c r="A22" t="str">
        <f t="shared" si="1"/>
        <v>25IT</v>
      </c>
      <c r="B22" s="60" t="s">
        <v>599</v>
      </c>
      <c r="C22" s="85">
        <v>0</v>
      </c>
      <c r="D22" s="85">
        <v>0</v>
      </c>
      <c r="E22" s="62">
        <v>0</v>
      </c>
      <c r="F22" s="62">
        <f t="shared" si="2"/>
        <v>0</v>
      </c>
      <c r="I22" s="62">
        <f>ROUND(+'FN ADIT Before-After'!V26/'FN ADIT Before-After'!$G$8*'FN ADIT Before-After'!$G$7,0)</f>
        <v>0</v>
      </c>
      <c r="J22" s="63">
        <f t="shared" si="3"/>
        <v>0</v>
      </c>
    </row>
    <row r="23" spans="1:10" x14ac:dyDescent="0.25">
      <c r="A23" t="str">
        <f t="shared" si="1"/>
        <v>25MC</v>
      </c>
      <c r="B23" s="60" t="s">
        <v>1048</v>
      </c>
      <c r="C23" s="85">
        <v>-0.15049999999999999</v>
      </c>
      <c r="D23" s="85">
        <v>-9.0300000000000005E-2</v>
      </c>
      <c r="E23" s="62">
        <v>0</v>
      </c>
      <c r="F23" s="62">
        <f t="shared" si="2"/>
        <v>-9.0300000000000005E-2</v>
      </c>
      <c r="I23" s="62">
        <f>ROUND(+'FN ADIT Before-After'!V27/'FN ADIT Before-After'!$G$8*'FN ADIT Before-After'!$G$7,0)</f>
        <v>0</v>
      </c>
      <c r="J23" s="63">
        <f t="shared" si="3"/>
        <v>-9.0300000000000005E-2</v>
      </c>
    </row>
    <row r="24" spans="1:10" x14ac:dyDescent="0.25">
      <c r="A24" t="str">
        <f t="shared" si="1"/>
        <v>25PC</v>
      </c>
      <c r="B24" s="60" t="s">
        <v>1049</v>
      </c>
      <c r="C24" s="85">
        <v>372533.91700000002</v>
      </c>
      <c r="D24" s="85">
        <v>223520.35019999999</v>
      </c>
      <c r="E24" s="62">
        <v>-7.4570921286249741</v>
      </c>
      <c r="F24" s="62">
        <f t="shared" si="2"/>
        <v>223512.89310787135</v>
      </c>
      <c r="I24" s="62">
        <f>ROUND(+'FN ADIT Before-After'!V28/'FN ADIT Before-After'!$G$8*'FN ADIT Before-After'!$G$7,0)</f>
        <v>7565</v>
      </c>
      <c r="J24" s="63">
        <f t="shared" si="3"/>
        <v>231077.89310787135</v>
      </c>
    </row>
    <row r="25" spans="1:10" x14ac:dyDescent="0.25">
      <c r="A25" t="str">
        <f t="shared" si="1"/>
        <v>25PG</v>
      </c>
      <c r="B25" s="60" t="s">
        <v>600</v>
      </c>
      <c r="C25" s="85">
        <v>0</v>
      </c>
      <c r="D25" s="85">
        <v>0</v>
      </c>
      <c r="E25" s="62">
        <v>0</v>
      </c>
      <c r="F25" s="62">
        <f t="shared" si="2"/>
        <v>0</v>
      </c>
      <c r="I25" s="62">
        <f>ROUND(+'FN ADIT Before-After'!V29/'FN ADIT Before-After'!$G$8*'FN ADIT Before-After'!$G$7,0)</f>
        <v>0</v>
      </c>
      <c r="J25" s="63">
        <f t="shared" si="3"/>
        <v>0</v>
      </c>
    </row>
    <row r="26" spans="1:10" x14ac:dyDescent="0.25">
      <c r="A26" t="str">
        <f t="shared" si="1"/>
        <v>25PN</v>
      </c>
      <c r="B26" s="60" t="s">
        <v>601</v>
      </c>
      <c r="C26" s="85">
        <v>-211481.24199999997</v>
      </c>
      <c r="D26" s="85">
        <v>-126888.7452</v>
      </c>
      <c r="E26" s="62">
        <v>4.97139475241665</v>
      </c>
      <c r="F26" s="62">
        <f t="shared" si="2"/>
        <v>-126883.77380524759</v>
      </c>
      <c r="I26" s="62">
        <f>ROUND(+'FN ADIT Before-After'!V30/'FN ADIT Before-After'!$G$8*'FN ADIT Before-After'!$G$7,0)</f>
        <v>21926</v>
      </c>
      <c r="J26" s="63">
        <f t="shared" si="3"/>
        <v>-104957.77380524759</v>
      </c>
    </row>
    <row r="27" spans="1:10" x14ac:dyDescent="0.25">
      <c r="A27" t="str">
        <f t="shared" si="1"/>
        <v>25PR</v>
      </c>
      <c r="B27" s="60" t="s">
        <v>602</v>
      </c>
      <c r="C27" s="85">
        <v>228534.34099999999</v>
      </c>
      <c r="D27" s="85">
        <v>137120.60459999999</v>
      </c>
      <c r="E27" s="62">
        <v>0.8285657920694417</v>
      </c>
      <c r="F27" s="62">
        <f t="shared" si="2"/>
        <v>137121.43316579206</v>
      </c>
      <c r="I27" s="62">
        <f>ROUND(+'FN ADIT Before-After'!V31/'FN ADIT Before-After'!$G$8*'FN ADIT Before-After'!$G$7,0)</f>
        <v>0</v>
      </c>
      <c r="J27" s="63">
        <f t="shared" si="3"/>
        <v>137121.43316579206</v>
      </c>
    </row>
    <row r="28" spans="1:10" x14ac:dyDescent="0.25">
      <c r="A28" t="str">
        <f t="shared" si="1"/>
        <v>25PR</v>
      </c>
      <c r="B28" s="60" t="s">
        <v>603</v>
      </c>
      <c r="C28" s="85">
        <v>1.75</v>
      </c>
      <c r="D28" s="85">
        <v>1.05</v>
      </c>
      <c r="E28" s="62">
        <v>0.8285657920694417</v>
      </c>
      <c r="F28" s="62">
        <f t="shared" si="2"/>
        <v>1.8785657920694416</v>
      </c>
      <c r="I28" s="62">
        <f>ROUND(+'FN ADIT Before-After'!V32/'FN ADIT Before-After'!$G$8*'FN ADIT Before-After'!$G$7,0)</f>
        <v>112</v>
      </c>
      <c r="J28" s="63">
        <f t="shared" si="3"/>
        <v>113.87856579206944</v>
      </c>
    </row>
    <row r="29" spans="1:10" x14ac:dyDescent="0.25">
      <c r="A29" t="str">
        <f t="shared" si="1"/>
        <v>25RC</v>
      </c>
      <c r="B29" s="60" t="s">
        <v>604</v>
      </c>
      <c r="C29" s="85">
        <v>0</v>
      </c>
      <c r="D29" s="85">
        <v>0</v>
      </c>
      <c r="E29" s="62">
        <v>0</v>
      </c>
      <c r="F29" s="62">
        <f t="shared" si="2"/>
        <v>0</v>
      </c>
      <c r="I29" s="62">
        <f>ROUND(+'FN ADIT Before-After'!V33/'FN ADIT Before-After'!$G$8*'FN ADIT Before-After'!$G$7,0)</f>
        <v>0</v>
      </c>
      <c r="J29" s="63">
        <f t="shared" si="3"/>
        <v>0</v>
      </c>
    </row>
    <row r="30" spans="1:10" x14ac:dyDescent="0.25">
      <c r="A30" t="str">
        <f t="shared" si="1"/>
        <v>25RE</v>
      </c>
      <c r="B30" s="60" t="s">
        <v>605</v>
      </c>
      <c r="C30" s="85">
        <v>-433485.15</v>
      </c>
      <c r="D30" s="85">
        <v>-260091.09</v>
      </c>
      <c r="E30" s="62">
        <v>17.399881633458275</v>
      </c>
      <c r="F30" s="62">
        <f t="shared" si="2"/>
        <v>-260073.69011836653</v>
      </c>
      <c r="G30" s="62"/>
      <c r="H30" s="62"/>
      <c r="I30" s="62">
        <f>ROUND(+'FN ADIT Before-After'!V34/'FN ADIT Before-After'!$G$8*'FN ADIT Before-After'!$G$7,0)</f>
        <v>4936</v>
      </c>
      <c r="J30" s="63">
        <f t="shared" si="3"/>
        <v>-255137.69011836653</v>
      </c>
    </row>
    <row r="31" spans="1:10" x14ac:dyDescent="0.25">
      <c r="A31" t="str">
        <f t="shared" si="1"/>
        <v>25RG</v>
      </c>
      <c r="B31" s="60" t="s">
        <v>606</v>
      </c>
      <c r="C31" s="85">
        <v>-89714.051000000007</v>
      </c>
      <c r="D31" s="85">
        <v>-53828.4306</v>
      </c>
      <c r="E31" s="62">
        <v>-28104.951666995461</v>
      </c>
      <c r="F31" s="62">
        <f t="shared" si="2"/>
        <v>-81933.382266995468</v>
      </c>
      <c r="I31" s="62">
        <f>ROUND(+'FN ADIT Before-After'!V35/'FN ADIT Before-After'!$G$8*'FN ADIT Before-After'!$G$7,0)</f>
        <v>0</v>
      </c>
      <c r="J31" s="63">
        <f t="shared" si="3"/>
        <v>-81933.382266995468</v>
      </c>
    </row>
    <row r="32" spans="1:10" x14ac:dyDescent="0.25">
      <c r="A32" t="str">
        <f t="shared" si="1"/>
        <v>25RP</v>
      </c>
      <c r="B32" s="60" t="s">
        <v>607</v>
      </c>
      <c r="C32" s="85">
        <v>0</v>
      </c>
      <c r="D32" s="85">
        <v>0</v>
      </c>
      <c r="E32" s="62">
        <v>0</v>
      </c>
      <c r="F32" s="62">
        <f t="shared" si="2"/>
        <v>0</v>
      </c>
      <c r="G32" s="62"/>
      <c r="H32" s="62"/>
      <c r="I32" s="62">
        <f>ROUND(+'FN ADIT Before-After'!V36/'FN ADIT Before-After'!$G$8*'FN ADIT Before-After'!$G$7,0)</f>
        <v>0</v>
      </c>
      <c r="J32" s="63">
        <f t="shared" si="3"/>
        <v>0</v>
      </c>
    </row>
    <row r="33" spans="1:10" x14ac:dyDescent="0.25">
      <c r="A33" t="str">
        <f t="shared" si="1"/>
        <v>25RT</v>
      </c>
      <c r="B33" s="60" t="s">
        <v>614</v>
      </c>
      <c r="C33" s="85"/>
      <c r="D33" s="85"/>
      <c r="G33" s="87">
        <f>ROUND(+'Tax Reform Entries TX-SPCL'!C18/'FN ADIT Before-After'!$G$8*'FN ADIT Before-After'!$G$7,0)</f>
        <v>111916</v>
      </c>
      <c r="H33" s="87"/>
      <c r="I33" s="62">
        <f>ROUND(+'FN ADIT Before-After'!V37/'FN ADIT Before-After'!$G$8*'FN ADIT Before-After'!$G$7,0)</f>
        <v>0</v>
      </c>
      <c r="J33" s="63">
        <f t="shared" si="3"/>
        <v>111916</v>
      </c>
    </row>
    <row r="34" spans="1:10" x14ac:dyDescent="0.25">
      <c r="A34" t="str">
        <f t="shared" si="1"/>
        <v>25SD</v>
      </c>
      <c r="B34" s="60" t="s">
        <v>608</v>
      </c>
      <c r="C34" s="85">
        <v>-11498.2</v>
      </c>
      <c r="D34" s="85">
        <v>-6898.92</v>
      </c>
      <c r="E34" s="62">
        <v>0</v>
      </c>
      <c r="F34" s="62">
        <f t="shared" si="2"/>
        <v>-6898.92</v>
      </c>
      <c r="I34" s="62">
        <f>ROUND(+'FN ADIT Before-After'!V38/'FN ADIT Before-After'!$G$8*'FN ADIT Before-After'!$G$7,0)</f>
        <v>0</v>
      </c>
      <c r="J34" s="63">
        <f t="shared" si="3"/>
        <v>-6898.92</v>
      </c>
    </row>
    <row r="35" spans="1:10" x14ac:dyDescent="0.25">
      <c r="A35" t="str">
        <f t="shared" si="1"/>
        <v>25SI</v>
      </c>
      <c r="B35" s="60" t="s">
        <v>609</v>
      </c>
      <c r="C35" s="85">
        <v>-802.9</v>
      </c>
      <c r="D35" s="85">
        <v>-481.74</v>
      </c>
      <c r="E35" s="62">
        <v>0</v>
      </c>
      <c r="F35" s="62">
        <f t="shared" si="2"/>
        <v>-481.74</v>
      </c>
      <c r="I35" s="62">
        <f>ROUND(+'FN ADIT Before-After'!V39/'FN ADIT Before-After'!$G$8*'FN ADIT Before-After'!$G$7,0)</f>
        <v>0</v>
      </c>
      <c r="J35" s="63">
        <f t="shared" si="3"/>
        <v>-481.74</v>
      </c>
    </row>
    <row r="36" spans="1:10" x14ac:dyDescent="0.25">
      <c r="A36" t="str">
        <f t="shared" si="1"/>
        <v>25SR</v>
      </c>
      <c r="B36" s="60" t="s">
        <v>615</v>
      </c>
      <c r="C36" s="85"/>
      <c r="D36" s="85"/>
      <c r="G36" s="87">
        <f>ROUND(+'Tax Reform Entries TX-SPCL'!C22/'FN ADIT Before-After'!$G$8*'FN ADIT Before-After'!$G$7,0)</f>
        <v>251298</v>
      </c>
      <c r="H36" s="87"/>
      <c r="I36" s="62">
        <f>ROUND(+'FN ADIT Before-After'!V40/'FN ADIT Before-After'!$G$8*'FN ADIT Before-After'!$G$7,0)</f>
        <v>0</v>
      </c>
      <c r="J36" s="63">
        <f t="shared" si="3"/>
        <v>251298</v>
      </c>
    </row>
    <row r="37" spans="1:10" x14ac:dyDescent="0.25">
      <c r="A37" t="str">
        <f t="shared" si="1"/>
        <v>25SV</v>
      </c>
      <c r="B37" s="60" t="s">
        <v>1050</v>
      </c>
      <c r="C37" s="85">
        <v>0</v>
      </c>
      <c r="D37" s="85">
        <v>-9.0949470177292824E-13</v>
      </c>
      <c r="E37" s="62">
        <v>0</v>
      </c>
      <c r="F37" s="62">
        <f t="shared" si="2"/>
        <v>-9.0949470177292824E-13</v>
      </c>
      <c r="I37" s="62">
        <f>ROUND(+'FN ADIT Before-After'!V41/'FN ADIT Before-After'!$G$8*'FN ADIT Before-After'!$G$7,0)</f>
        <v>0</v>
      </c>
      <c r="J37" s="63">
        <f t="shared" si="3"/>
        <v>-9.0949470177292824E-13</v>
      </c>
    </row>
    <row r="38" spans="1:10" x14ac:dyDescent="0.25">
      <c r="A38" t="str">
        <f t="shared" si="1"/>
        <v>25WR</v>
      </c>
      <c r="B38" s="60" t="s">
        <v>610</v>
      </c>
      <c r="C38" s="85">
        <v>234235.25649999999</v>
      </c>
      <c r="D38" s="85">
        <v>140541.1539</v>
      </c>
      <c r="E38" s="62">
        <v>0.8285657920694417</v>
      </c>
      <c r="F38" s="62">
        <f t="shared" si="2"/>
        <v>140541.98246579207</v>
      </c>
      <c r="I38" s="62">
        <f>ROUND(+'FN ADIT Before-After'!V42/'FN ADIT Before-After'!$G$8*'FN ADIT Before-After'!$G$7,0)</f>
        <v>315</v>
      </c>
      <c r="J38" s="63">
        <f t="shared" si="3"/>
        <v>140856.98246579207</v>
      </c>
    </row>
    <row r="39" spans="1:10" x14ac:dyDescent="0.25">
      <c r="A39" t="str">
        <f t="shared" si="1"/>
        <v/>
      </c>
      <c r="B39" s="60"/>
      <c r="J39" s="63"/>
    </row>
    <row r="40" spans="1:10" x14ac:dyDescent="0.25">
      <c r="B40" s="64" t="s">
        <v>582</v>
      </c>
      <c r="C40" s="69">
        <f>SUM(C41:C75)</f>
        <v>-4188976.8209574986</v>
      </c>
      <c r="D40" s="69">
        <f t="shared" ref="D40:J40" si="4">SUM(D41:D75)</f>
        <v>-5091217.9823945006</v>
      </c>
      <c r="E40" s="69">
        <f t="shared" si="4"/>
        <v>478.32609982245049</v>
      </c>
      <c r="F40" s="69">
        <f t="shared" si="4"/>
        <v>-5090739.6562946755</v>
      </c>
      <c r="G40" s="69">
        <f t="shared" si="4"/>
        <v>106406</v>
      </c>
      <c r="H40" s="69">
        <f t="shared" si="4"/>
        <v>12426</v>
      </c>
      <c r="I40" s="69">
        <f t="shared" si="4"/>
        <v>16888</v>
      </c>
      <c r="J40" s="69">
        <f t="shared" si="4"/>
        <v>-4955019.6562946755</v>
      </c>
    </row>
    <row r="41" spans="1:10" x14ac:dyDescent="0.25">
      <c r="A41" t="str">
        <f t="shared" si="1"/>
        <v>2500</v>
      </c>
      <c r="B41" s="60" t="s">
        <v>586</v>
      </c>
      <c r="C41" s="85">
        <v>23940.983495</v>
      </c>
      <c r="D41" s="85">
        <v>29097.503016999999</v>
      </c>
      <c r="E41" s="62">
        <v>0</v>
      </c>
      <c r="F41" s="62">
        <f t="shared" ref="F41:F75" si="5">SUM(D41:E41)</f>
        <v>29097.503016999999</v>
      </c>
      <c r="J41" s="63">
        <f>SUM(F41:I41)</f>
        <v>29097.503016999999</v>
      </c>
    </row>
    <row r="42" spans="1:10" x14ac:dyDescent="0.25">
      <c r="A42" t="str">
        <f t="shared" si="1"/>
        <v>25AA</v>
      </c>
      <c r="B42" s="60" t="s">
        <v>1045</v>
      </c>
      <c r="C42" s="85">
        <v>-1315004.9412499999</v>
      </c>
      <c r="D42" s="85">
        <v>-1598236.7747500001</v>
      </c>
      <c r="E42" s="62">
        <v>-9.086013020319589</v>
      </c>
      <c r="F42" s="62">
        <f t="shared" si="5"/>
        <v>-1598245.8607630203</v>
      </c>
      <c r="I42" s="73">
        <f>+'FN ADIT Before-After'!V11-'FN FED -  STATE '!I7</f>
        <v>18300</v>
      </c>
      <c r="J42" s="63">
        <f t="shared" ref="J42:J75" si="6">SUM(F42:I42)</f>
        <v>-1579945.8607630203</v>
      </c>
    </row>
    <row r="43" spans="1:10" x14ac:dyDescent="0.25">
      <c r="A43" t="str">
        <f t="shared" si="1"/>
        <v>25AF</v>
      </c>
      <c r="B43" s="60" t="s">
        <v>587</v>
      </c>
      <c r="C43" s="85">
        <v>0</v>
      </c>
      <c r="D43" s="85">
        <v>0</v>
      </c>
      <c r="E43" s="62">
        <v>0</v>
      </c>
      <c r="F43" s="62">
        <f t="shared" si="5"/>
        <v>0</v>
      </c>
      <c r="I43" s="73">
        <f>+'FN ADIT Before-After'!V12-'FN FED -  STATE '!I8</f>
        <v>0</v>
      </c>
      <c r="J43" s="63">
        <f t="shared" si="6"/>
        <v>0</v>
      </c>
    </row>
    <row r="44" spans="1:10" x14ac:dyDescent="0.25">
      <c r="A44" t="str">
        <f t="shared" si="1"/>
        <v>25AM</v>
      </c>
      <c r="B44" s="60" t="s">
        <v>588</v>
      </c>
      <c r="C44" s="85">
        <v>-13629.0322025</v>
      </c>
      <c r="D44" s="85">
        <v>-16564.516061499999</v>
      </c>
      <c r="E44" s="62">
        <v>0</v>
      </c>
      <c r="F44" s="62">
        <f t="shared" si="5"/>
        <v>-16564.516061499999</v>
      </c>
      <c r="I44" s="73">
        <f>+'FN ADIT Before-After'!V13-'FN FED -  STATE '!I9</f>
        <v>6020</v>
      </c>
      <c r="J44" s="63">
        <f t="shared" si="6"/>
        <v>-10544.516061499999</v>
      </c>
    </row>
    <row r="45" spans="1:10" x14ac:dyDescent="0.25">
      <c r="A45" t="str">
        <f t="shared" si="1"/>
        <v>25AM</v>
      </c>
      <c r="B45" s="60" t="s">
        <v>589</v>
      </c>
      <c r="C45" s="85">
        <v>195159.57175</v>
      </c>
      <c r="D45" s="85">
        <v>237193.94104999999</v>
      </c>
      <c r="E45" s="62">
        <v>0</v>
      </c>
      <c r="F45" s="62">
        <f t="shared" si="5"/>
        <v>237193.94104999999</v>
      </c>
      <c r="I45" s="73">
        <f>+'FN ADIT Before-After'!V14-'FN FED -  STATE '!I10</f>
        <v>210</v>
      </c>
      <c r="J45" s="63">
        <f t="shared" si="6"/>
        <v>237403.94104999999</v>
      </c>
    </row>
    <row r="46" spans="1:10" x14ac:dyDescent="0.25">
      <c r="A46" t="str">
        <f t="shared" si="1"/>
        <v>25BD</v>
      </c>
      <c r="B46" s="60" t="s">
        <v>590</v>
      </c>
      <c r="C46" s="85">
        <v>4767.2807324999994</v>
      </c>
      <c r="D46" s="85">
        <v>5794.0796595000002</v>
      </c>
      <c r="E46" s="62">
        <v>0</v>
      </c>
      <c r="F46" s="62">
        <f t="shared" si="5"/>
        <v>5794.0796595000002</v>
      </c>
      <c r="G46" s="63"/>
      <c r="H46" s="63"/>
      <c r="I46" s="73">
        <f>+'FN ADIT Before-After'!V15-'FN FED -  STATE '!I11</f>
        <v>1347</v>
      </c>
      <c r="J46" s="63">
        <f t="shared" si="6"/>
        <v>7141.0796595000002</v>
      </c>
    </row>
    <row r="47" spans="1:10" x14ac:dyDescent="0.25">
      <c r="A47" t="str">
        <f t="shared" si="1"/>
        <v>25BN</v>
      </c>
      <c r="B47" s="60" t="s">
        <v>591</v>
      </c>
      <c r="C47" s="85">
        <v>1.7160000000000002E-2</v>
      </c>
      <c r="D47" s="85">
        <v>2.0856E-2</v>
      </c>
      <c r="E47" s="62">
        <v>0</v>
      </c>
      <c r="F47" s="62">
        <f t="shared" si="5"/>
        <v>2.0856E-2</v>
      </c>
      <c r="G47" s="63">
        <f>+'Tax Reform Entries TX-SPCL'!C11-'FN FED -  STATE '!G12</f>
        <v>31255</v>
      </c>
      <c r="H47" s="63">
        <f>'FN ADIT Before-After'!N16-'FN FED -  STATE '!H12</f>
        <v>12426</v>
      </c>
      <c r="I47" s="73">
        <f>+'FN ADIT Before-After'!V16-'FN FED -  STATE '!I12</f>
        <v>0</v>
      </c>
      <c r="J47" s="63">
        <f t="shared" si="6"/>
        <v>43681.020856000003</v>
      </c>
    </row>
    <row r="48" spans="1:10" x14ac:dyDescent="0.25">
      <c r="A48" t="str">
        <f t="shared" si="1"/>
        <v>25CN</v>
      </c>
      <c r="B48" s="60" t="s">
        <v>592</v>
      </c>
      <c r="C48" s="85">
        <v>27531.9819775</v>
      </c>
      <c r="D48" s="85">
        <v>33461.947326500005</v>
      </c>
      <c r="E48" s="62">
        <v>-7.7145393568751226</v>
      </c>
      <c r="F48" s="62">
        <f t="shared" si="5"/>
        <v>33454.232787143133</v>
      </c>
      <c r="G48" s="63"/>
      <c r="H48" s="63"/>
      <c r="I48" s="73">
        <f>+'FN ADIT Before-After'!V17-'FN FED -  STATE '!I13</f>
        <v>10376</v>
      </c>
      <c r="J48" s="63">
        <f t="shared" si="6"/>
        <v>43830.232787143133</v>
      </c>
    </row>
    <row r="49" spans="1:10" x14ac:dyDescent="0.25">
      <c r="A49" t="str">
        <f t="shared" si="1"/>
        <v>25DP</v>
      </c>
      <c r="B49" s="60" t="s">
        <v>593</v>
      </c>
      <c r="C49" s="85">
        <v>-4314058.7636575</v>
      </c>
      <c r="D49" s="85">
        <v>-5243240.651214499</v>
      </c>
      <c r="E49" s="62">
        <v>105.94634050108502</v>
      </c>
      <c r="F49" s="62">
        <f t="shared" si="5"/>
        <v>-5243134.7048739977</v>
      </c>
      <c r="G49" s="63"/>
      <c r="H49" s="63"/>
      <c r="I49" s="73">
        <f>+'FN ADIT Before-After'!V18-'FN FED -  STATE '!I14</f>
        <v>-25713</v>
      </c>
      <c r="J49" s="63">
        <f t="shared" si="6"/>
        <v>-5268847.7048739977</v>
      </c>
    </row>
    <row r="50" spans="1:10" x14ac:dyDescent="0.25">
      <c r="A50" t="str">
        <f t="shared" si="1"/>
        <v>25DP</v>
      </c>
      <c r="B50" s="60" t="s">
        <v>594</v>
      </c>
      <c r="C50" s="85">
        <v>125137.44100000001</v>
      </c>
      <c r="D50" s="85">
        <v>152090.12059999999</v>
      </c>
      <c r="F50" s="62">
        <f t="shared" si="5"/>
        <v>152090.12059999999</v>
      </c>
      <c r="G50" s="63"/>
      <c r="H50" s="63"/>
      <c r="I50" s="73">
        <f>+'FN ADIT Before-After'!V19-'FN FED -  STATE '!I15</f>
        <v>14189</v>
      </c>
      <c r="J50" s="63">
        <f t="shared" si="6"/>
        <v>166279.12059999999</v>
      </c>
    </row>
    <row r="51" spans="1:10" x14ac:dyDescent="0.25">
      <c r="A51" t="str">
        <f t="shared" si="1"/>
        <v>25DP</v>
      </c>
      <c r="B51" s="60" t="s">
        <v>595</v>
      </c>
      <c r="C51" s="85">
        <v>-165455.29</v>
      </c>
      <c r="D51" s="85">
        <v>-201091.81400000001</v>
      </c>
      <c r="F51" s="62">
        <f t="shared" si="5"/>
        <v>-201091.81400000001</v>
      </c>
      <c r="G51" s="63"/>
      <c r="H51" s="63"/>
      <c r="I51" s="73">
        <f>+'FN ADIT Before-After'!V20-'FN FED -  STATE '!I16</f>
        <v>-17979</v>
      </c>
      <c r="J51" s="63">
        <f t="shared" si="6"/>
        <v>-219070.81400000001</v>
      </c>
    </row>
    <row r="52" spans="1:10" x14ac:dyDescent="0.25">
      <c r="A52" t="str">
        <f t="shared" si="1"/>
        <v>25DP</v>
      </c>
      <c r="B52" s="60" t="s">
        <v>596</v>
      </c>
      <c r="C52" s="85">
        <v>-3359.7292299999999</v>
      </c>
      <c r="D52" s="85">
        <v>-4083.363218</v>
      </c>
      <c r="F52" s="62">
        <f t="shared" si="5"/>
        <v>-4083.363218</v>
      </c>
      <c r="G52" s="63"/>
      <c r="H52" s="63"/>
      <c r="I52" s="73">
        <f>+'FN ADIT Before-After'!V21-'FN FED -  STATE '!I17</f>
        <v>91</v>
      </c>
      <c r="J52" s="63">
        <f t="shared" si="6"/>
        <v>-3992.363218</v>
      </c>
    </row>
    <row r="53" spans="1:10" x14ac:dyDescent="0.25">
      <c r="A53" t="str">
        <f t="shared" si="1"/>
        <v>25DP</v>
      </c>
      <c r="B53" s="60" t="s">
        <v>597</v>
      </c>
      <c r="C53" s="85">
        <v>0</v>
      </c>
      <c r="D53" s="85">
        <v>0</v>
      </c>
      <c r="F53" s="62">
        <f t="shared" si="5"/>
        <v>0</v>
      </c>
      <c r="G53" s="63"/>
      <c r="H53" s="63"/>
      <c r="I53" s="73">
        <f>+'FN ADIT Before-After'!V22-'FN FED -  STATE '!I18</f>
        <v>0</v>
      </c>
      <c r="J53" s="63">
        <f t="shared" si="6"/>
        <v>0</v>
      </c>
    </row>
    <row r="54" spans="1:10" x14ac:dyDescent="0.25">
      <c r="A54" t="str">
        <f t="shared" si="1"/>
        <v>25EN</v>
      </c>
      <c r="B54" s="60" t="s">
        <v>1046</v>
      </c>
      <c r="C54" s="85">
        <v>238417.605855</v>
      </c>
      <c r="D54" s="85">
        <v>289769.09019299998</v>
      </c>
      <c r="E54" s="62">
        <v>-1.3714736634444664</v>
      </c>
      <c r="F54" s="62">
        <f t="shared" si="5"/>
        <v>289767.71871933655</v>
      </c>
      <c r="G54" s="63"/>
      <c r="H54" s="63"/>
      <c r="I54" s="73">
        <f>+'FN ADIT Before-After'!V23-'FN FED -  STATE '!I19</f>
        <v>2919</v>
      </c>
      <c r="J54" s="63">
        <f t="shared" si="6"/>
        <v>292686.71871933655</v>
      </c>
    </row>
    <row r="55" spans="1:10" x14ac:dyDescent="0.25">
      <c r="A55" t="str">
        <f t="shared" si="1"/>
        <v>25GP</v>
      </c>
      <c r="B55" s="60" t="s">
        <v>1047</v>
      </c>
      <c r="C55" s="85">
        <v>-2.75275E-2</v>
      </c>
      <c r="D55" s="85">
        <v>-3.34565E-2</v>
      </c>
      <c r="E55" s="62">
        <v>0</v>
      </c>
      <c r="F55" s="62">
        <f t="shared" si="5"/>
        <v>-3.34565E-2</v>
      </c>
      <c r="G55" s="63"/>
      <c r="H55" s="63"/>
      <c r="I55" s="73">
        <f>+'FN ADIT Before-After'!V24-'FN FED -  STATE '!I20</f>
        <v>0</v>
      </c>
      <c r="J55" s="63">
        <f t="shared" si="6"/>
        <v>-3.34565E-2</v>
      </c>
    </row>
    <row r="56" spans="1:10" x14ac:dyDescent="0.25">
      <c r="A56" t="str">
        <f t="shared" si="1"/>
        <v>25ID</v>
      </c>
      <c r="B56" s="60" t="s">
        <v>598</v>
      </c>
      <c r="C56" s="85">
        <v>-8275.6180650000006</v>
      </c>
      <c r="D56" s="85">
        <v>-10058.058879</v>
      </c>
      <c r="E56" s="62">
        <v>0</v>
      </c>
      <c r="F56" s="62">
        <f t="shared" si="5"/>
        <v>-10058.058879</v>
      </c>
      <c r="G56" s="63"/>
      <c r="H56" s="63"/>
      <c r="I56" s="73">
        <f>+'FN ADIT Before-After'!V25-'FN FED -  STATE '!I21</f>
        <v>-82</v>
      </c>
      <c r="J56" s="63">
        <f t="shared" si="6"/>
        <v>-10140.058879</v>
      </c>
    </row>
    <row r="57" spans="1:10" x14ac:dyDescent="0.25">
      <c r="A57" t="str">
        <f t="shared" si="1"/>
        <v>25IT</v>
      </c>
      <c r="B57" s="60" t="s">
        <v>599</v>
      </c>
      <c r="C57" s="85">
        <v>0</v>
      </c>
      <c r="D57" s="85">
        <v>0</v>
      </c>
      <c r="E57" s="62">
        <v>0</v>
      </c>
      <c r="F57" s="62">
        <f t="shared" si="5"/>
        <v>0</v>
      </c>
      <c r="G57" s="63"/>
      <c r="H57" s="63"/>
      <c r="I57" s="73">
        <f>+'FN ADIT Before-After'!V26-'FN FED -  STATE '!I22</f>
        <v>0</v>
      </c>
      <c r="J57" s="63">
        <f t="shared" si="6"/>
        <v>0</v>
      </c>
    </row>
    <row r="58" spans="1:10" x14ac:dyDescent="0.25">
      <c r="A58" t="str">
        <f t="shared" si="1"/>
        <v>25MC</v>
      </c>
      <c r="B58" s="60" t="s">
        <v>1048</v>
      </c>
      <c r="C58" s="85">
        <v>-1.5372500000000001E-2</v>
      </c>
      <c r="D58" s="85">
        <v>-1.8683499999999999E-2</v>
      </c>
      <c r="E58" s="62">
        <v>0</v>
      </c>
      <c r="F58" s="62">
        <f t="shared" si="5"/>
        <v>-1.8683499999999999E-2</v>
      </c>
      <c r="G58" s="63"/>
      <c r="H58" s="63"/>
      <c r="I58" s="73">
        <f>+'FN ADIT Before-After'!V27-'FN FED -  STATE '!I23</f>
        <v>0</v>
      </c>
      <c r="J58" s="63">
        <f t="shared" si="6"/>
        <v>-1.8683499999999999E-2</v>
      </c>
    </row>
    <row r="59" spans="1:10" x14ac:dyDescent="0.25">
      <c r="A59" t="str">
        <f t="shared" si="1"/>
        <v>25PC</v>
      </c>
      <c r="B59" s="60" t="s">
        <v>1049</v>
      </c>
      <c r="C59" s="85">
        <v>38051.678664999999</v>
      </c>
      <c r="D59" s="85">
        <v>46247.424838999999</v>
      </c>
      <c r="E59" s="62">
        <v>-1.5429078713750246</v>
      </c>
      <c r="F59" s="62">
        <f t="shared" si="5"/>
        <v>46245.881931128628</v>
      </c>
      <c r="G59" s="63"/>
      <c r="H59" s="63"/>
      <c r="I59" s="73">
        <f>+'FN ADIT Before-After'!V28-'FN FED -  STATE '!I24</f>
        <v>1565</v>
      </c>
      <c r="J59" s="63">
        <f t="shared" si="6"/>
        <v>47810.881931128628</v>
      </c>
    </row>
    <row r="60" spans="1:10" x14ac:dyDescent="0.25">
      <c r="A60" t="str">
        <f t="shared" si="1"/>
        <v>25PG</v>
      </c>
      <c r="B60" s="60" t="s">
        <v>600</v>
      </c>
      <c r="C60" s="85">
        <v>0</v>
      </c>
      <c r="D60" s="85">
        <v>0</v>
      </c>
      <c r="E60" s="62">
        <v>0</v>
      </c>
      <c r="F60" s="62">
        <f t="shared" si="5"/>
        <v>0</v>
      </c>
      <c r="G60" s="63"/>
      <c r="H60" s="63"/>
      <c r="I60" s="73">
        <f>+'FN ADIT Before-After'!V29-'FN FED -  STATE '!I25</f>
        <v>0</v>
      </c>
      <c r="J60" s="63">
        <f t="shared" si="6"/>
        <v>0</v>
      </c>
    </row>
    <row r="61" spans="1:10" x14ac:dyDescent="0.25">
      <c r="A61" t="str">
        <f t="shared" si="1"/>
        <v>25PN</v>
      </c>
      <c r="B61" s="60" t="s">
        <v>601</v>
      </c>
      <c r="C61" s="85">
        <v>-21601.298289999999</v>
      </c>
      <c r="D61" s="85">
        <v>-26253.885613999999</v>
      </c>
      <c r="E61" s="62">
        <v>1.0286052475833498</v>
      </c>
      <c r="F61" s="62">
        <f t="shared" si="5"/>
        <v>-26252.857008752417</v>
      </c>
      <c r="G61" s="63"/>
      <c r="H61" s="63"/>
      <c r="I61" s="73">
        <f>+'FN ADIT Before-After'!V30-'FN FED -  STATE '!I26</f>
        <v>4536</v>
      </c>
      <c r="J61" s="63">
        <f t="shared" si="6"/>
        <v>-21716.857008752417</v>
      </c>
    </row>
    <row r="62" spans="1:10" x14ac:dyDescent="0.25">
      <c r="A62" t="str">
        <f t="shared" si="1"/>
        <v>25PR</v>
      </c>
      <c r="B62" s="60" t="s">
        <v>602</v>
      </c>
      <c r="C62" s="85">
        <v>23343.150545</v>
      </c>
      <c r="D62" s="85">
        <v>28370.906047</v>
      </c>
      <c r="E62" s="62">
        <v>0.1714342079305583</v>
      </c>
      <c r="F62" s="62">
        <f t="shared" si="5"/>
        <v>28371.077481207933</v>
      </c>
      <c r="G62" s="63"/>
      <c r="H62" s="63"/>
      <c r="I62" s="73">
        <f>+'FN ADIT Before-After'!V31-'FN FED -  STATE '!I27</f>
        <v>0</v>
      </c>
      <c r="J62" s="63">
        <f t="shared" si="6"/>
        <v>28371.077481207933</v>
      </c>
    </row>
    <row r="63" spans="1:10" x14ac:dyDescent="0.25">
      <c r="A63" t="str">
        <f t="shared" si="1"/>
        <v>25PR</v>
      </c>
      <c r="B63" s="60" t="s">
        <v>603</v>
      </c>
      <c r="C63" s="85">
        <v>0.17874999999999999</v>
      </c>
      <c r="D63" s="85">
        <v>0.21725</v>
      </c>
      <c r="E63" s="62">
        <v>0.1714342079305583</v>
      </c>
      <c r="F63" s="62">
        <f t="shared" si="5"/>
        <v>0.3886842079305583</v>
      </c>
      <c r="G63" s="63"/>
      <c r="H63" s="63"/>
      <c r="I63" s="73">
        <f>+'FN ADIT Before-After'!V32-'FN FED -  STATE '!I28</f>
        <v>23</v>
      </c>
      <c r="J63" s="63">
        <f t="shared" si="6"/>
        <v>23.388684207930559</v>
      </c>
    </row>
    <row r="64" spans="1:10" x14ac:dyDescent="0.25">
      <c r="A64" t="str">
        <f t="shared" si="1"/>
        <v>25RC</v>
      </c>
      <c r="B64" s="60" t="s">
        <v>604</v>
      </c>
      <c r="C64" s="85">
        <v>0</v>
      </c>
      <c r="D64" s="85">
        <v>0</v>
      </c>
      <c r="E64" s="62">
        <v>0</v>
      </c>
      <c r="F64" s="62">
        <f t="shared" si="5"/>
        <v>0</v>
      </c>
      <c r="G64" s="63"/>
      <c r="H64" s="63"/>
      <c r="I64" s="73">
        <f>+'FN ADIT Before-After'!V33-'FN FED -  STATE '!I29</f>
        <v>0</v>
      </c>
      <c r="J64" s="63">
        <f t="shared" si="6"/>
        <v>0</v>
      </c>
    </row>
    <row r="65" spans="1:10" x14ac:dyDescent="0.25">
      <c r="A65" t="str">
        <f t="shared" si="1"/>
        <v>25RE</v>
      </c>
      <c r="B65" s="60" t="s">
        <v>605</v>
      </c>
      <c r="C65" s="85">
        <v>-221037.92425000001</v>
      </c>
      <c r="D65" s="85">
        <v>-268646.09255</v>
      </c>
      <c r="E65" s="62">
        <v>3.6001183665417242</v>
      </c>
      <c r="F65" s="62">
        <f t="shared" si="5"/>
        <v>-268642.49243163347</v>
      </c>
      <c r="G65" s="63"/>
      <c r="H65" s="63"/>
      <c r="I65" s="73">
        <f>+'FN ADIT Before-After'!V34-'FN FED -  STATE '!I30</f>
        <v>1021</v>
      </c>
      <c r="J65" s="63">
        <f t="shared" si="6"/>
        <v>-267621.49243163347</v>
      </c>
    </row>
    <row r="66" spans="1:10" x14ac:dyDescent="0.25">
      <c r="A66" t="str">
        <f t="shared" si="1"/>
        <v>25RG</v>
      </c>
      <c r="B66" s="60" t="s">
        <v>606</v>
      </c>
      <c r="C66" s="85">
        <v>-9163.6494949999997</v>
      </c>
      <c r="D66" s="85">
        <v>-11137.358617</v>
      </c>
      <c r="E66" s="62">
        <v>-5815.0483330045372</v>
      </c>
      <c r="F66" s="62">
        <f t="shared" si="5"/>
        <v>-16952.406950004537</v>
      </c>
      <c r="G66" s="63"/>
      <c r="H66" s="63"/>
      <c r="I66" s="73">
        <f>+'FN ADIT Before-After'!V35-'FN FED -  STATE '!I31</f>
        <v>0</v>
      </c>
      <c r="J66" s="63">
        <f t="shared" si="6"/>
        <v>-16952.406950004537</v>
      </c>
    </row>
    <row r="67" spans="1:10" x14ac:dyDescent="0.25">
      <c r="A67" t="str">
        <f t="shared" si="1"/>
        <v>25RP</v>
      </c>
      <c r="B67" s="60" t="s">
        <v>607</v>
      </c>
      <c r="C67" s="85">
        <v>0</v>
      </c>
      <c r="D67" s="85">
        <v>0</v>
      </c>
      <c r="E67" s="62">
        <v>0</v>
      </c>
      <c r="F67" s="62">
        <f t="shared" si="5"/>
        <v>0</v>
      </c>
      <c r="G67" s="63"/>
      <c r="H67" s="63"/>
      <c r="I67" s="73">
        <f>+'FN ADIT Before-After'!V36-'FN FED -  STATE '!I32</f>
        <v>0</v>
      </c>
      <c r="J67" s="63">
        <f t="shared" si="6"/>
        <v>0</v>
      </c>
    </row>
    <row r="68" spans="1:10" x14ac:dyDescent="0.25">
      <c r="A68" t="str">
        <f t="shared" si="1"/>
        <v>25RT</v>
      </c>
      <c r="B68" s="60" t="s">
        <v>614</v>
      </c>
      <c r="C68" s="85"/>
      <c r="D68" s="85"/>
      <c r="G68" s="63">
        <f>+'Tax Reform Entries TX-SPCL'!C18-'FN FED -  STATE '!G33</f>
        <v>23156</v>
      </c>
      <c r="H68" s="63"/>
      <c r="I68" s="73">
        <f>+'FN ADIT Before-After'!V37-'FN FED -  STATE '!I33</f>
        <v>0</v>
      </c>
      <c r="J68" s="63">
        <f t="shared" si="6"/>
        <v>23156</v>
      </c>
    </row>
    <row r="69" spans="1:10" x14ac:dyDescent="0.25">
      <c r="A69" t="str">
        <f t="shared" si="1"/>
        <v>25SD</v>
      </c>
      <c r="B69" s="60" t="s">
        <v>608</v>
      </c>
      <c r="C69" s="85">
        <v>1188618.21936</v>
      </c>
      <c r="D69" s="85">
        <v>1444628.2973760001</v>
      </c>
      <c r="E69" s="62">
        <v>0</v>
      </c>
      <c r="F69" s="62">
        <f t="shared" si="5"/>
        <v>1444628.2973760001</v>
      </c>
      <c r="G69" s="63"/>
      <c r="H69" s="63"/>
      <c r="I69" s="73">
        <f>'FN ADIT Before-After'!V38</f>
        <v>0</v>
      </c>
      <c r="J69" s="63">
        <f t="shared" si="6"/>
        <v>1444628.2973760001</v>
      </c>
    </row>
    <row r="70" spans="1:10" x14ac:dyDescent="0.25">
      <c r="A70" t="str">
        <f t="shared" si="1"/>
        <v>25SI</v>
      </c>
      <c r="B70" s="60" t="s">
        <v>609</v>
      </c>
      <c r="C70" s="85">
        <v>-82.010499999999993</v>
      </c>
      <c r="D70" s="85">
        <v>-99.674300000000002</v>
      </c>
      <c r="E70" s="62">
        <v>0</v>
      </c>
      <c r="F70" s="62">
        <f t="shared" si="5"/>
        <v>-99.674300000000002</v>
      </c>
      <c r="G70" s="63"/>
      <c r="H70" s="63"/>
      <c r="J70" s="63">
        <f t="shared" si="6"/>
        <v>-99.674300000000002</v>
      </c>
    </row>
    <row r="71" spans="1:10" x14ac:dyDescent="0.25">
      <c r="A71" t="str">
        <f t="shared" si="1"/>
        <v>25SV</v>
      </c>
      <c r="B71" s="60" t="s">
        <v>1050</v>
      </c>
      <c r="C71" s="85">
        <v>0</v>
      </c>
      <c r="D71" s="85">
        <v>2.2737367544323206E-13</v>
      </c>
      <c r="E71" s="62">
        <v>0</v>
      </c>
      <c r="F71" s="62">
        <f t="shared" si="5"/>
        <v>2.2737367544323206E-13</v>
      </c>
      <c r="G71" s="63"/>
      <c r="H71" s="63"/>
      <c r="J71" s="63">
        <f t="shared" si="6"/>
        <v>2.2737367544323206E-13</v>
      </c>
    </row>
    <row r="72" spans="1:10" x14ac:dyDescent="0.25">
      <c r="A72" t="str">
        <f t="shared" si="1"/>
        <v>25SR</v>
      </c>
      <c r="B72" s="60" t="s">
        <v>615</v>
      </c>
      <c r="C72" s="85"/>
      <c r="D72" s="85"/>
      <c r="G72" s="63">
        <f>+'Tax Reform Entries TX-SPCL'!C22-'FN FED -  STATE '!G36</f>
        <v>51995</v>
      </c>
      <c r="H72" s="63"/>
      <c r="J72" s="63">
        <f t="shared" si="6"/>
        <v>51995</v>
      </c>
    </row>
    <row r="73" spans="1:10" x14ac:dyDescent="0.25">
      <c r="A73" t="str">
        <f t="shared" si="1"/>
        <v>25WR</v>
      </c>
      <c r="B73" s="60" t="s">
        <v>610</v>
      </c>
      <c r="C73" s="85">
        <v>23925.458342500002</v>
      </c>
      <c r="D73" s="85">
        <v>29078.633985500001</v>
      </c>
      <c r="E73" s="62">
        <v>0.1714342079305583</v>
      </c>
      <c r="F73" s="62">
        <f t="shared" si="5"/>
        <v>29078.805419707933</v>
      </c>
      <c r="G73" s="63"/>
      <c r="H73" s="63"/>
      <c r="I73" s="73">
        <f>'FN ADIT Before-After'!V42-'FN FED -  STATE '!I38</f>
        <v>65</v>
      </c>
      <c r="J73" s="63">
        <f t="shared" si="6"/>
        <v>29143.805419707933</v>
      </c>
    </row>
    <row r="74" spans="1:10" x14ac:dyDescent="0.25">
      <c r="A74" t="s">
        <v>1051</v>
      </c>
      <c r="B74" s="60" t="s">
        <v>611</v>
      </c>
      <c r="C74" s="85">
        <v>50088.967499999999</v>
      </c>
      <c r="D74" s="85">
        <v>60877.360500000003</v>
      </c>
      <c r="E74" s="62">
        <v>6202</v>
      </c>
      <c r="F74" s="62">
        <f t="shared" si="5"/>
        <v>67079.36050000001</v>
      </c>
      <c r="G74" s="63"/>
      <c r="H74" s="63"/>
      <c r="J74" s="63">
        <f t="shared" si="6"/>
        <v>67079.36050000001</v>
      </c>
    </row>
    <row r="75" spans="1:10" x14ac:dyDescent="0.25">
      <c r="A75" t="s">
        <v>1052</v>
      </c>
      <c r="B75" s="60" t="s">
        <v>612</v>
      </c>
      <c r="C75" s="85">
        <v>-56291.056250000001</v>
      </c>
      <c r="D75" s="85">
        <v>-68415.283750000002</v>
      </c>
      <c r="E75" s="62">
        <v>0</v>
      </c>
      <c r="F75" s="62">
        <f t="shared" si="5"/>
        <v>-68415.283750000002</v>
      </c>
      <c r="J75" s="63">
        <f t="shared" si="6"/>
        <v>-68415.283750000002</v>
      </c>
    </row>
    <row r="76" spans="1:10" x14ac:dyDescent="0.25">
      <c r="B76" s="65" t="s">
        <v>272</v>
      </c>
      <c r="C76" s="70">
        <f>+C5+C40</f>
        <v>-55057016.382457502</v>
      </c>
      <c r="D76" s="70">
        <f t="shared" ref="D76:J76" si="7">+D5+D40</f>
        <v>-35612041.719294488</v>
      </c>
      <c r="E76" s="70">
        <f t="shared" si="7"/>
        <v>-27185</v>
      </c>
      <c r="F76" s="70">
        <f t="shared" si="7"/>
        <v>-35639226.719294488</v>
      </c>
      <c r="G76" s="70">
        <f t="shared" si="7"/>
        <v>620680</v>
      </c>
      <c r="H76" s="70">
        <f t="shared" si="7"/>
        <v>72484</v>
      </c>
      <c r="I76" s="70">
        <f t="shared" si="7"/>
        <v>98518</v>
      </c>
      <c r="J76" s="70">
        <f t="shared" si="7"/>
        <v>-34847544.719294488</v>
      </c>
    </row>
    <row r="78" spans="1:10" x14ac:dyDescent="0.25">
      <c r="B78" s="60" t="s">
        <v>616</v>
      </c>
    </row>
    <row r="79" spans="1:10" x14ac:dyDescent="0.25">
      <c r="B79" s="66" t="s">
        <v>585</v>
      </c>
      <c r="D79" s="62">
        <f>ROUND(+'FN ADIT Before-After'!L53/'FN ADIT Before-After'!$G$8*'FN ADIT Before-After'!$G$7,0)</f>
        <v>5469753</v>
      </c>
      <c r="F79" s="62">
        <f t="shared" ref="F79:F80" si="8">SUM(D79:E79)</f>
        <v>5469753</v>
      </c>
      <c r="G79" s="62">
        <f>ROUND(+'FN ADIT Before-After'!M50/'FN ADIT Before-After'!G8*'FN ADIT Before-After'!G7,0)</f>
        <v>-91137</v>
      </c>
      <c r="H79" s="87">
        <f>ROUND('FN ADIT Before-After'!N50/'FN ADIT Before-After'!$G$8*'FN ADIT Before-After'!$G$7,0)</f>
        <v>-10643</v>
      </c>
      <c r="J79" s="63">
        <f t="shared" ref="J79:J80" si="9">SUM(F79:I79)</f>
        <v>5367973</v>
      </c>
    </row>
    <row r="80" spans="1:10" x14ac:dyDescent="0.25">
      <c r="B80" s="66" t="s">
        <v>617</v>
      </c>
      <c r="D80" s="71">
        <f>ROUND(+'FN ADIT Before-After'!L53-D79,0)</f>
        <v>1131718</v>
      </c>
      <c r="E80" s="71"/>
      <c r="F80" s="71">
        <f t="shared" si="8"/>
        <v>1131718</v>
      </c>
      <c r="G80" s="71">
        <f>+'FN ADIT Before-After'!M53-G79</f>
        <v>-18857</v>
      </c>
      <c r="H80" s="71">
        <f>'FN ADIT Before-After'!N50-'FN FED -  STATE '!H79</f>
        <v>-2202</v>
      </c>
      <c r="I80" s="67"/>
      <c r="J80" s="68">
        <f t="shared" si="9"/>
        <v>1110659</v>
      </c>
    </row>
    <row r="81" spans="2:10" x14ac:dyDescent="0.25">
      <c r="D81" s="62">
        <f>SUM(D79:D80)</f>
        <v>6601471</v>
      </c>
      <c r="E81" s="62">
        <f t="shared" ref="E81:F81" si="10">SUM(E79:E80)</f>
        <v>0</v>
      </c>
      <c r="F81" s="62">
        <f t="shared" si="10"/>
        <v>6601471</v>
      </c>
      <c r="G81" s="62">
        <f>SUM(G79:G80)</f>
        <v>-109994</v>
      </c>
      <c r="H81" s="62">
        <f>SUM(H79:H80)</f>
        <v>-12845</v>
      </c>
      <c r="J81" s="63">
        <f>SUM(J79:J80)</f>
        <v>6478632</v>
      </c>
    </row>
    <row r="83" spans="2:10" ht="15.75" thickBot="1" x14ac:dyDescent="0.3">
      <c r="B83" s="20" t="s">
        <v>351</v>
      </c>
      <c r="D83" s="72">
        <f t="shared" ref="D83:J83" si="11">+D76+D81</f>
        <v>-29010570.719294488</v>
      </c>
      <c r="E83" s="72">
        <f t="shared" si="11"/>
        <v>-27185</v>
      </c>
      <c r="F83" s="72">
        <f t="shared" si="11"/>
        <v>-29037755.719294488</v>
      </c>
      <c r="G83" s="72">
        <f t="shared" si="11"/>
        <v>510686</v>
      </c>
      <c r="H83" s="72">
        <f t="shared" si="11"/>
        <v>59639</v>
      </c>
      <c r="I83" s="72">
        <f t="shared" si="11"/>
        <v>98518</v>
      </c>
      <c r="J83" s="72">
        <f t="shared" si="11"/>
        <v>-28368912.719294488</v>
      </c>
    </row>
    <row r="84" spans="2:10" ht="15.75" thickTop="1" x14ac:dyDescent="0.25"/>
    <row r="85" spans="2:10" x14ac:dyDescent="0.25">
      <c r="B85" s="76" t="s">
        <v>618</v>
      </c>
      <c r="C85" s="75">
        <f>+C5+C79</f>
        <v>-50868039.561500005</v>
      </c>
      <c r="D85" s="75">
        <f t="shared" ref="D85:J85" si="12">+D5+D79</f>
        <v>-25051070.736899991</v>
      </c>
      <c r="E85" s="75">
        <f t="shared" ref="E85:F85" si="13">+E5+E79</f>
        <v>-27663.32609982245</v>
      </c>
      <c r="F85" s="75">
        <f t="shared" si="13"/>
        <v>-25078734.062999815</v>
      </c>
      <c r="G85" s="75">
        <f t="shared" si="12"/>
        <v>423137</v>
      </c>
      <c r="H85" s="75">
        <f t="shared" ref="H85" si="14">+H5+H79</f>
        <v>49415</v>
      </c>
      <c r="I85" s="75">
        <f t="shared" si="12"/>
        <v>81630</v>
      </c>
      <c r="J85" s="75">
        <f t="shared" si="12"/>
        <v>-24524552.062999815</v>
      </c>
    </row>
    <row r="86" spans="2:10" x14ac:dyDescent="0.25">
      <c r="B86" s="76" t="s">
        <v>584</v>
      </c>
      <c r="C86" s="75">
        <f>+C40+C80</f>
        <v>-4188976.8209574986</v>
      </c>
      <c r="D86" s="75">
        <f t="shared" ref="D86:J86" si="15">+D40+D80</f>
        <v>-3959499.9823945006</v>
      </c>
      <c r="E86" s="75">
        <f t="shared" ref="E86:F86" si="16">+E40+E80</f>
        <v>478.32609982245049</v>
      </c>
      <c r="F86" s="75">
        <f t="shared" si="16"/>
        <v>-3959021.6562946755</v>
      </c>
      <c r="G86" s="75">
        <f t="shared" si="15"/>
        <v>87549</v>
      </c>
      <c r="H86" s="75">
        <f t="shared" ref="H86" si="17">+H40+H80</f>
        <v>10224</v>
      </c>
      <c r="I86" s="75">
        <f t="shared" si="15"/>
        <v>16888</v>
      </c>
      <c r="J86" s="75">
        <f t="shared" si="15"/>
        <v>-3844360.6562946755</v>
      </c>
    </row>
    <row r="87" spans="2:10" x14ac:dyDescent="0.25">
      <c r="C87" s="69"/>
      <c r="D87" s="69"/>
      <c r="E87" s="69"/>
      <c r="F87" s="69"/>
      <c r="G87" s="69"/>
      <c r="H87" s="69"/>
      <c r="I87" s="69"/>
      <c r="J87" s="69"/>
    </row>
    <row r="88" spans="2:10" x14ac:dyDescent="0.25">
      <c r="B88" s="20" t="s">
        <v>276</v>
      </c>
      <c r="C88" s="75">
        <f>SUM(C85:C87)</f>
        <v>-55057016.382457502</v>
      </c>
      <c r="D88" s="75">
        <f t="shared" ref="D88:J88" si="18">SUM(D85:D87)</f>
        <v>-29010570.719294492</v>
      </c>
      <c r="E88" s="75">
        <f t="shared" ref="E88:F88" si="19">SUM(E85:E87)</f>
        <v>-27185</v>
      </c>
      <c r="F88" s="75">
        <f t="shared" si="19"/>
        <v>-29037755.719294488</v>
      </c>
      <c r="G88" s="75">
        <f t="shared" si="18"/>
        <v>510686</v>
      </c>
      <c r="H88" s="75">
        <f t="shared" ref="H88" si="20">SUM(H85:H87)</f>
        <v>59639</v>
      </c>
      <c r="I88" s="75">
        <f t="shared" si="18"/>
        <v>98518</v>
      </c>
      <c r="J88" s="75">
        <f t="shared" si="18"/>
        <v>-28368912.719294488</v>
      </c>
    </row>
  </sheetData>
  <pageMargins left="0.7" right="0.7" top="0.75" bottom="0.75" header="0.3" footer="0.3"/>
  <pageSetup scale="57" orientation="portrait" horizontalDpi="4294967293" verticalDpi="0" r:id="rId1"/>
  <headerFoot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workbookViewId="0">
      <selection sqref="A1:E1"/>
    </sheetView>
  </sheetViews>
  <sheetFormatPr defaultColWidth="9.140625" defaultRowHeight="12.75" x14ac:dyDescent="0.2"/>
  <cols>
    <col min="1" max="1" width="22.7109375" style="56" customWidth="1"/>
    <col min="2" max="2" width="37.85546875" style="56" customWidth="1"/>
    <col min="3" max="3" width="19" style="56" customWidth="1"/>
    <col min="4" max="4" width="13.28515625" style="56" customWidth="1"/>
    <col min="5" max="5" width="18.7109375" style="56" customWidth="1"/>
    <col min="6" max="6" width="9.140625" style="56" customWidth="1"/>
    <col min="7" max="7" width="12.42578125" style="56" customWidth="1"/>
    <col min="8" max="8" width="16" style="56" customWidth="1"/>
    <col min="9" max="9" width="16.5703125" style="56" customWidth="1"/>
    <col min="10" max="10" width="10.5703125" style="56" customWidth="1"/>
    <col min="11" max="11" width="19.42578125" style="56" customWidth="1"/>
    <col min="12" max="12" width="18.28515625" style="56" customWidth="1"/>
    <col min="13" max="13" width="27" style="56" customWidth="1"/>
    <col min="14" max="14" width="21.85546875" style="56" customWidth="1"/>
    <col min="15" max="15" width="30.5703125" style="56" customWidth="1"/>
    <col min="16" max="16" width="5.140625" style="56" customWidth="1"/>
    <col min="17" max="17" width="19.28515625" style="56" customWidth="1"/>
    <col min="18" max="18" width="5.42578125" style="56" customWidth="1"/>
    <col min="19" max="19" width="14.28515625" style="56" customWidth="1"/>
    <col min="20" max="20" width="19.5703125" style="56" customWidth="1"/>
    <col min="21" max="21" width="12.5703125" style="56" customWidth="1"/>
    <col min="22" max="22" width="16.28515625" style="56" customWidth="1"/>
    <col min="23" max="23" width="9.140625" style="56"/>
    <col min="24" max="24" width="11.5703125" style="56" bestFit="1" customWidth="1"/>
    <col min="25" max="25" width="11.28515625" style="56" bestFit="1" customWidth="1"/>
    <col min="26" max="16384" width="9.140625" style="56"/>
  </cols>
  <sheetData>
    <row r="1" spans="1:25" ht="12.75" customHeight="1" x14ac:dyDescent="0.25">
      <c r="A1" s="425" t="s">
        <v>1035</v>
      </c>
      <c r="B1" s="426"/>
      <c r="C1" s="426"/>
      <c r="D1" s="426"/>
      <c r="E1" s="42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5" ht="18" customHeight="1" x14ac:dyDescent="0.25">
      <c r="A2" s="427" t="s">
        <v>320</v>
      </c>
      <c r="B2" s="426"/>
      <c r="C2" s="426"/>
      <c r="D2" s="426"/>
      <c r="E2" s="426"/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22</v>
      </c>
      <c r="S2" t="s">
        <v>22</v>
      </c>
      <c r="T2" t="s">
        <v>22</v>
      </c>
      <c r="U2" t="s">
        <v>22</v>
      </c>
      <c r="V2" t="s">
        <v>22</v>
      </c>
    </row>
    <row r="3" spans="1:25" ht="15" customHeight="1" x14ac:dyDescent="0.25">
      <c r="A3" s="428" t="s">
        <v>319</v>
      </c>
      <c r="B3" s="426"/>
      <c r="C3" s="426"/>
      <c r="D3" s="426"/>
      <c r="E3" s="426"/>
      <c r="F3" t="s">
        <v>22</v>
      </c>
      <c r="G3" t="s">
        <v>22</v>
      </c>
      <c r="H3" t="s">
        <v>22</v>
      </c>
      <c r="I3" t="s">
        <v>22</v>
      </c>
      <c r="J3" t="s">
        <v>22</v>
      </c>
      <c r="K3" t="s">
        <v>22</v>
      </c>
      <c r="L3" t="s">
        <v>22</v>
      </c>
      <c r="M3" t="s">
        <v>22</v>
      </c>
      <c r="N3" t="s">
        <v>22</v>
      </c>
      <c r="O3" t="s">
        <v>22</v>
      </c>
      <c r="P3" t="s">
        <v>22</v>
      </c>
      <c r="Q3" t="s">
        <v>22</v>
      </c>
      <c r="R3" t="s">
        <v>22</v>
      </c>
      <c r="S3" t="s">
        <v>22</v>
      </c>
      <c r="T3" t="s">
        <v>22</v>
      </c>
      <c r="U3" t="s">
        <v>22</v>
      </c>
      <c r="V3" t="s">
        <v>22</v>
      </c>
    </row>
    <row r="4" spans="1:25" ht="15" customHeight="1" x14ac:dyDescent="0.25">
      <c r="A4" s="428" t="s">
        <v>1036</v>
      </c>
      <c r="B4" s="426"/>
      <c r="C4" s="426"/>
      <c r="D4" s="426"/>
      <c r="E4" s="426"/>
      <c r="F4" t="s">
        <v>22</v>
      </c>
      <c r="G4" t="s">
        <v>22</v>
      </c>
      <c r="H4" t="s">
        <v>22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</row>
    <row r="5" spans="1:25" ht="12.75" customHeight="1" x14ac:dyDescent="0.25">
      <c r="A5" s="428" t="s">
        <v>22</v>
      </c>
      <c r="B5" s="426"/>
      <c r="C5" s="426"/>
      <c r="D5" s="426"/>
      <c r="E5" s="426"/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  <c r="R5" t="s">
        <v>22</v>
      </c>
      <c r="S5" t="s">
        <v>22</v>
      </c>
      <c r="T5" t="s">
        <v>22</v>
      </c>
      <c r="U5" t="s">
        <v>22</v>
      </c>
      <c r="V5" t="s">
        <v>22</v>
      </c>
    </row>
    <row r="6" spans="1:25" ht="12.75" customHeight="1" x14ac:dyDescent="0.25">
      <c r="A6" t="s">
        <v>22</v>
      </c>
      <c r="B6" t="s">
        <v>22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22</v>
      </c>
      <c r="S6" t="s">
        <v>22</v>
      </c>
      <c r="T6" t="s">
        <v>22</v>
      </c>
      <c r="U6" t="s">
        <v>22</v>
      </c>
      <c r="V6" t="s">
        <v>22</v>
      </c>
    </row>
    <row r="7" spans="1:25" ht="12.75" customHeight="1" x14ac:dyDescent="0.2">
      <c r="A7" s="12" t="s">
        <v>317</v>
      </c>
      <c r="B7" s="12" t="s">
        <v>316</v>
      </c>
      <c r="C7" s="12" t="s">
        <v>315</v>
      </c>
      <c r="D7" s="12" t="s">
        <v>314</v>
      </c>
      <c r="E7" s="12" t="s">
        <v>313</v>
      </c>
      <c r="F7" s="12" t="s">
        <v>312</v>
      </c>
      <c r="G7" s="12" t="s">
        <v>311</v>
      </c>
      <c r="H7" s="12" t="s">
        <v>310</v>
      </c>
      <c r="I7" s="12" t="s">
        <v>335</v>
      </c>
      <c r="J7" s="12" t="s">
        <v>324</v>
      </c>
      <c r="K7" s="12" t="s">
        <v>325</v>
      </c>
      <c r="L7" s="12" t="s">
        <v>326</v>
      </c>
      <c r="M7" s="12" t="s">
        <v>327</v>
      </c>
      <c r="N7" s="12" t="s">
        <v>328</v>
      </c>
      <c r="O7" s="12" t="s">
        <v>329</v>
      </c>
      <c r="P7" s="12" t="s">
        <v>309</v>
      </c>
      <c r="Q7" s="12" t="s">
        <v>308</v>
      </c>
      <c r="R7" s="12" t="s">
        <v>307</v>
      </c>
      <c r="S7" s="12" t="s">
        <v>306</v>
      </c>
      <c r="T7" s="12" t="s">
        <v>305</v>
      </c>
      <c r="U7" s="12" t="s">
        <v>304</v>
      </c>
      <c r="V7" s="12" t="s">
        <v>303</v>
      </c>
      <c r="X7" s="12" t="s">
        <v>338</v>
      </c>
    </row>
    <row r="8" spans="1:25" ht="12.75" customHeight="1" x14ac:dyDescent="0.25">
      <c r="A8" t="s">
        <v>33</v>
      </c>
      <c r="B8" t="s">
        <v>573</v>
      </c>
      <c r="C8" s="32">
        <v>258349</v>
      </c>
      <c r="D8" s="32">
        <v>-21</v>
      </c>
      <c r="E8" s="32">
        <v>0</v>
      </c>
      <c r="F8" s="32">
        <v>0</v>
      </c>
      <c r="G8" s="32">
        <v>258328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-88598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169730</v>
      </c>
      <c r="X8" s="33">
        <f>V8-J8-L8-N8</f>
        <v>258328</v>
      </c>
      <c r="Y8" s="33">
        <f>'FN ADIT Before-After'!F10</f>
        <v>258328</v>
      </c>
    </row>
    <row r="9" spans="1:25" ht="12.75" customHeight="1" x14ac:dyDescent="0.25">
      <c r="A9" t="s">
        <v>43</v>
      </c>
      <c r="B9" t="s">
        <v>1037</v>
      </c>
      <c r="C9" s="32">
        <v>-14840314</v>
      </c>
      <c r="D9" s="32">
        <v>1191</v>
      </c>
      <c r="E9" s="32">
        <v>0</v>
      </c>
      <c r="F9" s="32">
        <v>0</v>
      </c>
      <c r="G9" s="32">
        <v>-14839123</v>
      </c>
      <c r="H9" s="32">
        <v>0</v>
      </c>
      <c r="I9" s="32">
        <v>0</v>
      </c>
      <c r="J9" s="32">
        <v>0</v>
      </c>
      <c r="K9" s="32">
        <v>0</v>
      </c>
      <c r="L9" s="32">
        <v>4866438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649944</v>
      </c>
      <c r="T9" s="32">
        <v>0</v>
      </c>
      <c r="U9" s="32">
        <v>0</v>
      </c>
      <c r="V9" s="32">
        <v>-9322741</v>
      </c>
      <c r="X9" s="33">
        <f t="shared" ref="X9:X37" si="0">V9-J9-L9-N9</f>
        <v>-14189179</v>
      </c>
      <c r="Y9" s="33">
        <f>'FN ADIT Before-After'!F11</f>
        <v>-14189179</v>
      </c>
    </row>
    <row r="10" spans="1:25" ht="12.75" customHeight="1" x14ac:dyDescent="0.25">
      <c r="A10" t="s">
        <v>27</v>
      </c>
      <c r="B10" t="s">
        <v>302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X10" s="33">
        <f t="shared" si="0"/>
        <v>0</v>
      </c>
      <c r="Y10" s="33">
        <f>'FN ADIT Before-After'!F12</f>
        <v>0</v>
      </c>
    </row>
    <row r="11" spans="1:25" ht="12.75" customHeight="1" x14ac:dyDescent="0.25">
      <c r="A11" t="s">
        <v>59</v>
      </c>
      <c r="B11" t="s">
        <v>574</v>
      </c>
      <c r="C11" s="32">
        <v>1892197</v>
      </c>
      <c r="D11" s="32">
        <v>-152</v>
      </c>
      <c r="E11" s="32">
        <v>0</v>
      </c>
      <c r="F11" s="32">
        <v>0</v>
      </c>
      <c r="G11" s="32">
        <v>1892045</v>
      </c>
      <c r="H11" s="32">
        <v>213768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-722227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1383586</v>
      </c>
      <c r="X11" s="33">
        <f t="shared" si="0"/>
        <v>2105813</v>
      </c>
      <c r="Y11" s="33">
        <f>'FN ADIT Before-After'!F13</f>
        <v>2105813</v>
      </c>
    </row>
    <row r="12" spans="1:25" ht="12.75" customHeight="1" x14ac:dyDescent="0.25">
      <c r="A12" t="s">
        <v>575</v>
      </c>
      <c r="B12" t="s">
        <v>576</v>
      </c>
      <c r="C12" s="32">
        <v>-154535</v>
      </c>
      <c r="D12" s="32">
        <v>12</v>
      </c>
      <c r="E12" s="32">
        <v>0</v>
      </c>
      <c r="F12" s="32">
        <v>0</v>
      </c>
      <c r="G12" s="32">
        <v>-154523</v>
      </c>
      <c r="H12" s="32">
        <v>7462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50437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-96623</v>
      </c>
      <c r="X12" s="33">
        <f t="shared" si="0"/>
        <v>-147060</v>
      </c>
      <c r="Y12" s="33">
        <f>'FN ADIT Before-After'!F14</f>
        <v>-147060</v>
      </c>
    </row>
    <row r="13" spans="1:25" ht="12.75" customHeight="1" x14ac:dyDescent="0.25">
      <c r="A13" t="s">
        <v>65</v>
      </c>
      <c r="B13" t="s">
        <v>301</v>
      </c>
      <c r="C13" s="32">
        <v>46923</v>
      </c>
      <c r="D13" s="32">
        <v>-4</v>
      </c>
      <c r="E13" s="32">
        <v>0</v>
      </c>
      <c r="F13" s="32">
        <v>0</v>
      </c>
      <c r="G13" s="32">
        <v>46919</v>
      </c>
      <c r="H13" s="32">
        <v>4520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-17642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33798</v>
      </c>
      <c r="X13" s="33">
        <f t="shared" si="0"/>
        <v>51440</v>
      </c>
      <c r="Y13" s="33">
        <f>'FN ADIT Before-After'!F15</f>
        <v>51440</v>
      </c>
    </row>
    <row r="14" spans="1:25" ht="12.75" customHeight="1" x14ac:dyDescent="0.25">
      <c r="A14" t="s">
        <v>300</v>
      </c>
      <c r="B14" t="s">
        <v>299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X14" s="33">
        <f t="shared" si="0"/>
        <v>0</v>
      </c>
      <c r="Y14" s="33">
        <f>'FN ADIT Before-After'!F16</f>
        <v>0</v>
      </c>
    </row>
    <row r="15" spans="1:25" ht="12.75" customHeight="1" x14ac:dyDescent="0.25">
      <c r="A15" t="s">
        <v>380</v>
      </c>
      <c r="B15" t="s">
        <v>577</v>
      </c>
      <c r="C15" s="32">
        <v>-217169</v>
      </c>
      <c r="D15" s="32">
        <v>17</v>
      </c>
      <c r="E15" s="32">
        <v>0</v>
      </c>
      <c r="F15" s="32">
        <v>53</v>
      </c>
      <c r="G15" s="32">
        <v>-217099</v>
      </c>
      <c r="H15" s="32">
        <v>514175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-101887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195189</v>
      </c>
      <c r="X15" s="33">
        <f t="shared" si="0"/>
        <v>297076</v>
      </c>
      <c r="Y15" s="33">
        <f>'FN ADIT Before-After'!F17</f>
        <v>297076</v>
      </c>
    </row>
    <row r="16" spans="1:25" ht="12.75" customHeight="1" x14ac:dyDescent="0.25">
      <c r="A16" t="s">
        <v>298</v>
      </c>
      <c r="B16" t="s">
        <v>297</v>
      </c>
      <c r="C16" s="32">
        <v>-43934231</v>
      </c>
      <c r="D16" s="32">
        <v>3527</v>
      </c>
      <c r="E16" s="32">
        <v>147929</v>
      </c>
      <c r="F16" s="32">
        <v>-3301</v>
      </c>
      <c r="G16" s="32">
        <v>-43786076</v>
      </c>
      <c r="H16" s="32">
        <v>-2796365</v>
      </c>
      <c r="I16" s="32">
        <v>0</v>
      </c>
      <c r="J16" s="32">
        <v>15965034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32843</v>
      </c>
      <c r="U16" s="32">
        <v>0</v>
      </c>
      <c r="V16" s="32">
        <v>-30584565</v>
      </c>
      <c r="X16" s="33">
        <f t="shared" si="0"/>
        <v>-46549599</v>
      </c>
      <c r="Y16" s="33">
        <f>'FN ADIT Before-After'!F18</f>
        <v>-46549599</v>
      </c>
    </row>
    <row r="17" spans="1:25" ht="12.75" customHeight="1" x14ac:dyDescent="0.25">
      <c r="A17" t="s">
        <v>296</v>
      </c>
      <c r="B17" t="s">
        <v>295</v>
      </c>
      <c r="C17" s="32">
        <v>846449</v>
      </c>
      <c r="D17" s="32">
        <v>-68</v>
      </c>
      <c r="E17" s="32">
        <v>0</v>
      </c>
      <c r="F17" s="32">
        <v>0</v>
      </c>
      <c r="G17" s="32">
        <v>846381</v>
      </c>
      <c r="H17" s="32">
        <v>503878</v>
      </c>
      <c r="I17" s="32">
        <v>0</v>
      </c>
      <c r="J17" s="32">
        <v>-463096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887163</v>
      </c>
      <c r="X17" s="33">
        <f t="shared" si="0"/>
        <v>1350259</v>
      </c>
      <c r="Y17" s="33">
        <f>'FN ADIT Before-After'!F19</f>
        <v>1350259</v>
      </c>
    </row>
    <row r="18" spans="1:25" ht="12.75" customHeight="1" x14ac:dyDescent="0.25">
      <c r="A18" t="s">
        <v>294</v>
      </c>
      <c r="B18" t="s">
        <v>266</v>
      </c>
      <c r="C18" s="32">
        <v>-1146909</v>
      </c>
      <c r="D18" s="32">
        <v>92</v>
      </c>
      <c r="E18" s="32">
        <v>0</v>
      </c>
      <c r="F18" s="32">
        <v>0</v>
      </c>
      <c r="G18" s="32">
        <v>-1146817</v>
      </c>
      <c r="H18" s="32">
        <v>-638480</v>
      </c>
      <c r="I18" s="32">
        <v>0</v>
      </c>
      <c r="J18" s="32">
        <v>612300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-1172997</v>
      </c>
      <c r="X18" s="33">
        <f t="shared" si="0"/>
        <v>-1785297</v>
      </c>
      <c r="Y18" s="33">
        <f>'FN ADIT Before-After'!F20</f>
        <v>-1785297</v>
      </c>
    </row>
    <row r="19" spans="1:25" ht="12.75" customHeight="1" x14ac:dyDescent="0.25">
      <c r="A19" t="s">
        <v>293</v>
      </c>
      <c r="B19" t="s">
        <v>292</v>
      </c>
      <c r="C19" s="32">
        <v>-39498</v>
      </c>
      <c r="D19" s="32">
        <v>3</v>
      </c>
      <c r="E19" s="32">
        <v>0</v>
      </c>
      <c r="F19" s="32">
        <v>0</v>
      </c>
      <c r="G19" s="32">
        <v>-39495</v>
      </c>
      <c r="H19" s="32">
        <v>3243</v>
      </c>
      <c r="I19" s="32">
        <v>0</v>
      </c>
      <c r="J19" s="32">
        <v>12433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-23819</v>
      </c>
      <c r="X19" s="33">
        <f t="shared" si="0"/>
        <v>-36252</v>
      </c>
      <c r="Y19" s="33">
        <f>'FN ADIT Before-After'!F21</f>
        <v>-36252</v>
      </c>
    </row>
    <row r="20" spans="1:25" ht="12.75" customHeight="1" x14ac:dyDescent="0.25">
      <c r="A20" t="s">
        <v>291</v>
      </c>
      <c r="B20" t="s">
        <v>290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X20" s="33">
        <f t="shared" si="0"/>
        <v>0</v>
      </c>
      <c r="Y20" s="33">
        <f>'FN ADIT Before-After'!F22</f>
        <v>0</v>
      </c>
    </row>
    <row r="21" spans="1:25" ht="12.75" customHeight="1" x14ac:dyDescent="0.25">
      <c r="A21" t="s">
        <v>82</v>
      </c>
      <c r="B21" t="s">
        <v>1038</v>
      </c>
      <c r="C21" s="32">
        <v>2469115</v>
      </c>
      <c r="D21" s="32">
        <v>-198</v>
      </c>
      <c r="E21" s="32">
        <v>0</v>
      </c>
      <c r="F21" s="32">
        <v>0</v>
      </c>
      <c r="G21" s="32">
        <v>2468917</v>
      </c>
      <c r="H21" s="32">
        <v>103659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-882312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1690264</v>
      </c>
      <c r="X21" s="33">
        <f t="shared" si="0"/>
        <v>2572576</v>
      </c>
      <c r="Y21" s="33">
        <f>'FN ADIT Before-After'!F23</f>
        <v>2572576</v>
      </c>
    </row>
    <row r="22" spans="1:25" ht="12.75" customHeight="1" x14ac:dyDescent="0.25">
      <c r="A22" t="s">
        <v>903</v>
      </c>
      <c r="B22" t="s">
        <v>1039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X22" s="33">
        <f t="shared" si="0"/>
        <v>0</v>
      </c>
      <c r="Y22" s="33">
        <f>'FN ADIT Before-After'!F24</f>
        <v>0</v>
      </c>
    </row>
    <row r="23" spans="1:25" ht="12.75" customHeight="1" x14ac:dyDescent="0.25">
      <c r="A23" t="s">
        <v>114</v>
      </c>
      <c r="B23" t="s">
        <v>289</v>
      </c>
      <c r="C23" s="32">
        <v>-86405</v>
      </c>
      <c r="D23" s="32">
        <v>7</v>
      </c>
      <c r="E23" s="32">
        <v>0</v>
      </c>
      <c r="F23" s="32">
        <v>0</v>
      </c>
      <c r="G23" s="32">
        <v>-86398</v>
      </c>
      <c r="H23" s="32">
        <v>-2898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30626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-58670</v>
      </c>
      <c r="X23" s="33">
        <f t="shared" si="0"/>
        <v>-89296</v>
      </c>
      <c r="Y23" s="33">
        <f>'FN ADIT Before-After'!F25</f>
        <v>-89296</v>
      </c>
    </row>
    <row r="24" spans="1:25" ht="12.75" customHeight="1" x14ac:dyDescent="0.25">
      <c r="A24" t="s">
        <v>174</v>
      </c>
      <c r="B24" t="s">
        <v>578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X24" s="33">
        <f t="shared" si="0"/>
        <v>0</v>
      </c>
      <c r="Y24" s="33">
        <f>'FN ADIT Before-After'!F26</f>
        <v>0</v>
      </c>
    </row>
    <row r="25" spans="1:25" ht="12.75" customHeight="1" x14ac:dyDescent="0.25">
      <c r="A25" t="s">
        <v>778</v>
      </c>
      <c r="B25" t="s">
        <v>1040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X25" s="33">
        <f t="shared" si="0"/>
        <v>0</v>
      </c>
      <c r="Y25" s="33">
        <f>'FN ADIT Before-After'!F27</f>
        <v>0</v>
      </c>
    </row>
    <row r="26" spans="1:25" ht="12.75" customHeight="1" x14ac:dyDescent="0.25">
      <c r="A26" t="s">
        <v>839</v>
      </c>
      <c r="B26" t="s">
        <v>1041</v>
      </c>
      <c r="C26" s="32">
        <v>355029</v>
      </c>
      <c r="D26" s="32">
        <v>-28</v>
      </c>
      <c r="E26" s="32">
        <v>0</v>
      </c>
      <c r="F26" s="32">
        <v>0</v>
      </c>
      <c r="G26" s="32">
        <v>355001</v>
      </c>
      <c r="H26" s="32">
        <v>55585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-140818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269768</v>
      </c>
      <c r="X26" s="33">
        <f t="shared" si="0"/>
        <v>410586</v>
      </c>
      <c r="Y26" s="33">
        <f>'FN ADIT Before-After'!F28</f>
        <v>410586</v>
      </c>
    </row>
    <row r="27" spans="1:25" ht="12.75" customHeight="1" x14ac:dyDescent="0.25">
      <c r="A27" t="s">
        <v>61</v>
      </c>
      <c r="B27" t="s">
        <v>288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X27" s="33">
        <f t="shared" si="0"/>
        <v>0</v>
      </c>
      <c r="Y27" s="33">
        <f>'FN ADIT Before-After'!F29</f>
        <v>0</v>
      </c>
    </row>
    <row r="28" spans="1:25" ht="12.75" customHeight="1" x14ac:dyDescent="0.25">
      <c r="A28" t="s">
        <v>228</v>
      </c>
      <c r="B28" t="s">
        <v>287</v>
      </c>
      <c r="C28" s="32">
        <v>-394215</v>
      </c>
      <c r="D28" s="32">
        <v>32</v>
      </c>
      <c r="E28" s="32">
        <v>0</v>
      </c>
      <c r="F28" s="32">
        <v>-1</v>
      </c>
      <c r="G28" s="32">
        <v>-394184</v>
      </c>
      <c r="H28" s="32">
        <v>161102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79940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-153143</v>
      </c>
      <c r="X28" s="33">
        <f t="shared" si="0"/>
        <v>-233083</v>
      </c>
      <c r="Y28" s="33">
        <f>'FN ADIT Before-After'!F30</f>
        <v>-233083</v>
      </c>
    </row>
    <row r="29" spans="1:25" ht="12.75" customHeight="1" x14ac:dyDescent="0.25">
      <c r="A29" t="s">
        <v>204</v>
      </c>
      <c r="B29" t="s">
        <v>286</v>
      </c>
      <c r="C29" s="32">
        <v>2</v>
      </c>
      <c r="D29" s="32">
        <v>0</v>
      </c>
      <c r="E29" s="32">
        <v>0</v>
      </c>
      <c r="F29" s="32">
        <v>0</v>
      </c>
      <c r="G29" s="32">
        <v>2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-1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1</v>
      </c>
      <c r="X29" s="33">
        <f t="shared" si="0"/>
        <v>2</v>
      </c>
      <c r="Y29" s="33">
        <f>'FN ADIT Before-After'!F31</f>
        <v>2</v>
      </c>
    </row>
    <row r="30" spans="1:25" ht="12.75" customHeight="1" x14ac:dyDescent="0.25">
      <c r="A30" t="s">
        <v>285</v>
      </c>
      <c r="B30" t="s">
        <v>284</v>
      </c>
      <c r="C30" s="32">
        <v>251077</v>
      </c>
      <c r="D30" s="32">
        <v>-20</v>
      </c>
      <c r="E30" s="32">
        <v>0</v>
      </c>
      <c r="F30" s="32">
        <v>0</v>
      </c>
      <c r="G30" s="32">
        <v>251057</v>
      </c>
      <c r="H30" s="32">
        <v>820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-86386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165492</v>
      </c>
      <c r="X30" s="33">
        <f t="shared" si="0"/>
        <v>251878</v>
      </c>
      <c r="Y30" s="33">
        <f>'FN ADIT Before-After'!F32</f>
        <v>251877</v>
      </c>
    </row>
    <row r="31" spans="1:25" ht="12.75" customHeight="1" x14ac:dyDescent="0.25">
      <c r="A31" t="s">
        <v>216</v>
      </c>
      <c r="B31" t="s">
        <v>283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X31" s="33">
        <f t="shared" si="0"/>
        <v>0</v>
      </c>
      <c r="Y31" s="33">
        <f>'FN ADIT Before-After'!F33</f>
        <v>0</v>
      </c>
    </row>
    <row r="32" spans="1:25" ht="12.75" customHeight="1" x14ac:dyDescent="0.25">
      <c r="A32" t="s">
        <v>213</v>
      </c>
      <c r="B32" t="s">
        <v>282</v>
      </c>
      <c r="C32" s="32">
        <v>-933218</v>
      </c>
      <c r="D32" s="32">
        <v>60</v>
      </c>
      <c r="E32" s="32">
        <v>238936</v>
      </c>
      <c r="F32" s="32">
        <v>0</v>
      </c>
      <c r="G32" s="32">
        <v>-694222</v>
      </c>
      <c r="H32" s="32">
        <v>39699</v>
      </c>
      <c r="I32" s="32">
        <v>0</v>
      </c>
      <c r="J32" s="32">
        <v>0</v>
      </c>
      <c r="K32" s="32">
        <v>0</v>
      </c>
      <c r="L32" s="32">
        <v>125786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-528737</v>
      </c>
      <c r="X32" s="33">
        <f t="shared" si="0"/>
        <v>-654523</v>
      </c>
      <c r="Y32" s="33">
        <f>'FN ADIT Before-After'!F35</f>
        <v>-98878</v>
      </c>
    </row>
    <row r="33" spans="1:25" ht="12.75" customHeight="1" x14ac:dyDescent="0.25">
      <c r="A33" t="s">
        <v>386</v>
      </c>
      <c r="B33" t="s">
        <v>579</v>
      </c>
      <c r="C33" s="32">
        <v>-98886</v>
      </c>
      <c r="D33" s="32">
        <v>8</v>
      </c>
      <c r="E33" s="32">
        <v>0</v>
      </c>
      <c r="F33" s="32">
        <v>0</v>
      </c>
      <c r="G33" s="32">
        <v>-98878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33912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-64966</v>
      </c>
      <c r="X33" s="33">
        <f t="shared" si="0"/>
        <v>-98878</v>
      </c>
      <c r="Y33" s="33">
        <f>'FN ADIT Before-After'!F36</f>
        <v>0</v>
      </c>
    </row>
    <row r="34" spans="1:25" ht="12.75" customHeight="1" x14ac:dyDescent="0.25">
      <c r="A34" t="s">
        <v>193</v>
      </c>
      <c r="B34" t="s">
        <v>281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X34" s="33"/>
    </row>
    <row r="35" spans="1:25" ht="12.75" customHeight="1" x14ac:dyDescent="0.25">
      <c r="A35" t="s">
        <v>187</v>
      </c>
      <c r="B35" t="s">
        <v>280</v>
      </c>
      <c r="C35" s="32">
        <v>1378315</v>
      </c>
      <c r="D35" s="32">
        <v>0</v>
      </c>
      <c r="E35" s="32">
        <v>105</v>
      </c>
      <c r="F35" s="32">
        <v>-523</v>
      </c>
      <c r="G35" s="32">
        <v>1377897</v>
      </c>
      <c r="H35" s="32">
        <v>-188093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260609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-12683</v>
      </c>
      <c r="U35" s="32">
        <v>0</v>
      </c>
      <c r="V35" s="32">
        <v>1437729</v>
      </c>
      <c r="X35" s="33">
        <f t="shared" si="0"/>
        <v>1177120</v>
      </c>
      <c r="Y35" s="33">
        <f>'FN ADIT Before-After'!F38</f>
        <v>1177120</v>
      </c>
    </row>
    <row r="36" spans="1:25" ht="12.75" customHeight="1" x14ac:dyDescent="0.25">
      <c r="A36" t="s">
        <v>279</v>
      </c>
      <c r="B36" t="s">
        <v>278</v>
      </c>
      <c r="C36" s="32">
        <v>-885</v>
      </c>
      <c r="D36" s="32">
        <v>0</v>
      </c>
      <c r="E36" s="32">
        <v>0</v>
      </c>
      <c r="F36" s="32">
        <v>0</v>
      </c>
      <c r="G36" s="32">
        <v>-885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303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-582</v>
      </c>
      <c r="X36" s="33">
        <f t="shared" si="0"/>
        <v>-885</v>
      </c>
      <c r="Y36" s="33">
        <f>'FN ADIT Before-After'!F39</f>
        <v>-885</v>
      </c>
    </row>
    <row r="37" spans="1:25" ht="12.75" customHeight="1" x14ac:dyDescent="0.25">
      <c r="A37" t="s">
        <v>387</v>
      </c>
      <c r="B37" t="s">
        <v>1042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X37" s="33">
        <f t="shared" si="0"/>
        <v>0</v>
      </c>
      <c r="Y37" s="33">
        <f>'FN ADIT Before-After'!F40</f>
        <v>0</v>
      </c>
    </row>
    <row r="38" spans="1:25" ht="12.75" customHeight="1" x14ac:dyDescent="0.25">
      <c r="A38" t="s">
        <v>239</v>
      </c>
      <c r="B38" t="s">
        <v>323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5474924</v>
      </c>
      <c r="L38" s="32">
        <v>0</v>
      </c>
      <c r="M38" s="32">
        <v>1694835</v>
      </c>
      <c r="N38" s="32">
        <v>0</v>
      </c>
      <c r="O38" s="32">
        <v>-568288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6601471</v>
      </c>
      <c r="X38" s="33"/>
      <c r="Y38" s="33" t="str">
        <f>'FN ADIT Before-After'!F45</f>
        <v/>
      </c>
    </row>
    <row r="39" spans="1:25" ht="12.75" customHeight="1" x14ac:dyDescent="0.25">
      <c r="A39" t="s">
        <v>388</v>
      </c>
      <c r="B39" t="s">
        <v>580</v>
      </c>
      <c r="C39" s="32">
        <v>298002</v>
      </c>
      <c r="D39" s="32">
        <v>-24</v>
      </c>
      <c r="E39" s="32">
        <v>0</v>
      </c>
      <c r="F39" s="32">
        <v>0</v>
      </c>
      <c r="G39" s="32">
        <v>297978</v>
      </c>
      <c r="H39" s="32">
        <v>-39817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-88541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169620</v>
      </c>
      <c r="X39" s="33">
        <f t="shared" ref="X39:X41" si="1">V39-J39-L39-N39</f>
        <v>258161</v>
      </c>
      <c r="Y39" s="33">
        <f>'FN ADIT Before-After'!F42</f>
        <v>258161</v>
      </c>
    </row>
    <row r="40" spans="1:25" ht="15" x14ac:dyDescent="0.25">
      <c r="A40" t="s">
        <v>277</v>
      </c>
      <c r="B40" t="s">
        <v>277</v>
      </c>
      <c r="C40" s="32">
        <v>0</v>
      </c>
      <c r="D40" s="32">
        <v>0</v>
      </c>
      <c r="E40" s="32">
        <v>-56291</v>
      </c>
      <c r="F40" s="32">
        <v>0</v>
      </c>
      <c r="G40" s="32">
        <v>-56291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-12124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-68415</v>
      </c>
      <c r="X40" s="33">
        <f t="shared" si="1"/>
        <v>-56291</v>
      </c>
      <c r="Y40" s="33">
        <f>'FN ADIT Before-After'!F47</f>
        <v>-1</v>
      </c>
    </row>
    <row r="41" spans="1:25" ht="15" x14ac:dyDescent="0.25">
      <c r="A41" t="s">
        <v>581</v>
      </c>
      <c r="B41" t="s">
        <v>581</v>
      </c>
      <c r="C41" s="32">
        <v>50089</v>
      </c>
      <c r="D41" s="32">
        <v>0</v>
      </c>
      <c r="E41" s="32">
        <v>0</v>
      </c>
      <c r="F41" s="32">
        <v>0</v>
      </c>
      <c r="G41" s="32">
        <v>50089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10788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60877</v>
      </c>
      <c r="X41" s="33">
        <f t="shared" si="1"/>
        <v>50089</v>
      </c>
      <c r="Y41" s="33">
        <f>'FN ADIT Before-After'!F48</f>
        <v>0</v>
      </c>
    </row>
    <row r="42" spans="1:25" ht="15" x14ac:dyDescent="0.25">
      <c r="A42" t="s">
        <v>22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  <c r="Q42" t="s">
        <v>22</v>
      </c>
      <c r="R42" t="s">
        <v>22</v>
      </c>
      <c r="S42" t="s">
        <v>22</v>
      </c>
      <c r="T42" t="s">
        <v>22</v>
      </c>
      <c r="U42" t="s">
        <v>22</v>
      </c>
      <c r="V42" t="s">
        <v>22</v>
      </c>
    </row>
    <row r="43" spans="1:25" ht="15.75" thickBot="1" x14ac:dyDescent="0.3">
      <c r="A43" s="11" t="s">
        <v>276</v>
      </c>
      <c r="B43" s="11" t="s">
        <v>22</v>
      </c>
      <c r="C43" s="34">
        <v>-54000719</v>
      </c>
      <c r="D43" s="34">
        <v>4435</v>
      </c>
      <c r="E43" s="34">
        <v>330678</v>
      </c>
      <c r="F43" s="34">
        <v>-3773</v>
      </c>
      <c r="G43" s="34">
        <v>-53669379</v>
      </c>
      <c r="H43" s="34">
        <v>-2057741</v>
      </c>
      <c r="I43" s="34">
        <v>0</v>
      </c>
      <c r="J43" s="58">
        <v>16126671</v>
      </c>
      <c r="K43" s="58">
        <v>5474924</v>
      </c>
      <c r="L43" s="35">
        <v>4992224</v>
      </c>
      <c r="M43" s="35">
        <v>1694835</v>
      </c>
      <c r="N43" s="35">
        <v>-1673921</v>
      </c>
      <c r="O43" s="35">
        <v>-568288</v>
      </c>
      <c r="P43" s="34">
        <v>0</v>
      </c>
      <c r="Q43" s="34">
        <v>0</v>
      </c>
      <c r="R43" s="34">
        <v>0</v>
      </c>
      <c r="S43" s="34">
        <v>649944</v>
      </c>
      <c r="T43" s="34">
        <v>20160</v>
      </c>
      <c r="U43" s="34">
        <v>0</v>
      </c>
      <c r="V43" s="34">
        <v>-29010571</v>
      </c>
      <c r="X43" s="34">
        <f>SUM(X8:X42)</f>
        <v>-55057015</v>
      </c>
    </row>
    <row r="44" spans="1:25" ht="15.75" thickTop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5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5" ht="15" x14ac:dyDescent="0.25">
      <c r="A46"/>
      <c r="B46"/>
      <c r="C46"/>
      <c r="D46"/>
      <c r="E46"/>
      <c r="F46"/>
      <c r="G46"/>
      <c r="H46"/>
      <c r="I46"/>
      <c r="J46"/>
      <c r="K46" s="80" t="s">
        <v>337</v>
      </c>
      <c r="L46" s="81" t="s">
        <v>337</v>
      </c>
      <c r="M46"/>
      <c r="N46"/>
      <c r="O46"/>
      <c r="P46"/>
      <c r="Q46"/>
      <c r="R46"/>
      <c r="S46"/>
      <c r="T46"/>
      <c r="U46"/>
      <c r="V46"/>
    </row>
    <row r="47" spans="1:25" ht="15" x14ac:dyDescent="0.25">
      <c r="A47"/>
      <c r="B47"/>
      <c r="C47"/>
      <c r="D47"/>
      <c r="E47"/>
      <c r="F47"/>
      <c r="G47"/>
      <c r="H47"/>
      <c r="I47"/>
      <c r="J47"/>
      <c r="K47" s="73">
        <f>SUM(J43:K43)</f>
        <v>21601595</v>
      </c>
      <c r="L47" s="73">
        <f>SUM(L43:O43)</f>
        <v>4444850</v>
      </c>
      <c r="M47"/>
      <c r="N47"/>
      <c r="O47"/>
      <c r="P47"/>
      <c r="Q47"/>
      <c r="R47"/>
      <c r="S47"/>
      <c r="T47"/>
      <c r="U47"/>
      <c r="V47"/>
    </row>
    <row r="48" spans="1:25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1:22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1:22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1:22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1:22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32" orientation="landscape" horizontalDpi="300" verticalDpi="300" r:id="rId1"/>
  <headerFooter alignWithMargins="0">
    <oddHeader>&amp;L&amp;"Arial,Bold"&amp;10</oddHeader>
    <oddFooter>&amp;L&amp;"Arial,Bold"&amp;10&amp;R&amp;"Arial,Bold"&amp;10&amp;P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30"/>
  <sheetViews>
    <sheetView workbookViewId="0"/>
  </sheetViews>
  <sheetFormatPr defaultRowHeight="15" x14ac:dyDescent="0.25"/>
  <cols>
    <col min="1" max="1" width="14.85546875" customWidth="1"/>
    <col min="2" max="2" width="17.85546875" customWidth="1"/>
    <col min="3" max="3" width="11.5703125" bestFit="1" customWidth="1"/>
    <col min="4" max="4" width="13.5703125" bestFit="1" customWidth="1"/>
    <col min="5" max="5" width="14.85546875" customWidth="1"/>
    <col min="6" max="6" width="10.5703125" customWidth="1"/>
    <col min="7" max="7" width="20.42578125" customWidth="1"/>
    <col min="8" max="8" width="17.5703125" customWidth="1"/>
    <col min="9" max="9" width="19.140625" customWidth="1"/>
    <col min="10" max="10" width="20.28515625" customWidth="1"/>
    <col min="11" max="11" width="13.7109375" customWidth="1"/>
    <col min="12" max="12" width="21.140625" customWidth="1"/>
    <col min="13" max="13" width="13.140625" customWidth="1"/>
    <col min="14" max="14" width="28.7109375" customWidth="1"/>
    <col min="15" max="15" width="23.42578125" customWidth="1"/>
    <col min="16" max="16" width="24.28515625" customWidth="1"/>
    <col min="17" max="17" width="23.7109375" customWidth="1"/>
    <col min="18" max="18" width="12.42578125" customWidth="1"/>
    <col min="19" max="19" width="36.85546875" customWidth="1"/>
    <col min="20" max="20" width="32" customWidth="1"/>
    <col min="21" max="21" width="21.140625" customWidth="1"/>
    <col min="22" max="22" width="35.140625" customWidth="1"/>
    <col min="23" max="23" width="31.28515625" customWidth="1"/>
    <col min="24" max="25" width="12.42578125" customWidth="1"/>
    <col min="26" max="26" width="30.5703125" bestFit="1" customWidth="1"/>
    <col min="27" max="27" width="33.85546875" bestFit="1" customWidth="1"/>
    <col min="28" max="28" width="25.28515625" bestFit="1" customWidth="1"/>
    <col min="29" max="29" width="28.42578125" bestFit="1" customWidth="1"/>
    <col min="30" max="30" width="26.140625" bestFit="1" customWidth="1"/>
    <col min="31" max="31" width="29.28515625" bestFit="1" customWidth="1"/>
    <col min="32" max="32" width="25.5703125" bestFit="1" customWidth="1"/>
    <col min="33" max="33" width="28.7109375" bestFit="1" customWidth="1"/>
    <col min="34" max="34" width="14.28515625" bestFit="1" customWidth="1"/>
    <col min="35" max="35" width="17.5703125" bestFit="1" customWidth="1"/>
    <col min="36" max="36" width="38.7109375" bestFit="1" customWidth="1"/>
    <col min="37" max="37" width="41.85546875" bestFit="1" customWidth="1"/>
    <col min="38" max="38" width="33.85546875" bestFit="1" customWidth="1"/>
    <col min="39" max="39" width="37" bestFit="1" customWidth="1"/>
    <col min="40" max="40" width="23" bestFit="1" customWidth="1"/>
    <col min="41" max="41" width="26.28515625" bestFit="1" customWidth="1"/>
    <col min="42" max="42" width="37" bestFit="1" customWidth="1"/>
    <col min="43" max="43" width="40.140625" bestFit="1" customWidth="1"/>
    <col min="44" max="44" width="33.140625" bestFit="1" customWidth="1"/>
    <col min="45" max="45" width="36.28515625" bestFit="1" customWidth="1"/>
    <col min="46" max="46" width="12.42578125" bestFit="1" customWidth="1"/>
  </cols>
  <sheetData>
    <row r="2" spans="1:4" x14ac:dyDescent="0.25">
      <c r="A2" s="8" t="s">
        <v>4</v>
      </c>
      <c r="B2" t="s">
        <v>274</v>
      </c>
    </row>
    <row r="3" spans="1:4" x14ac:dyDescent="0.25">
      <c r="A3" s="8" t="s">
        <v>0</v>
      </c>
      <c r="B3" t="s">
        <v>41</v>
      </c>
    </row>
    <row r="5" spans="1:4" x14ac:dyDescent="0.25">
      <c r="A5" s="8" t="s">
        <v>273</v>
      </c>
      <c r="B5" s="8" t="s">
        <v>275</v>
      </c>
    </row>
    <row r="6" spans="1:4" x14ac:dyDescent="0.25">
      <c r="A6" s="8" t="s">
        <v>271</v>
      </c>
      <c r="B6" s="2">
        <v>43100</v>
      </c>
      <c r="C6" s="2">
        <v>43159</v>
      </c>
      <c r="D6" s="2" t="s">
        <v>272</v>
      </c>
    </row>
    <row r="7" spans="1:4" x14ac:dyDescent="0.25">
      <c r="A7" s="10" t="s">
        <v>33</v>
      </c>
      <c r="B7" s="9">
        <v>-88598</v>
      </c>
      <c r="C7" s="9"/>
      <c r="D7" s="9">
        <v>-88598</v>
      </c>
    </row>
    <row r="8" spans="1:4" x14ac:dyDescent="0.25">
      <c r="A8" s="10" t="s">
        <v>43</v>
      </c>
      <c r="B8" s="9">
        <v>4866438</v>
      </c>
      <c r="C8" s="9"/>
      <c r="D8" s="9">
        <v>4866438</v>
      </c>
    </row>
    <row r="9" spans="1:4" x14ac:dyDescent="0.25">
      <c r="A9" s="10" t="s">
        <v>59</v>
      </c>
      <c r="B9" s="9">
        <v>-671790</v>
      </c>
      <c r="C9" s="9"/>
      <c r="D9" s="9">
        <v>-671790</v>
      </c>
    </row>
    <row r="10" spans="1:4" x14ac:dyDescent="0.25">
      <c r="A10" s="10" t="s">
        <v>65</v>
      </c>
      <c r="B10" s="9">
        <v>-17642</v>
      </c>
      <c r="C10" s="9"/>
      <c r="D10" s="9">
        <v>-17642</v>
      </c>
    </row>
    <row r="11" spans="1:4" x14ac:dyDescent="0.25">
      <c r="A11" s="10" t="s">
        <v>48</v>
      </c>
      <c r="B11" s="9"/>
      <c r="C11" s="9">
        <v>182315</v>
      </c>
      <c r="D11" s="9">
        <v>182315</v>
      </c>
    </row>
    <row r="12" spans="1:4" x14ac:dyDescent="0.25">
      <c r="A12" s="10" t="s">
        <v>44</v>
      </c>
      <c r="B12" s="9">
        <v>16126671</v>
      </c>
      <c r="C12" s="9"/>
      <c r="D12" s="9">
        <v>16126671</v>
      </c>
    </row>
    <row r="13" spans="1:4" x14ac:dyDescent="0.25">
      <c r="A13" s="10" t="s">
        <v>82</v>
      </c>
      <c r="B13" s="9">
        <v>-882312</v>
      </c>
      <c r="C13" s="9"/>
      <c r="D13" s="9">
        <v>-882312</v>
      </c>
    </row>
    <row r="14" spans="1:4" x14ac:dyDescent="0.25">
      <c r="A14" s="10" t="s">
        <v>114</v>
      </c>
      <c r="B14" s="9">
        <v>30626</v>
      </c>
      <c r="C14" s="9"/>
      <c r="D14" s="9">
        <v>30626</v>
      </c>
    </row>
    <row r="15" spans="1:4" x14ac:dyDescent="0.25">
      <c r="A15" s="10" t="s">
        <v>228</v>
      </c>
      <c r="B15" s="9">
        <v>79940</v>
      </c>
      <c r="C15" s="9"/>
      <c r="D15" s="9">
        <v>79940</v>
      </c>
    </row>
    <row r="16" spans="1:4" x14ac:dyDescent="0.25">
      <c r="A16" s="10" t="s">
        <v>204</v>
      </c>
      <c r="B16" s="9">
        <v>-86387</v>
      </c>
      <c r="C16" s="9"/>
      <c r="D16" s="9">
        <v>-86387</v>
      </c>
    </row>
    <row r="17" spans="1:4" x14ac:dyDescent="0.25">
      <c r="A17" s="10" t="s">
        <v>213</v>
      </c>
      <c r="B17" s="9">
        <v>125786</v>
      </c>
      <c r="C17" s="9"/>
      <c r="D17" s="9">
        <v>125786</v>
      </c>
    </row>
    <row r="18" spans="1:4" x14ac:dyDescent="0.25">
      <c r="A18" s="10" t="s">
        <v>242</v>
      </c>
      <c r="B18" s="9"/>
      <c r="C18" s="9">
        <v>135072</v>
      </c>
      <c r="D18" s="9">
        <v>135072</v>
      </c>
    </row>
    <row r="19" spans="1:4" x14ac:dyDescent="0.25">
      <c r="A19" s="10" t="s">
        <v>187</v>
      </c>
      <c r="B19" s="9">
        <v>260609</v>
      </c>
      <c r="C19" s="9"/>
      <c r="D19" s="9">
        <v>260609</v>
      </c>
    </row>
    <row r="20" spans="1:4" x14ac:dyDescent="0.25">
      <c r="A20" s="10" t="s">
        <v>188</v>
      </c>
      <c r="B20" s="9">
        <v>303</v>
      </c>
      <c r="C20" s="9"/>
      <c r="D20" s="9">
        <v>303</v>
      </c>
    </row>
    <row r="21" spans="1:4" x14ac:dyDescent="0.25">
      <c r="A21" s="10" t="s">
        <v>192</v>
      </c>
      <c r="B21" s="9">
        <v>-1336</v>
      </c>
      <c r="C21" s="9"/>
      <c r="D21" s="9">
        <v>-1336</v>
      </c>
    </row>
    <row r="22" spans="1:4" x14ac:dyDescent="0.25">
      <c r="A22" s="10" t="s">
        <v>262</v>
      </c>
      <c r="B22" s="9"/>
      <c r="C22" s="9">
        <v>303293</v>
      </c>
      <c r="D22" s="9">
        <v>303293</v>
      </c>
    </row>
    <row r="23" spans="1:4" x14ac:dyDescent="0.25">
      <c r="A23" s="10" t="s">
        <v>239</v>
      </c>
      <c r="B23" s="9">
        <v>6601471</v>
      </c>
      <c r="C23" s="9">
        <v>-109994</v>
      </c>
      <c r="D23" s="9">
        <v>6491477</v>
      </c>
    </row>
    <row r="24" spans="1:4" x14ac:dyDescent="0.25">
      <c r="A24" s="10" t="s">
        <v>380</v>
      </c>
      <c r="B24" s="9">
        <v>-101887</v>
      </c>
      <c r="C24" s="9"/>
      <c r="D24" s="9">
        <v>-101887</v>
      </c>
    </row>
    <row r="25" spans="1:4" x14ac:dyDescent="0.25">
      <c r="A25" s="10" t="s">
        <v>387</v>
      </c>
      <c r="B25" s="9">
        <v>0</v>
      </c>
      <c r="C25" s="9"/>
      <c r="D25" s="9">
        <v>0</v>
      </c>
    </row>
    <row r="26" spans="1:4" x14ac:dyDescent="0.25">
      <c r="A26" s="10" t="s">
        <v>388</v>
      </c>
      <c r="B26" s="9">
        <v>-88541</v>
      </c>
      <c r="C26" s="9"/>
      <c r="D26" s="9">
        <v>-88541</v>
      </c>
    </row>
    <row r="27" spans="1:4" x14ac:dyDescent="0.25">
      <c r="A27" s="10" t="s">
        <v>839</v>
      </c>
      <c r="B27" s="9">
        <v>-140818</v>
      </c>
      <c r="C27" s="9"/>
      <c r="D27" s="9">
        <v>-140818</v>
      </c>
    </row>
    <row r="28" spans="1:4" x14ac:dyDescent="0.25">
      <c r="A28" s="10" t="s">
        <v>272</v>
      </c>
      <c r="B28" s="9">
        <v>26012533</v>
      </c>
      <c r="C28" s="9">
        <v>510686</v>
      </c>
      <c r="D28" s="9">
        <v>26523219</v>
      </c>
    </row>
    <row r="30" spans="1:4" x14ac:dyDescent="0.25">
      <c r="B30" s="9">
        <f>B28-B23</f>
        <v>19411062</v>
      </c>
      <c r="D30" s="9">
        <f>D28-D23</f>
        <v>20031742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0"/>
  <sheetViews>
    <sheetView workbookViewId="0"/>
  </sheetViews>
  <sheetFormatPr defaultRowHeight="15" x14ac:dyDescent="0.25"/>
  <cols>
    <col min="1" max="1" width="14.85546875" bestFit="1" customWidth="1"/>
    <col min="2" max="2" width="17.85546875" customWidth="1"/>
    <col min="3" max="3" width="14.28515625" bestFit="1" customWidth="1"/>
    <col min="4" max="4" width="12.42578125" bestFit="1" customWidth="1"/>
    <col min="5" max="5" width="13.5703125" bestFit="1" customWidth="1"/>
    <col min="6" max="6" width="11.5703125" customWidth="1"/>
    <col min="7" max="7" width="10.5703125" customWidth="1"/>
    <col min="8" max="9" width="13.28515625" bestFit="1" customWidth="1"/>
    <col min="10" max="10" width="9.85546875" customWidth="1"/>
    <col min="11" max="12" width="14.28515625" bestFit="1" customWidth="1"/>
    <col min="13" max="13" width="12.42578125" bestFit="1" customWidth="1"/>
    <col min="14" max="14" width="11.5703125" bestFit="1" customWidth="1"/>
    <col min="15" max="15" width="10.5703125" bestFit="1" customWidth="1"/>
    <col min="16" max="16" width="13.28515625" bestFit="1" customWidth="1"/>
    <col min="17" max="17" width="10.7109375" bestFit="1" customWidth="1"/>
  </cols>
  <sheetData>
    <row r="1" spans="1:19" x14ac:dyDescent="0.25">
      <c r="A1" s="8" t="s">
        <v>4</v>
      </c>
      <c r="B1" t="s">
        <v>274</v>
      </c>
    </row>
    <row r="2" spans="1:19" x14ac:dyDescent="0.25">
      <c r="A2" s="8" t="s">
        <v>14</v>
      </c>
      <c r="B2" t="s">
        <v>274</v>
      </c>
    </row>
    <row r="3" spans="1:1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9" x14ac:dyDescent="0.25">
      <c r="A4" s="8" t="s">
        <v>273</v>
      </c>
      <c r="B4" s="8" t="s">
        <v>275</v>
      </c>
    </row>
    <row r="5" spans="1:19" x14ac:dyDescent="0.25">
      <c r="A5" s="8" t="s">
        <v>271</v>
      </c>
      <c r="B5" t="s">
        <v>206</v>
      </c>
      <c r="C5" t="s">
        <v>24</v>
      </c>
      <c r="D5" t="s">
        <v>54</v>
      </c>
      <c r="E5" t="s">
        <v>41</v>
      </c>
      <c r="F5" t="s">
        <v>17</v>
      </c>
      <c r="G5" t="s">
        <v>89</v>
      </c>
      <c r="H5" t="s">
        <v>370</v>
      </c>
      <c r="I5" t="s">
        <v>374</v>
      </c>
      <c r="J5" t="s">
        <v>740</v>
      </c>
      <c r="K5" t="s">
        <v>775</v>
      </c>
      <c r="L5" t="s">
        <v>272</v>
      </c>
    </row>
    <row r="6" spans="1:19" x14ac:dyDescent="0.25">
      <c r="A6" s="10" t="s">
        <v>33</v>
      </c>
      <c r="B6" s="9"/>
      <c r="C6" s="9">
        <v>604020</v>
      </c>
      <c r="D6" s="9">
        <v>-361795</v>
      </c>
      <c r="E6" s="9">
        <v>-88598</v>
      </c>
      <c r="F6" s="9">
        <v>20359</v>
      </c>
      <c r="G6" s="9"/>
      <c r="H6" s="9">
        <v>-4256</v>
      </c>
      <c r="I6" s="9"/>
      <c r="J6" s="9"/>
      <c r="K6" s="9"/>
      <c r="L6" s="9">
        <v>169730</v>
      </c>
    </row>
    <row r="7" spans="1:19" x14ac:dyDescent="0.25">
      <c r="A7" s="10" t="s">
        <v>20</v>
      </c>
      <c r="B7" s="9"/>
      <c r="C7" s="9">
        <v>-1159064</v>
      </c>
      <c r="D7" s="9">
        <v>1159064</v>
      </c>
      <c r="E7" s="9"/>
      <c r="F7" s="9"/>
      <c r="G7" s="9"/>
      <c r="H7" s="9"/>
      <c r="I7" s="9"/>
      <c r="J7" s="9"/>
      <c r="K7" s="9"/>
      <c r="L7" s="9">
        <v>0</v>
      </c>
      <c r="S7" s="9"/>
    </row>
    <row r="8" spans="1:19" x14ac:dyDescent="0.25">
      <c r="A8" s="10" t="s">
        <v>43</v>
      </c>
      <c r="B8" s="9">
        <v>3899664</v>
      </c>
      <c r="C8" s="9">
        <v>0</v>
      </c>
      <c r="D8" s="9">
        <v>-8694</v>
      </c>
      <c r="E8" s="9">
        <v>4866438</v>
      </c>
      <c r="F8" s="9">
        <v>1191</v>
      </c>
      <c r="G8" s="9"/>
      <c r="H8" s="9">
        <v>8694</v>
      </c>
      <c r="I8" s="9"/>
      <c r="J8" s="9"/>
      <c r="K8" s="9">
        <v>-18090087</v>
      </c>
      <c r="L8" s="9">
        <v>-9322794</v>
      </c>
      <c r="S8" s="9"/>
    </row>
    <row r="9" spans="1:19" x14ac:dyDescent="0.25">
      <c r="A9" s="10" t="s">
        <v>59</v>
      </c>
      <c r="B9" s="9"/>
      <c r="C9" s="9">
        <v>1976584</v>
      </c>
      <c r="D9" s="9">
        <v>-750534</v>
      </c>
      <c r="E9" s="9">
        <v>-671790</v>
      </c>
      <c r="F9" s="9">
        <v>-10374</v>
      </c>
      <c r="G9" s="9">
        <v>5872</v>
      </c>
      <c r="H9" s="9">
        <v>737173</v>
      </c>
      <c r="I9" s="9"/>
      <c r="J9" s="9"/>
      <c r="K9" s="9"/>
      <c r="L9" s="9">
        <v>1286931</v>
      </c>
      <c r="S9" s="9"/>
    </row>
    <row r="10" spans="1:19" x14ac:dyDescent="0.25">
      <c r="A10" s="10" t="s">
        <v>65</v>
      </c>
      <c r="B10" s="9"/>
      <c r="C10" s="9">
        <v>22947</v>
      </c>
      <c r="D10" s="9">
        <v>0</v>
      </c>
      <c r="E10" s="9">
        <v>-17642</v>
      </c>
      <c r="F10" s="9">
        <v>-2593</v>
      </c>
      <c r="G10" s="9">
        <v>2</v>
      </c>
      <c r="H10" s="9">
        <v>31084</v>
      </c>
      <c r="I10" s="9"/>
      <c r="J10" s="9"/>
      <c r="K10" s="9"/>
      <c r="L10" s="9">
        <v>33798</v>
      </c>
      <c r="S10" s="9"/>
    </row>
    <row r="11" spans="1:19" x14ac:dyDescent="0.25">
      <c r="A11" s="10" t="s">
        <v>48</v>
      </c>
      <c r="B11" s="9"/>
      <c r="C11" s="9">
        <v>118808</v>
      </c>
      <c r="D11" s="9">
        <v>-41000</v>
      </c>
      <c r="E11" s="9"/>
      <c r="F11" s="9">
        <v>-74430</v>
      </c>
      <c r="G11" s="9">
        <v>-3378</v>
      </c>
      <c r="H11" s="9"/>
      <c r="I11" s="9"/>
      <c r="J11" s="9"/>
      <c r="K11" s="9"/>
      <c r="L11" s="9">
        <v>0</v>
      </c>
      <c r="S11" s="9"/>
    </row>
    <row r="12" spans="1:19" x14ac:dyDescent="0.25">
      <c r="A12" s="10" t="s">
        <v>44</v>
      </c>
      <c r="B12" s="9">
        <v>1241552</v>
      </c>
      <c r="C12" s="9">
        <v>-37551133.090000004</v>
      </c>
      <c r="D12" s="9">
        <v>1909146</v>
      </c>
      <c r="E12" s="9">
        <v>16126671</v>
      </c>
      <c r="F12" s="9">
        <v>-500358</v>
      </c>
      <c r="G12" s="9">
        <v>23041</v>
      </c>
      <c r="H12" s="9">
        <v>-4987838.97</v>
      </c>
      <c r="I12" s="9">
        <v>-7154176</v>
      </c>
      <c r="J12" s="9">
        <v>-503.94</v>
      </c>
      <c r="K12" s="9"/>
      <c r="L12" s="9">
        <v>-30893600.000000004</v>
      </c>
      <c r="S12" s="9"/>
    </row>
    <row r="13" spans="1:19" x14ac:dyDescent="0.25">
      <c r="A13" s="10" t="s">
        <v>82</v>
      </c>
      <c r="B13" s="9"/>
      <c r="C13" s="9">
        <v>469903</v>
      </c>
      <c r="D13" s="9">
        <v>-82429</v>
      </c>
      <c r="E13" s="9">
        <v>-882312</v>
      </c>
      <c r="F13" s="9">
        <v>-156</v>
      </c>
      <c r="G13" s="9">
        <v>-11</v>
      </c>
      <c r="H13" s="9">
        <v>2185261</v>
      </c>
      <c r="I13" s="9"/>
      <c r="J13" s="9"/>
      <c r="K13" s="9"/>
      <c r="L13" s="9">
        <v>1690256</v>
      </c>
      <c r="S13" s="9"/>
    </row>
    <row r="14" spans="1:19" x14ac:dyDescent="0.25">
      <c r="A14" s="10" t="s">
        <v>114</v>
      </c>
      <c r="B14" s="9"/>
      <c r="C14" s="9">
        <v>-43362</v>
      </c>
      <c r="D14" s="9">
        <v>-45940</v>
      </c>
      <c r="E14" s="9">
        <v>30626</v>
      </c>
      <c r="F14" s="9">
        <v>7</v>
      </c>
      <c r="G14" s="9">
        <v>-1</v>
      </c>
      <c r="H14" s="9"/>
      <c r="I14" s="9"/>
      <c r="J14" s="9"/>
      <c r="K14" s="9"/>
      <c r="L14" s="9">
        <v>-58670</v>
      </c>
      <c r="S14" s="9"/>
    </row>
    <row r="15" spans="1:19" x14ac:dyDescent="0.25">
      <c r="A15" s="10" t="s">
        <v>174</v>
      </c>
      <c r="B15" s="9">
        <v>17794</v>
      </c>
      <c r="C15" s="9">
        <v>80003.429999999949</v>
      </c>
      <c r="D15" s="9"/>
      <c r="E15" s="9"/>
      <c r="F15" s="9"/>
      <c r="G15" s="9"/>
      <c r="H15" s="9">
        <v>-97797.430000000008</v>
      </c>
      <c r="I15" s="9"/>
      <c r="J15" s="9"/>
      <c r="K15" s="9"/>
      <c r="L15" s="9">
        <v>-5.8207660913467407E-11</v>
      </c>
      <c r="S15" s="9"/>
    </row>
    <row r="16" spans="1:19" x14ac:dyDescent="0.25">
      <c r="A16" s="10" t="s">
        <v>60</v>
      </c>
      <c r="B16" s="9"/>
      <c r="C16" s="9"/>
      <c r="D16" s="9">
        <v>-662</v>
      </c>
      <c r="E16" s="9"/>
      <c r="F16" s="9">
        <v>662</v>
      </c>
      <c r="G16" s="9"/>
      <c r="H16" s="9"/>
      <c r="I16" s="9"/>
      <c r="J16" s="9"/>
      <c r="K16" s="9"/>
      <c r="L16" s="9">
        <v>0</v>
      </c>
      <c r="S16" s="9"/>
    </row>
    <row r="17" spans="1:19" x14ac:dyDescent="0.25">
      <c r="A17" s="10" t="s">
        <v>61</v>
      </c>
      <c r="B17" s="9"/>
      <c r="C17" s="9">
        <v>0</v>
      </c>
      <c r="D17" s="9"/>
      <c r="E17" s="9"/>
      <c r="F17" s="9">
        <v>0</v>
      </c>
      <c r="G17" s="9"/>
      <c r="H17" s="9"/>
      <c r="I17" s="9"/>
      <c r="J17" s="9"/>
      <c r="K17" s="9"/>
      <c r="L17" s="9">
        <v>0</v>
      </c>
      <c r="S17" s="9"/>
    </row>
    <row r="18" spans="1:19" x14ac:dyDescent="0.25">
      <c r="A18" s="10" t="s">
        <v>228</v>
      </c>
      <c r="B18" s="9"/>
      <c r="C18" s="9">
        <v>-233119.2</v>
      </c>
      <c r="D18" s="9">
        <v>-466875.80000000005</v>
      </c>
      <c r="E18" s="9">
        <v>79940</v>
      </c>
      <c r="F18" s="9">
        <v>-22591</v>
      </c>
      <c r="G18" s="9">
        <v>10</v>
      </c>
      <c r="H18" s="9">
        <v>489499</v>
      </c>
      <c r="I18" s="9"/>
      <c r="J18" s="9"/>
      <c r="K18" s="9"/>
      <c r="L18" s="9">
        <v>-153137</v>
      </c>
      <c r="S18" s="9"/>
    </row>
    <row r="19" spans="1:19" x14ac:dyDescent="0.25">
      <c r="A19" s="10" t="s">
        <v>204</v>
      </c>
      <c r="B19" s="9"/>
      <c r="C19" s="9">
        <v>226669</v>
      </c>
      <c r="D19" s="9">
        <v>-562317.69999999995</v>
      </c>
      <c r="E19" s="9">
        <v>-86387</v>
      </c>
      <c r="F19" s="9">
        <v>-20</v>
      </c>
      <c r="G19" s="9">
        <v>2</v>
      </c>
      <c r="H19" s="9">
        <v>587546.69999999995</v>
      </c>
      <c r="I19" s="9"/>
      <c r="J19" s="9"/>
      <c r="K19" s="9"/>
      <c r="L19" s="9">
        <v>165493</v>
      </c>
      <c r="S19" s="9"/>
    </row>
    <row r="20" spans="1:19" x14ac:dyDescent="0.25">
      <c r="A20" s="10" t="s">
        <v>216</v>
      </c>
      <c r="B20" s="9"/>
      <c r="C20" s="9">
        <v>171906</v>
      </c>
      <c r="D20" s="9">
        <v>39494</v>
      </c>
      <c r="E20" s="9"/>
      <c r="F20" s="9">
        <v>-1</v>
      </c>
      <c r="G20" s="9"/>
      <c r="H20" s="9">
        <v>-211399</v>
      </c>
      <c r="I20" s="9"/>
      <c r="J20" s="9"/>
      <c r="K20" s="9"/>
      <c r="L20" s="9">
        <v>0</v>
      </c>
      <c r="S20" s="9"/>
    </row>
    <row r="21" spans="1:19" x14ac:dyDescent="0.25">
      <c r="A21" s="10" t="s">
        <v>213</v>
      </c>
      <c r="B21" s="9"/>
      <c r="C21" s="9">
        <v>-939849</v>
      </c>
      <c r="D21" s="9"/>
      <c r="E21" s="9">
        <v>125786</v>
      </c>
      <c r="F21" s="9">
        <v>285347</v>
      </c>
      <c r="G21" s="9"/>
      <c r="H21" s="9"/>
      <c r="I21" s="9"/>
      <c r="J21" s="9"/>
      <c r="K21" s="9"/>
      <c r="L21" s="9">
        <v>-528716</v>
      </c>
      <c r="S21" s="9"/>
    </row>
    <row r="22" spans="1:19" x14ac:dyDescent="0.25">
      <c r="A22" s="10" t="s">
        <v>187</v>
      </c>
      <c r="B22" s="9"/>
      <c r="C22" s="9">
        <v>1275610</v>
      </c>
      <c r="D22" s="9">
        <v>-85006</v>
      </c>
      <c r="E22" s="9">
        <v>260609</v>
      </c>
      <c r="F22" s="9">
        <v>-811</v>
      </c>
      <c r="G22" s="9">
        <v>-12673</v>
      </c>
      <c r="H22" s="9"/>
      <c r="I22" s="9"/>
      <c r="J22" s="9"/>
      <c r="K22" s="9"/>
      <c r="L22" s="9">
        <v>1437729</v>
      </c>
      <c r="S22" s="9"/>
    </row>
    <row r="23" spans="1:19" x14ac:dyDescent="0.25">
      <c r="A23" s="10" t="s">
        <v>188</v>
      </c>
      <c r="B23" s="9"/>
      <c r="C23" s="9">
        <v>28388</v>
      </c>
      <c r="D23" s="9">
        <v>-71607</v>
      </c>
      <c r="E23" s="9">
        <v>303</v>
      </c>
      <c r="F23" s="9">
        <v>-1</v>
      </c>
      <c r="G23" s="9">
        <v>-885</v>
      </c>
      <c r="H23" s="9">
        <v>43220</v>
      </c>
      <c r="I23" s="9"/>
      <c r="J23" s="9"/>
      <c r="K23" s="9"/>
      <c r="L23" s="9">
        <v>-582</v>
      </c>
      <c r="S23" s="9"/>
    </row>
    <row r="24" spans="1:19" x14ac:dyDescent="0.25">
      <c r="A24" s="10" t="s">
        <v>192</v>
      </c>
      <c r="B24" s="9"/>
      <c r="C24" s="9">
        <v>0</v>
      </c>
      <c r="D24" s="9"/>
      <c r="E24" s="9">
        <v>-1336</v>
      </c>
      <c r="F24" s="9">
        <v>0</v>
      </c>
      <c r="G24" s="9"/>
      <c r="H24" s="9"/>
      <c r="I24" s="9"/>
      <c r="J24" s="9"/>
      <c r="K24" s="9"/>
      <c r="L24" s="9">
        <v>-1336</v>
      </c>
      <c r="S24" s="9"/>
    </row>
    <row r="25" spans="1:19" x14ac:dyDescent="0.25">
      <c r="A25" s="10" t="s">
        <v>239</v>
      </c>
      <c r="B25" s="9"/>
      <c r="C25" s="9"/>
      <c r="D25" s="9"/>
      <c r="E25" s="9">
        <v>6601471</v>
      </c>
      <c r="F25" s="9"/>
      <c r="G25" s="9"/>
      <c r="H25" s="9"/>
      <c r="I25" s="9"/>
      <c r="J25" s="9"/>
      <c r="K25" s="9"/>
      <c r="L25" s="9">
        <v>6601471</v>
      </c>
    </row>
    <row r="26" spans="1:19" x14ac:dyDescent="0.25">
      <c r="A26" s="10" t="s">
        <v>248</v>
      </c>
      <c r="B26" s="9"/>
      <c r="C26" s="9">
        <v>-3159</v>
      </c>
      <c r="D26" s="9">
        <v>3159</v>
      </c>
      <c r="E26" s="9"/>
      <c r="F26" s="9"/>
      <c r="G26" s="9"/>
      <c r="H26" s="9">
        <v>0</v>
      </c>
      <c r="I26" s="9"/>
      <c r="J26" s="9"/>
      <c r="K26" s="9"/>
      <c r="L26" s="9">
        <v>0</v>
      </c>
    </row>
    <row r="27" spans="1:19" x14ac:dyDescent="0.25">
      <c r="A27" s="10" t="s">
        <v>379</v>
      </c>
      <c r="B27" s="9"/>
      <c r="C27" s="9">
        <v>0</v>
      </c>
      <c r="D27" s="9">
        <v>-237141</v>
      </c>
      <c r="E27" s="9"/>
      <c r="F27" s="9">
        <v>-133985</v>
      </c>
      <c r="G27" s="9"/>
      <c r="H27" s="9">
        <v>371126</v>
      </c>
      <c r="I27" s="9"/>
      <c r="J27" s="9"/>
      <c r="K27" s="9"/>
      <c r="L27" s="9">
        <v>0</v>
      </c>
    </row>
    <row r="28" spans="1:19" x14ac:dyDescent="0.25">
      <c r="A28" s="10" t="s">
        <v>380</v>
      </c>
      <c r="B28" s="9"/>
      <c r="C28" s="9">
        <v>-187989</v>
      </c>
      <c r="D28" s="9">
        <v>316999</v>
      </c>
      <c r="E28" s="9">
        <v>-101887</v>
      </c>
      <c r="F28" s="9">
        <v>17</v>
      </c>
      <c r="G28" s="9">
        <v>43</v>
      </c>
      <c r="H28" s="9">
        <v>167960</v>
      </c>
      <c r="I28" s="9"/>
      <c r="J28" s="9"/>
      <c r="K28" s="9"/>
      <c r="L28" s="9">
        <v>195143</v>
      </c>
    </row>
    <row r="29" spans="1:19" x14ac:dyDescent="0.25">
      <c r="A29" s="10" t="s">
        <v>385</v>
      </c>
      <c r="B29" s="9"/>
      <c r="C29" s="9">
        <v>-344163</v>
      </c>
      <c r="D29" s="9">
        <v>378001</v>
      </c>
      <c r="E29" s="9"/>
      <c r="F29" s="9">
        <v>8</v>
      </c>
      <c r="G29" s="9"/>
      <c r="H29" s="9">
        <v>-33838</v>
      </c>
      <c r="I29" s="9"/>
      <c r="J29" s="9"/>
      <c r="K29" s="9"/>
      <c r="L29" s="9">
        <v>8</v>
      </c>
    </row>
    <row r="30" spans="1:19" x14ac:dyDescent="0.25">
      <c r="A30" s="10" t="s">
        <v>386</v>
      </c>
      <c r="B30" s="9">
        <v>2.3646862246096134E-11</v>
      </c>
      <c r="C30" s="9"/>
      <c r="D30" s="9">
        <v>-98886</v>
      </c>
      <c r="E30" s="9"/>
      <c r="F30" s="9"/>
      <c r="G30" s="9"/>
      <c r="H30" s="9"/>
      <c r="I30" s="9"/>
      <c r="J30" s="9"/>
      <c r="K30" s="9"/>
      <c r="L30" s="9">
        <v>-98885.999999999971</v>
      </c>
      <c r="Q30" s="41"/>
    </row>
    <row r="31" spans="1:19" x14ac:dyDescent="0.25">
      <c r="A31" s="10" t="s">
        <v>387</v>
      </c>
      <c r="B31" s="9"/>
      <c r="C31" s="9">
        <v>11273</v>
      </c>
      <c r="D31" s="9">
        <v>-18071</v>
      </c>
      <c r="E31" s="9">
        <v>0</v>
      </c>
      <c r="F31" s="9">
        <v>-257</v>
      </c>
      <c r="G31" s="9"/>
      <c r="H31" s="9">
        <v>7055</v>
      </c>
      <c r="I31" s="9"/>
      <c r="J31" s="9"/>
      <c r="K31" s="9"/>
      <c r="L31" s="9">
        <v>0</v>
      </c>
    </row>
    <row r="32" spans="1:19" x14ac:dyDescent="0.25">
      <c r="A32" s="10" t="s">
        <v>388</v>
      </c>
      <c r="B32" s="9"/>
      <c r="C32" s="9">
        <v>-46736</v>
      </c>
      <c r="D32" s="9">
        <v>-670</v>
      </c>
      <c r="E32" s="9">
        <v>-88541</v>
      </c>
      <c r="F32" s="9">
        <v>-24</v>
      </c>
      <c r="G32" s="9"/>
      <c r="H32" s="9">
        <v>305592</v>
      </c>
      <c r="I32" s="9"/>
      <c r="J32" s="9"/>
      <c r="K32" s="9"/>
      <c r="L32" s="9">
        <v>169621</v>
      </c>
    </row>
    <row r="33" spans="1:13" x14ac:dyDescent="0.25">
      <c r="A33" s="10" t="s">
        <v>761</v>
      </c>
      <c r="B33" s="9"/>
      <c r="C33" s="9">
        <v>0</v>
      </c>
      <c r="D33" s="9"/>
      <c r="E33" s="9"/>
      <c r="F33" s="9"/>
      <c r="G33" s="9"/>
      <c r="H33" s="9"/>
      <c r="I33" s="9"/>
      <c r="J33" s="9"/>
      <c r="K33" s="9"/>
      <c r="L33" s="9">
        <v>0</v>
      </c>
    </row>
    <row r="34" spans="1:13" x14ac:dyDescent="0.25">
      <c r="A34" s="10" t="s">
        <v>778</v>
      </c>
      <c r="B34" s="9">
        <v>348538</v>
      </c>
      <c r="C34" s="9"/>
      <c r="D34" s="9"/>
      <c r="E34" s="9"/>
      <c r="F34" s="9"/>
      <c r="G34" s="9"/>
      <c r="H34" s="9"/>
      <c r="I34" s="9"/>
      <c r="J34" s="9"/>
      <c r="K34" s="9">
        <v>-348538</v>
      </c>
      <c r="L34" s="9">
        <v>0</v>
      </c>
    </row>
    <row r="35" spans="1:13" x14ac:dyDescent="0.25">
      <c r="A35" s="10" t="s">
        <v>839</v>
      </c>
      <c r="B35" s="9"/>
      <c r="C35" s="9">
        <v>406446</v>
      </c>
      <c r="D35" s="9"/>
      <c r="E35" s="9">
        <v>-140818</v>
      </c>
      <c r="F35" s="9">
        <v>-28</v>
      </c>
      <c r="G35" s="9">
        <v>4159</v>
      </c>
      <c r="H35" s="9"/>
      <c r="I35" s="9"/>
      <c r="J35" s="9"/>
      <c r="K35" s="9"/>
      <c r="L35" s="9">
        <v>269759</v>
      </c>
    </row>
    <row r="36" spans="1:13" x14ac:dyDescent="0.25">
      <c r="A36" s="10" t="s">
        <v>903</v>
      </c>
      <c r="B36" s="9"/>
      <c r="C36" s="9">
        <v>0</v>
      </c>
      <c r="D36" s="9"/>
      <c r="E36" s="9"/>
      <c r="F36" s="9"/>
      <c r="G36" s="9"/>
      <c r="H36" s="9"/>
      <c r="I36" s="9"/>
      <c r="J36" s="9"/>
      <c r="K36" s="9"/>
      <c r="L36" s="9">
        <v>0</v>
      </c>
    </row>
    <row r="37" spans="1:13" x14ac:dyDescent="0.25">
      <c r="A37" s="10" t="s">
        <v>272</v>
      </c>
      <c r="B37" s="9">
        <v>5507548</v>
      </c>
      <c r="C37" s="9">
        <v>-35116016.860000007</v>
      </c>
      <c r="D37" s="9">
        <v>974234.5</v>
      </c>
      <c r="E37" s="9">
        <v>26012533</v>
      </c>
      <c r="F37" s="9">
        <v>-438038</v>
      </c>
      <c r="G37" s="9">
        <v>16181</v>
      </c>
      <c r="H37" s="9">
        <v>-400918.69999999995</v>
      </c>
      <c r="I37" s="9">
        <v>-7154176</v>
      </c>
      <c r="J37" s="9">
        <v>-503.94</v>
      </c>
      <c r="K37" s="9">
        <v>-18438625</v>
      </c>
      <c r="L37" s="9">
        <v>-29037782</v>
      </c>
      <c r="M37" s="41">
        <v>43100</v>
      </c>
    </row>
    <row r="39" spans="1:13" x14ac:dyDescent="0.25">
      <c r="L39" s="9"/>
    </row>
    <row r="48" spans="1:13" x14ac:dyDescent="0.25">
      <c r="A48" s="57" t="s">
        <v>272</v>
      </c>
      <c r="B48" s="14">
        <v>5578714</v>
      </c>
      <c r="C48" s="14">
        <v>-35116016.860000007</v>
      </c>
      <c r="D48" s="14">
        <v>974234.5</v>
      </c>
      <c r="E48" s="14">
        <v>26523219</v>
      </c>
      <c r="F48" s="14">
        <v>-438038</v>
      </c>
      <c r="G48" s="14">
        <v>16181</v>
      </c>
      <c r="H48" s="14">
        <v>-400918.69999999995</v>
      </c>
      <c r="I48" s="14">
        <v>-7154176</v>
      </c>
      <c r="J48" s="14">
        <v>-503.94</v>
      </c>
      <c r="K48" s="14">
        <v>-18438625</v>
      </c>
      <c r="L48" s="14">
        <v>-28455930</v>
      </c>
      <c r="M48" s="41">
        <v>43159</v>
      </c>
    </row>
    <row r="50" spans="2:12" x14ac:dyDescent="0.25">
      <c r="B50" s="9">
        <f>+B48-B37</f>
        <v>71166</v>
      </c>
      <c r="C50" s="9">
        <f t="shared" ref="C50:L50" si="0">+C48-C37</f>
        <v>0</v>
      </c>
      <c r="D50" s="9">
        <f t="shared" si="0"/>
        <v>0</v>
      </c>
      <c r="E50" s="9">
        <f t="shared" si="0"/>
        <v>510686</v>
      </c>
      <c r="F50" s="9">
        <f t="shared" si="0"/>
        <v>0</v>
      </c>
      <c r="G50" s="9">
        <f t="shared" si="0"/>
        <v>0</v>
      </c>
      <c r="H50" s="9">
        <f t="shared" si="0"/>
        <v>0</v>
      </c>
      <c r="I50" s="9">
        <f t="shared" si="0"/>
        <v>0</v>
      </c>
      <c r="J50" s="9">
        <f t="shared" si="0"/>
        <v>0</v>
      </c>
      <c r="K50" s="9">
        <f t="shared" si="0"/>
        <v>0</v>
      </c>
      <c r="L50" s="9">
        <f t="shared" si="0"/>
        <v>581852</v>
      </c>
    </row>
  </sheetData>
  <pageMargins left="0.7" right="0.7" top="0.75" bottom="0.75" header="0.3" footer="0.3"/>
  <pageSetup orientation="portrait" horizontalDpi="4294967293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112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2.7109375" style="3" bestFit="1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370</v>
      </c>
      <c r="B2" s="1" t="s">
        <v>371</v>
      </c>
      <c r="C2" s="1" t="s">
        <v>372</v>
      </c>
      <c r="D2" s="1" t="s">
        <v>619</v>
      </c>
      <c r="E2" s="1" t="s">
        <v>620</v>
      </c>
      <c r="F2" s="1" t="s">
        <v>19</v>
      </c>
      <c r="G2" s="1" t="s">
        <v>228</v>
      </c>
      <c r="H2" s="1" t="s">
        <v>21</v>
      </c>
      <c r="I2" s="1" t="s">
        <v>22</v>
      </c>
      <c r="J2" s="3">
        <v>236903.8</v>
      </c>
      <c r="K2" s="1" t="s">
        <v>373</v>
      </c>
      <c r="L2" s="1" t="s">
        <v>22</v>
      </c>
      <c r="M2" s="1" t="s">
        <v>22</v>
      </c>
      <c r="N2" s="1" t="s">
        <v>372</v>
      </c>
      <c r="O2" s="2">
        <v>40117</v>
      </c>
      <c r="P2" s="2">
        <v>40311</v>
      </c>
      <c r="Q2" s="1" t="s">
        <v>23</v>
      </c>
    </row>
    <row r="3" spans="1:17" x14ac:dyDescent="0.25">
      <c r="A3" s="1" t="s">
        <v>370</v>
      </c>
      <c r="B3" s="1" t="s">
        <v>371</v>
      </c>
      <c r="C3" s="1" t="s">
        <v>372</v>
      </c>
      <c r="D3" s="1" t="s">
        <v>621</v>
      </c>
      <c r="E3" s="1" t="s">
        <v>622</v>
      </c>
      <c r="F3" s="1" t="s">
        <v>19</v>
      </c>
      <c r="G3" s="1" t="s">
        <v>228</v>
      </c>
      <c r="H3" s="1" t="s">
        <v>21</v>
      </c>
      <c r="I3" s="1" t="s">
        <v>22</v>
      </c>
      <c r="J3" s="3">
        <v>115697</v>
      </c>
      <c r="K3" s="1" t="s">
        <v>373</v>
      </c>
      <c r="L3" s="1" t="s">
        <v>22</v>
      </c>
      <c r="M3" s="1" t="s">
        <v>22</v>
      </c>
      <c r="N3" s="1" t="s">
        <v>372</v>
      </c>
      <c r="O3" s="2">
        <v>40117</v>
      </c>
      <c r="P3" s="2">
        <v>40311</v>
      </c>
      <c r="Q3" s="1" t="s">
        <v>23</v>
      </c>
    </row>
    <row r="4" spans="1:17" x14ac:dyDescent="0.25">
      <c r="A4" s="1" t="s">
        <v>370</v>
      </c>
      <c r="B4" s="1" t="s">
        <v>371</v>
      </c>
      <c r="C4" s="1" t="s">
        <v>372</v>
      </c>
      <c r="D4" s="1" t="s">
        <v>619</v>
      </c>
      <c r="E4" s="1" t="s">
        <v>620</v>
      </c>
      <c r="F4" s="1" t="s">
        <v>19</v>
      </c>
      <c r="G4" s="1" t="s">
        <v>228</v>
      </c>
      <c r="H4" s="1" t="s">
        <v>21</v>
      </c>
      <c r="I4" s="1" t="s">
        <v>22</v>
      </c>
      <c r="J4" s="3">
        <v>39394</v>
      </c>
      <c r="K4" s="1" t="s">
        <v>373</v>
      </c>
      <c r="L4" s="1" t="s">
        <v>22</v>
      </c>
      <c r="M4" s="1" t="s">
        <v>22</v>
      </c>
      <c r="N4" s="1" t="s">
        <v>372</v>
      </c>
      <c r="O4" s="2">
        <v>40117</v>
      </c>
      <c r="P4" s="2">
        <v>40311</v>
      </c>
      <c r="Q4" s="1" t="s">
        <v>23</v>
      </c>
    </row>
    <row r="5" spans="1:17" x14ac:dyDescent="0.25">
      <c r="A5" s="1" t="s">
        <v>370</v>
      </c>
      <c r="B5" s="1" t="s">
        <v>371</v>
      </c>
      <c r="C5" s="1" t="s">
        <v>372</v>
      </c>
      <c r="D5" s="1" t="s">
        <v>621</v>
      </c>
      <c r="E5" s="1" t="s">
        <v>622</v>
      </c>
      <c r="F5" s="1" t="s">
        <v>19</v>
      </c>
      <c r="G5" s="1" t="s">
        <v>228</v>
      </c>
      <c r="H5" s="1" t="s">
        <v>21</v>
      </c>
      <c r="I5" s="1" t="s">
        <v>22</v>
      </c>
      <c r="J5" s="3">
        <v>19239</v>
      </c>
      <c r="K5" s="1" t="s">
        <v>373</v>
      </c>
      <c r="L5" s="1" t="s">
        <v>22</v>
      </c>
      <c r="M5" s="1" t="s">
        <v>22</v>
      </c>
      <c r="N5" s="1" t="s">
        <v>372</v>
      </c>
      <c r="O5" s="2">
        <v>40117</v>
      </c>
      <c r="P5" s="2">
        <v>40311</v>
      </c>
      <c r="Q5" s="1" t="s">
        <v>23</v>
      </c>
    </row>
    <row r="6" spans="1:17" x14ac:dyDescent="0.25">
      <c r="A6" s="1" t="s">
        <v>370</v>
      </c>
      <c r="B6" s="1" t="s">
        <v>371</v>
      </c>
      <c r="C6" s="1" t="s">
        <v>372</v>
      </c>
      <c r="D6" s="1" t="s">
        <v>623</v>
      </c>
      <c r="E6" s="1" t="s">
        <v>620</v>
      </c>
      <c r="F6" s="1" t="s">
        <v>19</v>
      </c>
      <c r="G6" s="1" t="s">
        <v>33</v>
      </c>
      <c r="H6" s="1" t="s">
        <v>21</v>
      </c>
      <c r="I6" s="1" t="s">
        <v>22</v>
      </c>
      <c r="J6" s="3">
        <v>-593</v>
      </c>
      <c r="K6" s="1" t="s">
        <v>378</v>
      </c>
      <c r="L6" s="1" t="s">
        <v>22</v>
      </c>
      <c r="M6" s="1" t="s">
        <v>22</v>
      </c>
      <c r="N6" s="1" t="s">
        <v>372</v>
      </c>
      <c r="O6" s="2">
        <v>40117</v>
      </c>
      <c r="P6" s="2">
        <v>40311</v>
      </c>
      <c r="Q6" s="1" t="s">
        <v>23</v>
      </c>
    </row>
    <row r="7" spans="1:17" x14ac:dyDescent="0.25">
      <c r="A7" s="1" t="s">
        <v>370</v>
      </c>
      <c r="B7" s="1" t="s">
        <v>371</v>
      </c>
      <c r="C7" s="1" t="s">
        <v>372</v>
      </c>
      <c r="D7" s="1" t="s">
        <v>624</v>
      </c>
      <c r="E7" s="1" t="s">
        <v>622</v>
      </c>
      <c r="F7" s="1" t="s">
        <v>19</v>
      </c>
      <c r="G7" s="1" t="s">
        <v>33</v>
      </c>
      <c r="H7" s="1" t="s">
        <v>21</v>
      </c>
      <c r="I7" s="1" t="s">
        <v>22</v>
      </c>
      <c r="J7" s="3">
        <v>-252</v>
      </c>
      <c r="K7" s="1" t="s">
        <v>378</v>
      </c>
      <c r="L7" s="1" t="s">
        <v>22</v>
      </c>
      <c r="M7" s="1" t="s">
        <v>22</v>
      </c>
      <c r="N7" s="1" t="s">
        <v>372</v>
      </c>
      <c r="O7" s="2">
        <v>40117</v>
      </c>
      <c r="P7" s="2">
        <v>40311</v>
      </c>
      <c r="Q7" s="1" t="s">
        <v>23</v>
      </c>
    </row>
    <row r="8" spans="1:17" x14ac:dyDescent="0.25">
      <c r="A8" s="1" t="s">
        <v>370</v>
      </c>
      <c r="B8" s="1" t="s">
        <v>371</v>
      </c>
      <c r="C8" s="1" t="s">
        <v>372</v>
      </c>
      <c r="D8" s="1" t="s">
        <v>623</v>
      </c>
      <c r="E8" s="1" t="s">
        <v>620</v>
      </c>
      <c r="F8" s="1" t="s">
        <v>19</v>
      </c>
      <c r="G8" s="1" t="s">
        <v>33</v>
      </c>
      <c r="H8" s="1" t="s">
        <v>21</v>
      </c>
      <c r="I8" s="1" t="s">
        <v>22</v>
      </c>
      <c r="J8" s="3">
        <v>7477</v>
      </c>
      <c r="K8" s="1" t="s">
        <v>378</v>
      </c>
      <c r="L8" s="1" t="s">
        <v>22</v>
      </c>
      <c r="M8" s="1" t="s">
        <v>22</v>
      </c>
      <c r="N8" s="1" t="s">
        <v>372</v>
      </c>
      <c r="O8" s="2">
        <v>40117</v>
      </c>
      <c r="P8" s="2">
        <v>40311</v>
      </c>
      <c r="Q8" s="1" t="s">
        <v>23</v>
      </c>
    </row>
    <row r="9" spans="1:17" x14ac:dyDescent="0.25">
      <c r="A9" s="1" t="s">
        <v>370</v>
      </c>
      <c r="B9" s="1" t="s">
        <v>371</v>
      </c>
      <c r="C9" s="1" t="s">
        <v>372</v>
      </c>
      <c r="D9" s="1" t="s">
        <v>623</v>
      </c>
      <c r="E9" s="1" t="s">
        <v>620</v>
      </c>
      <c r="F9" s="1" t="s">
        <v>19</v>
      </c>
      <c r="G9" s="1" t="s">
        <v>33</v>
      </c>
      <c r="H9" s="1" t="s">
        <v>21</v>
      </c>
      <c r="I9" s="1" t="s">
        <v>22</v>
      </c>
      <c r="J9" s="3">
        <v>206</v>
      </c>
      <c r="K9" s="1" t="s">
        <v>378</v>
      </c>
      <c r="L9" s="1" t="s">
        <v>22</v>
      </c>
      <c r="M9" s="1" t="s">
        <v>22</v>
      </c>
      <c r="N9" s="1" t="s">
        <v>372</v>
      </c>
      <c r="O9" s="2">
        <v>40117</v>
      </c>
      <c r="P9" s="2">
        <v>40311</v>
      </c>
      <c r="Q9" s="1" t="s">
        <v>23</v>
      </c>
    </row>
    <row r="10" spans="1:17" x14ac:dyDescent="0.25">
      <c r="A10" s="1" t="s">
        <v>370</v>
      </c>
      <c r="B10" s="1" t="s">
        <v>371</v>
      </c>
      <c r="C10" s="1" t="s">
        <v>372</v>
      </c>
      <c r="D10" s="1" t="s">
        <v>624</v>
      </c>
      <c r="E10" s="1" t="s">
        <v>622</v>
      </c>
      <c r="F10" s="1" t="s">
        <v>19</v>
      </c>
      <c r="G10" s="1" t="s">
        <v>33</v>
      </c>
      <c r="H10" s="1" t="s">
        <v>21</v>
      </c>
      <c r="I10" s="1" t="s">
        <v>22</v>
      </c>
      <c r="J10" s="3">
        <v>87</v>
      </c>
      <c r="K10" s="1" t="s">
        <v>378</v>
      </c>
      <c r="L10" s="1" t="s">
        <v>22</v>
      </c>
      <c r="M10" s="1" t="s">
        <v>22</v>
      </c>
      <c r="N10" s="1" t="s">
        <v>372</v>
      </c>
      <c r="O10" s="2">
        <v>40117</v>
      </c>
      <c r="P10" s="2">
        <v>40311</v>
      </c>
      <c r="Q10" s="1" t="s">
        <v>23</v>
      </c>
    </row>
    <row r="11" spans="1:17" x14ac:dyDescent="0.25">
      <c r="A11" s="1" t="s">
        <v>370</v>
      </c>
      <c r="B11" s="1" t="s">
        <v>371</v>
      </c>
      <c r="C11" s="1" t="s">
        <v>372</v>
      </c>
      <c r="D11" s="1" t="s">
        <v>625</v>
      </c>
      <c r="E11" s="1" t="s">
        <v>620</v>
      </c>
      <c r="F11" s="1" t="s">
        <v>19</v>
      </c>
      <c r="G11" s="1" t="s">
        <v>43</v>
      </c>
      <c r="H11" s="1" t="s">
        <v>21</v>
      </c>
      <c r="I11" s="1" t="s">
        <v>22</v>
      </c>
      <c r="J11" s="3">
        <v>6186</v>
      </c>
      <c r="K11" s="1" t="s">
        <v>378</v>
      </c>
      <c r="L11" s="1" t="s">
        <v>22</v>
      </c>
      <c r="M11" s="1" t="s">
        <v>22</v>
      </c>
      <c r="N11" s="1" t="s">
        <v>372</v>
      </c>
      <c r="O11" s="2">
        <v>40117</v>
      </c>
      <c r="P11" s="2">
        <v>40311</v>
      </c>
      <c r="Q11" s="1" t="s">
        <v>23</v>
      </c>
    </row>
    <row r="12" spans="1:17" x14ac:dyDescent="0.25">
      <c r="A12" s="1" t="s">
        <v>370</v>
      </c>
      <c r="B12" s="1" t="s">
        <v>371</v>
      </c>
      <c r="C12" s="1" t="s">
        <v>372</v>
      </c>
      <c r="D12" s="1" t="s">
        <v>626</v>
      </c>
      <c r="E12" s="1" t="s">
        <v>622</v>
      </c>
      <c r="F12" s="1" t="s">
        <v>19</v>
      </c>
      <c r="G12" s="1" t="s">
        <v>43</v>
      </c>
      <c r="H12" s="1" t="s">
        <v>21</v>
      </c>
      <c r="I12" s="1" t="s">
        <v>22</v>
      </c>
      <c r="J12" s="3">
        <v>2508</v>
      </c>
      <c r="K12" s="1" t="s">
        <v>378</v>
      </c>
      <c r="L12" s="1" t="s">
        <v>22</v>
      </c>
      <c r="M12" s="1" t="s">
        <v>22</v>
      </c>
      <c r="N12" s="1" t="s">
        <v>372</v>
      </c>
      <c r="O12" s="2">
        <v>40117</v>
      </c>
      <c r="P12" s="2">
        <v>40311</v>
      </c>
      <c r="Q12" s="1" t="s">
        <v>23</v>
      </c>
    </row>
    <row r="13" spans="1:17" x14ac:dyDescent="0.25">
      <c r="A13" s="1" t="s">
        <v>370</v>
      </c>
      <c r="B13" s="1" t="s">
        <v>371</v>
      </c>
      <c r="C13" s="1" t="s">
        <v>372</v>
      </c>
      <c r="D13" s="1" t="s">
        <v>623</v>
      </c>
      <c r="E13" s="1" t="s">
        <v>620</v>
      </c>
      <c r="F13" s="1" t="s">
        <v>19</v>
      </c>
      <c r="G13" s="1" t="s">
        <v>33</v>
      </c>
      <c r="H13" s="1" t="s">
        <v>21</v>
      </c>
      <c r="I13" s="1" t="s">
        <v>22</v>
      </c>
      <c r="J13" s="3">
        <v>-109</v>
      </c>
      <c r="K13" s="1" t="s">
        <v>378</v>
      </c>
      <c r="L13" s="1" t="s">
        <v>22</v>
      </c>
      <c r="M13" s="1" t="s">
        <v>22</v>
      </c>
      <c r="N13" s="1" t="s">
        <v>372</v>
      </c>
      <c r="O13" s="2">
        <v>40117</v>
      </c>
      <c r="P13" s="2">
        <v>40311</v>
      </c>
      <c r="Q13" s="1" t="s">
        <v>23</v>
      </c>
    </row>
    <row r="14" spans="1:17" x14ac:dyDescent="0.25">
      <c r="A14" s="1" t="s">
        <v>370</v>
      </c>
      <c r="B14" s="1" t="s">
        <v>371</v>
      </c>
      <c r="C14" s="1" t="s">
        <v>372</v>
      </c>
      <c r="D14" s="1" t="s">
        <v>623</v>
      </c>
      <c r="E14" s="1" t="s">
        <v>620</v>
      </c>
      <c r="F14" s="1" t="s">
        <v>19</v>
      </c>
      <c r="G14" s="1" t="s">
        <v>33</v>
      </c>
      <c r="H14" s="1" t="s">
        <v>21</v>
      </c>
      <c r="I14" s="1" t="s">
        <v>22</v>
      </c>
      <c r="J14" s="3">
        <v>6704</v>
      </c>
      <c r="K14" s="1" t="s">
        <v>378</v>
      </c>
      <c r="L14" s="1" t="s">
        <v>22</v>
      </c>
      <c r="M14" s="1" t="s">
        <v>22</v>
      </c>
      <c r="N14" s="1" t="s">
        <v>372</v>
      </c>
      <c r="O14" s="2">
        <v>40117</v>
      </c>
      <c r="P14" s="2">
        <v>40311</v>
      </c>
      <c r="Q14" s="1" t="s">
        <v>23</v>
      </c>
    </row>
    <row r="15" spans="1:17" x14ac:dyDescent="0.25">
      <c r="A15" s="1" t="s">
        <v>370</v>
      </c>
      <c r="B15" s="1" t="s">
        <v>371</v>
      </c>
      <c r="C15" s="1" t="s">
        <v>372</v>
      </c>
      <c r="D15" s="1" t="s">
        <v>624</v>
      </c>
      <c r="E15" s="1" t="s">
        <v>622</v>
      </c>
      <c r="F15" s="1" t="s">
        <v>19</v>
      </c>
      <c r="G15" s="1" t="s">
        <v>33</v>
      </c>
      <c r="H15" s="1" t="s">
        <v>21</v>
      </c>
      <c r="I15" s="1" t="s">
        <v>22</v>
      </c>
      <c r="J15" s="3">
        <v>11023</v>
      </c>
      <c r="K15" s="1" t="s">
        <v>378</v>
      </c>
      <c r="L15" s="1" t="s">
        <v>22</v>
      </c>
      <c r="M15" s="1" t="s">
        <v>22</v>
      </c>
      <c r="N15" s="1" t="s">
        <v>372</v>
      </c>
      <c r="O15" s="2">
        <v>40117</v>
      </c>
      <c r="P15" s="2">
        <v>40311</v>
      </c>
      <c r="Q15" s="1" t="s">
        <v>23</v>
      </c>
    </row>
    <row r="16" spans="1:17" x14ac:dyDescent="0.25">
      <c r="A16" s="1" t="s">
        <v>370</v>
      </c>
      <c r="B16" s="1" t="s">
        <v>371</v>
      </c>
      <c r="C16" s="1" t="s">
        <v>372</v>
      </c>
      <c r="D16" s="1" t="s">
        <v>627</v>
      </c>
      <c r="E16" s="1" t="s">
        <v>620</v>
      </c>
      <c r="F16" s="1" t="s">
        <v>19</v>
      </c>
      <c r="G16" s="1" t="s">
        <v>33</v>
      </c>
      <c r="H16" s="1" t="s">
        <v>34</v>
      </c>
      <c r="I16" s="1" t="s">
        <v>22</v>
      </c>
      <c r="J16" s="3">
        <v>2402</v>
      </c>
      <c r="K16" s="1" t="s">
        <v>378</v>
      </c>
      <c r="L16" s="1" t="s">
        <v>22</v>
      </c>
      <c r="M16" s="1" t="s">
        <v>22</v>
      </c>
      <c r="N16" s="1" t="s">
        <v>372</v>
      </c>
      <c r="O16" s="2">
        <v>40117</v>
      </c>
      <c r="P16" s="2">
        <v>40311</v>
      </c>
      <c r="Q16" s="1" t="s">
        <v>23</v>
      </c>
    </row>
    <row r="17" spans="1:17" x14ac:dyDescent="0.25">
      <c r="A17" s="1" t="s">
        <v>370</v>
      </c>
      <c r="B17" s="1" t="s">
        <v>371</v>
      </c>
      <c r="C17" s="1" t="s">
        <v>372</v>
      </c>
      <c r="D17" s="1" t="s">
        <v>628</v>
      </c>
      <c r="E17" s="1" t="s">
        <v>622</v>
      </c>
      <c r="F17" s="1" t="s">
        <v>19</v>
      </c>
      <c r="G17" s="1" t="s">
        <v>33</v>
      </c>
      <c r="H17" s="1" t="s">
        <v>34</v>
      </c>
      <c r="I17" s="1" t="s">
        <v>22</v>
      </c>
      <c r="J17" s="3">
        <v>-421</v>
      </c>
      <c r="K17" s="1" t="s">
        <v>378</v>
      </c>
      <c r="L17" s="1" t="s">
        <v>22</v>
      </c>
      <c r="M17" s="1" t="s">
        <v>22</v>
      </c>
      <c r="N17" s="1" t="s">
        <v>372</v>
      </c>
      <c r="O17" s="2">
        <v>40117</v>
      </c>
      <c r="P17" s="2">
        <v>40311</v>
      </c>
      <c r="Q17" s="1" t="s">
        <v>23</v>
      </c>
    </row>
    <row r="18" spans="1:17" x14ac:dyDescent="0.25">
      <c r="A18" s="1" t="s">
        <v>370</v>
      </c>
      <c r="B18" s="1" t="s">
        <v>371</v>
      </c>
      <c r="C18" s="1" t="s">
        <v>372</v>
      </c>
      <c r="D18" s="1" t="s">
        <v>627</v>
      </c>
      <c r="E18" s="1" t="s">
        <v>620</v>
      </c>
      <c r="F18" s="1" t="s">
        <v>19</v>
      </c>
      <c r="G18" s="1" t="s">
        <v>33</v>
      </c>
      <c r="H18" s="1" t="s">
        <v>34</v>
      </c>
      <c r="I18" s="1" t="s">
        <v>22</v>
      </c>
      <c r="J18" s="3">
        <v>-158193</v>
      </c>
      <c r="K18" s="1" t="s">
        <v>378</v>
      </c>
      <c r="L18" s="1" t="s">
        <v>22</v>
      </c>
      <c r="M18" s="1" t="s">
        <v>22</v>
      </c>
      <c r="N18" s="1" t="s">
        <v>372</v>
      </c>
      <c r="O18" s="2">
        <v>40117</v>
      </c>
      <c r="P18" s="2">
        <v>40311</v>
      </c>
      <c r="Q18" s="1" t="s">
        <v>23</v>
      </c>
    </row>
    <row r="19" spans="1:17" x14ac:dyDescent="0.25">
      <c r="A19" s="1" t="s">
        <v>370</v>
      </c>
      <c r="B19" s="1" t="s">
        <v>371</v>
      </c>
      <c r="C19" s="1" t="s">
        <v>372</v>
      </c>
      <c r="D19" s="1" t="s">
        <v>628</v>
      </c>
      <c r="E19" s="1" t="s">
        <v>622</v>
      </c>
      <c r="F19" s="1" t="s">
        <v>19</v>
      </c>
      <c r="G19" s="1" t="s">
        <v>33</v>
      </c>
      <c r="H19" s="1" t="s">
        <v>34</v>
      </c>
      <c r="I19" s="1" t="s">
        <v>22</v>
      </c>
      <c r="J19" s="3">
        <v>-59835</v>
      </c>
      <c r="K19" s="1" t="s">
        <v>378</v>
      </c>
      <c r="L19" s="1" t="s">
        <v>22</v>
      </c>
      <c r="M19" s="1" t="s">
        <v>22</v>
      </c>
      <c r="N19" s="1" t="s">
        <v>372</v>
      </c>
      <c r="O19" s="2">
        <v>40117</v>
      </c>
      <c r="P19" s="2">
        <v>40311</v>
      </c>
      <c r="Q19" s="1" t="s">
        <v>23</v>
      </c>
    </row>
    <row r="20" spans="1:17" x14ac:dyDescent="0.25">
      <c r="A20" s="1" t="s">
        <v>374</v>
      </c>
      <c r="B20" s="1" t="s">
        <v>371</v>
      </c>
      <c r="C20" s="1" t="s">
        <v>375</v>
      </c>
      <c r="D20" s="1" t="s">
        <v>629</v>
      </c>
      <c r="E20" s="1" t="s">
        <v>541</v>
      </c>
      <c r="F20" s="1" t="s">
        <v>19</v>
      </c>
      <c r="G20" s="1" t="s">
        <v>44</v>
      </c>
      <c r="H20" s="1" t="s">
        <v>34</v>
      </c>
      <c r="I20" s="1" t="s">
        <v>22</v>
      </c>
      <c r="J20" s="3">
        <v>-6861335</v>
      </c>
      <c r="K20" s="1" t="s">
        <v>377</v>
      </c>
      <c r="L20" s="1" t="s">
        <v>22</v>
      </c>
      <c r="M20" s="1" t="s">
        <v>22</v>
      </c>
      <c r="N20" s="1" t="s">
        <v>375</v>
      </c>
      <c r="O20" s="2">
        <v>40117</v>
      </c>
      <c r="P20" s="2">
        <v>40207</v>
      </c>
      <c r="Q20" s="1" t="s">
        <v>23</v>
      </c>
    </row>
    <row r="21" spans="1:17" x14ac:dyDescent="0.25">
      <c r="A21" s="1" t="s">
        <v>370</v>
      </c>
      <c r="B21" s="1" t="s">
        <v>371</v>
      </c>
      <c r="C21" s="1" t="s">
        <v>372</v>
      </c>
      <c r="D21" s="1" t="s">
        <v>630</v>
      </c>
      <c r="E21" s="1" t="s">
        <v>620</v>
      </c>
      <c r="F21" s="1" t="s">
        <v>19</v>
      </c>
      <c r="G21" s="1" t="s">
        <v>44</v>
      </c>
      <c r="H21" s="1" t="s">
        <v>34</v>
      </c>
      <c r="I21" s="1" t="s">
        <v>22</v>
      </c>
      <c r="J21" s="3">
        <v>-190734</v>
      </c>
      <c r="K21" s="1" t="s">
        <v>378</v>
      </c>
      <c r="L21" s="1" t="s">
        <v>22</v>
      </c>
      <c r="M21" s="1" t="s">
        <v>22</v>
      </c>
      <c r="N21" s="1" t="s">
        <v>372</v>
      </c>
      <c r="O21" s="2">
        <v>40117</v>
      </c>
      <c r="P21" s="2">
        <v>40311</v>
      </c>
      <c r="Q21" s="1" t="s">
        <v>23</v>
      </c>
    </row>
    <row r="22" spans="1:17" x14ac:dyDescent="0.25">
      <c r="A22" s="1" t="s">
        <v>370</v>
      </c>
      <c r="B22" s="1" t="s">
        <v>371</v>
      </c>
      <c r="C22" s="1" t="s">
        <v>372</v>
      </c>
      <c r="D22" s="1" t="s">
        <v>631</v>
      </c>
      <c r="E22" s="1" t="s">
        <v>622</v>
      </c>
      <c r="F22" s="1" t="s">
        <v>19</v>
      </c>
      <c r="G22" s="1" t="s">
        <v>44</v>
      </c>
      <c r="H22" s="1" t="s">
        <v>34</v>
      </c>
      <c r="I22" s="1" t="s">
        <v>22</v>
      </c>
      <c r="J22" s="3">
        <v>-109136</v>
      </c>
      <c r="K22" s="1" t="s">
        <v>378</v>
      </c>
      <c r="L22" s="1" t="s">
        <v>22</v>
      </c>
      <c r="M22" s="1" t="s">
        <v>22</v>
      </c>
      <c r="N22" s="1" t="s">
        <v>372</v>
      </c>
      <c r="O22" s="2">
        <v>40117</v>
      </c>
      <c r="P22" s="2">
        <v>40311</v>
      </c>
      <c r="Q22" s="1" t="s">
        <v>23</v>
      </c>
    </row>
    <row r="23" spans="1:17" x14ac:dyDescent="0.25">
      <c r="A23" s="1" t="s">
        <v>370</v>
      </c>
      <c r="B23" s="1" t="s">
        <v>371</v>
      </c>
      <c r="C23" s="1" t="s">
        <v>372</v>
      </c>
      <c r="D23" s="1" t="s">
        <v>632</v>
      </c>
      <c r="E23" s="1" t="s">
        <v>620</v>
      </c>
      <c r="F23" s="1" t="s">
        <v>19</v>
      </c>
      <c r="G23" s="1" t="s">
        <v>65</v>
      </c>
      <c r="H23" s="1" t="s">
        <v>49</v>
      </c>
      <c r="I23" s="1" t="s">
        <v>22</v>
      </c>
      <c r="J23" s="3">
        <v>950</v>
      </c>
      <c r="K23" s="1" t="s">
        <v>378</v>
      </c>
      <c r="L23" s="1" t="s">
        <v>22</v>
      </c>
      <c r="M23" s="1" t="s">
        <v>22</v>
      </c>
      <c r="N23" s="1" t="s">
        <v>372</v>
      </c>
      <c r="O23" s="2">
        <v>40117</v>
      </c>
      <c r="P23" s="2">
        <v>40311</v>
      </c>
      <c r="Q23" s="1" t="s">
        <v>23</v>
      </c>
    </row>
    <row r="24" spans="1:17" x14ac:dyDescent="0.25">
      <c r="A24" s="1" t="s">
        <v>370</v>
      </c>
      <c r="B24" s="1" t="s">
        <v>371</v>
      </c>
      <c r="C24" s="1" t="s">
        <v>372</v>
      </c>
      <c r="D24" s="1" t="s">
        <v>633</v>
      </c>
      <c r="E24" s="1" t="s">
        <v>622</v>
      </c>
      <c r="F24" s="1" t="s">
        <v>19</v>
      </c>
      <c r="G24" s="1" t="s">
        <v>65</v>
      </c>
      <c r="H24" s="1" t="s">
        <v>49</v>
      </c>
      <c r="I24" s="1" t="s">
        <v>22</v>
      </c>
      <c r="J24" s="3">
        <v>64</v>
      </c>
      <c r="K24" s="1" t="s">
        <v>378</v>
      </c>
      <c r="L24" s="1" t="s">
        <v>22</v>
      </c>
      <c r="M24" s="1" t="s">
        <v>22</v>
      </c>
      <c r="N24" s="1" t="s">
        <v>372</v>
      </c>
      <c r="O24" s="2">
        <v>40117</v>
      </c>
      <c r="P24" s="2">
        <v>40311</v>
      </c>
      <c r="Q24" s="1" t="s">
        <v>23</v>
      </c>
    </row>
    <row r="25" spans="1:17" x14ac:dyDescent="0.25">
      <c r="A25" s="1" t="s">
        <v>370</v>
      </c>
      <c r="B25" s="1" t="s">
        <v>371</v>
      </c>
      <c r="C25" s="1" t="s">
        <v>372</v>
      </c>
      <c r="D25" s="1" t="s">
        <v>630</v>
      </c>
      <c r="E25" s="1" t="s">
        <v>620</v>
      </c>
      <c r="F25" s="1" t="s">
        <v>19</v>
      </c>
      <c r="G25" s="1" t="s">
        <v>44</v>
      </c>
      <c r="H25" s="1" t="s">
        <v>34</v>
      </c>
      <c r="I25" s="1" t="s">
        <v>22</v>
      </c>
      <c r="J25" s="3">
        <v>-5271</v>
      </c>
      <c r="K25" s="1" t="s">
        <v>378</v>
      </c>
      <c r="L25" s="1" t="s">
        <v>22</v>
      </c>
      <c r="M25" s="1" t="s">
        <v>22</v>
      </c>
      <c r="N25" s="1" t="s">
        <v>372</v>
      </c>
      <c r="O25" s="2">
        <v>40117</v>
      </c>
      <c r="P25" s="2">
        <v>40311</v>
      </c>
      <c r="Q25" s="1" t="s">
        <v>23</v>
      </c>
    </row>
    <row r="26" spans="1:17" x14ac:dyDescent="0.25">
      <c r="A26" s="1" t="s">
        <v>370</v>
      </c>
      <c r="B26" s="1" t="s">
        <v>371</v>
      </c>
      <c r="C26" s="1" t="s">
        <v>372</v>
      </c>
      <c r="D26" s="1" t="s">
        <v>631</v>
      </c>
      <c r="E26" s="1" t="s">
        <v>622</v>
      </c>
      <c r="F26" s="1" t="s">
        <v>19</v>
      </c>
      <c r="G26" s="1" t="s">
        <v>44</v>
      </c>
      <c r="H26" s="1" t="s">
        <v>34</v>
      </c>
      <c r="I26" s="1" t="s">
        <v>22</v>
      </c>
      <c r="J26" s="3">
        <v>-558</v>
      </c>
      <c r="K26" s="1" t="s">
        <v>378</v>
      </c>
      <c r="L26" s="1" t="s">
        <v>22</v>
      </c>
      <c r="M26" s="1" t="s">
        <v>22</v>
      </c>
      <c r="N26" s="1" t="s">
        <v>372</v>
      </c>
      <c r="O26" s="2">
        <v>40117</v>
      </c>
      <c r="P26" s="2">
        <v>40311</v>
      </c>
      <c r="Q26" s="1" t="s">
        <v>23</v>
      </c>
    </row>
    <row r="27" spans="1:17" x14ac:dyDescent="0.25">
      <c r="A27" s="1" t="s">
        <v>370</v>
      </c>
      <c r="B27" s="1" t="s">
        <v>371</v>
      </c>
      <c r="C27" s="1" t="s">
        <v>372</v>
      </c>
      <c r="D27" s="1" t="s">
        <v>634</v>
      </c>
      <c r="E27" s="1" t="s">
        <v>620</v>
      </c>
      <c r="F27" s="1" t="s">
        <v>19</v>
      </c>
      <c r="G27" s="1" t="s">
        <v>380</v>
      </c>
      <c r="H27" s="1" t="s">
        <v>49</v>
      </c>
      <c r="I27" s="1" t="s">
        <v>22</v>
      </c>
      <c r="J27" s="3">
        <v>15443</v>
      </c>
      <c r="K27" s="1" t="s">
        <v>378</v>
      </c>
      <c r="L27" s="1" t="s">
        <v>22</v>
      </c>
      <c r="M27" s="1" t="s">
        <v>22</v>
      </c>
      <c r="N27" s="1" t="s">
        <v>372</v>
      </c>
      <c r="O27" s="2">
        <v>40117</v>
      </c>
      <c r="P27" s="2">
        <v>40311</v>
      </c>
      <c r="Q27" s="1" t="s">
        <v>23</v>
      </c>
    </row>
    <row r="28" spans="1:17" x14ac:dyDescent="0.25">
      <c r="A28" s="1" t="s">
        <v>370</v>
      </c>
      <c r="B28" s="1" t="s">
        <v>371</v>
      </c>
      <c r="C28" s="1" t="s">
        <v>372</v>
      </c>
      <c r="D28" s="1" t="s">
        <v>635</v>
      </c>
      <c r="E28" s="1" t="s">
        <v>622</v>
      </c>
      <c r="F28" s="1" t="s">
        <v>19</v>
      </c>
      <c r="G28" s="1" t="s">
        <v>380</v>
      </c>
      <c r="H28" s="1" t="s">
        <v>49</v>
      </c>
      <c r="I28" s="1" t="s">
        <v>22</v>
      </c>
      <c r="J28" s="3">
        <v>-11608</v>
      </c>
      <c r="K28" s="1" t="s">
        <v>378</v>
      </c>
      <c r="L28" s="1" t="s">
        <v>22</v>
      </c>
      <c r="M28" s="1" t="s">
        <v>22</v>
      </c>
      <c r="N28" s="1" t="s">
        <v>372</v>
      </c>
      <c r="O28" s="2">
        <v>40117</v>
      </c>
      <c r="P28" s="2">
        <v>40311</v>
      </c>
      <c r="Q28" s="1" t="s">
        <v>23</v>
      </c>
    </row>
    <row r="29" spans="1:17" x14ac:dyDescent="0.25">
      <c r="A29" s="1" t="s">
        <v>370</v>
      </c>
      <c r="B29" s="1" t="s">
        <v>371</v>
      </c>
      <c r="C29" s="1" t="s">
        <v>372</v>
      </c>
      <c r="D29" s="1" t="s">
        <v>636</v>
      </c>
      <c r="E29" s="1" t="s">
        <v>620</v>
      </c>
      <c r="F29" s="1" t="s">
        <v>19</v>
      </c>
      <c r="G29" s="1" t="s">
        <v>216</v>
      </c>
      <c r="H29" s="1" t="s">
        <v>21</v>
      </c>
      <c r="I29" s="1" t="s">
        <v>22</v>
      </c>
      <c r="J29" s="3">
        <v>-5419</v>
      </c>
      <c r="K29" s="1" t="s">
        <v>378</v>
      </c>
      <c r="L29" s="1" t="s">
        <v>22</v>
      </c>
      <c r="M29" s="1" t="s">
        <v>22</v>
      </c>
      <c r="N29" s="1" t="s">
        <v>372</v>
      </c>
      <c r="O29" s="2">
        <v>40117</v>
      </c>
      <c r="P29" s="2">
        <v>40311</v>
      </c>
      <c r="Q29" s="1" t="s">
        <v>23</v>
      </c>
    </row>
    <row r="30" spans="1:17" x14ac:dyDescent="0.25">
      <c r="A30" s="1" t="s">
        <v>370</v>
      </c>
      <c r="B30" s="1" t="s">
        <v>371</v>
      </c>
      <c r="C30" s="1" t="s">
        <v>372</v>
      </c>
      <c r="D30" s="1" t="s">
        <v>619</v>
      </c>
      <c r="E30" s="1" t="s">
        <v>620</v>
      </c>
      <c r="F30" s="1" t="s">
        <v>19</v>
      </c>
      <c r="G30" s="1" t="s">
        <v>228</v>
      </c>
      <c r="H30" s="1" t="s">
        <v>21</v>
      </c>
      <c r="I30" s="1" t="s">
        <v>22</v>
      </c>
      <c r="J30" s="3">
        <v>7964</v>
      </c>
      <c r="K30" s="1" t="s">
        <v>378</v>
      </c>
      <c r="L30" s="1" t="s">
        <v>22</v>
      </c>
      <c r="M30" s="1" t="s">
        <v>22</v>
      </c>
      <c r="N30" s="1" t="s">
        <v>372</v>
      </c>
      <c r="O30" s="2">
        <v>40117</v>
      </c>
      <c r="P30" s="2">
        <v>40311</v>
      </c>
      <c r="Q30" s="1" t="s">
        <v>23</v>
      </c>
    </row>
    <row r="31" spans="1:17" x14ac:dyDescent="0.25">
      <c r="A31" s="1" t="s">
        <v>370</v>
      </c>
      <c r="B31" s="1" t="s">
        <v>371</v>
      </c>
      <c r="C31" s="1" t="s">
        <v>372</v>
      </c>
      <c r="D31" s="1" t="s">
        <v>621</v>
      </c>
      <c r="E31" s="1" t="s">
        <v>622</v>
      </c>
      <c r="F31" s="1" t="s">
        <v>19</v>
      </c>
      <c r="G31" s="1" t="s">
        <v>228</v>
      </c>
      <c r="H31" s="1" t="s">
        <v>21</v>
      </c>
      <c r="I31" s="1" t="s">
        <v>22</v>
      </c>
      <c r="J31" s="3">
        <v>3889</v>
      </c>
      <c r="K31" s="1" t="s">
        <v>378</v>
      </c>
      <c r="L31" s="1" t="s">
        <v>22</v>
      </c>
      <c r="M31" s="1" t="s">
        <v>22</v>
      </c>
      <c r="N31" s="1" t="s">
        <v>372</v>
      </c>
      <c r="O31" s="2">
        <v>40117</v>
      </c>
      <c r="P31" s="2">
        <v>40311</v>
      </c>
      <c r="Q31" s="1" t="s">
        <v>23</v>
      </c>
    </row>
    <row r="32" spans="1:17" x14ac:dyDescent="0.25">
      <c r="A32" s="1" t="s">
        <v>370</v>
      </c>
      <c r="B32" s="1" t="s">
        <v>371</v>
      </c>
      <c r="C32" s="1" t="s">
        <v>372</v>
      </c>
      <c r="D32" s="1" t="s">
        <v>637</v>
      </c>
      <c r="E32" s="1" t="s">
        <v>620</v>
      </c>
      <c r="F32" s="1" t="s">
        <v>19</v>
      </c>
      <c r="G32" s="1" t="s">
        <v>188</v>
      </c>
      <c r="H32" s="1" t="s">
        <v>21</v>
      </c>
      <c r="I32" s="1" t="s">
        <v>22</v>
      </c>
      <c r="J32" s="3">
        <v>9547</v>
      </c>
      <c r="K32" s="1" t="s">
        <v>378</v>
      </c>
      <c r="L32" s="1" t="s">
        <v>22</v>
      </c>
      <c r="M32" s="1" t="s">
        <v>22</v>
      </c>
      <c r="N32" s="1" t="s">
        <v>372</v>
      </c>
      <c r="O32" s="2">
        <v>40117</v>
      </c>
      <c r="P32" s="2">
        <v>40311</v>
      </c>
      <c r="Q32" s="1" t="s">
        <v>23</v>
      </c>
    </row>
    <row r="33" spans="1:17" x14ac:dyDescent="0.25">
      <c r="A33" s="1" t="s">
        <v>370</v>
      </c>
      <c r="B33" s="1" t="s">
        <v>371</v>
      </c>
      <c r="C33" s="1" t="s">
        <v>372</v>
      </c>
      <c r="D33" s="1" t="s">
        <v>638</v>
      </c>
      <c r="E33" s="1" t="s">
        <v>622</v>
      </c>
      <c r="F33" s="1" t="s">
        <v>19</v>
      </c>
      <c r="G33" s="1" t="s">
        <v>188</v>
      </c>
      <c r="H33" s="1" t="s">
        <v>21</v>
      </c>
      <c r="I33" s="1" t="s">
        <v>22</v>
      </c>
      <c r="J33" s="3">
        <v>4663</v>
      </c>
      <c r="K33" s="1" t="s">
        <v>378</v>
      </c>
      <c r="L33" s="1" t="s">
        <v>22</v>
      </c>
      <c r="M33" s="1" t="s">
        <v>22</v>
      </c>
      <c r="N33" s="1" t="s">
        <v>372</v>
      </c>
      <c r="O33" s="2">
        <v>40117</v>
      </c>
      <c r="P33" s="2">
        <v>40311</v>
      </c>
      <c r="Q33" s="1" t="s">
        <v>23</v>
      </c>
    </row>
    <row r="34" spans="1:17" x14ac:dyDescent="0.25">
      <c r="A34" s="1" t="s">
        <v>370</v>
      </c>
      <c r="B34" s="1" t="s">
        <v>371</v>
      </c>
      <c r="C34" s="1" t="s">
        <v>372</v>
      </c>
      <c r="D34" s="1" t="s">
        <v>639</v>
      </c>
      <c r="E34" s="1" t="s">
        <v>620</v>
      </c>
      <c r="F34" s="1" t="s">
        <v>19</v>
      </c>
      <c r="G34" s="1" t="s">
        <v>379</v>
      </c>
      <c r="H34" s="1" t="s">
        <v>49</v>
      </c>
      <c r="I34" s="1" t="s">
        <v>22</v>
      </c>
      <c r="J34" s="3">
        <v>4777</v>
      </c>
      <c r="K34" s="1" t="s">
        <v>378</v>
      </c>
      <c r="L34" s="1" t="s">
        <v>22</v>
      </c>
      <c r="M34" s="1" t="s">
        <v>22</v>
      </c>
      <c r="N34" s="1" t="s">
        <v>372</v>
      </c>
      <c r="O34" s="2">
        <v>40117</v>
      </c>
      <c r="P34" s="2">
        <v>40311</v>
      </c>
      <c r="Q34" s="1" t="s">
        <v>23</v>
      </c>
    </row>
    <row r="35" spans="1:17" x14ac:dyDescent="0.25">
      <c r="A35" s="1" t="s">
        <v>370</v>
      </c>
      <c r="B35" s="1" t="s">
        <v>371</v>
      </c>
      <c r="C35" s="1" t="s">
        <v>372</v>
      </c>
      <c r="D35" s="1" t="s">
        <v>640</v>
      </c>
      <c r="E35" s="1" t="s">
        <v>622</v>
      </c>
      <c r="F35" s="1" t="s">
        <v>19</v>
      </c>
      <c r="G35" s="1" t="s">
        <v>379</v>
      </c>
      <c r="H35" s="1" t="s">
        <v>49</v>
      </c>
      <c r="I35" s="1" t="s">
        <v>22</v>
      </c>
      <c r="J35" s="3">
        <v>2256</v>
      </c>
      <c r="K35" s="1" t="s">
        <v>378</v>
      </c>
      <c r="L35" s="1" t="s">
        <v>22</v>
      </c>
      <c r="M35" s="1" t="s">
        <v>22</v>
      </c>
      <c r="N35" s="1" t="s">
        <v>372</v>
      </c>
      <c r="O35" s="2">
        <v>40117</v>
      </c>
      <c r="P35" s="2">
        <v>40311</v>
      </c>
      <c r="Q35" s="1" t="s">
        <v>23</v>
      </c>
    </row>
    <row r="36" spans="1:17" x14ac:dyDescent="0.25">
      <c r="A36" s="1" t="s">
        <v>370</v>
      </c>
      <c r="B36" s="1" t="s">
        <v>371</v>
      </c>
      <c r="C36" s="1" t="s">
        <v>372</v>
      </c>
      <c r="D36" s="1" t="s">
        <v>641</v>
      </c>
      <c r="E36" s="1" t="s">
        <v>620</v>
      </c>
      <c r="F36" s="1" t="s">
        <v>19</v>
      </c>
      <c r="G36" s="1" t="s">
        <v>248</v>
      </c>
      <c r="H36" s="1" t="s">
        <v>49</v>
      </c>
      <c r="I36" s="1" t="s">
        <v>22</v>
      </c>
      <c r="J36" s="3">
        <v>763</v>
      </c>
      <c r="K36" s="1" t="s">
        <v>378</v>
      </c>
      <c r="L36" s="1" t="s">
        <v>22</v>
      </c>
      <c r="M36" s="1" t="s">
        <v>22</v>
      </c>
      <c r="N36" s="1" t="s">
        <v>372</v>
      </c>
      <c r="O36" s="2">
        <v>40117</v>
      </c>
      <c r="P36" s="2">
        <v>40311</v>
      </c>
      <c r="Q36" s="1" t="s">
        <v>23</v>
      </c>
    </row>
    <row r="37" spans="1:17" x14ac:dyDescent="0.25">
      <c r="A37" s="1" t="s">
        <v>370</v>
      </c>
      <c r="B37" s="1" t="s">
        <v>371</v>
      </c>
      <c r="C37" s="1" t="s">
        <v>372</v>
      </c>
      <c r="D37" s="1" t="s">
        <v>642</v>
      </c>
      <c r="E37" s="1" t="s">
        <v>622</v>
      </c>
      <c r="F37" s="1" t="s">
        <v>19</v>
      </c>
      <c r="G37" s="1" t="s">
        <v>248</v>
      </c>
      <c r="H37" s="1" t="s">
        <v>49</v>
      </c>
      <c r="I37" s="1" t="s">
        <v>22</v>
      </c>
      <c r="J37" s="3">
        <v>308</v>
      </c>
      <c r="K37" s="1" t="s">
        <v>378</v>
      </c>
      <c r="L37" s="1" t="s">
        <v>22</v>
      </c>
      <c r="M37" s="1" t="s">
        <v>22</v>
      </c>
      <c r="N37" s="1" t="s">
        <v>372</v>
      </c>
      <c r="O37" s="2">
        <v>40117</v>
      </c>
      <c r="P37" s="2">
        <v>40311</v>
      </c>
      <c r="Q37" s="1" t="s">
        <v>23</v>
      </c>
    </row>
    <row r="38" spans="1:17" x14ac:dyDescent="0.25">
      <c r="A38" s="1" t="s">
        <v>370</v>
      </c>
      <c r="B38" s="1" t="s">
        <v>371</v>
      </c>
      <c r="C38" s="1" t="s">
        <v>372</v>
      </c>
      <c r="D38" s="1" t="s">
        <v>643</v>
      </c>
      <c r="E38" s="1" t="s">
        <v>620</v>
      </c>
      <c r="F38" s="1" t="s">
        <v>19</v>
      </c>
      <c r="G38" s="1" t="s">
        <v>82</v>
      </c>
      <c r="H38" s="1" t="s">
        <v>21</v>
      </c>
      <c r="I38" s="1" t="s">
        <v>22</v>
      </c>
      <c r="J38" s="3">
        <v>65543</v>
      </c>
      <c r="K38" s="1" t="s">
        <v>378</v>
      </c>
      <c r="L38" s="1" t="s">
        <v>22</v>
      </c>
      <c r="M38" s="1" t="s">
        <v>22</v>
      </c>
      <c r="N38" s="1" t="s">
        <v>372</v>
      </c>
      <c r="O38" s="2">
        <v>40117</v>
      </c>
      <c r="P38" s="2">
        <v>40311</v>
      </c>
      <c r="Q38" s="1" t="s">
        <v>23</v>
      </c>
    </row>
    <row r="39" spans="1:17" x14ac:dyDescent="0.25">
      <c r="A39" s="1" t="s">
        <v>370</v>
      </c>
      <c r="B39" s="1" t="s">
        <v>371</v>
      </c>
      <c r="C39" s="1" t="s">
        <v>372</v>
      </c>
      <c r="D39" s="1" t="s">
        <v>644</v>
      </c>
      <c r="E39" s="1" t="s">
        <v>622</v>
      </c>
      <c r="F39" s="1" t="s">
        <v>19</v>
      </c>
      <c r="G39" s="1" t="s">
        <v>82</v>
      </c>
      <c r="H39" s="1" t="s">
        <v>21</v>
      </c>
      <c r="I39" s="1" t="s">
        <v>22</v>
      </c>
      <c r="J39" s="3">
        <v>-11551</v>
      </c>
      <c r="K39" s="1" t="s">
        <v>378</v>
      </c>
      <c r="L39" s="1" t="s">
        <v>22</v>
      </c>
      <c r="M39" s="1" t="s">
        <v>22</v>
      </c>
      <c r="N39" s="1" t="s">
        <v>372</v>
      </c>
      <c r="O39" s="2">
        <v>40117</v>
      </c>
      <c r="P39" s="2">
        <v>40311</v>
      </c>
      <c r="Q39" s="1" t="s">
        <v>23</v>
      </c>
    </row>
    <row r="40" spans="1:17" x14ac:dyDescent="0.25">
      <c r="A40" s="1" t="s">
        <v>374</v>
      </c>
      <c r="B40" s="1" t="s">
        <v>371</v>
      </c>
      <c r="C40" s="1" t="s">
        <v>381</v>
      </c>
      <c r="D40" s="1" t="s">
        <v>629</v>
      </c>
      <c r="E40" s="1" t="s">
        <v>541</v>
      </c>
      <c r="F40" s="1" t="s">
        <v>19</v>
      </c>
      <c r="G40" s="1" t="s">
        <v>44</v>
      </c>
      <c r="H40" s="1" t="s">
        <v>34</v>
      </c>
      <c r="I40" s="1" t="s">
        <v>22</v>
      </c>
      <c r="J40" s="3">
        <v>-386111</v>
      </c>
      <c r="K40" s="1" t="s">
        <v>382</v>
      </c>
      <c r="L40" s="1" t="s">
        <v>22</v>
      </c>
      <c r="M40" s="1" t="s">
        <v>22</v>
      </c>
      <c r="N40" s="1" t="s">
        <v>381</v>
      </c>
      <c r="O40" s="2">
        <v>40147</v>
      </c>
      <c r="P40" s="2">
        <v>40207</v>
      </c>
      <c r="Q40" s="1" t="s">
        <v>23</v>
      </c>
    </row>
    <row r="41" spans="1:17" x14ac:dyDescent="0.25">
      <c r="A41" s="1" t="s">
        <v>370</v>
      </c>
      <c r="B41" s="1" t="s">
        <v>371</v>
      </c>
      <c r="C41" s="1" t="s">
        <v>383</v>
      </c>
      <c r="D41" s="1" t="s">
        <v>619</v>
      </c>
      <c r="E41" s="1" t="s">
        <v>620</v>
      </c>
      <c r="F41" s="1" t="s">
        <v>19</v>
      </c>
      <c r="G41" s="1" t="s">
        <v>228</v>
      </c>
      <c r="H41" s="1" t="s">
        <v>21</v>
      </c>
      <c r="I41" s="1" t="s">
        <v>22</v>
      </c>
      <c r="J41" s="3">
        <v>320918</v>
      </c>
      <c r="K41" s="1" t="s">
        <v>384</v>
      </c>
      <c r="L41" s="1" t="s">
        <v>22</v>
      </c>
      <c r="M41" s="1" t="s">
        <v>22</v>
      </c>
      <c r="N41" s="1" t="s">
        <v>383</v>
      </c>
      <c r="O41" s="2">
        <v>40178</v>
      </c>
      <c r="P41" s="2">
        <v>40564</v>
      </c>
      <c r="Q41" s="1" t="s">
        <v>23</v>
      </c>
    </row>
    <row r="42" spans="1:17" x14ac:dyDescent="0.25">
      <c r="A42" s="1" t="s">
        <v>370</v>
      </c>
      <c r="B42" s="1" t="s">
        <v>371</v>
      </c>
      <c r="C42" s="1" t="s">
        <v>383</v>
      </c>
      <c r="D42" s="1" t="s">
        <v>645</v>
      </c>
      <c r="E42" s="1" t="s">
        <v>620</v>
      </c>
      <c r="F42" s="1" t="s">
        <v>19</v>
      </c>
      <c r="G42" s="1" t="s">
        <v>204</v>
      </c>
      <c r="H42" s="1" t="s">
        <v>21</v>
      </c>
      <c r="I42" s="1" t="s">
        <v>22</v>
      </c>
      <c r="J42" s="3">
        <v>394757.3</v>
      </c>
      <c r="K42" s="1" t="s">
        <v>384</v>
      </c>
      <c r="L42" s="1" t="s">
        <v>22</v>
      </c>
      <c r="M42" s="1" t="s">
        <v>22</v>
      </c>
      <c r="N42" s="1" t="s">
        <v>383</v>
      </c>
      <c r="O42" s="2">
        <v>40178</v>
      </c>
      <c r="P42" s="2">
        <v>40564</v>
      </c>
      <c r="Q42" s="1" t="s">
        <v>23</v>
      </c>
    </row>
    <row r="43" spans="1:17" x14ac:dyDescent="0.25">
      <c r="A43" s="1" t="s">
        <v>370</v>
      </c>
      <c r="B43" s="1" t="s">
        <v>371</v>
      </c>
      <c r="C43" s="1" t="s">
        <v>383</v>
      </c>
      <c r="D43" s="1" t="s">
        <v>636</v>
      </c>
      <c r="E43" s="1" t="s">
        <v>620</v>
      </c>
      <c r="F43" s="1" t="s">
        <v>19</v>
      </c>
      <c r="G43" s="1" t="s">
        <v>216</v>
      </c>
      <c r="H43" s="1" t="s">
        <v>21</v>
      </c>
      <c r="I43" s="1" t="s">
        <v>22</v>
      </c>
      <c r="J43" s="3">
        <v>-205980</v>
      </c>
      <c r="K43" s="1" t="s">
        <v>384</v>
      </c>
      <c r="L43" s="1" t="s">
        <v>22</v>
      </c>
      <c r="M43" s="1" t="s">
        <v>22</v>
      </c>
      <c r="N43" s="1" t="s">
        <v>383</v>
      </c>
      <c r="O43" s="2">
        <v>40178</v>
      </c>
      <c r="P43" s="2">
        <v>40564</v>
      </c>
      <c r="Q43" s="1" t="s">
        <v>23</v>
      </c>
    </row>
    <row r="44" spans="1:17" x14ac:dyDescent="0.25">
      <c r="A44" s="1" t="s">
        <v>370</v>
      </c>
      <c r="B44" s="1" t="s">
        <v>371</v>
      </c>
      <c r="C44" s="1" t="s">
        <v>383</v>
      </c>
      <c r="D44" s="1" t="s">
        <v>621</v>
      </c>
      <c r="E44" s="1" t="s">
        <v>622</v>
      </c>
      <c r="F44" s="1" t="s">
        <v>19</v>
      </c>
      <c r="G44" s="1" t="s">
        <v>228</v>
      </c>
      <c r="H44" s="1" t="s">
        <v>21</v>
      </c>
      <c r="I44" s="1" t="s">
        <v>22</v>
      </c>
      <c r="J44" s="3">
        <v>156728</v>
      </c>
      <c r="K44" s="1" t="s">
        <v>384</v>
      </c>
      <c r="L44" s="1" t="s">
        <v>22</v>
      </c>
      <c r="M44" s="1" t="s">
        <v>22</v>
      </c>
      <c r="N44" s="1" t="s">
        <v>383</v>
      </c>
      <c r="O44" s="2">
        <v>40178</v>
      </c>
      <c r="P44" s="2">
        <v>40564</v>
      </c>
      <c r="Q44" s="1" t="s">
        <v>23</v>
      </c>
    </row>
    <row r="45" spans="1:17" x14ac:dyDescent="0.25">
      <c r="A45" s="1" t="s">
        <v>370</v>
      </c>
      <c r="B45" s="1" t="s">
        <v>371</v>
      </c>
      <c r="C45" s="1" t="s">
        <v>383</v>
      </c>
      <c r="D45" s="1" t="s">
        <v>646</v>
      </c>
      <c r="E45" s="1" t="s">
        <v>622</v>
      </c>
      <c r="F45" s="1" t="s">
        <v>19</v>
      </c>
      <c r="G45" s="1" t="s">
        <v>204</v>
      </c>
      <c r="H45" s="1" t="s">
        <v>21</v>
      </c>
      <c r="I45" s="1" t="s">
        <v>22</v>
      </c>
      <c r="J45" s="3">
        <v>192789.4</v>
      </c>
      <c r="K45" s="1" t="s">
        <v>384</v>
      </c>
      <c r="L45" s="1" t="s">
        <v>22</v>
      </c>
      <c r="M45" s="1" t="s">
        <v>22</v>
      </c>
      <c r="N45" s="1" t="s">
        <v>383</v>
      </c>
      <c r="O45" s="2">
        <v>40178</v>
      </c>
      <c r="P45" s="2">
        <v>40564</v>
      </c>
      <c r="Q45" s="1" t="s">
        <v>23</v>
      </c>
    </row>
    <row r="46" spans="1:17" x14ac:dyDescent="0.25">
      <c r="A46" s="1" t="s">
        <v>374</v>
      </c>
      <c r="B46" s="1" t="s">
        <v>371</v>
      </c>
      <c r="C46" s="1" t="s">
        <v>389</v>
      </c>
      <c r="D46" s="1" t="s">
        <v>629</v>
      </c>
      <c r="E46" s="1" t="s">
        <v>541</v>
      </c>
      <c r="F46" s="1" t="s">
        <v>19</v>
      </c>
      <c r="G46" s="1" t="s">
        <v>44</v>
      </c>
      <c r="H46" s="1" t="s">
        <v>34</v>
      </c>
      <c r="I46" s="1" t="s">
        <v>22</v>
      </c>
      <c r="J46" s="3">
        <v>93270</v>
      </c>
      <c r="K46" s="1" t="s">
        <v>382</v>
      </c>
      <c r="L46" s="1" t="s">
        <v>22</v>
      </c>
      <c r="M46" s="1" t="s">
        <v>22</v>
      </c>
      <c r="N46" s="1" t="s">
        <v>389</v>
      </c>
      <c r="O46" s="2">
        <v>40178</v>
      </c>
      <c r="P46" s="2">
        <v>40207</v>
      </c>
      <c r="Q46" s="1" t="s">
        <v>23</v>
      </c>
    </row>
    <row r="47" spans="1:17" x14ac:dyDescent="0.25">
      <c r="A47" s="1" t="s">
        <v>370</v>
      </c>
      <c r="B47" s="1" t="s">
        <v>371</v>
      </c>
      <c r="C47" s="1" t="s">
        <v>383</v>
      </c>
      <c r="D47" s="1" t="s">
        <v>627</v>
      </c>
      <c r="E47" s="1" t="s">
        <v>620</v>
      </c>
      <c r="F47" s="1" t="s">
        <v>19</v>
      </c>
      <c r="G47" s="1" t="s">
        <v>33</v>
      </c>
      <c r="H47" s="1" t="s">
        <v>34</v>
      </c>
      <c r="I47" s="1" t="s">
        <v>22</v>
      </c>
      <c r="J47" s="3">
        <v>155791</v>
      </c>
      <c r="K47" s="1" t="s">
        <v>384</v>
      </c>
      <c r="L47" s="1" t="s">
        <v>22</v>
      </c>
      <c r="M47" s="1" t="s">
        <v>22</v>
      </c>
      <c r="N47" s="1" t="s">
        <v>383</v>
      </c>
      <c r="O47" s="2">
        <v>40178</v>
      </c>
      <c r="P47" s="2">
        <v>40564</v>
      </c>
      <c r="Q47" s="1" t="s">
        <v>23</v>
      </c>
    </row>
    <row r="48" spans="1:17" x14ac:dyDescent="0.25">
      <c r="A48" s="1" t="s">
        <v>370</v>
      </c>
      <c r="B48" s="1" t="s">
        <v>371</v>
      </c>
      <c r="C48" s="1" t="s">
        <v>383</v>
      </c>
      <c r="D48" s="1" t="s">
        <v>623</v>
      </c>
      <c r="E48" s="1" t="s">
        <v>620</v>
      </c>
      <c r="F48" s="1" t="s">
        <v>19</v>
      </c>
      <c r="G48" s="1" t="s">
        <v>33</v>
      </c>
      <c r="H48" s="1" t="s">
        <v>21</v>
      </c>
      <c r="I48" s="1" t="s">
        <v>22</v>
      </c>
      <c r="J48" s="3">
        <v>-17941</v>
      </c>
      <c r="K48" s="1" t="s">
        <v>384</v>
      </c>
      <c r="L48" s="1" t="s">
        <v>22</v>
      </c>
      <c r="M48" s="1" t="s">
        <v>22</v>
      </c>
      <c r="N48" s="1" t="s">
        <v>383</v>
      </c>
      <c r="O48" s="2">
        <v>40178</v>
      </c>
      <c r="P48" s="2">
        <v>40564</v>
      </c>
      <c r="Q48" s="1" t="s">
        <v>23</v>
      </c>
    </row>
    <row r="49" spans="1:17" x14ac:dyDescent="0.25">
      <c r="A49" s="1" t="s">
        <v>370</v>
      </c>
      <c r="B49" s="1" t="s">
        <v>371</v>
      </c>
      <c r="C49" s="1" t="s">
        <v>383</v>
      </c>
      <c r="D49" s="1" t="s">
        <v>647</v>
      </c>
      <c r="E49" s="1" t="s">
        <v>620</v>
      </c>
      <c r="F49" s="1" t="s">
        <v>19</v>
      </c>
      <c r="G49" s="1" t="s">
        <v>59</v>
      </c>
      <c r="H49" s="1" t="s">
        <v>21</v>
      </c>
      <c r="I49" s="1" t="s">
        <v>22</v>
      </c>
      <c r="J49" s="3">
        <v>276209</v>
      </c>
      <c r="K49" s="1" t="s">
        <v>384</v>
      </c>
      <c r="L49" s="1" t="s">
        <v>22</v>
      </c>
      <c r="M49" s="1" t="s">
        <v>22</v>
      </c>
      <c r="N49" s="1" t="s">
        <v>383</v>
      </c>
      <c r="O49" s="2">
        <v>40178</v>
      </c>
      <c r="P49" s="2">
        <v>40564</v>
      </c>
      <c r="Q49" s="1" t="s">
        <v>23</v>
      </c>
    </row>
    <row r="50" spans="1:17" x14ac:dyDescent="0.25">
      <c r="A50" s="1" t="s">
        <v>370</v>
      </c>
      <c r="B50" s="1" t="s">
        <v>371</v>
      </c>
      <c r="C50" s="1" t="s">
        <v>383</v>
      </c>
      <c r="D50" s="1" t="s">
        <v>628</v>
      </c>
      <c r="E50" s="1" t="s">
        <v>622</v>
      </c>
      <c r="F50" s="1" t="s">
        <v>19</v>
      </c>
      <c r="G50" s="1" t="s">
        <v>33</v>
      </c>
      <c r="H50" s="1" t="s">
        <v>34</v>
      </c>
      <c r="I50" s="1" t="s">
        <v>22</v>
      </c>
      <c r="J50" s="3">
        <v>60256</v>
      </c>
      <c r="K50" s="1" t="s">
        <v>384</v>
      </c>
      <c r="L50" s="1" t="s">
        <v>22</v>
      </c>
      <c r="M50" s="1" t="s">
        <v>22</v>
      </c>
      <c r="N50" s="1" t="s">
        <v>383</v>
      </c>
      <c r="O50" s="2">
        <v>40178</v>
      </c>
      <c r="P50" s="2">
        <v>40564</v>
      </c>
      <c r="Q50" s="1" t="s">
        <v>23</v>
      </c>
    </row>
    <row r="51" spans="1:17" x14ac:dyDescent="0.25">
      <c r="A51" s="1" t="s">
        <v>370</v>
      </c>
      <c r="B51" s="1" t="s">
        <v>371</v>
      </c>
      <c r="C51" s="1" t="s">
        <v>383</v>
      </c>
      <c r="D51" s="1" t="s">
        <v>624</v>
      </c>
      <c r="E51" s="1" t="s">
        <v>622</v>
      </c>
      <c r="F51" s="1" t="s">
        <v>19</v>
      </c>
      <c r="G51" s="1" t="s">
        <v>33</v>
      </c>
      <c r="H51" s="1" t="s">
        <v>21</v>
      </c>
      <c r="I51" s="1" t="s">
        <v>22</v>
      </c>
      <c r="J51" s="3">
        <v>-10858</v>
      </c>
      <c r="K51" s="1" t="s">
        <v>384</v>
      </c>
      <c r="L51" s="1" t="s">
        <v>22</v>
      </c>
      <c r="M51" s="1" t="s">
        <v>22</v>
      </c>
      <c r="N51" s="1" t="s">
        <v>383</v>
      </c>
      <c r="O51" s="2">
        <v>40178</v>
      </c>
      <c r="P51" s="2">
        <v>40564</v>
      </c>
      <c r="Q51" s="1" t="s">
        <v>23</v>
      </c>
    </row>
    <row r="52" spans="1:17" x14ac:dyDescent="0.25">
      <c r="A52" s="1" t="s">
        <v>370</v>
      </c>
      <c r="B52" s="1" t="s">
        <v>371</v>
      </c>
      <c r="C52" s="1" t="s">
        <v>383</v>
      </c>
      <c r="D52" s="1" t="s">
        <v>648</v>
      </c>
      <c r="E52" s="1" t="s">
        <v>622</v>
      </c>
      <c r="F52" s="1" t="s">
        <v>19</v>
      </c>
      <c r="G52" s="1" t="s">
        <v>59</v>
      </c>
      <c r="H52" s="1" t="s">
        <v>21</v>
      </c>
      <c r="I52" s="1" t="s">
        <v>22</v>
      </c>
      <c r="J52" s="3">
        <v>460964</v>
      </c>
      <c r="K52" s="1" t="s">
        <v>384</v>
      </c>
      <c r="L52" s="1" t="s">
        <v>22</v>
      </c>
      <c r="M52" s="1" t="s">
        <v>22</v>
      </c>
      <c r="N52" s="1" t="s">
        <v>383</v>
      </c>
      <c r="O52" s="2">
        <v>40178</v>
      </c>
      <c r="P52" s="2">
        <v>40564</v>
      </c>
      <c r="Q52" s="1" t="s">
        <v>23</v>
      </c>
    </row>
    <row r="53" spans="1:17" x14ac:dyDescent="0.25">
      <c r="A53" s="1" t="s">
        <v>370</v>
      </c>
      <c r="B53" s="1" t="s">
        <v>371</v>
      </c>
      <c r="C53" s="1" t="s">
        <v>383</v>
      </c>
      <c r="D53" s="1" t="s">
        <v>649</v>
      </c>
      <c r="E53" s="1" t="s">
        <v>620</v>
      </c>
      <c r="F53" s="1" t="s">
        <v>19</v>
      </c>
      <c r="G53" s="1" t="s">
        <v>385</v>
      </c>
      <c r="H53" s="1" t="s">
        <v>21</v>
      </c>
      <c r="I53" s="1" t="s">
        <v>22</v>
      </c>
      <c r="J53" s="3">
        <v>-23746</v>
      </c>
      <c r="K53" s="1" t="s">
        <v>384</v>
      </c>
      <c r="L53" s="1" t="s">
        <v>22</v>
      </c>
      <c r="M53" s="1" t="s">
        <v>22</v>
      </c>
      <c r="N53" s="1" t="s">
        <v>383</v>
      </c>
      <c r="O53" s="2">
        <v>40178</v>
      </c>
      <c r="P53" s="2">
        <v>40564</v>
      </c>
      <c r="Q53" s="1" t="s">
        <v>23</v>
      </c>
    </row>
    <row r="54" spans="1:17" x14ac:dyDescent="0.25">
      <c r="A54" s="1" t="s">
        <v>370</v>
      </c>
      <c r="B54" s="1" t="s">
        <v>371</v>
      </c>
      <c r="C54" s="1" t="s">
        <v>383</v>
      </c>
      <c r="D54" s="1" t="s">
        <v>650</v>
      </c>
      <c r="E54" s="1" t="s">
        <v>620</v>
      </c>
      <c r="F54" s="1" t="s">
        <v>19</v>
      </c>
      <c r="G54" s="1" t="s">
        <v>188</v>
      </c>
      <c r="H54" s="1" t="s">
        <v>49</v>
      </c>
      <c r="I54" s="1" t="s">
        <v>22</v>
      </c>
      <c r="J54" s="3">
        <v>4388</v>
      </c>
      <c r="K54" s="1" t="s">
        <v>384</v>
      </c>
      <c r="L54" s="1" t="s">
        <v>22</v>
      </c>
      <c r="M54" s="1" t="s">
        <v>22</v>
      </c>
      <c r="N54" s="1" t="s">
        <v>383</v>
      </c>
      <c r="O54" s="2">
        <v>40178</v>
      </c>
      <c r="P54" s="2">
        <v>40564</v>
      </c>
      <c r="Q54" s="1" t="s">
        <v>23</v>
      </c>
    </row>
    <row r="55" spans="1:17" x14ac:dyDescent="0.25">
      <c r="A55" s="1" t="s">
        <v>370</v>
      </c>
      <c r="B55" s="1" t="s">
        <v>371</v>
      </c>
      <c r="C55" s="1" t="s">
        <v>383</v>
      </c>
      <c r="D55" s="1" t="s">
        <v>637</v>
      </c>
      <c r="E55" s="1" t="s">
        <v>620</v>
      </c>
      <c r="F55" s="1" t="s">
        <v>19</v>
      </c>
      <c r="G55" s="1" t="s">
        <v>188</v>
      </c>
      <c r="H55" s="1" t="s">
        <v>21</v>
      </c>
      <c r="I55" s="1" t="s">
        <v>22</v>
      </c>
      <c r="J55" s="3">
        <v>16843</v>
      </c>
      <c r="K55" s="1" t="s">
        <v>384</v>
      </c>
      <c r="L55" s="1" t="s">
        <v>22</v>
      </c>
      <c r="M55" s="1" t="s">
        <v>22</v>
      </c>
      <c r="N55" s="1" t="s">
        <v>383</v>
      </c>
      <c r="O55" s="2">
        <v>40178</v>
      </c>
      <c r="P55" s="2">
        <v>40564</v>
      </c>
      <c r="Q55" s="1" t="s">
        <v>23</v>
      </c>
    </row>
    <row r="56" spans="1:17" x14ac:dyDescent="0.25">
      <c r="A56" s="1" t="s">
        <v>370</v>
      </c>
      <c r="B56" s="1" t="s">
        <v>371</v>
      </c>
      <c r="C56" s="1" t="s">
        <v>383</v>
      </c>
      <c r="D56" s="1" t="s">
        <v>651</v>
      </c>
      <c r="E56" s="1" t="s">
        <v>620</v>
      </c>
      <c r="F56" s="1" t="s">
        <v>19</v>
      </c>
      <c r="G56" s="1" t="s">
        <v>387</v>
      </c>
      <c r="H56" s="1" t="s">
        <v>49</v>
      </c>
      <c r="I56" s="1" t="s">
        <v>22</v>
      </c>
      <c r="J56" s="3">
        <v>4951</v>
      </c>
      <c r="K56" s="1" t="s">
        <v>384</v>
      </c>
      <c r="L56" s="1" t="s">
        <v>22</v>
      </c>
      <c r="M56" s="1" t="s">
        <v>22</v>
      </c>
      <c r="N56" s="1" t="s">
        <v>383</v>
      </c>
      <c r="O56" s="2">
        <v>40178</v>
      </c>
      <c r="P56" s="2">
        <v>40564</v>
      </c>
      <c r="Q56" s="1" t="s">
        <v>23</v>
      </c>
    </row>
    <row r="57" spans="1:17" x14ac:dyDescent="0.25">
      <c r="A57" s="1" t="s">
        <v>370</v>
      </c>
      <c r="B57" s="1" t="s">
        <v>371</v>
      </c>
      <c r="C57" s="1" t="s">
        <v>383</v>
      </c>
      <c r="D57" s="1" t="s">
        <v>641</v>
      </c>
      <c r="E57" s="1" t="s">
        <v>620</v>
      </c>
      <c r="F57" s="1" t="s">
        <v>19</v>
      </c>
      <c r="G57" s="1" t="s">
        <v>248</v>
      </c>
      <c r="H57" s="1" t="s">
        <v>49</v>
      </c>
      <c r="I57" s="1" t="s">
        <v>22</v>
      </c>
      <c r="J57" s="3">
        <v>-763</v>
      </c>
      <c r="K57" s="1" t="s">
        <v>384</v>
      </c>
      <c r="L57" s="1" t="s">
        <v>22</v>
      </c>
      <c r="M57" s="1" t="s">
        <v>22</v>
      </c>
      <c r="N57" s="1" t="s">
        <v>383</v>
      </c>
      <c r="O57" s="2">
        <v>40178</v>
      </c>
      <c r="P57" s="2">
        <v>40564</v>
      </c>
      <c r="Q57" s="1" t="s">
        <v>23</v>
      </c>
    </row>
    <row r="58" spans="1:17" x14ac:dyDescent="0.25">
      <c r="A58" s="1" t="s">
        <v>370</v>
      </c>
      <c r="B58" s="1" t="s">
        <v>371</v>
      </c>
      <c r="C58" s="1" t="s">
        <v>383</v>
      </c>
      <c r="D58" s="1" t="s">
        <v>639</v>
      </c>
      <c r="E58" s="1" t="s">
        <v>620</v>
      </c>
      <c r="F58" s="1" t="s">
        <v>19</v>
      </c>
      <c r="G58" s="1" t="s">
        <v>379</v>
      </c>
      <c r="H58" s="1" t="s">
        <v>49</v>
      </c>
      <c r="I58" s="1" t="s">
        <v>22</v>
      </c>
      <c r="J58" s="3">
        <v>247157</v>
      </c>
      <c r="K58" s="1" t="s">
        <v>384</v>
      </c>
      <c r="L58" s="1" t="s">
        <v>22</v>
      </c>
      <c r="M58" s="1" t="s">
        <v>22</v>
      </c>
      <c r="N58" s="1" t="s">
        <v>383</v>
      </c>
      <c r="O58" s="2">
        <v>40178</v>
      </c>
      <c r="P58" s="2">
        <v>40564</v>
      </c>
      <c r="Q58" s="1" t="s">
        <v>23</v>
      </c>
    </row>
    <row r="59" spans="1:17" x14ac:dyDescent="0.25">
      <c r="A59" s="1" t="s">
        <v>370</v>
      </c>
      <c r="B59" s="1" t="s">
        <v>371</v>
      </c>
      <c r="C59" s="1" t="s">
        <v>383</v>
      </c>
      <c r="D59" s="1" t="s">
        <v>652</v>
      </c>
      <c r="E59" s="1" t="s">
        <v>620</v>
      </c>
      <c r="F59" s="1" t="s">
        <v>19</v>
      </c>
      <c r="G59" s="1" t="s">
        <v>388</v>
      </c>
      <c r="H59" s="1" t="s">
        <v>21</v>
      </c>
      <c r="I59" s="1" t="s">
        <v>22</v>
      </c>
      <c r="J59" s="3">
        <v>305592</v>
      </c>
      <c r="K59" s="1" t="s">
        <v>384</v>
      </c>
      <c r="L59" s="1" t="s">
        <v>22</v>
      </c>
      <c r="M59" s="1" t="s">
        <v>22</v>
      </c>
      <c r="N59" s="1" t="s">
        <v>383</v>
      </c>
      <c r="O59" s="2">
        <v>40178</v>
      </c>
      <c r="P59" s="2">
        <v>40564</v>
      </c>
      <c r="Q59" s="1" t="s">
        <v>23</v>
      </c>
    </row>
    <row r="60" spans="1:17" x14ac:dyDescent="0.25">
      <c r="A60" s="1" t="s">
        <v>370</v>
      </c>
      <c r="B60" s="1" t="s">
        <v>371</v>
      </c>
      <c r="C60" s="1" t="s">
        <v>383</v>
      </c>
      <c r="D60" s="1" t="s">
        <v>653</v>
      </c>
      <c r="E60" s="1" t="s">
        <v>622</v>
      </c>
      <c r="F60" s="1" t="s">
        <v>19</v>
      </c>
      <c r="G60" s="1" t="s">
        <v>385</v>
      </c>
      <c r="H60" s="1" t="s">
        <v>21</v>
      </c>
      <c r="I60" s="1" t="s">
        <v>22</v>
      </c>
      <c r="J60" s="3">
        <v>-10092</v>
      </c>
      <c r="K60" s="1" t="s">
        <v>384</v>
      </c>
      <c r="L60" s="1" t="s">
        <v>22</v>
      </c>
      <c r="M60" s="1" t="s">
        <v>22</v>
      </c>
      <c r="N60" s="1" t="s">
        <v>383</v>
      </c>
      <c r="O60" s="2">
        <v>40178</v>
      </c>
      <c r="P60" s="2">
        <v>40564</v>
      </c>
      <c r="Q60" s="1" t="s">
        <v>23</v>
      </c>
    </row>
    <row r="61" spans="1:17" x14ac:dyDescent="0.25">
      <c r="A61" s="1" t="s">
        <v>370</v>
      </c>
      <c r="B61" s="1" t="s">
        <v>371</v>
      </c>
      <c r="C61" s="1" t="s">
        <v>383</v>
      </c>
      <c r="D61" s="1" t="s">
        <v>654</v>
      </c>
      <c r="E61" s="1" t="s">
        <v>622</v>
      </c>
      <c r="F61" s="1" t="s">
        <v>19</v>
      </c>
      <c r="G61" s="1" t="s">
        <v>188</v>
      </c>
      <c r="H61" s="1" t="s">
        <v>49</v>
      </c>
      <c r="I61" s="1" t="s">
        <v>22</v>
      </c>
      <c r="J61" s="3">
        <v>1774</v>
      </c>
      <c r="K61" s="1" t="s">
        <v>384</v>
      </c>
      <c r="L61" s="1" t="s">
        <v>22</v>
      </c>
      <c r="M61" s="1" t="s">
        <v>22</v>
      </c>
      <c r="N61" s="1" t="s">
        <v>383</v>
      </c>
      <c r="O61" s="2">
        <v>40178</v>
      </c>
      <c r="P61" s="2">
        <v>40564</v>
      </c>
      <c r="Q61" s="1" t="s">
        <v>23</v>
      </c>
    </row>
    <row r="62" spans="1:17" x14ac:dyDescent="0.25">
      <c r="A62" s="1" t="s">
        <v>370</v>
      </c>
      <c r="B62" s="1" t="s">
        <v>371</v>
      </c>
      <c r="C62" s="1" t="s">
        <v>383</v>
      </c>
      <c r="D62" s="1" t="s">
        <v>638</v>
      </c>
      <c r="E62" s="1" t="s">
        <v>622</v>
      </c>
      <c r="F62" s="1" t="s">
        <v>19</v>
      </c>
      <c r="G62" s="1" t="s">
        <v>188</v>
      </c>
      <c r="H62" s="1" t="s">
        <v>21</v>
      </c>
      <c r="I62" s="1" t="s">
        <v>22</v>
      </c>
      <c r="J62" s="3">
        <v>6005</v>
      </c>
      <c r="K62" s="1" t="s">
        <v>384</v>
      </c>
      <c r="L62" s="1" t="s">
        <v>22</v>
      </c>
      <c r="M62" s="1" t="s">
        <v>22</v>
      </c>
      <c r="N62" s="1" t="s">
        <v>383</v>
      </c>
      <c r="O62" s="2">
        <v>40178</v>
      </c>
      <c r="P62" s="2">
        <v>40564</v>
      </c>
      <c r="Q62" s="1" t="s">
        <v>23</v>
      </c>
    </row>
    <row r="63" spans="1:17" x14ac:dyDescent="0.25">
      <c r="A63" s="1" t="s">
        <v>370</v>
      </c>
      <c r="B63" s="1" t="s">
        <v>371</v>
      </c>
      <c r="C63" s="1" t="s">
        <v>383</v>
      </c>
      <c r="D63" s="1" t="s">
        <v>655</v>
      </c>
      <c r="E63" s="1" t="s">
        <v>622</v>
      </c>
      <c r="F63" s="1" t="s">
        <v>19</v>
      </c>
      <c r="G63" s="1" t="s">
        <v>387</v>
      </c>
      <c r="H63" s="1" t="s">
        <v>49</v>
      </c>
      <c r="I63" s="1" t="s">
        <v>22</v>
      </c>
      <c r="J63" s="3">
        <v>2104</v>
      </c>
      <c r="K63" s="1" t="s">
        <v>384</v>
      </c>
      <c r="L63" s="1" t="s">
        <v>22</v>
      </c>
      <c r="M63" s="1" t="s">
        <v>22</v>
      </c>
      <c r="N63" s="1" t="s">
        <v>383</v>
      </c>
      <c r="O63" s="2">
        <v>40178</v>
      </c>
      <c r="P63" s="2">
        <v>40564</v>
      </c>
      <c r="Q63" s="1" t="s">
        <v>23</v>
      </c>
    </row>
    <row r="64" spans="1:17" x14ac:dyDescent="0.25">
      <c r="A64" s="1" t="s">
        <v>370</v>
      </c>
      <c r="B64" s="1" t="s">
        <v>371</v>
      </c>
      <c r="C64" s="1" t="s">
        <v>383</v>
      </c>
      <c r="D64" s="1" t="s">
        <v>642</v>
      </c>
      <c r="E64" s="1" t="s">
        <v>622</v>
      </c>
      <c r="F64" s="1" t="s">
        <v>19</v>
      </c>
      <c r="G64" s="1" t="s">
        <v>248</v>
      </c>
      <c r="H64" s="1" t="s">
        <v>49</v>
      </c>
      <c r="I64" s="1" t="s">
        <v>22</v>
      </c>
      <c r="J64" s="3">
        <v>-308</v>
      </c>
      <c r="K64" s="1" t="s">
        <v>384</v>
      </c>
      <c r="L64" s="1" t="s">
        <v>22</v>
      </c>
      <c r="M64" s="1" t="s">
        <v>22</v>
      </c>
      <c r="N64" s="1" t="s">
        <v>383</v>
      </c>
      <c r="O64" s="2">
        <v>40178</v>
      </c>
      <c r="P64" s="2">
        <v>40564</v>
      </c>
      <c r="Q64" s="1" t="s">
        <v>23</v>
      </c>
    </row>
    <row r="65" spans="1:17" x14ac:dyDescent="0.25">
      <c r="A65" s="1" t="s">
        <v>370</v>
      </c>
      <c r="B65" s="1" t="s">
        <v>371</v>
      </c>
      <c r="C65" s="1" t="s">
        <v>383</v>
      </c>
      <c r="D65" s="1" t="s">
        <v>640</v>
      </c>
      <c r="E65" s="1" t="s">
        <v>622</v>
      </c>
      <c r="F65" s="1" t="s">
        <v>19</v>
      </c>
      <c r="G65" s="1" t="s">
        <v>379</v>
      </c>
      <c r="H65" s="1" t="s">
        <v>49</v>
      </c>
      <c r="I65" s="1" t="s">
        <v>22</v>
      </c>
      <c r="J65" s="3">
        <v>116936</v>
      </c>
      <c r="K65" s="1" t="s">
        <v>384</v>
      </c>
      <c r="L65" s="1" t="s">
        <v>22</v>
      </c>
      <c r="M65" s="1" t="s">
        <v>22</v>
      </c>
      <c r="N65" s="1" t="s">
        <v>383</v>
      </c>
      <c r="O65" s="2">
        <v>40178</v>
      </c>
      <c r="P65" s="2">
        <v>40564</v>
      </c>
      <c r="Q65" s="1" t="s">
        <v>23</v>
      </c>
    </row>
    <row r="66" spans="1:17" x14ac:dyDescent="0.25">
      <c r="A66" s="1" t="s">
        <v>370</v>
      </c>
      <c r="B66" s="1" t="s">
        <v>371</v>
      </c>
      <c r="C66" s="1" t="s">
        <v>383</v>
      </c>
      <c r="D66" s="1" t="s">
        <v>629</v>
      </c>
      <c r="E66" s="1" t="s">
        <v>541</v>
      </c>
      <c r="F66" s="1" t="s">
        <v>19</v>
      </c>
      <c r="G66" s="1" t="s">
        <v>44</v>
      </c>
      <c r="H66" s="1" t="s">
        <v>34</v>
      </c>
      <c r="I66" s="1" t="s">
        <v>22</v>
      </c>
      <c r="J66" s="3">
        <v>7154176</v>
      </c>
      <c r="K66" s="1" t="s">
        <v>384</v>
      </c>
      <c r="L66" s="1" t="s">
        <v>22</v>
      </c>
      <c r="M66" s="1" t="s">
        <v>22</v>
      </c>
      <c r="N66" s="1" t="s">
        <v>383</v>
      </c>
      <c r="O66" s="2">
        <v>40178</v>
      </c>
      <c r="P66" s="2">
        <v>40564</v>
      </c>
      <c r="Q66" s="1" t="s">
        <v>23</v>
      </c>
    </row>
    <row r="67" spans="1:17" x14ac:dyDescent="0.25">
      <c r="A67" s="1" t="s">
        <v>370</v>
      </c>
      <c r="B67" s="1" t="s">
        <v>371</v>
      </c>
      <c r="C67" s="1" t="s">
        <v>383</v>
      </c>
      <c r="D67" s="1" t="s">
        <v>632</v>
      </c>
      <c r="E67" s="1" t="s">
        <v>620</v>
      </c>
      <c r="F67" s="1" t="s">
        <v>19</v>
      </c>
      <c r="G67" s="1" t="s">
        <v>65</v>
      </c>
      <c r="H67" s="1" t="s">
        <v>49</v>
      </c>
      <c r="I67" s="1" t="s">
        <v>22</v>
      </c>
      <c r="J67" s="3">
        <v>27629</v>
      </c>
      <c r="K67" s="1" t="s">
        <v>384</v>
      </c>
      <c r="L67" s="1" t="s">
        <v>22</v>
      </c>
      <c r="M67" s="1" t="s">
        <v>22</v>
      </c>
      <c r="N67" s="1" t="s">
        <v>383</v>
      </c>
      <c r="O67" s="2">
        <v>40178</v>
      </c>
      <c r="P67" s="2">
        <v>40564</v>
      </c>
      <c r="Q67" s="1" t="s">
        <v>23</v>
      </c>
    </row>
    <row r="68" spans="1:17" x14ac:dyDescent="0.25">
      <c r="A68" s="1" t="s">
        <v>370</v>
      </c>
      <c r="B68" s="1" t="s">
        <v>371</v>
      </c>
      <c r="C68" s="1" t="s">
        <v>383</v>
      </c>
      <c r="D68" s="1" t="s">
        <v>634</v>
      </c>
      <c r="E68" s="1" t="s">
        <v>620</v>
      </c>
      <c r="F68" s="1" t="s">
        <v>19</v>
      </c>
      <c r="G68" s="1" t="s">
        <v>380</v>
      </c>
      <c r="H68" s="1" t="s">
        <v>49</v>
      </c>
      <c r="I68" s="1" t="s">
        <v>22</v>
      </c>
      <c r="J68" s="3">
        <v>640134</v>
      </c>
      <c r="K68" s="1" t="s">
        <v>384</v>
      </c>
      <c r="L68" s="1" t="s">
        <v>22</v>
      </c>
      <c r="M68" s="1" t="s">
        <v>22</v>
      </c>
      <c r="N68" s="1" t="s">
        <v>383</v>
      </c>
      <c r="O68" s="2">
        <v>40178</v>
      </c>
      <c r="P68" s="2">
        <v>40564</v>
      </c>
      <c r="Q68" s="1" t="s">
        <v>23</v>
      </c>
    </row>
    <row r="69" spans="1:17" x14ac:dyDescent="0.25">
      <c r="A69" s="1" t="s">
        <v>370</v>
      </c>
      <c r="B69" s="1" t="s">
        <v>371</v>
      </c>
      <c r="C69" s="1" t="s">
        <v>383</v>
      </c>
      <c r="D69" s="1" t="s">
        <v>630</v>
      </c>
      <c r="E69" s="1" t="s">
        <v>620</v>
      </c>
      <c r="F69" s="1" t="s">
        <v>19</v>
      </c>
      <c r="G69" s="1" t="s">
        <v>44</v>
      </c>
      <c r="H69" s="1" t="s">
        <v>34</v>
      </c>
      <c r="I69" s="1" t="s">
        <v>22</v>
      </c>
      <c r="J69" s="3">
        <v>-7545063.1600000001</v>
      </c>
      <c r="K69" s="1" t="s">
        <v>384</v>
      </c>
      <c r="L69" s="1" t="s">
        <v>22</v>
      </c>
      <c r="M69" s="1" t="s">
        <v>22</v>
      </c>
      <c r="N69" s="1" t="s">
        <v>383</v>
      </c>
      <c r="O69" s="2">
        <v>40178</v>
      </c>
      <c r="P69" s="2">
        <v>40564</v>
      </c>
      <c r="Q69" s="1" t="s">
        <v>23</v>
      </c>
    </row>
    <row r="70" spans="1:17" x14ac:dyDescent="0.25">
      <c r="A70" s="1" t="s">
        <v>370</v>
      </c>
      <c r="B70" s="1" t="s">
        <v>371</v>
      </c>
      <c r="C70" s="1" t="s">
        <v>383</v>
      </c>
      <c r="D70" s="1" t="s">
        <v>656</v>
      </c>
      <c r="E70" s="1" t="s">
        <v>620</v>
      </c>
      <c r="F70" s="1" t="s">
        <v>19</v>
      </c>
      <c r="G70" s="1" t="s">
        <v>44</v>
      </c>
      <c r="H70" s="1" t="s">
        <v>28</v>
      </c>
      <c r="I70" s="1" t="s">
        <v>22</v>
      </c>
      <c r="J70" s="3">
        <v>50946</v>
      </c>
      <c r="K70" s="1" t="s">
        <v>384</v>
      </c>
      <c r="L70" s="1" t="s">
        <v>22</v>
      </c>
      <c r="M70" s="1" t="s">
        <v>22</v>
      </c>
      <c r="N70" s="1" t="s">
        <v>383</v>
      </c>
      <c r="O70" s="2">
        <v>40178</v>
      </c>
      <c r="P70" s="2">
        <v>40564</v>
      </c>
      <c r="Q70" s="1" t="s">
        <v>23</v>
      </c>
    </row>
    <row r="71" spans="1:17" x14ac:dyDescent="0.25">
      <c r="A71" s="1" t="s">
        <v>370</v>
      </c>
      <c r="B71" s="1" t="s">
        <v>371</v>
      </c>
      <c r="C71" s="1" t="s">
        <v>383</v>
      </c>
      <c r="D71" s="1" t="s">
        <v>643</v>
      </c>
      <c r="E71" s="1" t="s">
        <v>620</v>
      </c>
      <c r="F71" s="1" t="s">
        <v>19</v>
      </c>
      <c r="G71" s="1" t="s">
        <v>82</v>
      </c>
      <c r="H71" s="1" t="s">
        <v>21</v>
      </c>
      <c r="I71" s="1" t="s">
        <v>22</v>
      </c>
      <c r="J71" s="3">
        <v>2587962</v>
      </c>
      <c r="K71" s="1" t="s">
        <v>384</v>
      </c>
      <c r="L71" s="1" t="s">
        <v>22</v>
      </c>
      <c r="M71" s="1" t="s">
        <v>22</v>
      </c>
      <c r="N71" s="1" t="s">
        <v>383</v>
      </c>
      <c r="O71" s="2">
        <v>40178</v>
      </c>
      <c r="P71" s="2">
        <v>40564</v>
      </c>
      <c r="Q71" s="1" t="s">
        <v>23</v>
      </c>
    </row>
    <row r="72" spans="1:17" x14ac:dyDescent="0.25">
      <c r="A72" s="1" t="s">
        <v>370</v>
      </c>
      <c r="B72" s="1" t="s">
        <v>371</v>
      </c>
      <c r="C72" s="1" t="s">
        <v>383</v>
      </c>
      <c r="D72" s="1" t="s">
        <v>657</v>
      </c>
      <c r="E72" s="1" t="s">
        <v>620</v>
      </c>
      <c r="F72" s="1" t="s">
        <v>19</v>
      </c>
      <c r="G72" s="1" t="s">
        <v>174</v>
      </c>
      <c r="H72" s="1" t="s">
        <v>175</v>
      </c>
      <c r="I72" s="1" t="s">
        <v>22</v>
      </c>
      <c r="J72" s="3">
        <v>-74964.710000000006</v>
      </c>
      <c r="K72" s="1" t="s">
        <v>384</v>
      </c>
      <c r="L72" s="1" t="s">
        <v>22</v>
      </c>
      <c r="M72" s="1" t="s">
        <v>22</v>
      </c>
      <c r="N72" s="1" t="s">
        <v>383</v>
      </c>
      <c r="O72" s="2">
        <v>40178</v>
      </c>
      <c r="P72" s="2">
        <v>40564</v>
      </c>
      <c r="Q72" s="1" t="s">
        <v>23</v>
      </c>
    </row>
    <row r="73" spans="1:17" x14ac:dyDescent="0.25">
      <c r="A73" s="1" t="s">
        <v>370</v>
      </c>
      <c r="B73" s="1" t="s">
        <v>371</v>
      </c>
      <c r="C73" s="1" t="s">
        <v>383</v>
      </c>
      <c r="D73" s="1" t="s">
        <v>633</v>
      </c>
      <c r="E73" s="1" t="s">
        <v>622</v>
      </c>
      <c r="F73" s="1" t="s">
        <v>19</v>
      </c>
      <c r="G73" s="1" t="s">
        <v>65</v>
      </c>
      <c r="H73" s="1" t="s">
        <v>49</v>
      </c>
      <c r="I73" s="1" t="s">
        <v>22</v>
      </c>
      <c r="J73" s="3">
        <v>2441</v>
      </c>
      <c r="K73" s="1" t="s">
        <v>384</v>
      </c>
      <c r="L73" s="1" t="s">
        <v>22</v>
      </c>
      <c r="M73" s="1" t="s">
        <v>22</v>
      </c>
      <c r="N73" s="1" t="s">
        <v>383</v>
      </c>
      <c r="O73" s="2">
        <v>40178</v>
      </c>
      <c r="P73" s="2">
        <v>40564</v>
      </c>
      <c r="Q73" s="1" t="s">
        <v>23</v>
      </c>
    </row>
    <row r="74" spans="1:17" x14ac:dyDescent="0.25">
      <c r="A74" s="1" t="s">
        <v>370</v>
      </c>
      <c r="B74" s="1" t="s">
        <v>371</v>
      </c>
      <c r="C74" s="1" t="s">
        <v>383</v>
      </c>
      <c r="D74" s="1" t="s">
        <v>635</v>
      </c>
      <c r="E74" s="1" t="s">
        <v>622</v>
      </c>
      <c r="F74" s="1" t="s">
        <v>19</v>
      </c>
      <c r="G74" s="1" t="s">
        <v>380</v>
      </c>
      <c r="H74" s="1" t="s">
        <v>49</v>
      </c>
      <c r="I74" s="1" t="s">
        <v>22</v>
      </c>
      <c r="J74" s="3">
        <v>-476009</v>
      </c>
      <c r="K74" s="1" t="s">
        <v>384</v>
      </c>
      <c r="L74" s="1" t="s">
        <v>22</v>
      </c>
      <c r="M74" s="1" t="s">
        <v>22</v>
      </c>
      <c r="N74" s="1" t="s">
        <v>383</v>
      </c>
      <c r="O74" s="2">
        <v>40178</v>
      </c>
      <c r="P74" s="2">
        <v>40564</v>
      </c>
      <c r="Q74" s="1" t="s">
        <v>23</v>
      </c>
    </row>
    <row r="75" spans="1:17" x14ac:dyDescent="0.25">
      <c r="A75" s="1" t="s">
        <v>370</v>
      </c>
      <c r="B75" s="1" t="s">
        <v>371</v>
      </c>
      <c r="C75" s="1" t="s">
        <v>383</v>
      </c>
      <c r="D75" s="1" t="s">
        <v>631</v>
      </c>
      <c r="E75" s="1" t="s">
        <v>622</v>
      </c>
      <c r="F75" s="1" t="s">
        <v>19</v>
      </c>
      <c r="G75" s="1" t="s">
        <v>44</v>
      </c>
      <c r="H75" s="1" t="s">
        <v>34</v>
      </c>
      <c r="I75" s="1" t="s">
        <v>22</v>
      </c>
      <c r="J75" s="3">
        <v>-4315102.8099999996</v>
      </c>
      <c r="K75" s="1" t="s">
        <v>384</v>
      </c>
      <c r="L75" s="1" t="s">
        <v>22</v>
      </c>
      <c r="M75" s="1" t="s">
        <v>22</v>
      </c>
      <c r="N75" s="1" t="s">
        <v>383</v>
      </c>
      <c r="O75" s="2">
        <v>40178</v>
      </c>
      <c r="P75" s="2">
        <v>40564</v>
      </c>
      <c r="Q75" s="1" t="s">
        <v>23</v>
      </c>
    </row>
    <row r="76" spans="1:17" x14ac:dyDescent="0.25">
      <c r="A76" s="1" t="s">
        <v>370</v>
      </c>
      <c r="B76" s="1" t="s">
        <v>371</v>
      </c>
      <c r="C76" s="1" t="s">
        <v>383</v>
      </c>
      <c r="D76" s="1" t="s">
        <v>658</v>
      </c>
      <c r="E76" s="1" t="s">
        <v>622</v>
      </c>
      <c r="F76" s="1" t="s">
        <v>19</v>
      </c>
      <c r="G76" s="1" t="s">
        <v>44</v>
      </c>
      <c r="H76" s="1" t="s">
        <v>28</v>
      </c>
      <c r="I76" s="1" t="s">
        <v>22</v>
      </c>
      <c r="J76" s="3">
        <v>-27096</v>
      </c>
      <c r="K76" s="1" t="s">
        <v>384</v>
      </c>
      <c r="L76" s="1" t="s">
        <v>22</v>
      </c>
      <c r="M76" s="1" t="s">
        <v>22</v>
      </c>
      <c r="N76" s="1" t="s">
        <v>383</v>
      </c>
      <c r="O76" s="2">
        <v>40178</v>
      </c>
      <c r="P76" s="2">
        <v>40564</v>
      </c>
      <c r="Q76" s="1" t="s">
        <v>23</v>
      </c>
    </row>
    <row r="77" spans="1:17" x14ac:dyDescent="0.25">
      <c r="A77" s="1" t="s">
        <v>370</v>
      </c>
      <c r="B77" s="1" t="s">
        <v>371</v>
      </c>
      <c r="C77" s="1" t="s">
        <v>383</v>
      </c>
      <c r="D77" s="1" t="s">
        <v>644</v>
      </c>
      <c r="E77" s="1" t="s">
        <v>622</v>
      </c>
      <c r="F77" s="1" t="s">
        <v>19</v>
      </c>
      <c r="G77" s="1" t="s">
        <v>82</v>
      </c>
      <c r="H77" s="1" t="s">
        <v>21</v>
      </c>
      <c r="I77" s="1" t="s">
        <v>22</v>
      </c>
      <c r="J77" s="3">
        <v>-456693</v>
      </c>
      <c r="K77" s="1" t="s">
        <v>384</v>
      </c>
      <c r="L77" s="1" t="s">
        <v>22</v>
      </c>
      <c r="M77" s="1" t="s">
        <v>22</v>
      </c>
      <c r="N77" s="1" t="s">
        <v>383</v>
      </c>
      <c r="O77" s="2">
        <v>40178</v>
      </c>
      <c r="P77" s="2">
        <v>40564</v>
      </c>
      <c r="Q77" s="1" t="s">
        <v>23</v>
      </c>
    </row>
    <row r="78" spans="1:17" x14ac:dyDescent="0.25">
      <c r="A78" s="1" t="s">
        <v>370</v>
      </c>
      <c r="B78" s="1" t="s">
        <v>371</v>
      </c>
      <c r="C78" s="1" t="s">
        <v>383</v>
      </c>
      <c r="D78" s="1" t="s">
        <v>659</v>
      </c>
      <c r="E78" s="1" t="s">
        <v>622</v>
      </c>
      <c r="F78" s="1" t="s">
        <v>19</v>
      </c>
      <c r="G78" s="1" t="s">
        <v>174</v>
      </c>
      <c r="H78" s="1" t="s">
        <v>175</v>
      </c>
      <c r="I78" s="1" t="s">
        <v>22</v>
      </c>
      <c r="J78" s="3">
        <v>-22832.720000000001</v>
      </c>
      <c r="K78" s="1" t="s">
        <v>384</v>
      </c>
      <c r="L78" s="1" t="s">
        <v>22</v>
      </c>
      <c r="M78" s="1" t="s">
        <v>22</v>
      </c>
      <c r="N78" s="1" t="s">
        <v>383</v>
      </c>
      <c r="O78" s="2">
        <v>40178</v>
      </c>
      <c r="P78" s="2">
        <v>40564</v>
      </c>
      <c r="Q78" s="1" t="s">
        <v>23</v>
      </c>
    </row>
    <row r="79" spans="1:17" x14ac:dyDescent="0.25">
      <c r="A79" s="1" t="s">
        <v>24</v>
      </c>
      <c r="B79" s="1" t="s">
        <v>371</v>
      </c>
      <c r="C79" s="1" t="s">
        <v>390</v>
      </c>
      <c r="D79" s="1" t="s">
        <v>636</v>
      </c>
      <c r="E79" s="1" t="s">
        <v>620</v>
      </c>
      <c r="F79" s="1" t="s">
        <v>19</v>
      </c>
      <c r="G79" s="1" t="s">
        <v>216</v>
      </c>
      <c r="H79" s="1" t="s">
        <v>21</v>
      </c>
      <c r="I79" s="1" t="s">
        <v>22</v>
      </c>
      <c r="J79" s="3">
        <v>5168</v>
      </c>
      <c r="K79" s="1" t="s">
        <v>391</v>
      </c>
      <c r="L79" s="1" t="s">
        <v>22</v>
      </c>
      <c r="M79" s="1" t="s">
        <v>392</v>
      </c>
      <c r="N79" s="1" t="s">
        <v>390</v>
      </c>
      <c r="O79" s="2">
        <v>40209</v>
      </c>
      <c r="P79" s="2">
        <v>40261</v>
      </c>
      <c r="Q79" s="1" t="s">
        <v>23</v>
      </c>
    </row>
    <row r="80" spans="1:17" x14ac:dyDescent="0.25">
      <c r="A80" s="1" t="s">
        <v>24</v>
      </c>
      <c r="B80" s="1" t="s">
        <v>371</v>
      </c>
      <c r="C80" s="1" t="s">
        <v>390</v>
      </c>
      <c r="D80" s="1" t="s">
        <v>636</v>
      </c>
      <c r="E80" s="1" t="s">
        <v>620</v>
      </c>
      <c r="F80" s="1" t="s">
        <v>19</v>
      </c>
      <c r="G80" s="1" t="s">
        <v>216</v>
      </c>
      <c r="H80" s="1" t="s">
        <v>21</v>
      </c>
      <c r="I80" s="1" t="s">
        <v>22</v>
      </c>
      <c r="J80" s="3">
        <v>859</v>
      </c>
      <c r="K80" s="1" t="s">
        <v>391</v>
      </c>
      <c r="L80" s="1" t="s">
        <v>22</v>
      </c>
      <c r="M80" s="1" t="s">
        <v>392</v>
      </c>
      <c r="N80" s="1" t="s">
        <v>390</v>
      </c>
      <c r="O80" s="2">
        <v>40209</v>
      </c>
      <c r="P80" s="2">
        <v>40261</v>
      </c>
      <c r="Q80" s="1" t="s">
        <v>23</v>
      </c>
    </row>
    <row r="81" spans="1:17" x14ac:dyDescent="0.25">
      <c r="A81" s="1" t="s">
        <v>24</v>
      </c>
      <c r="B81" s="1" t="s">
        <v>371</v>
      </c>
      <c r="C81" s="1" t="s">
        <v>390</v>
      </c>
      <c r="D81" s="1" t="s">
        <v>619</v>
      </c>
      <c r="E81" s="1" t="s">
        <v>620</v>
      </c>
      <c r="F81" s="1" t="s">
        <v>19</v>
      </c>
      <c r="G81" s="1" t="s">
        <v>228</v>
      </c>
      <c r="H81" s="1" t="s">
        <v>21</v>
      </c>
      <c r="I81" s="1" t="s">
        <v>22</v>
      </c>
      <c r="J81" s="3">
        <v>-58568</v>
      </c>
      <c r="K81" s="1" t="s">
        <v>391</v>
      </c>
      <c r="L81" s="1" t="s">
        <v>22</v>
      </c>
      <c r="M81" s="1" t="s">
        <v>392</v>
      </c>
      <c r="N81" s="1" t="s">
        <v>390</v>
      </c>
      <c r="O81" s="2">
        <v>40209</v>
      </c>
      <c r="P81" s="2">
        <v>40261</v>
      </c>
      <c r="Q81" s="1" t="s">
        <v>23</v>
      </c>
    </row>
    <row r="82" spans="1:17" x14ac:dyDescent="0.25">
      <c r="A82" s="1" t="s">
        <v>24</v>
      </c>
      <c r="B82" s="1" t="s">
        <v>371</v>
      </c>
      <c r="C82" s="1" t="s">
        <v>390</v>
      </c>
      <c r="D82" s="1" t="s">
        <v>621</v>
      </c>
      <c r="E82" s="1" t="s">
        <v>622</v>
      </c>
      <c r="F82" s="1" t="s">
        <v>19</v>
      </c>
      <c r="G82" s="1" t="s">
        <v>228</v>
      </c>
      <c r="H82" s="1" t="s">
        <v>21</v>
      </c>
      <c r="I82" s="1" t="s">
        <v>22</v>
      </c>
      <c r="J82" s="3">
        <v>-47283</v>
      </c>
      <c r="K82" s="1" t="s">
        <v>391</v>
      </c>
      <c r="L82" s="1" t="s">
        <v>22</v>
      </c>
      <c r="M82" s="1" t="s">
        <v>392</v>
      </c>
      <c r="N82" s="1" t="s">
        <v>390</v>
      </c>
      <c r="O82" s="2">
        <v>40209</v>
      </c>
      <c r="P82" s="2">
        <v>40261</v>
      </c>
      <c r="Q82" s="1" t="s">
        <v>23</v>
      </c>
    </row>
    <row r="83" spans="1:17" x14ac:dyDescent="0.25">
      <c r="A83" s="1" t="s">
        <v>24</v>
      </c>
      <c r="B83" s="1" t="s">
        <v>371</v>
      </c>
      <c r="C83" s="1" t="s">
        <v>390</v>
      </c>
      <c r="D83" s="1" t="s">
        <v>619</v>
      </c>
      <c r="E83" s="1" t="s">
        <v>620</v>
      </c>
      <c r="F83" s="1" t="s">
        <v>19</v>
      </c>
      <c r="G83" s="1" t="s">
        <v>228</v>
      </c>
      <c r="H83" s="1" t="s">
        <v>21</v>
      </c>
      <c r="I83" s="1" t="s">
        <v>22</v>
      </c>
      <c r="J83" s="3">
        <v>-9739</v>
      </c>
      <c r="K83" s="1" t="s">
        <v>391</v>
      </c>
      <c r="L83" s="1" t="s">
        <v>22</v>
      </c>
      <c r="M83" s="1" t="s">
        <v>392</v>
      </c>
      <c r="N83" s="1" t="s">
        <v>390</v>
      </c>
      <c r="O83" s="2">
        <v>40209</v>
      </c>
      <c r="P83" s="2">
        <v>40261</v>
      </c>
      <c r="Q83" s="1" t="s">
        <v>23</v>
      </c>
    </row>
    <row r="84" spans="1:17" x14ac:dyDescent="0.25">
      <c r="A84" s="1" t="s">
        <v>24</v>
      </c>
      <c r="B84" s="1" t="s">
        <v>371</v>
      </c>
      <c r="C84" s="1" t="s">
        <v>390</v>
      </c>
      <c r="D84" s="1" t="s">
        <v>621</v>
      </c>
      <c r="E84" s="1" t="s">
        <v>622</v>
      </c>
      <c r="F84" s="1" t="s">
        <v>19</v>
      </c>
      <c r="G84" s="1" t="s">
        <v>228</v>
      </c>
      <c r="H84" s="1" t="s">
        <v>21</v>
      </c>
      <c r="I84" s="1" t="s">
        <v>22</v>
      </c>
      <c r="J84" s="3">
        <v>-7863</v>
      </c>
      <c r="K84" s="1" t="s">
        <v>391</v>
      </c>
      <c r="L84" s="1" t="s">
        <v>22</v>
      </c>
      <c r="M84" s="1" t="s">
        <v>392</v>
      </c>
      <c r="N84" s="1" t="s">
        <v>390</v>
      </c>
      <c r="O84" s="2">
        <v>40209</v>
      </c>
      <c r="P84" s="2">
        <v>40261</v>
      </c>
      <c r="Q84" s="1" t="s">
        <v>23</v>
      </c>
    </row>
    <row r="85" spans="1:17" x14ac:dyDescent="0.25">
      <c r="A85" s="1" t="s">
        <v>24</v>
      </c>
      <c r="B85" s="1" t="s">
        <v>371</v>
      </c>
      <c r="C85" s="1" t="s">
        <v>390</v>
      </c>
      <c r="D85" s="1" t="s">
        <v>623</v>
      </c>
      <c r="E85" s="1" t="s">
        <v>620</v>
      </c>
      <c r="F85" s="1" t="s">
        <v>19</v>
      </c>
      <c r="G85" s="1" t="s">
        <v>33</v>
      </c>
      <c r="H85" s="1" t="s">
        <v>21</v>
      </c>
      <c r="I85" s="1" t="s">
        <v>22</v>
      </c>
      <c r="J85" s="3">
        <v>202</v>
      </c>
      <c r="K85" s="1" t="s">
        <v>391</v>
      </c>
      <c r="L85" s="1" t="s">
        <v>22</v>
      </c>
      <c r="M85" s="1" t="s">
        <v>392</v>
      </c>
      <c r="N85" s="1" t="s">
        <v>390</v>
      </c>
      <c r="O85" s="2">
        <v>40209</v>
      </c>
      <c r="P85" s="2">
        <v>40261</v>
      </c>
      <c r="Q85" s="1" t="s">
        <v>23</v>
      </c>
    </row>
    <row r="86" spans="1:17" x14ac:dyDescent="0.25">
      <c r="A86" s="1" t="s">
        <v>24</v>
      </c>
      <c r="B86" s="1" t="s">
        <v>371</v>
      </c>
      <c r="C86" s="1" t="s">
        <v>390</v>
      </c>
      <c r="D86" s="1" t="s">
        <v>624</v>
      </c>
      <c r="E86" s="1" t="s">
        <v>622</v>
      </c>
      <c r="F86" s="1" t="s">
        <v>19</v>
      </c>
      <c r="G86" s="1" t="s">
        <v>33</v>
      </c>
      <c r="H86" s="1" t="s">
        <v>21</v>
      </c>
      <c r="I86" s="1" t="s">
        <v>22</v>
      </c>
      <c r="J86" s="3">
        <v>86</v>
      </c>
      <c r="K86" s="1" t="s">
        <v>391</v>
      </c>
      <c r="L86" s="1" t="s">
        <v>22</v>
      </c>
      <c r="M86" s="1" t="s">
        <v>392</v>
      </c>
      <c r="N86" s="1" t="s">
        <v>390</v>
      </c>
      <c r="O86" s="2">
        <v>40209</v>
      </c>
      <c r="P86" s="2">
        <v>40261</v>
      </c>
      <c r="Q86" s="1" t="s">
        <v>23</v>
      </c>
    </row>
    <row r="87" spans="1:17" x14ac:dyDescent="0.25">
      <c r="A87" s="1" t="s">
        <v>24</v>
      </c>
      <c r="B87" s="1" t="s">
        <v>371</v>
      </c>
      <c r="C87" s="1" t="s">
        <v>390</v>
      </c>
      <c r="D87" s="1" t="s">
        <v>623</v>
      </c>
      <c r="E87" s="1" t="s">
        <v>620</v>
      </c>
      <c r="F87" s="1" t="s">
        <v>19</v>
      </c>
      <c r="G87" s="1" t="s">
        <v>33</v>
      </c>
      <c r="H87" s="1" t="s">
        <v>21</v>
      </c>
      <c r="I87" s="1" t="s">
        <v>22</v>
      </c>
      <c r="J87" s="3">
        <v>34</v>
      </c>
      <c r="K87" s="1" t="s">
        <v>391</v>
      </c>
      <c r="L87" s="1" t="s">
        <v>22</v>
      </c>
      <c r="M87" s="1" t="s">
        <v>392</v>
      </c>
      <c r="N87" s="1" t="s">
        <v>390</v>
      </c>
      <c r="O87" s="2">
        <v>40209</v>
      </c>
      <c r="P87" s="2">
        <v>40261</v>
      </c>
      <c r="Q87" s="1" t="s">
        <v>23</v>
      </c>
    </row>
    <row r="88" spans="1:17" x14ac:dyDescent="0.25">
      <c r="A88" s="1" t="s">
        <v>24</v>
      </c>
      <c r="B88" s="1" t="s">
        <v>371</v>
      </c>
      <c r="C88" s="1" t="s">
        <v>390</v>
      </c>
      <c r="D88" s="1" t="s">
        <v>624</v>
      </c>
      <c r="E88" s="1" t="s">
        <v>622</v>
      </c>
      <c r="F88" s="1" t="s">
        <v>19</v>
      </c>
      <c r="G88" s="1" t="s">
        <v>33</v>
      </c>
      <c r="H88" s="1" t="s">
        <v>21</v>
      </c>
      <c r="I88" s="1" t="s">
        <v>22</v>
      </c>
      <c r="J88" s="3">
        <v>14</v>
      </c>
      <c r="K88" s="1" t="s">
        <v>391</v>
      </c>
      <c r="L88" s="1" t="s">
        <v>22</v>
      </c>
      <c r="M88" s="1" t="s">
        <v>392</v>
      </c>
      <c r="N88" s="1" t="s">
        <v>390</v>
      </c>
      <c r="O88" s="2">
        <v>40209</v>
      </c>
      <c r="P88" s="2">
        <v>40261</v>
      </c>
      <c r="Q88" s="1" t="s">
        <v>23</v>
      </c>
    </row>
    <row r="89" spans="1:17" x14ac:dyDescent="0.25">
      <c r="A89" s="1" t="s">
        <v>24</v>
      </c>
      <c r="B89" s="1" t="s">
        <v>371</v>
      </c>
      <c r="C89" s="1" t="s">
        <v>390</v>
      </c>
      <c r="D89" s="1" t="s">
        <v>623</v>
      </c>
      <c r="E89" s="1" t="s">
        <v>620</v>
      </c>
      <c r="F89" s="1" t="s">
        <v>19</v>
      </c>
      <c r="G89" s="1" t="s">
        <v>33</v>
      </c>
      <c r="H89" s="1" t="s">
        <v>21</v>
      </c>
      <c r="I89" s="1" t="s">
        <v>22</v>
      </c>
      <c r="J89" s="3">
        <v>166</v>
      </c>
      <c r="K89" s="1" t="s">
        <v>391</v>
      </c>
      <c r="L89" s="1" t="s">
        <v>22</v>
      </c>
      <c r="M89" s="1" t="s">
        <v>392</v>
      </c>
      <c r="N89" s="1" t="s">
        <v>390</v>
      </c>
      <c r="O89" s="2">
        <v>40209</v>
      </c>
      <c r="P89" s="2">
        <v>40261</v>
      </c>
      <c r="Q89" s="1" t="s">
        <v>23</v>
      </c>
    </row>
    <row r="90" spans="1:17" x14ac:dyDescent="0.25">
      <c r="A90" s="1" t="s">
        <v>24</v>
      </c>
      <c r="B90" s="1" t="s">
        <v>371</v>
      </c>
      <c r="C90" s="1" t="s">
        <v>390</v>
      </c>
      <c r="D90" s="1" t="s">
        <v>623</v>
      </c>
      <c r="E90" s="1" t="s">
        <v>620</v>
      </c>
      <c r="F90" s="1" t="s">
        <v>19</v>
      </c>
      <c r="G90" s="1" t="s">
        <v>33</v>
      </c>
      <c r="H90" s="1" t="s">
        <v>21</v>
      </c>
      <c r="I90" s="1" t="s">
        <v>22</v>
      </c>
      <c r="J90" s="3">
        <v>28</v>
      </c>
      <c r="K90" s="1" t="s">
        <v>391</v>
      </c>
      <c r="L90" s="1" t="s">
        <v>22</v>
      </c>
      <c r="M90" s="1" t="s">
        <v>392</v>
      </c>
      <c r="N90" s="1" t="s">
        <v>390</v>
      </c>
      <c r="O90" s="2">
        <v>40209</v>
      </c>
      <c r="P90" s="2">
        <v>40261</v>
      </c>
      <c r="Q90" s="1" t="s">
        <v>23</v>
      </c>
    </row>
    <row r="91" spans="1:17" x14ac:dyDescent="0.25">
      <c r="A91" s="1" t="s">
        <v>24</v>
      </c>
      <c r="B91" s="1" t="s">
        <v>371</v>
      </c>
      <c r="C91" s="1" t="s">
        <v>390</v>
      </c>
      <c r="D91" s="1" t="s">
        <v>623</v>
      </c>
      <c r="E91" s="1" t="s">
        <v>620</v>
      </c>
      <c r="F91" s="1" t="s">
        <v>19</v>
      </c>
      <c r="G91" s="1" t="s">
        <v>33</v>
      </c>
      <c r="H91" s="1" t="s">
        <v>21</v>
      </c>
      <c r="I91" s="1" t="s">
        <v>22</v>
      </c>
      <c r="J91" s="3">
        <v>941</v>
      </c>
      <c r="K91" s="1" t="s">
        <v>391</v>
      </c>
      <c r="L91" s="1" t="s">
        <v>22</v>
      </c>
      <c r="M91" s="1" t="s">
        <v>392</v>
      </c>
      <c r="N91" s="1" t="s">
        <v>390</v>
      </c>
      <c r="O91" s="2">
        <v>40209</v>
      </c>
      <c r="P91" s="2">
        <v>40261</v>
      </c>
      <c r="Q91" s="1" t="s">
        <v>23</v>
      </c>
    </row>
    <row r="92" spans="1:17" x14ac:dyDescent="0.25">
      <c r="A92" s="1" t="s">
        <v>24</v>
      </c>
      <c r="B92" s="1" t="s">
        <v>371</v>
      </c>
      <c r="C92" s="1" t="s">
        <v>390</v>
      </c>
      <c r="D92" s="1" t="s">
        <v>624</v>
      </c>
      <c r="E92" s="1" t="s">
        <v>622</v>
      </c>
      <c r="F92" s="1" t="s">
        <v>19</v>
      </c>
      <c r="G92" s="1" t="s">
        <v>33</v>
      </c>
      <c r="H92" s="1" t="s">
        <v>21</v>
      </c>
      <c r="I92" s="1" t="s">
        <v>22</v>
      </c>
      <c r="J92" s="3">
        <v>400</v>
      </c>
      <c r="K92" s="1" t="s">
        <v>391</v>
      </c>
      <c r="L92" s="1" t="s">
        <v>22</v>
      </c>
      <c r="M92" s="1" t="s">
        <v>392</v>
      </c>
      <c r="N92" s="1" t="s">
        <v>390</v>
      </c>
      <c r="O92" s="2">
        <v>40209</v>
      </c>
      <c r="P92" s="2">
        <v>40261</v>
      </c>
      <c r="Q92" s="1" t="s">
        <v>23</v>
      </c>
    </row>
    <row r="93" spans="1:17" x14ac:dyDescent="0.25">
      <c r="A93" s="1" t="s">
        <v>24</v>
      </c>
      <c r="B93" s="1" t="s">
        <v>371</v>
      </c>
      <c r="C93" s="1" t="s">
        <v>390</v>
      </c>
      <c r="D93" s="1" t="s">
        <v>623</v>
      </c>
      <c r="E93" s="1" t="s">
        <v>620</v>
      </c>
      <c r="F93" s="1" t="s">
        <v>19</v>
      </c>
      <c r="G93" s="1" t="s">
        <v>33</v>
      </c>
      <c r="H93" s="1" t="s">
        <v>21</v>
      </c>
      <c r="I93" s="1" t="s">
        <v>22</v>
      </c>
      <c r="J93" s="3">
        <v>156</v>
      </c>
      <c r="K93" s="1" t="s">
        <v>391</v>
      </c>
      <c r="L93" s="1" t="s">
        <v>22</v>
      </c>
      <c r="M93" s="1" t="s">
        <v>392</v>
      </c>
      <c r="N93" s="1" t="s">
        <v>390</v>
      </c>
      <c r="O93" s="2">
        <v>40209</v>
      </c>
      <c r="P93" s="2">
        <v>40261</v>
      </c>
      <c r="Q93" s="1" t="s">
        <v>23</v>
      </c>
    </row>
    <row r="94" spans="1:17" x14ac:dyDescent="0.25">
      <c r="A94" s="1" t="s">
        <v>24</v>
      </c>
      <c r="B94" s="1" t="s">
        <v>371</v>
      </c>
      <c r="C94" s="1" t="s">
        <v>390</v>
      </c>
      <c r="D94" s="1" t="s">
        <v>624</v>
      </c>
      <c r="E94" s="1" t="s">
        <v>622</v>
      </c>
      <c r="F94" s="1" t="s">
        <v>19</v>
      </c>
      <c r="G94" s="1" t="s">
        <v>33</v>
      </c>
      <c r="H94" s="1" t="s">
        <v>21</v>
      </c>
      <c r="I94" s="1" t="s">
        <v>22</v>
      </c>
      <c r="J94" s="3">
        <v>67</v>
      </c>
      <c r="K94" s="1" t="s">
        <v>391</v>
      </c>
      <c r="L94" s="1" t="s">
        <v>22</v>
      </c>
      <c r="M94" s="1" t="s">
        <v>392</v>
      </c>
      <c r="N94" s="1" t="s">
        <v>390</v>
      </c>
      <c r="O94" s="2">
        <v>40209</v>
      </c>
      <c r="P94" s="2">
        <v>40261</v>
      </c>
      <c r="Q94" s="1" t="s">
        <v>23</v>
      </c>
    </row>
    <row r="95" spans="1:17" x14ac:dyDescent="0.25">
      <c r="A95" s="1" t="s">
        <v>24</v>
      </c>
      <c r="B95" s="1" t="s">
        <v>371</v>
      </c>
      <c r="C95" s="1" t="s">
        <v>390</v>
      </c>
      <c r="D95" s="1" t="s">
        <v>623</v>
      </c>
      <c r="E95" s="1" t="s">
        <v>620</v>
      </c>
      <c r="F95" s="1" t="s">
        <v>19</v>
      </c>
      <c r="G95" s="1" t="s">
        <v>33</v>
      </c>
      <c r="H95" s="1" t="s">
        <v>21</v>
      </c>
      <c r="I95" s="1" t="s">
        <v>22</v>
      </c>
      <c r="J95" s="3">
        <v>3649</v>
      </c>
      <c r="K95" s="1" t="s">
        <v>391</v>
      </c>
      <c r="L95" s="1" t="s">
        <v>22</v>
      </c>
      <c r="M95" s="1" t="s">
        <v>392</v>
      </c>
      <c r="N95" s="1" t="s">
        <v>390</v>
      </c>
      <c r="O95" s="2">
        <v>40209</v>
      </c>
      <c r="P95" s="2">
        <v>40261</v>
      </c>
      <c r="Q95" s="1" t="s">
        <v>23</v>
      </c>
    </row>
    <row r="96" spans="1:17" x14ac:dyDescent="0.25">
      <c r="A96" s="1" t="s">
        <v>24</v>
      </c>
      <c r="B96" s="1" t="s">
        <v>371</v>
      </c>
      <c r="C96" s="1" t="s">
        <v>390</v>
      </c>
      <c r="D96" s="1" t="s">
        <v>623</v>
      </c>
      <c r="E96" s="1" t="s">
        <v>620</v>
      </c>
      <c r="F96" s="1" t="s">
        <v>19</v>
      </c>
      <c r="G96" s="1" t="s">
        <v>33</v>
      </c>
      <c r="H96" s="1" t="s">
        <v>21</v>
      </c>
      <c r="I96" s="1" t="s">
        <v>22</v>
      </c>
      <c r="J96" s="3">
        <v>607</v>
      </c>
      <c r="K96" s="1" t="s">
        <v>391</v>
      </c>
      <c r="L96" s="1" t="s">
        <v>22</v>
      </c>
      <c r="M96" s="1" t="s">
        <v>392</v>
      </c>
      <c r="N96" s="1" t="s">
        <v>390</v>
      </c>
      <c r="O96" s="2">
        <v>40209</v>
      </c>
      <c r="P96" s="2">
        <v>40261</v>
      </c>
      <c r="Q96" s="1" t="s">
        <v>23</v>
      </c>
    </row>
    <row r="97" spans="1:17" x14ac:dyDescent="0.25">
      <c r="A97" s="1" t="s">
        <v>24</v>
      </c>
      <c r="B97" s="1" t="s">
        <v>371</v>
      </c>
      <c r="C97" s="1" t="s">
        <v>390</v>
      </c>
      <c r="D97" s="1" t="s">
        <v>623</v>
      </c>
      <c r="E97" s="1" t="s">
        <v>620</v>
      </c>
      <c r="F97" s="1" t="s">
        <v>19</v>
      </c>
      <c r="G97" s="1" t="s">
        <v>33</v>
      </c>
      <c r="H97" s="1" t="s">
        <v>21</v>
      </c>
      <c r="I97" s="1" t="s">
        <v>22</v>
      </c>
      <c r="J97" s="3">
        <v>-23027</v>
      </c>
      <c r="K97" s="1" t="s">
        <v>391</v>
      </c>
      <c r="L97" s="1" t="s">
        <v>22</v>
      </c>
      <c r="M97" s="1" t="s">
        <v>392</v>
      </c>
      <c r="N97" s="1" t="s">
        <v>390</v>
      </c>
      <c r="O97" s="2">
        <v>40209</v>
      </c>
      <c r="P97" s="2">
        <v>40261</v>
      </c>
      <c r="Q97" s="1" t="s">
        <v>23</v>
      </c>
    </row>
    <row r="98" spans="1:17" x14ac:dyDescent="0.25">
      <c r="A98" s="1" t="s">
        <v>24</v>
      </c>
      <c r="B98" s="1" t="s">
        <v>371</v>
      </c>
      <c r="C98" s="1" t="s">
        <v>390</v>
      </c>
      <c r="D98" s="1" t="s">
        <v>624</v>
      </c>
      <c r="E98" s="1" t="s">
        <v>622</v>
      </c>
      <c r="F98" s="1" t="s">
        <v>19</v>
      </c>
      <c r="G98" s="1" t="s">
        <v>33</v>
      </c>
      <c r="H98" s="1" t="s">
        <v>21</v>
      </c>
      <c r="I98" s="1" t="s">
        <v>22</v>
      </c>
      <c r="J98" s="3">
        <v>-35579</v>
      </c>
      <c r="K98" s="1" t="s">
        <v>391</v>
      </c>
      <c r="L98" s="1" t="s">
        <v>22</v>
      </c>
      <c r="M98" s="1" t="s">
        <v>392</v>
      </c>
      <c r="N98" s="1" t="s">
        <v>390</v>
      </c>
      <c r="O98" s="2">
        <v>40209</v>
      </c>
      <c r="P98" s="2">
        <v>40261</v>
      </c>
      <c r="Q98" s="1" t="s">
        <v>23</v>
      </c>
    </row>
    <row r="99" spans="1:17" x14ac:dyDescent="0.25">
      <c r="A99" s="1" t="s">
        <v>24</v>
      </c>
      <c r="B99" s="1" t="s">
        <v>371</v>
      </c>
      <c r="C99" s="1" t="s">
        <v>390</v>
      </c>
      <c r="D99" s="1" t="s">
        <v>623</v>
      </c>
      <c r="E99" s="1" t="s">
        <v>620</v>
      </c>
      <c r="F99" s="1" t="s">
        <v>19</v>
      </c>
      <c r="G99" s="1" t="s">
        <v>33</v>
      </c>
      <c r="H99" s="1" t="s">
        <v>21</v>
      </c>
      <c r="I99" s="1" t="s">
        <v>22</v>
      </c>
      <c r="J99" s="3">
        <v>-3829</v>
      </c>
      <c r="K99" s="1" t="s">
        <v>391</v>
      </c>
      <c r="L99" s="1" t="s">
        <v>22</v>
      </c>
      <c r="M99" s="1" t="s">
        <v>392</v>
      </c>
      <c r="N99" s="1" t="s">
        <v>390</v>
      </c>
      <c r="O99" s="2">
        <v>40209</v>
      </c>
      <c r="P99" s="2">
        <v>40261</v>
      </c>
      <c r="Q99" s="1" t="s">
        <v>23</v>
      </c>
    </row>
    <row r="100" spans="1:17" x14ac:dyDescent="0.25">
      <c r="A100" s="1" t="s">
        <v>24</v>
      </c>
      <c r="B100" s="1" t="s">
        <v>371</v>
      </c>
      <c r="C100" s="1" t="s">
        <v>390</v>
      </c>
      <c r="D100" s="1" t="s">
        <v>624</v>
      </c>
      <c r="E100" s="1" t="s">
        <v>622</v>
      </c>
      <c r="F100" s="1" t="s">
        <v>19</v>
      </c>
      <c r="G100" s="1" t="s">
        <v>33</v>
      </c>
      <c r="H100" s="1" t="s">
        <v>21</v>
      </c>
      <c r="I100" s="1" t="s">
        <v>22</v>
      </c>
      <c r="J100" s="3">
        <v>-5916</v>
      </c>
      <c r="K100" s="1" t="s">
        <v>391</v>
      </c>
      <c r="L100" s="1" t="s">
        <v>22</v>
      </c>
      <c r="M100" s="1" t="s">
        <v>392</v>
      </c>
      <c r="N100" s="1" t="s">
        <v>390</v>
      </c>
      <c r="O100" s="2">
        <v>40209</v>
      </c>
      <c r="P100" s="2">
        <v>40261</v>
      </c>
      <c r="Q100" s="1" t="s">
        <v>23</v>
      </c>
    </row>
    <row r="101" spans="1:17" x14ac:dyDescent="0.25">
      <c r="A101" s="1" t="s">
        <v>24</v>
      </c>
      <c r="B101" s="1" t="s">
        <v>371</v>
      </c>
      <c r="C101" s="1" t="s">
        <v>393</v>
      </c>
      <c r="D101" s="1" t="s">
        <v>645</v>
      </c>
      <c r="E101" s="1" t="s">
        <v>620</v>
      </c>
      <c r="F101" s="1" t="s">
        <v>19</v>
      </c>
      <c r="G101" s="1" t="s">
        <v>204</v>
      </c>
      <c r="H101" s="1" t="s">
        <v>21</v>
      </c>
      <c r="I101" s="1" t="s">
        <v>22</v>
      </c>
      <c r="J101" s="3">
        <v>-5850</v>
      </c>
      <c r="K101" s="1" t="s">
        <v>391</v>
      </c>
      <c r="L101" s="1" t="s">
        <v>22</v>
      </c>
      <c r="M101" s="1" t="s">
        <v>392</v>
      </c>
      <c r="N101" s="1" t="s">
        <v>393</v>
      </c>
      <c r="O101" s="2">
        <v>40209</v>
      </c>
      <c r="P101" s="2">
        <v>40568</v>
      </c>
      <c r="Q101" s="1" t="s">
        <v>23</v>
      </c>
    </row>
    <row r="102" spans="1:17" x14ac:dyDescent="0.25">
      <c r="A102" s="1" t="s">
        <v>24</v>
      </c>
      <c r="B102" s="1" t="s">
        <v>371</v>
      </c>
      <c r="C102" s="1" t="s">
        <v>393</v>
      </c>
      <c r="D102" s="1" t="s">
        <v>645</v>
      </c>
      <c r="E102" s="1" t="s">
        <v>620</v>
      </c>
      <c r="F102" s="1" t="s">
        <v>19</v>
      </c>
      <c r="G102" s="1" t="s">
        <v>204</v>
      </c>
      <c r="H102" s="1" t="s">
        <v>21</v>
      </c>
      <c r="I102" s="1" t="s">
        <v>22</v>
      </c>
      <c r="J102" s="3">
        <v>-972</v>
      </c>
      <c r="K102" s="1" t="s">
        <v>391</v>
      </c>
      <c r="L102" s="1" t="s">
        <v>22</v>
      </c>
      <c r="M102" s="1" t="s">
        <v>392</v>
      </c>
      <c r="N102" s="1" t="s">
        <v>393</v>
      </c>
      <c r="O102" s="2">
        <v>40209</v>
      </c>
      <c r="P102" s="2">
        <v>40568</v>
      </c>
      <c r="Q102" s="1" t="s">
        <v>23</v>
      </c>
    </row>
    <row r="103" spans="1:17" x14ac:dyDescent="0.25">
      <c r="A103" s="1" t="s">
        <v>24</v>
      </c>
      <c r="B103" s="1" t="s">
        <v>371</v>
      </c>
      <c r="C103" s="1" t="s">
        <v>393</v>
      </c>
      <c r="D103" s="1" t="s">
        <v>646</v>
      </c>
      <c r="E103" s="1" t="s">
        <v>622</v>
      </c>
      <c r="F103" s="1" t="s">
        <v>19</v>
      </c>
      <c r="G103" s="1" t="s">
        <v>204</v>
      </c>
      <c r="H103" s="1" t="s">
        <v>21</v>
      </c>
      <c r="I103" s="1" t="s">
        <v>22</v>
      </c>
      <c r="J103" s="3">
        <v>-30668</v>
      </c>
      <c r="K103" s="1" t="s">
        <v>391</v>
      </c>
      <c r="L103" s="1" t="s">
        <v>22</v>
      </c>
      <c r="M103" s="1" t="s">
        <v>392</v>
      </c>
      <c r="N103" s="1" t="s">
        <v>393</v>
      </c>
      <c r="O103" s="2">
        <v>40209</v>
      </c>
      <c r="P103" s="2">
        <v>40568</v>
      </c>
      <c r="Q103" s="1" t="s">
        <v>23</v>
      </c>
    </row>
    <row r="104" spans="1:17" x14ac:dyDescent="0.25">
      <c r="A104" s="1" t="s">
        <v>24</v>
      </c>
      <c r="B104" s="1" t="s">
        <v>371</v>
      </c>
      <c r="C104" s="1" t="s">
        <v>393</v>
      </c>
      <c r="D104" s="1" t="s">
        <v>646</v>
      </c>
      <c r="E104" s="1" t="s">
        <v>622</v>
      </c>
      <c r="F104" s="1" t="s">
        <v>19</v>
      </c>
      <c r="G104" s="1" t="s">
        <v>204</v>
      </c>
      <c r="H104" s="1" t="s">
        <v>21</v>
      </c>
      <c r="I104" s="1" t="s">
        <v>22</v>
      </c>
      <c r="J104" s="3">
        <v>-5100</v>
      </c>
      <c r="K104" s="1" t="s">
        <v>391</v>
      </c>
      <c r="L104" s="1" t="s">
        <v>22</v>
      </c>
      <c r="M104" s="1" t="s">
        <v>392</v>
      </c>
      <c r="N104" s="1" t="s">
        <v>393</v>
      </c>
      <c r="O104" s="2">
        <v>40209</v>
      </c>
      <c r="P104" s="2">
        <v>40568</v>
      </c>
      <c r="Q104" s="1" t="s">
        <v>23</v>
      </c>
    </row>
    <row r="105" spans="1:17" x14ac:dyDescent="0.25">
      <c r="A105" s="1" t="s">
        <v>24</v>
      </c>
      <c r="B105" s="1" t="s">
        <v>371</v>
      </c>
      <c r="C105" s="1" t="s">
        <v>390</v>
      </c>
      <c r="D105" s="1" t="s">
        <v>630</v>
      </c>
      <c r="E105" s="1" t="s">
        <v>620</v>
      </c>
      <c r="F105" s="1" t="s">
        <v>19</v>
      </c>
      <c r="G105" s="1" t="s">
        <v>44</v>
      </c>
      <c r="H105" s="1" t="s">
        <v>34</v>
      </c>
      <c r="I105" s="1" t="s">
        <v>22</v>
      </c>
      <c r="J105" s="3">
        <v>-35643</v>
      </c>
      <c r="K105" s="1" t="s">
        <v>391</v>
      </c>
      <c r="L105" s="1" t="s">
        <v>22</v>
      </c>
      <c r="M105" s="1" t="s">
        <v>392</v>
      </c>
      <c r="N105" s="1" t="s">
        <v>390</v>
      </c>
      <c r="O105" s="2">
        <v>40209</v>
      </c>
      <c r="P105" s="2">
        <v>40261</v>
      </c>
      <c r="Q105" s="1" t="s">
        <v>23</v>
      </c>
    </row>
    <row r="106" spans="1:17" x14ac:dyDescent="0.25">
      <c r="A106" s="1" t="s">
        <v>24</v>
      </c>
      <c r="B106" s="1" t="s">
        <v>371</v>
      </c>
      <c r="C106" s="1" t="s">
        <v>390</v>
      </c>
      <c r="D106" s="1" t="s">
        <v>631</v>
      </c>
      <c r="E106" s="1" t="s">
        <v>622</v>
      </c>
      <c r="F106" s="1" t="s">
        <v>19</v>
      </c>
      <c r="G106" s="1" t="s">
        <v>44</v>
      </c>
      <c r="H106" s="1" t="s">
        <v>34</v>
      </c>
      <c r="I106" s="1" t="s">
        <v>22</v>
      </c>
      <c r="J106" s="3">
        <v>19278</v>
      </c>
      <c r="K106" s="1" t="s">
        <v>391</v>
      </c>
      <c r="L106" s="1" t="s">
        <v>22</v>
      </c>
      <c r="M106" s="1" t="s">
        <v>392</v>
      </c>
      <c r="N106" s="1" t="s">
        <v>390</v>
      </c>
      <c r="O106" s="2">
        <v>40209</v>
      </c>
      <c r="P106" s="2">
        <v>40261</v>
      </c>
      <c r="Q106" s="1" t="s">
        <v>23</v>
      </c>
    </row>
    <row r="107" spans="1:17" x14ac:dyDescent="0.25">
      <c r="A107" s="1" t="s">
        <v>24</v>
      </c>
      <c r="B107" s="1" t="s">
        <v>371</v>
      </c>
      <c r="C107" s="1" t="s">
        <v>390</v>
      </c>
      <c r="D107" s="1" t="s">
        <v>630</v>
      </c>
      <c r="E107" s="1" t="s">
        <v>620</v>
      </c>
      <c r="F107" s="1" t="s">
        <v>19</v>
      </c>
      <c r="G107" s="1" t="s">
        <v>44</v>
      </c>
      <c r="H107" s="1" t="s">
        <v>34</v>
      </c>
      <c r="I107" s="1" t="s">
        <v>22</v>
      </c>
      <c r="J107" s="3">
        <v>-5927</v>
      </c>
      <c r="K107" s="1" t="s">
        <v>391</v>
      </c>
      <c r="L107" s="1" t="s">
        <v>22</v>
      </c>
      <c r="M107" s="1" t="s">
        <v>392</v>
      </c>
      <c r="N107" s="1" t="s">
        <v>390</v>
      </c>
      <c r="O107" s="2">
        <v>40209</v>
      </c>
      <c r="P107" s="2">
        <v>40261</v>
      </c>
      <c r="Q107" s="1" t="s">
        <v>23</v>
      </c>
    </row>
    <row r="108" spans="1:17" x14ac:dyDescent="0.25">
      <c r="A108" s="1" t="s">
        <v>24</v>
      </c>
      <c r="B108" s="1" t="s">
        <v>371</v>
      </c>
      <c r="C108" s="1" t="s">
        <v>390</v>
      </c>
      <c r="D108" s="1" t="s">
        <v>631</v>
      </c>
      <c r="E108" s="1" t="s">
        <v>622</v>
      </c>
      <c r="F108" s="1" t="s">
        <v>19</v>
      </c>
      <c r="G108" s="1" t="s">
        <v>44</v>
      </c>
      <c r="H108" s="1" t="s">
        <v>34</v>
      </c>
      <c r="I108" s="1" t="s">
        <v>22</v>
      </c>
      <c r="J108" s="3">
        <v>3206</v>
      </c>
      <c r="K108" s="1" t="s">
        <v>391</v>
      </c>
      <c r="L108" s="1" t="s">
        <v>22</v>
      </c>
      <c r="M108" s="1" t="s">
        <v>392</v>
      </c>
      <c r="N108" s="1" t="s">
        <v>390</v>
      </c>
      <c r="O108" s="2">
        <v>40209</v>
      </c>
      <c r="P108" s="2">
        <v>40261</v>
      </c>
      <c r="Q108" s="1" t="s">
        <v>23</v>
      </c>
    </row>
    <row r="109" spans="1:17" x14ac:dyDescent="0.25">
      <c r="A109" s="1" t="s">
        <v>24</v>
      </c>
      <c r="B109" s="1" t="s">
        <v>371</v>
      </c>
      <c r="C109" s="1" t="s">
        <v>390</v>
      </c>
      <c r="D109" s="1" t="s">
        <v>632</v>
      </c>
      <c r="E109" s="1" t="s">
        <v>620</v>
      </c>
      <c r="F109" s="1" t="s">
        <v>19</v>
      </c>
      <c r="G109" s="1" t="s">
        <v>65</v>
      </c>
      <c r="H109" s="1" t="s">
        <v>49</v>
      </c>
      <c r="I109" s="1" t="s">
        <v>22</v>
      </c>
      <c r="J109" s="3">
        <v>8664</v>
      </c>
      <c r="K109" s="1" t="s">
        <v>391</v>
      </c>
      <c r="L109" s="1" t="s">
        <v>22</v>
      </c>
      <c r="M109" s="1" t="s">
        <v>392</v>
      </c>
      <c r="N109" s="1" t="s">
        <v>390</v>
      </c>
      <c r="O109" s="2">
        <v>40209</v>
      </c>
      <c r="P109" s="2">
        <v>40261</v>
      </c>
      <c r="Q109" s="1" t="s">
        <v>23</v>
      </c>
    </row>
    <row r="110" spans="1:17" x14ac:dyDescent="0.25">
      <c r="A110" s="1" t="s">
        <v>24</v>
      </c>
      <c r="B110" s="1" t="s">
        <v>371</v>
      </c>
      <c r="C110" s="1" t="s">
        <v>390</v>
      </c>
      <c r="D110" s="1" t="s">
        <v>633</v>
      </c>
      <c r="E110" s="1" t="s">
        <v>622</v>
      </c>
      <c r="F110" s="1" t="s">
        <v>19</v>
      </c>
      <c r="G110" s="1" t="s">
        <v>65</v>
      </c>
      <c r="H110" s="1" t="s">
        <v>49</v>
      </c>
      <c r="I110" s="1" t="s">
        <v>22</v>
      </c>
      <c r="J110" s="3">
        <v>1431</v>
      </c>
      <c r="K110" s="1" t="s">
        <v>391</v>
      </c>
      <c r="L110" s="1" t="s">
        <v>22</v>
      </c>
      <c r="M110" s="1" t="s">
        <v>392</v>
      </c>
      <c r="N110" s="1" t="s">
        <v>390</v>
      </c>
      <c r="O110" s="2">
        <v>40209</v>
      </c>
      <c r="P110" s="2">
        <v>40261</v>
      </c>
      <c r="Q110" s="1" t="s">
        <v>23</v>
      </c>
    </row>
    <row r="111" spans="1:17" x14ac:dyDescent="0.25">
      <c r="A111" s="1" t="s">
        <v>24</v>
      </c>
      <c r="B111" s="1" t="s">
        <v>371</v>
      </c>
      <c r="C111" s="1" t="s">
        <v>390</v>
      </c>
      <c r="D111" s="1" t="s">
        <v>632</v>
      </c>
      <c r="E111" s="1" t="s">
        <v>620</v>
      </c>
      <c r="F111" s="1" t="s">
        <v>19</v>
      </c>
      <c r="G111" s="1" t="s">
        <v>65</v>
      </c>
      <c r="H111" s="1" t="s">
        <v>49</v>
      </c>
      <c r="I111" s="1" t="s">
        <v>22</v>
      </c>
      <c r="J111" s="3">
        <v>1440</v>
      </c>
      <c r="K111" s="1" t="s">
        <v>391</v>
      </c>
      <c r="L111" s="1" t="s">
        <v>22</v>
      </c>
      <c r="M111" s="1" t="s">
        <v>392</v>
      </c>
      <c r="N111" s="1" t="s">
        <v>390</v>
      </c>
      <c r="O111" s="2">
        <v>40209</v>
      </c>
      <c r="P111" s="2">
        <v>40261</v>
      </c>
      <c r="Q111" s="1" t="s">
        <v>23</v>
      </c>
    </row>
    <row r="112" spans="1:17" x14ac:dyDescent="0.25">
      <c r="A112" s="1" t="s">
        <v>24</v>
      </c>
      <c r="B112" s="1" t="s">
        <v>371</v>
      </c>
      <c r="C112" s="1" t="s">
        <v>390</v>
      </c>
      <c r="D112" s="1" t="s">
        <v>633</v>
      </c>
      <c r="E112" s="1" t="s">
        <v>622</v>
      </c>
      <c r="F112" s="1" t="s">
        <v>19</v>
      </c>
      <c r="G112" s="1" t="s">
        <v>65</v>
      </c>
      <c r="H112" s="1" t="s">
        <v>49</v>
      </c>
      <c r="I112" s="1" t="s">
        <v>22</v>
      </c>
      <c r="J112" s="3">
        <v>238</v>
      </c>
      <c r="K112" s="1" t="s">
        <v>391</v>
      </c>
      <c r="L112" s="1" t="s">
        <v>22</v>
      </c>
      <c r="M112" s="1" t="s">
        <v>392</v>
      </c>
      <c r="N112" s="1" t="s">
        <v>390</v>
      </c>
      <c r="O112" s="2">
        <v>40209</v>
      </c>
      <c r="P112" s="2">
        <v>40261</v>
      </c>
      <c r="Q112" s="1" t="s">
        <v>23</v>
      </c>
    </row>
    <row r="113" spans="1:17" x14ac:dyDescent="0.25">
      <c r="A113" s="1" t="s">
        <v>24</v>
      </c>
      <c r="B113" s="1" t="s">
        <v>371</v>
      </c>
      <c r="C113" s="1" t="s">
        <v>390</v>
      </c>
      <c r="D113" s="1" t="s">
        <v>630</v>
      </c>
      <c r="E113" s="1" t="s">
        <v>620</v>
      </c>
      <c r="F113" s="1" t="s">
        <v>19</v>
      </c>
      <c r="G113" s="1" t="s">
        <v>44</v>
      </c>
      <c r="H113" s="1" t="s">
        <v>34</v>
      </c>
      <c r="I113" s="1" t="s">
        <v>22</v>
      </c>
      <c r="J113" s="3">
        <v>-810</v>
      </c>
      <c r="K113" s="1" t="s">
        <v>391</v>
      </c>
      <c r="L113" s="1" t="s">
        <v>22</v>
      </c>
      <c r="M113" s="1" t="s">
        <v>392</v>
      </c>
      <c r="N113" s="1" t="s">
        <v>390</v>
      </c>
      <c r="O113" s="2">
        <v>40209</v>
      </c>
      <c r="P113" s="2">
        <v>40261</v>
      </c>
      <c r="Q113" s="1" t="s">
        <v>23</v>
      </c>
    </row>
    <row r="114" spans="1:17" x14ac:dyDescent="0.25">
      <c r="A114" s="1" t="s">
        <v>24</v>
      </c>
      <c r="B114" s="1" t="s">
        <v>371</v>
      </c>
      <c r="C114" s="1" t="s">
        <v>390</v>
      </c>
      <c r="D114" s="1" t="s">
        <v>631</v>
      </c>
      <c r="E114" s="1" t="s">
        <v>622</v>
      </c>
      <c r="F114" s="1" t="s">
        <v>19</v>
      </c>
      <c r="G114" s="1" t="s">
        <v>44</v>
      </c>
      <c r="H114" s="1" t="s">
        <v>34</v>
      </c>
      <c r="I114" s="1" t="s">
        <v>22</v>
      </c>
      <c r="J114" s="3">
        <v>-327</v>
      </c>
      <c r="K114" s="1" t="s">
        <v>391</v>
      </c>
      <c r="L114" s="1" t="s">
        <v>22</v>
      </c>
      <c r="M114" s="1" t="s">
        <v>392</v>
      </c>
      <c r="N114" s="1" t="s">
        <v>390</v>
      </c>
      <c r="O114" s="2">
        <v>40209</v>
      </c>
      <c r="P114" s="2">
        <v>40261</v>
      </c>
      <c r="Q114" s="1" t="s">
        <v>23</v>
      </c>
    </row>
    <row r="115" spans="1:17" x14ac:dyDescent="0.25">
      <c r="A115" s="1" t="s">
        <v>24</v>
      </c>
      <c r="B115" s="1" t="s">
        <v>371</v>
      </c>
      <c r="C115" s="1" t="s">
        <v>390</v>
      </c>
      <c r="D115" s="1" t="s">
        <v>630</v>
      </c>
      <c r="E115" s="1" t="s">
        <v>620</v>
      </c>
      <c r="F115" s="1" t="s">
        <v>19</v>
      </c>
      <c r="G115" s="1" t="s">
        <v>44</v>
      </c>
      <c r="H115" s="1" t="s">
        <v>34</v>
      </c>
      <c r="I115" s="1" t="s">
        <v>22</v>
      </c>
      <c r="J115" s="3">
        <v>2320</v>
      </c>
      <c r="K115" s="1" t="s">
        <v>391</v>
      </c>
      <c r="L115" s="1" t="s">
        <v>22</v>
      </c>
      <c r="M115" s="1" t="s">
        <v>392</v>
      </c>
      <c r="N115" s="1" t="s">
        <v>390</v>
      </c>
      <c r="O115" s="2">
        <v>40209</v>
      </c>
      <c r="P115" s="2">
        <v>40261</v>
      </c>
      <c r="Q115" s="1" t="s">
        <v>23</v>
      </c>
    </row>
    <row r="116" spans="1:17" x14ac:dyDescent="0.25">
      <c r="A116" s="1" t="s">
        <v>24</v>
      </c>
      <c r="B116" s="1" t="s">
        <v>371</v>
      </c>
      <c r="C116" s="1" t="s">
        <v>390</v>
      </c>
      <c r="D116" s="1" t="s">
        <v>631</v>
      </c>
      <c r="E116" s="1" t="s">
        <v>622</v>
      </c>
      <c r="F116" s="1" t="s">
        <v>19</v>
      </c>
      <c r="G116" s="1" t="s">
        <v>44</v>
      </c>
      <c r="H116" s="1" t="s">
        <v>34</v>
      </c>
      <c r="I116" s="1" t="s">
        <v>22</v>
      </c>
      <c r="J116" s="3">
        <v>937</v>
      </c>
      <c r="K116" s="1" t="s">
        <v>391</v>
      </c>
      <c r="L116" s="1" t="s">
        <v>22</v>
      </c>
      <c r="M116" s="1" t="s">
        <v>392</v>
      </c>
      <c r="N116" s="1" t="s">
        <v>390</v>
      </c>
      <c r="O116" s="2">
        <v>40209</v>
      </c>
      <c r="P116" s="2">
        <v>40261</v>
      </c>
      <c r="Q116" s="1" t="s">
        <v>23</v>
      </c>
    </row>
    <row r="117" spans="1:17" x14ac:dyDescent="0.25">
      <c r="A117" s="1" t="s">
        <v>24</v>
      </c>
      <c r="B117" s="1" t="s">
        <v>371</v>
      </c>
      <c r="C117" s="1" t="s">
        <v>390</v>
      </c>
      <c r="D117" s="1" t="s">
        <v>634</v>
      </c>
      <c r="E117" s="1" t="s">
        <v>620</v>
      </c>
      <c r="F117" s="1" t="s">
        <v>19</v>
      </c>
      <c r="G117" s="1" t="s">
        <v>380</v>
      </c>
      <c r="H117" s="1" t="s">
        <v>49</v>
      </c>
      <c r="I117" s="1" t="s">
        <v>22</v>
      </c>
      <c r="J117" s="3">
        <v>27711</v>
      </c>
      <c r="K117" s="1" t="s">
        <v>391</v>
      </c>
      <c r="L117" s="1" t="s">
        <v>22</v>
      </c>
      <c r="M117" s="1" t="s">
        <v>392</v>
      </c>
      <c r="N117" s="1" t="s">
        <v>390</v>
      </c>
      <c r="O117" s="2">
        <v>40209</v>
      </c>
      <c r="P117" s="2">
        <v>40261</v>
      </c>
      <c r="Q117" s="1" t="s">
        <v>23</v>
      </c>
    </row>
    <row r="118" spans="1:17" x14ac:dyDescent="0.25">
      <c r="A118" s="1" t="s">
        <v>24</v>
      </c>
      <c r="B118" s="1" t="s">
        <v>371</v>
      </c>
      <c r="C118" s="1" t="s">
        <v>390</v>
      </c>
      <c r="D118" s="1" t="s">
        <v>635</v>
      </c>
      <c r="E118" s="1" t="s">
        <v>622</v>
      </c>
      <c r="F118" s="1" t="s">
        <v>19</v>
      </c>
      <c r="G118" s="1" t="s">
        <v>380</v>
      </c>
      <c r="H118" s="1" t="s">
        <v>49</v>
      </c>
      <c r="I118" s="1" t="s">
        <v>22</v>
      </c>
      <c r="J118" s="3">
        <v>10163</v>
      </c>
      <c r="K118" s="1" t="s">
        <v>391</v>
      </c>
      <c r="L118" s="1" t="s">
        <v>22</v>
      </c>
      <c r="M118" s="1" t="s">
        <v>392</v>
      </c>
      <c r="N118" s="1" t="s">
        <v>390</v>
      </c>
      <c r="O118" s="2">
        <v>40209</v>
      </c>
      <c r="P118" s="2">
        <v>40261</v>
      </c>
      <c r="Q118" s="1" t="s">
        <v>23</v>
      </c>
    </row>
    <row r="119" spans="1:17" x14ac:dyDescent="0.25">
      <c r="A119" s="1" t="s">
        <v>24</v>
      </c>
      <c r="B119" s="1" t="s">
        <v>371</v>
      </c>
      <c r="C119" s="1" t="s">
        <v>390</v>
      </c>
      <c r="D119" s="1" t="s">
        <v>634</v>
      </c>
      <c r="E119" s="1" t="s">
        <v>620</v>
      </c>
      <c r="F119" s="1" t="s">
        <v>19</v>
      </c>
      <c r="G119" s="1" t="s">
        <v>380</v>
      </c>
      <c r="H119" s="1" t="s">
        <v>49</v>
      </c>
      <c r="I119" s="1" t="s">
        <v>22</v>
      </c>
      <c r="J119" s="3">
        <v>4608</v>
      </c>
      <c r="K119" s="1" t="s">
        <v>391</v>
      </c>
      <c r="L119" s="1" t="s">
        <v>22</v>
      </c>
      <c r="M119" s="1" t="s">
        <v>392</v>
      </c>
      <c r="N119" s="1" t="s">
        <v>390</v>
      </c>
      <c r="O119" s="2">
        <v>40209</v>
      </c>
      <c r="P119" s="2">
        <v>40261</v>
      </c>
      <c r="Q119" s="1" t="s">
        <v>23</v>
      </c>
    </row>
    <row r="120" spans="1:17" x14ac:dyDescent="0.25">
      <c r="A120" s="1" t="s">
        <v>24</v>
      </c>
      <c r="B120" s="1" t="s">
        <v>371</v>
      </c>
      <c r="C120" s="1" t="s">
        <v>390</v>
      </c>
      <c r="D120" s="1" t="s">
        <v>635</v>
      </c>
      <c r="E120" s="1" t="s">
        <v>622</v>
      </c>
      <c r="F120" s="1" t="s">
        <v>19</v>
      </c>
      <c r="G120" s="1" t="s">
        <v>380</v>
      </c>
      <c r="H120" s="1" t="s">
        <v>49</v>
      </c>
      <c r="I120" s="1" t="s">
        <v>22</v>
      </c>
      <c r="J120" s="3">
        <v>1690</v>
      </c>
      <c r="K120" s="1" t="s">
        <v>391</v>
      </c>
      <c r="L120" s="1" t="s">
        <v>22</v>
      </c>
      <c r="M120" s="1" t="s">
        <v>392</v>
      </c>
      <c r="N120" s="1" t="s">
        <v>390</v>
      </c>
      <c r="O120" s="2">
        <v>40209</v>
      </c>
      <c r="P120" s="2">
        <v>40261</v>
      </c>
      <c r="Q120" s="1" t="s">
        <v>23</v>
      </c>
    </row>
    <row r="121" spans="1:17" x14ac:dyDescent="0.25">
      <c r="A121" s="1" t="s">
        <v>24</v>
      </c>
      <c r="B121" s="1" t="s">
        <v>371</v>
      </c>
      <c r="C121" s="1" t="s">
        <v>393</v>
      </c>
      <c r="D121" s="1" t="s">
        <v>624</v>
      </c>
      <c r="E121" s="1" t="s">
        <v>622</v>
      </c>
      <c r="F121" s="1" t="s">
        <v>19</v>
      </c>
      <c r="G121" s="1" t="s">
        <v>33</v>
      </c>
      <c r="H121" s="1" t="s">
        <v>21</v>
      </c>
      <c r="I121" s="1" t="s">
        <v>22</v>
      </c>
      <c r="J121" s="3">
        <v>-14</v>
      </c>
      <c r="K121" s="1" t="s">
        <v>391</v>
      </c>
      <c r="L121" s="1" t="s">
        <v>22</v>
      </c>
      <c r="M121" s="1" t="s">
        <v>392</v>
      </c>
      <c r="N121" s="1" t="s">
        <v>393</v>
      </c>
      <c r="O121" s="2">
        <v>40209</v>
      </c>
      <c r="P121" s="2">
        <v>40568</v>
      </c>
      <c r="Q121" s="1" t="s">
        <v>23</v>
      </c>
    </row>
    <row r="122" spans="1:17" x14ac:dyDescent="0.25">
      <c r="A122" s="1" t="s">
        <v>24</v>
      </c>
      <c r="B122" s="1" t="s">
        <v>371</v>
      </c>
      <c r="C122" s="1" t="s">
        <v>393</v>
      </c>
      <c r="D122" s="1" t="s">
        <v>623</v>
      </c>
      <c r="E122" s="1" t="s">
        <v>620</v>
      </c>
      <c r="F122" s="1" t="s">
        <v>19</v>
      </c>
      <c r="G122" s="1" t="s">
        <v>33</v>
      </c>
      <c r="H122" s="1" t="s">
        <v>21</v>
      </c>
      <c r="I122" s="1" t="s">
        <v>22</v>
      </c>
      <c r="J122" s="3">
        <v>-28</v>
      </c>
      <c r="K122" s="1" t="s">
        <v>391</v>
      </c>
      <c r="L122" s="1" t="s">
        <v>22</v>
      </c>
      <c r="M122" s="1" t="s">
        <v>392</v>
      </c>
      <c r="N122" s="1" t="s">
        <v>393</v>
      </c>
      <c r="O122" s="2">
        <v>40209</v>
      </c>
      <c r="P122" s="2">
        <v>40568</v>
      </c>
      <c r="Q122" s="1" t="s">
        <v>23</v>
      </c>
    </row>
    <row r="123" spans="1:17" x14ac:dyDescent="0.25">
      <c r="A123" s="1" t="s">
        <v>24</v>
      </c>
      <c r="B123" s="1" t="s">
        <v>371</v>
      </c>
      <c r="C123" s="1" t="s">
        <v>393</v>
      </c>
      <c r="D123" s="1" t="s">
        <v>623</v>
      </c>
      <c r="E123" s="1" t="s">
        <v>620</v>
      </c>
      <c r="F123" s="1" t="s">
        <v>19</v>
      </c>
      <c r="G123" s="1" t="s">
        <v>33</v>
      </c>
      <c r="H123" s="1" t="s">
        <v>21</v>
      </c>
      <c r="I123" s="1" t="s">
        <v>22</v>
      </c>
      <c r="J123" s="3">
        <v>-34</v>
      </c>
      <c r="K123" s="1" t="s">
        <v>391</v>
      </c>
      <c r="L123" s="1" t="s">
        <v>22</v>
      </c>
      <c r="M123" s="1" t="s">
        <v>392</v>
      </c>
      <c r="N123" s="1" t="s">
        <v>393</v>
      </c>
      <c r="O123" s="2">
        <v>40209</v>
      </c>
      <c r="P123" s="2">
        <v>40568</v>
      </c>
      <c r="Q123" s="1" t="s">
        <v>23</v>
      </c>
    </row>
    <row r="124" spans="1:17" x14ac:dyDescent="0.25">
      <c r="A124" s="1" t="s">
        <v>24</v>
      </c>
      <c r="B124" s="1" t="s">
        <v>371</v>
      </c>
      <c r="C124" s="1" t="s">
        <v>393</v>
      </c>
      <c r="D124" s="1" t="s">
        <v>624</v>
      </c>
      <c r="E124" s="1" t="s">
        <v>622</v>
      </c>
      <c r="F124" s="1" t="s">
        <v>19</v>
      </c>
      <c r="G124" s="1" t="s">
        <v>33</v>
      </c>
      <c r="H124" s="1" t="s">
        <v>21</v>
      </c>
      <c r="I124" s="1" t="s">
        <v>22</v>
      </c>
      <c r="J124" s="3">
        <v>-67</v>
      </c>
      <c r="K124" s="1" t="s">
        <v>391</v>
      </c>
      <c r="L124" s="1" t="s">
        <v>22</v>
      </c>
      <c r="M124" s="1" t="s">
        <v>392</v>
      </c>
      <c r="N124" s="1" t="s">
        <v>393</v>
      </c>
      <c r="O124" s="2">
        <v>40209</v>
      </c>
      <c r="P124" s="2">
        <v>40568</v>
      </c>
      <c r="Q124" s="1" t="s">
        <v>23</v>
      </c>
    </row>
    <row r="125" spans="1:17" x14ac:dyDescent="0.25">
      <c r="A125" s="1" t="s">
        <v>24</v>
      </c>
      <c r="B125" s="1" t="s">
        <v>371</v>
      </c>
      <c r="C125" s="1" t="s">
        <v>393</v>
      </c>
      <c r="D125" s="1" t="s">
        <v>624</v>
      </c>
      <c r="E125" s="1" t="s">
        <v>622</v>
      </c>
      <c r="F125" s="1" t="s">
        <v>19</v>
      </c>
      <c r="G125" s="1" t="s">
        <v>33</v>
      </c>
      <c r="H125" s="1" t="s">
        <v>21</v>
      </c>
      <c r="I125" s="1" t="s">
        <v>22</v>
      </c>
      <c r="J125" s="3">
        <v>-86</v>
      </c>
      <c r="K125" s="1" t="s">
        <v>391</v>
      </c>
      <c r="L125" s="1" t="s">
        <v>22</v>
      </c>
      <c r="M125" s="1" t="s">
        <v>392</v>
      </c>
      <c r="N125" s="1" t="s">
        <v>393</v>
      </c>
      <c r="O125" s="2">
        <v>40209</v>
      </c>
      <c r="P125" s="2">
        <v>40568</v>
      </c>
      <c r="Q125" s="1" t="s">
        <v>23</v>
      </c>
    </row>
    <row r="126" spans="1:17" x14ac:dyDescent="0.25">
      <c r="A126" s="1" t="s">
        <v>24</v>
      </c>
      <c r="B126" s="1" t="s">
        <v>371</v>
      </c>
      <c r="C126" s="1" t="s">
        <v>393</v>
      </c>
      <c r="D126" s="1" t="s">
        <v>623</v>
      </c>
      <c r="E126" s="1" t="s">
        <v>620</v>
      </c>
      <c r="F126" s="1" t="s">
        <v>19</v>
      </c>
      <c r="G126" s="1" t="s">
        <v>33</v>
      </c>
      <c r="H126" s="1" t="s">
        <v>21</v>
      </c>
      <c r="I126" s="1" t="s">
        <v>22</v>
      </c>
      <c r="J126" s="3">
        <v>-156</v>
      </c>
      <c r="K126" s="1" t="s">
        <v>391</v>
      </c>
      <c r="L126" s="1" t="s">
        <v>22</v>
      </c>
      <c r="M126" s="1" t="s">
        <v>392</v>
      </c>
      <c r="N126" s="1" t="s">
        <v>393</v>
      </c>
      <c r="O126" s="2">
        <v>40209</v>
      </c>
      <c r="P126" s="2">
        <v>40568</v>
      </c>
      <c r="Q126" s="1" t="s">
        <v>23</v>
      </c>
    </row>
    <row r="127" spans="1:17" x14ac:dyDescent="0.25">
      <c r="A127" s="1" t="s">
        <v>24</v>
      </c>
      <c r="B127" s="1" t="s">
        <v>371</v>
      </c>
      <c r="C127" s="1" t="s">
        <v>393</v>
      </c>
      <c r="D127" s="1" t="s">
        <v>623</v>
      </c>
      <c r="E127" s="1" t="s">
        <v>620</v>
      </c>
      <c r="F127" s="1" t="s">
        <v>19</v>
      </c>
      <c r="G127" s="1" t="s">
        <v>33</v>
      </c>
      <c r="H127" s="1" t="s">
        <v>21</v>
      </c>
      <c r="I127" s="1" t="s">
        <v>22</v>
      </c>
      <c r="J127" s="3">
        <v>-166</v>
      </c>
      <c r="K127" s="1" t="s">
        <v>391</v>
      </c>
      <c r="L127" s="1" t="s">
        <v>22</v>
      </c>
      <c r="M127" s="1" t="s">
        <v>392</v>
      </c>
      <c r="N127" s="1" t="s">
        <v>393</v>
      </c>
      <c r="O127" s="2">
        <v>40209</v>
      </c>
      <c r="P127" s="2">
        <v>40568</v>
      </c>
      <c r="Q127" s="1" t="s">
        <v>23</v>
      </c>
    </row>
    <row r="128" spans="1:17" x14ac:dyDescent="0.25">
      <c r="A128" s="1" t="s">
        <v>24</v>
      </c>
      <c r="B128" s="1" t="s">
        <v>371</v>
      </c>
      <c r="C128" s="1" t="s">
        <v>393</v>
      </c>
      <c r="D128" s="1" t="s">
        <v>623</v>
      </c>
      <c r="E128" s="1" t="s">
        <v>620</v>
      </c>
      <c r="F128" s="1" t="s">
        <v>19</v>
      </c>
      <c r="G128" s="1" t="s">
        <v>33</v>
      </c>
      <c r="H128" s="1" t="s">
        <v>21</v>
      </c>
      <c r="I128" s="1" t="s">
        <v>22</v>
      </c>
      <c r="J128" s="3">
        <v>-202</v>
      </c>
      <c r="K128" s="1" t="s">
        <v>391</v>
      </c>
      <c r="L128" s="1" t="s">
        <v>22</v>
      </c>
      <c r="M128" s="1" t="s">
        <v>392</v>
      </c>
      <c r="N128" s="1" t="s">
        <v>393</v>
      </c>
      <c r="O128" s="2">
        <v>40209</v>
      </c>
      <c r="P128" s="2">
        <v>40568</v>
      </c>
      <c r="Q128" s="1" t="s">
        <v>23</v>
      </c>
    </row>
    <row r="129" spans="1:17" x14ac:dyDescent="0.25">
      <c r="A129" s="1" t="s">
        <v>24</v>
      </c>
      <c r="B129" s="1" t="s">
        <v>371</v>
      </c>
      <c r="C129" s="1" t="s">
        <v>393</v>
      </c>
      <c r="D129" s="1" t="s">
        <v>624</v>
      </c>
      <c r="E129" s="1" t="s">
        <v>622</v>
      </c>
      <c r="F129" s="1" t="s">
        <v>19</v>
      </c>
      <c r="G129" s="1" t="s">
        <v>33</v>
      </c>
      <c r="H129" s="1" t="s">
        <v>21</v>
      </c>
      <c r="I129" s="1" t="s">
        <v>22</v>
      </c>
      <c r="J129" s="3">
        <v>-400</v>
      </c>
      <c r="K129" s="1" t="s">
        <v>391</v>
      </c>
      <c r="L129" s="1" t="s">
        <v>22</v>
      </c>
      <c r="M129" s="1" t="s">
        <v>392</v>
      </c>
      <c r="N129" s="1" t="s">
        <v>393</v>
      </c>
      <c r="O129" s="2">
        <v>40209</v>
      </c>
      <c r="P129" s="2">
        <v>40568</v>
      </c>
      <c r="Q129" s="1" t="s">
        <v>23</v>
      </c>
    </row>
    <row r="130" spans="1:17" x14ac:dyDescent="0.25">
      <c r="A130" s="1" t="s">
        <v>24</v>
      </c>
      <c r="B130" s="1" t="s">
        <v>371</v>
      </c>
      <c r="C130" s="1" t="s">
        <v>393</v>
      </c>
      <c r="D130" s="1" t="s">
        <v>623</v>
      </c>
      <c r="E130" s="1" t="s">
        <v>620</v>
      </c>
      <c r="F130" s="1" t="s">
        <v>19</v>
      </c>
      <c r="G130" s="1" t="s">
        <v>33</v>
      </c>
      <c r="H130" s="1" t="s">
        <v>21</v>
      </c>
      <c r="I130" s="1" t="s">
        <v>22</v>
      </c>
      <c r="J130" s="3">
        <v>-607</v>
      </c>
      <c r="K130" s="1" t="s">
        <v>391</v>
      </c>
      <c r="L130" s="1" t="s">
        <v>22</v>
      </c>
      <c r="M130" s="1" t="s">
        <v>392</v>
      </c>
      <c r="N130" s="1" t="s">
        <v>393</v>
      </c>
      <c r="O130" s="2">
        <v>40209</v>
      </c>
      <c r="P130" s="2">
        <v>40568</v>
      </c>
      <c r="Q130" s="1" t="s">
        <v>23</v>
      </c>
    </row>
    <row r="131" spans="1:17" x14ac:dyDescent="0.25">
      <c r="A131" s="1" t="s">
        <v>24</v>
      </c>
      <c r="B131" s="1" t="s">
        <v>371</v>
      </c>
      <c r="C131" s="1" t="s">
        <v>393</v>
      </c>
      <c r="D131" s="1" t="s">
        <v>623</v>
      </c>
      <c r="E131" s="1" t="s">
        <v>620</v>
      </c>
      <c r="F131" s="1" t="s">
        <v>19</v>
      </c>
      <c r="G131" s="1" t="s">
        <v>33</v>
      </c>
      <c r="H131" s="1" t="s">
        <v>21</v>
      </c>
      <c r="I131" s="1" t="s">
        <v>22</v>
      </c>
      <c r="J131" s="3">
        <v>-941</v>
      </c>
      <c r="K131" s="1" t="s">
        <v>391</v>
      </c>
      <c r="L131" s="1" t="s">
        <v>22</v>
      </c>
      <c r="M131" s="1" t="s">
        <v>392</v>
      </c>
      <c r="N131" s="1" t="s">
        <v>393</v>
      </c>
      <c r="O131" s="2">
        <v>40209</v>
      </c>
      <c r="P131" s="2">
        <v>40568</v>
      </c>
      <c r="Q131" s="1" t="s">
        <v>23</v>
      </c>
    </row>
    <row r="132" spans="1:17" x14ac:dyDescent="0.25">
      <c r="A132" s="1" t="s">
        <v>24</v>
      </c>
      <c r="B132" s="1" t="s">
        <v>371</v>
      </c>
      <c r="C132" s="1" t="s">
        <v>393</v>
      </c>
      <c r="D132" s="1" t="s">
        <v>623</v>
      </c>
      <c r="E132" s="1" t="s">
        <v>620</v>
      </c>
      <c r="F132" s="1" t="s">
        <v>19</v>
      </c>
      <c r="G132" s="1" t="s">
        <v>33</v>
      </c>
      <c r="H132" s="1" t="s">
        <v>21</v>
      </c>
      <c r="I132" s="1" t="s">
        <v>22</v>
      </c>
      <c r="J132" s="3">
        <v>-3649</v>
      </c>
      <c r="K132" s="1" t="s">
        <v>391</v>
      </c>
      <c r="L132" s="1" t="s">
        <v>22</v>
      </c>
      <c r="M132" s="1" t="s">
        <v>392</v>
      </c>
      <c r="N132" s="1" t="s">
        <v>393</v>
      </c>
      <c r="O132" s="2">
        <v>40209</v>
      </c>
      <c r="P132" s="2">
        <v>40568</v>
      </c>
      <c r="Q132" s="1" t="s">
        <v>23</v>
      </c>
    </row>
    <row r="133" spans="1:17" x14ac:dyDescent="0.25">
      <c r="A133" s="1" t="s">
        <v>24</v>
      </c>
      <c r="B133" s="1" t="s">
        <v>371</v>
      </c>
      <c r="C133" s="1" t="s">
        <v>393</v>
      </c>
      <c r="D133" s="1" t="s">
        <v>623</v>
      </c>
      <c r="E133" s="1" t="s">
        <v>620</v>
      </c>
      <c r="F133" s="1" t="s">
        <v>19</v>
      </c>
      <c r="G133" s="1" t="s">
        <v>33</v>
      </c>
      <c r="H133" s="1" t="s">
        <v>21</v>
      </c>
      <c r="I133" s="1" t="s">
        <v>22</v>
      </c>
      <c r="J133" s="3">
        <v>3829</v>
      </c>
      <c r="K133" s="1" t="s">
        <v>391</v>
      </c>
      <c r="L133" s="1" t="s">
        <v>22</v>
      </c>
      <c r="M133" s="1" t="s">
        <v>392</v>
      </c>
      <c r="N133" s="1" t="s">
        <v>393</v>
      </c>
      <c r="O133" s="2">
        <v>40209</v>
      </c>
      <c r="P133" s="2">
        <v>40568</v>
      </c>
      <c r="Q133" s="1" t="s">
        <v>23</v>
      </c>
    </row>
    <row r="134" spans="1:17" x14ac:dyDescent="0.25">
      <c r="A134" s="1" t="s">
        <v>24</v>
      </c>
      <c r="B134" s="1" t="s">
        <v>371</v>
      </c>
      <c r="C134" s="1" t="s">
        <v>393</v>
      </c>
      <c r="D134" s="1" t="s">
        <v>624</v>
      </c>
      <c r="E134" s="1" t="s">
        <v>622</v>
      </c>
      <c r="F134" s="1" t="s">
        <v>19</v>
      </c>
      <c r="G134" s="1" t="s">
        <v>33</v>
      </c>
      <c r="H134" s="1" t="s">
        <v>21</v>
      </c>
      <c r="I134" s="1" t="s">
        <v>22</v>
      </c>
      <c r="J134" s="3">
        <v>5916</v>
      </c>
      <c r="K134" s="1" t="s">
        <v>391</v>
      </c>
      <c r="L134" s="1" t="s">
        <v>22</v>
      </c>
      <c r="M134" s="1" t="s">
        <v>392</v>
      </c>
      <c r="N134" s="1" t="s">
        <v>393</v>
      </c>
      <c r="O134" s="2">
        <v>40209</v>
      </c>
      <c r="P134" s="2">
        <v>40568</v>
      </c>
      <c r="Q134" s="1" t="s">
        <v>23</v>
      </c>
    </row>
    <row r="135" spans="1:17" x14ac:dyDescent="0.25">
      <c r="A135" s="1" t="s">
        <v>24</v>
      </c>
      <c r="B135" s="1" t="s">
        <v>371</v>
      </c>
      <c r="C135" s="1" t="s">
        <v>393</v>
      </c>
      <c r="D135" s="1" t="s">
        <v>623</v>
      </c>
      <c r="E135" s="1" t="s">
        <v>620</v>
      </c>
      <c r="F135" s="1" t="s">
        <v>19</v>
      </c>
      <c r="G135" s="1" t="s">
        <v>33</v>
      </c>
      <c r="H135" s="1" t="s">
        <v>21</v>
      </c>
      <c r="I135" s="1" t="s">
        <v>22</v>
      </c>
      <c r="J135" s="3">
        <v>23027</v>
      </c>
      <c r="K135" s="1" t="s">
        <v>391</v>
      </c>
      <c r="L135" s="1" t="s">
        <v>22</v>
      </c>
      <c r="M135" s="1" t="s">
        <v>392</v>
      </c>
      <c r="N135" s="1" t="s">
        <v>393</v>
      </c>
      <c r="O135" s="2">
        <v>40209</v>
      </c>
      <c r="P135" s="2">
        <v>40568</v>
      </c>
      <c r="Q135" s="1" t="s">
        <v>23</v>
      </c>
    </row>
    <row r="136" spans="1:17" x14ac:dyDescent="0.25">
      <c r="A136" s="1" t="s">
        <v>24</v>
      </c>
      <c r="B136" s="1" t="s">
        <v>371</v>
      </c>
      <c r="C136" s="1" t="s">
        <v>393</v>
      </c>
      <c r="D136" s="1" t="s">
        <v>624</v>
      </c>
      <c r="E136" s="1" t="s">
        <v>622</v>
      </c>
      <c r="F136" s="1" t="s">
        <v>19</v>
      </c>
      <c r="G136" s="1" t="s">
        <v>33</v>
      </c>
      <c r="H136" s="1" t="s">
        <v>21</v>
      </c>
      <c r="I136" s="1" t="s">
        <v>22</v>
      </c>
      <c r="J136" s="3">
        <v>35579</v>
      </c>
      <c r="K136" s="1" t="s">
        <v>391</v>
      </c>
      <c r="L136" s="1" t="s">
        <v>22</v>
      </c>
      <c r="M136" s="1" t="s">
        <v>392</v>
      </c>
      <c r="N136" s="1" t="s">
        <v>393</v>
      </c>
      <c r="O136" s="2">
        <v>40209</v>
      </c>
      <c r="P136" s="2">
        <v>40568</v>
      </c>
      <c r="Q136" s="1" t="s">
        <v>23</v>
      </c>
    </row>
    <row r="137" spans="1:17" x14ac:dyDescent="0.25">
      <c r="A137" s="1" t="s">
        <v>24</v>
      </c>
      <c r="B137" s="1" t="s">
        <v>371</v>
      </c>
      <c r="C137" s="1" t="s">
        <v>393</v>
      </c>
      <c r="D137" s="1" t="s">
        <v>623</v>
      </c>
      <c r="E137" s="1" t="s">
        <v>620</v>
      </c>
      <c r="F137" s="1" t="s">
        <v>19</v>
      </c>
      <c r="G137" s="1" t="s">
        <v>33</v>
      </c>
      <c r="H137" s="1" t="s">
        <v>21</v>
      </c>
      <c r="I137" s="1" t="s">
        <v>22</v>
      </c>
      <c r="J137" s="3">
        <v>3649</v>
      </c>
      <c r="K137" s="1" t="s">
        <v>391</v>
      </c>
      <c r="L137" s="1" t="s">
        <v>22</v>
      </c>
      <c r="M137" s="1" t="s">
        <v>392</v>
      </c>
      <c r="N137" s="1" t="s">
        <v>393</v>
      </c>
      <c r="O137" s="2">
        <v>40209</v>
      </c>
      <c r="P137" s="2">
        <v>40568</v>
      </c>
      <c r="Q137" s="1" t="s">
        <v>23</v>
      </c>
    </row>
    <row r="138" spans="1:17" x14ac:dyDescent="0.25">
      <c r="A138" s="1" t="s">
        <v>24</v>
      </c>
      <c r="B138" s="1" t="s">
        <v>371</v>
      </c>
      <c r="C138" s="1" t="s">
        <v>393</v>
      </c>
      <c r="D138" s="1" t="s">
        <v>623</v>
      </c>
      <c r="E138" s="1" t="s">
        <v>620</v>
      </c>
      <c r="F138" s="1" t="s">
        <v>19</v>
      </c>
      <c r="G138" s="1" t="s">
        <v>33</v>
      </c>
      <c r="H138" s="1" t="s">
        <v>21</v>
      </c>
      <c r="I138" s="1" t="s">
        <v>22</v>
      </c>
      <c r="J138" s="3">
        <v>607</v>
      </c>
      <c r="K138" s="1" t="s">
        <v>391</v>
      </c>
      <c r="L138" s="1" t="s">
        <v>22</v>
      </c>
      <c r="M138" s="1" t="s">
        <v>392</v>
      </c>
      <c r="N138" s="1" t="s">
        <v>393</v>
      </c>
      <c r="O138" s="2">
        <v>40209</v>
      </c>
      <c r="P138" s="2">
        <v>40568</v>
      </c>
      <c r="Q138" s="1" t="s">
        <v>23</v>
      </c>
    </row>
    <row r="139" spans="1:17" x14ac:dyDescent="0.25">
      <c r="A139" s="1" t="s">
        <v>24</v>
      </c>
      <c r="B139" s="1" t="s">
        <v>371</v>
      </c>
      <c r="C139" s="1" t="s">
        <v>393</v>
      </c>
      <c r="D139" s="1" t="s">
        <v>647</v>
      </c>
      <c r="E139" s="1" t="s">
        <v>620</v>
      </c>
      <c r="F139" s="1" t="s">
        <v>19</v>
      </c>
      <c r="G139" s="1" t="s">
        <v>59</v>
      </c>
      <c r="H139" s="1" t="s">
        <v>21</v>
      </c>
      <c r="I139" s="1" t="s">
        <v>22</v>
      </c>
      <c r="J139" s="3">
        <v>-23027</v>
      </c>
      <c r="K139" s="1" t="s">
        <v>391</v>
      </c>
      <c r="L139" s="1" t="s">
        <v>22</v>
      </c>
      <c r="M139" s="1" t="s">
        <v>392</v>
      </c>
      <c r="N139" s="1" t="s">
        <v>393</v>
      </c>
      <c r="O139" s="2">
        <v>40209</v>
      </c>
      <c r="P139" s="2">
        <v>40568</v>
      </c>
      <c r="Q139" s="1" t="s">
        <v>23</v>
      </c>
    </row>
    <row r="140" spans="1:17" x14ac:dyDescent="0.25">
      <c r="A140" s="1" t="s">
        <v>24</v>
      </c>
      <c r="B140" s="1" t="s">
        <v>371</v>
      </c>
      <c r="C140" s="1" t="s">
        <v>393</v>
      </c>
      <c r="D140" s="1" t="s">
        <v>647</v>
      </c>
      <c r="E140" s="1" t="s">
        <v>620</v>
      </c>
      <c r="F140" s="1" t="s">
        <v>19</v>
      </c>
      <c r="G140" s="1" t="s">
        <v>59</v>
      </c>
      <c r="H140" s="1" t="s">
        <v>21</v>
      </c>
      <c r="I140" s="1" t="s">
        <v>22</v>
      </c>
      <c r="J140" s="3">
        <v>-3829</v>
      </c>
      <c r="K140" s="1" t="s">
        <v>391</v>
      </c>
      <c r="L140" s="1" t="s">
        <v>22</v>
      </c>
      <c r="M140" s="1" t="s">
        <v>392</v>
      </c>
      <c r="N140" s="1" t="s">
        <v>393</v>
      </c>
      <c r="O140" s="2">
        <v>40209</v>
      </c>
      <c r="P140" s="2">
        <v>40568</v>
      </c>
      <c r="Q140" s="1" t="s">
        <v>23</v>
      </c>
    </row>
    <row r="141" spans="1:17" x14ac:dyDescent="0.25">
      <c r="A141" s="1" t="s">
        <v>24</v>
      </c>
      <c r="B141" s="1" t="s">
        <v>371</v>
      </c>
      <c r="C141" s="1" t="s">
        <v>393</v>
      </c>
      <c r="D141" s="1" t="s">
        <v>648</v>
      </c>
      <c r="E141" s="1" t="s">
        <v>622</v>
      </c>
      <c r="F141" s="1" t="s">
        <v>19</v>
      </c>
      <c r="G141" s="1" t="s">
        <v>59</v>
      </c>
      <c r="H141" s="1" t="s">
        <v>21</v>
      </c>
      <c r="I141" s="1" t="s">
        <v>22</v>
      </c>
      <c r="J141" s="3">
        <v>-35579</v>
      </c>
      <c r="K141" s="1" t="s">
        <v>391</v>
      </c>
      <c r="L141" s="1" t="s">
        <v>22</v>
      </c>
      <c r="M141" s="1" t="s">
        <v>392</v>
      </c>
      <c r="N141" s="1" t="s">
        <v>393</v>
      </c>
      <c r="O141" s="2">
        <v>40209</v>
      </c>
      <c r="P141" s="2">
        <v>40568</v>
      </c>
      <c r="Q141" s="1" t="s">
        <v>23</v>
      </c>
    </row>
    <row r="142" spans="1:17" x14ac:dyDescent="0.25">
      <c r="A142" s="1" t="s">
        <v>24</v>
      </c>
      <c r="B142" s="1" t="s">
        <v>371</v>
      </c>
      <c r="C142" s="1" t="s">
        <v>393</v>
      </c>
      <c r="D142" s="1" t="s">
        <v>648</v>
      </c>
      <c r="E142" s="1" t="s">
        <v>622</v>
      </c>
      <c r="F142" s="1" t="s">
        <v>19</v>
      </c>
      <c r="G142" s="1" t="s">
        <v>59</v>
      </c>
      <c r="H142" s="1" t="s">
        <v>21</v>
      </c>
      <c r="I142" s="1" t="s">
        <v>22</v>
      </c>
      <c r="J142" s="3">
        <v>-5916</v>
      </c>
      <c r="K142" s="1" t="s">
        <v>391</v>
      </c>
      <c r="L142" s="1" t="s">
        <v>22</v>
      </c>
      <c r="M142" s="1" t="s">
        <v>392</v>
      </c>
      <c r="N142" s="1" t="s">
        <v>393</v>
      </c>
      <c r="O142" s="2">
        <v>40209</v>
      </c>
      <c r="P142" s="2">
        <v>40568</v>
      </c>
      <c r="Q142" s="1" t="s">
        <v>23</v>
      </c>
    </row>
    <row r="143" spans="1:17" x14ac:dyDescent="0.25">
      <c r="A143" s="1" t="s">
        <v>374</v>
      </c>
      <c r="B143" s="1" t="s">
        <v>371</v>
      </c>
      <c r="C143" s="1" t="s">
        <v>397</v>
      </c>
      <c r="D143" s="1" t="s">
        <v>629</v>
      </c>
      <c r="E143" s="1" t="s">
        <v>541</v>
      </c>
      <c r="F143" s="1" t="s">
        <v>19</v>
      </c>
      <c r="G143" s="1" t="s">
        <v>44</v>
      </c>
      <c r="H143" s="1" t="s">
        <v>34</v>
      </c>
      <c r="I143" s="1" t="s">
        <v>22</v>
      </c>
      <c r="J143" s="3">
        <v>-284713</v>
      </c>
      <c r="K143" s="1" t="s">
        <v>398</v>
      </c>
      <c r="L143" s="1" t="s">
        <v>22</v>
      </c>
      <c r="M143" s="1" t="s">
        <v>22</v>
      </c>
      <c r="N143" s="1" t="s">
        <v>397</v>
      </c>
      <c r="O143" s="2">
        <v>40209</v>
      </c>
      <c r="P143" s="2">
        <v>40255</v>
      </c>
      <c r="Q143" s="1" t="s">
        <v>23</v>
      </c>
    </row>
    <row r="144" spans="1:17" x14ac:dyDescent="0.25">
      <c r="A144" s="1" t="s">
        <v>374</v>
      </c>
      <c r="B144" s="1" t="s">
        <v>371</v>
      </c>
      <c r="C144" s="1" t="s">
        <v>399</v>
      </c>
      <c r="D144" s="1" t="s">
        <v>629</v>
      </c>
      <c r="E144" s="1" t="s">
        <v>541</v>
      </c>
      <c r="F144" s="1" t="s">
        <v>19</v>
      </c>
      <c r="G144" s="1" t="s">
        <v>44</v>
      </c>
      <c r="H144" s="1" t="s">
        <v>34</v>
      </c>
      <c r="I144" s="1" t="s">
        <v>22</v>
      </c>
      <c r="J144" s="3">
        <v>284713</v>
      </c>
      <c r="K144" s="1" t="s">
        <v>398</v>
      </c>
      <c r="L144" s="1" t="s">
        <v>22</v>
      </c>
      <c r="M144" s="1" t="s">
        <v>22</v>
      </c>
      <c r="N144" s="1" t="s">
        <v>397</v>
      </c>
      <c r="O144" s="2">
        <v>40209</v>
      </c>
      <c r="P144" s="2">
        <v>40261</v>
      </c>
      <c r="Q144" s="1" t="s">
        <v>23</v>
      </c>
    </row>
    <row r="145" spans="1:17" x14ac:dyDescent="0.25">
      <c r="A145" s="1" t="s">
        <v>24</v>
      </c>
      <c r="B145" s="1" t="s">
        <v>371</v>
      </c>
      <c r="C145" s="1" t="s">
        <v>390</v>
      </c>
      <c r="D145" s="1" t="s">
        <v>637</v>
      </c>
      <c r="E145" s="1" t="s">
        <v>620</v>
      </c>
      <c r="F145" s="1" t="s">
        <v>19</v>
      </c>
      <c r="G145" s="1" t="s">
        <v>188</v>
      </c>
      <c r="H145" s="1" t="s">
        <v>21</v>
      </c>
      <c r="I145" s="1" t="s">
        <v>22</v>
      </c>
      <c r="J145" s="3">
        <v>-5850</v>
      </c>
      <c r="K145" s="1" t="s">
        <v>391</v>
      </c>
      <c r="L145" s="1" t="s">
        <v>22</v>
      </c>
      <c r="M145" s="1" t="s">
        <v>392</v>
      </c>
      <c r="N145" s="1" t="s">
        <v>390</v>
      </c>
      <c r="O145" s="2">
        <v>40209</v>
      </c>
      <c r="P145" s="2">
        <v>40261</v>
      </c>
      <c r="Q145" s="1" t="s">
        <v>23</v>
      </c>
    </row>
    <row r="146" spans="1:17" x14ac:dyDescent="0.25">
      <c r="A146" s="1" t="s">
        <v>24</v>
      </c>
      <c r="B146" s="1" t="s">
        <v>371</v>
      </c>
      <c r="C146" s="1" t="s">
        <v>390</v>
      </c>
      <c r="D146" s="1" t="s">
        <v>638</v>
      </c>
      <c r="E146" s="1" t="s">
        <v>622</v>
      </c>
      <c r="F146" s="1" t="s">
        <v>19</v>
      </c>
      <c r="G146" s="1" t="s">
        <v>188</v>
      </c>
      <c r="H146" s="1" t="s">
        <v>21</v>
      </c>
      <c r="I146" s="1" t="s">
        <v>22</v>
      </c>
      <c r="J146" s="3">
        <v>-30668</v>
      </c>
      <c r="K146" s="1" t="s">
        <v>391</v>
      </c>
      <c r="L146" s="1" t="s">
        <v>22</v>
      </c>
      <c r="M146" s="1" t="s">
        <v>392</v>
      </c>
      <c r="N146" s="1" t="s">
        <v>390</v>
      </c>
      <c r="O146" s="2">
        <v>40209</v>
      </c>
      <c r="P146" s="2">
        <v>40261</v>
      </c>
      <c r="Q146" s="1" t="s">
        <v>23</v>
      </c>
    </row>
    <row r="147" spans="1:17" x14ac:dyDescent="0.25">
      <c r="A147" s="1" t="s">
        <v>24</v>
      </c>
      <c r="B147" s="1" t="s">
        <v>371</v>
      </c>
      <c r="C147" s="1" t="s">
        <v>390</v>
      </c>
      <c r="D147" s="1" t="s">
        <v>637</v>
      </c>
      <c r="E147" s="1" t="s">
        <v>620</v>
      </c>
      <c r="F147" s="1" t="s">
        <v>19</v>
      </c>
      <c r="G147" s="1" t="s">
        <v>188</v>
      </c>
      <c r="H147" s="1" t="s">
        <v>21</v>
      </c>
      <c r="I147" s="1" t="s">
        <v>22</v>
      </c>
      <c r="J147" s="3">
        <v>-972</v>
      </c>
      <c r="K147" s="1" t="s">
        <v>391</v>
      </c>
      <c r="L147" s="1" t="s">
        <v>22</v>
      </c>
      <c r="M147" s="1" t="s">
        <v>392</v>
      </c>
      <c r="N147" s="1" t="s">
        <v>390</v>
      </c>
      <c r="O147" s="2">
        <v>40209</v>
      </c>
      <c r="P147" s="2">
        <v>40261</v>
      </c>
      <c r="Q147" s="1" t="s">
        <v>23</v>
      </c>
    </row>
    <row r="148" spans="1:17" x14ac:dyDescent="0.25">
      <c r="A148" s="1" t="s">
        <v>24</v>
      </c>
      <c r="B148" s="1" t="s">
        <v>371</v>
      </c>
      <c r="C148" s="1" t="s">
        <v>390</v>
      </c>
      <c r="D148" s="1" t="s">
        <v>638</v>
      </c>
      <c r="E148" s="1" t="s">
        <v>622</v>
      </c>
      <c r="F148" s="1" t="s">
        <v>19</v>
      </c>
      <c r="G148" s="1" t="s">
        <v>188</v>
      </c>
      <c r="H148" s="1" t="s">
        <v>21</v>
      </c>
      <c r="I148" s="1" t="s">
        <v>22</v>
      </c>
      <c r="J148" s="3">
        <v>-5100</v>
      </c>
      <c r="K148" s="1" t="s">
        <v>391</v>
      </c>
      <c r="L148" s="1" t="s">
        <v>22</v>
      </c>
      <c r="M148" s="1" t="s">
        <v>392</v>
      </c>
      <c r="N148" s="1" t="s">
        <v>390</v>
      </c>
      <c r="O148" s="2">
        <v>40209</v>
      </c>
      <c r="P148" s="2">
        <v>40261</v>
      </c>
      <c r="Q148" s="1" t="s">
        <v>23</v>
      </c>
    </row>
    <row r="149" spans="1:17" x14ac:dyDescent="0.25">
      <c r="A149" s="1" t="s">
        <v>24</v>
      </c>
      <c r="B149" s="1" t="s">
        <v>371</v>
      </c>
      <c r="C149" s="1" t="s">
        <v>390</v>
      </c>
      <c r="D149" s="1" t="s">
        <v>639</v>
      </c>
      <c r="E149" s="1" t="s">
        <v>620</v>
      </c>
      <c r="F149" s="1" t="s">
        <v>19</v>
      </c>
      <c r="G149" s="1" t="s">
        <v>379</v>
      </c>
      <c r="H149" s="1" t="s">
        <v>49</v>
      </c>
      <c r="I149" s="1" t="s">
        <v>22</v>
      </c>
      <c r="J149" s="3">
        <v>10601</v>
      </c>
      <c r="K149" s="1" t="s">
        <v>391</v>
      </c>
      <c r="L149" s="1" t="s">
        <v>22</v>
      </c>
      <c r="M149" s="1" t="s">
        <v>392</v>
      </c>
      <c r="N149" s="1" t="s">
        <v>390</v>
      </c>
      <c r="O149" s="2">
        <v>40209</v>
      </c>
      <c r="P149" s="2">
        <v>40261</v>
      </c>
      <c r="Q149" s="1" t="s">
        <v>23</v>
      </c>
    </row>
    <row r="150" spans="1:17" x14ac:dyDescent="0.25">
      <c r="A150" s="1" t="s">
        <v>24</v>
      </c>
      <c r="B150" s="1" t="s">
        <v>371</v>
      </c>
      <c r="C150" s="1" t="s">
        <v>390</v>
      </c>
      <c r="D150" s="1" t="s">
        <v>640</v>
      </c>
      <c r="E150" s="1" t="s">
        <v>622</v>
      </c>
      <c r="F150" s="1" t="s">
        <v>19</v>
      </c>
      <c r="G150" s="1" t="s">
        <v>379</v>
      </c>
      <c r="H150" s="1" t="s">
        <v>49</v>
      </c>
      <c r="I150" s="1" t="s">
        <v>22</v>
      </c>
      <c r="J150" s="3">
        <v>-449</v>
      </c>
      <c r="K150" s="1" t="s">
        <v>391</v>
      </c>
      <c r="L150" s="1" t="s">
        <v>22</v>
      </c>
      <c r="M150" s="1" t="s">
        <v>392</v>
      </c>
      <c r="N150" s="1" t="s">
        <v>390</v>
      </c>
      <c r="O150" s="2">
        <v>40209</v>
      </c>
      <c r="P150" s="2">
        <v>40261</v>
      </c>
      <c r="Q150" s="1" t="s">
        <v>23</v>
      </c>
    </row>
    <row r="151" spans="1:17" x14ac:dyDescent="0.25">
      <c r="A151" s="1" t="s">
        <v>24</v>
      </c>
      <c r="B151" s="1" t="s">
        <v>371</v>
      </c>
      <c r="C151" s="1" t="s">
        <v>390</v>
      </c>
      <c r="D151" s="1" t="s">
        <v>639</v>
      </c>
      <c r="E151" s="1" t="s">
        <v>620</v>
      </c>
      <c r="F151" s="1" t="s">
        <v>19</v>
      </c>
      <c r="G151" s="1" t="s">
        <v>379</v>
      </c>
      <c r="H151" s="1" t="s">
        <v>49</v>
      </c>
      <c r="I151" s="1" t="s">
        <v>22</v>
      </c>
      <c r="J151" s="3">
        <v>1764</v>
      </c>
      <c r="K151" s="1" t="s">
        <v>391</v>
      </c>
      <c r="L151" s="1" t="s">
        <v>22</v>
      </c>
      <c r="M151" s="1" t="s">
        <v>392</v>
      </c>
      <c r="N151" s="1" t="s">
        <v>390</v>
      </c>
      <c r="O151" s="2">
        <v>40209</v>
      </c>
      <c r="P151" s="2">
        <v>40261</v>
      </c>
      <c r="Q151" s="1" t="s">
        <v>23</v>
      </c>
    </row>
    <row r="152" spans="1:17" x14ac:dyDescent="0.25">
      <c r="A152" s="1" t="s">
        <v>24</v>
      </c>
      <c r="B152" s="1" t="s">
        <v>371</v>
      </c>
      <c r="C152" s="1" t="s">
        <v>390</v>
      </c>
      <c r="D152" s="1" t="s">
        <v>640</v>
      </c>
      <c r="E152" s="1" t="s">
        <v>622</v>
      </c>
      <c r="F152" s="1" t="s">
        <v>19</v>
      </c>
      <c r="G152" s="1" t="s">
        <v>379</v>
      </c>
      <c r="H152" s="1" t="s">
        <v>49</v>
      </c>
      <c r="I152" s="1" t="s">
        <v>22</v>
      </c>
      <c r="J152" s="3">
        <v>-75</v>
      </c>
      <c r="K152" s="1" t="s">
        <v>391</v>
      </c>
      <c r="L152" s="1" t="s">
        <v>22</v>
      </c>
      <c r="M152" s="1" t="s">
        <v>392</v>
      </c>
      <c r="N152" s="1" t="s">
        <v>390</v>
      </c>
      <c r="O152" s="2">
        <v>40209</v>
      </c>
      <c r="P152" s="2">
        <v>40261</v>
      </c>
      <c r="Q152" s="1" t="s">
        <v>23</v>
      </c>
    </row>
    <row r="153" spans="1:17" x14ac:dyDescent="0.25">
      <c r="A153" s="1" t="s">
        <v>24</v>
      </c>
      <c r="B153" s="1" t="s">
        <v>371</v>
      </c>
      <c r="C153" s="1" t="s">
        <v>390</v>
      </c>
      <c r="D153" s="1" t="s">
        <v>641</v>
      </c>
      <c r="E153" s="1" t="s">
        <v>620</v>
      </c>
      <c r="F153" s="1" t="s">
        <v>19</v>
      </c>
      <c r="G153" s="1" t="s">
        <v>248</v>
      </c>
      <c r="H153" s="1" t="s">
        <v>49</v>
      </c>
      <c r="I153" s="1" t="s">
        <v>22</v>
      </c>
      <c r="J153" s="3">
        <v>702</v>
      </c>
      <c r="K153" s="1" t="s">
        <v>391</v>
      </c>
      <c r="L153" s="1" t="s">
        <v>22</v>
      </c>
      <c r="M153" s="1" t="s">
        <v>392</v>
      </c>
      <c r="N153" s="1" t="s">
        <v>390</v>
      </c>
      <c r="O153" s="2">
        <v>40209</v>
      </c>
      <c r="P153" s="2">
        <v>40261</v>
      </c>
      <c r="Q153" s="1" t="s">
        <v>23</v>
      </c>
    </row>
    <row r="154" spans="1:17" x14ac:dyDescent="0.25">
      <c r="A154" s="1" t="s">
        <v>24</v>
      </c>
      <c r="B154" s="1" t="s">
        <v>371</v>
      </c>
      <c r="C154" s="1" t="s">
        <v>390</v>
      </c>
      <c r="D154" s="1" t="s">
        <v>642</v>
      </c>
      <c r="E154" s="1" t="s">
        <v>622</v>
      </c>
      <c r="F154" s="1" t="s">
        <v>19</v>
      </c>
      <c r="G154" s="1" t="s">
        <v>248</v>
      </c>
      <c r="H154" s="1" t="s">
        <v>49</v>
      </c>
      <c r="I154" s="1" t="s">
        <v>22</v>
      </c>
      <c r="J154" s="3">
        <v>284</v>
      </c>
      <c r="K154" s="1" t="s">
        <v>391</v>
      </c>
      <c r="L154" s="1" t="s">
        <v>22</v>
      </c>
      <c r="M154" s="1" t="s">
        <v>392</v>
      </c>
      <c r="N154" s="1" t="s">
        <v>390</v>
      </c>
      <c r="O154" s="2">
        <v>40209</v>
      </c>
      <c r="P154" s="2">
        <v>40261</v>
      </c>
      <c r="Q154" s="1" t="s">
        <v>23</v>
      </c>
    </row>
    <row r="155" spans="1:17" x14ac:dyDescent="0.25">
      <c r="A155" s="1" t="s">
        <v>24</v>
      </c>
      <c r="B155" s="1" t="s">
        <v>371</v>
      </c>
      <c r="C155" s="1" t="s">
        <v>390</v>
      </c>
      <c r="D155" s="1" t="s">
        <v>641</v>
      </c>
      <c r="E155" s="1" t="s">
        <v>620</v>
      </c>
      <c r="F155" s="1" t="s">
        <v>19</v>
      </c>
      <c r="G155" s="1" t="s">
        <v>248</v>
      </c>
      <c r="H155" s="1" t="s">
        <v>49</v>
      </c>
      <c r="I155" s="1" t="s">
        <v>22</v>
      </c>
      <c r="J155" s="3">
        <v>117</v>
      </c>
      <c r="K155" s="1" t="s">
        <v>391</v>
      </c>
      <c r="L155" s="1" t="s">
        <v>22</v>
      </c>
      <c r="M155" s="1" t="s">
        <v>392</v>
      </c>
      <c r="N155" s="1" t="s">
        <v>390</v>
      </c>
      <c r="O155" s="2">
        <v>40209</v>
      </c>
      <c r="P155" s="2">
        <v>40261</v>
      </c>
      <c r="Q155" s="1" t="s">
        <v>23</v>
      </c>
    </row>
    <row r="156" spans="1:17" x14ac:dyDescent="0.25">
      <c r="A156" s="1" t="s">
        <v>24</v>
      </c>
      <c r="B156" s="1" t="s">
        <v>371</v>
      </c>
      <c r="C156" s="1" t="s">
        <v>390</v>
      </c>
      <c r="D156" s="1" t="s">
        <v>642</v>
      </c>
      <c r="E156" s="1" t="s">
        <v>622</v>
      </c>
      <c r="F156" s="1" t="s">
        <v>19</v>
      </c>
      <c r="G156" s="1" t="s">
        <v>248</v>
      </c>
      <c r="H156" s="1" t="s">
        <v>49</v>
      </c>
      <c r="I156" s="1" t="s">
        <v>22</v>
      </c>
      <c r="J156" s="3">
        <v>47</v>
      </c>
      <c r="K156" s="1" t="s">
        <v>391</v>
      </c>
      <c r="L156" s="1" t="s">
        <v>22</v>
      </c>
      <c r="M156" s="1" t="s">
        <v>392</v>
      </c>
      <c r="N156" s="1" t="s">
        <v>390</v>
      </c>
      <c r="O156" s="2">
        <v>40209</v>
      </c>
      <c r="P156" s="2">
        <v>40261</v>
      </c>
      <c r="Q156" s="1" t="s">
        <v>23</v>
      </c>
    </row>
    <row r="157" spans="1:17" x14ac:dyDescent="0.25">
      <c r="A157" s="1" t="s">
        <v>24</v>
      </c>
      <c r="B157" s="1" t="s">
        <v>371</v>
      </c>
      <c r="C157" s="1" t="s">
        <v>393</v>
      </c>
      <c r="D157" s="1" t="s">
        <v>642</v>
      </c>
      <c r="E157" s="1" t="s">
        <v>622</v>
      </c>
      <c r="F157" s="1" t="s">
        <v>19</v>
      </c>
      <c r="G157" s="1" t="s">
        <v>248</v>
      </c>
      <c r="H157" s="1" t="s">
        <v>49</v>
      </c>
      <c r="I157" s="1" t="s">
        <v>22</v>
      </c>
      <c r="J157" s="3">
        <v>-47</v>
      </c>
      <c r="K157" s="1" t="s">
        <v>391</v>
      </c>
      <c r="L157" s="1" t="s">
        <v>22</v>
      </c>
      <c r="M157" s="1" t="s">
        <v>392</v>
      </c>
      <c r="N157" s="1" t="s">
        <v>393</v>
      </c>
      <c r="O157" s="2">
        <v>40209</v>
      </c>
      <c r="P157" s="2">
        <v>40568</v>
      </c>
      <c r="Q157" s="1" t="s">
        <v>23</v>
      </c>
    </row>
    <row r="158" spans="1:17" x14ac:dyDescent="0.25">
      <c r="A158" s="1" t="s">
        <v>24</v>
      </c>
      <c r="B158" s="1" t="s">
        <v>371</v>
      </c>
      <c r="C158" s="1" t="s">
        <v>393</v>
      </c>
      <c r="D158" s="1" t="s">
        <v>641</v>
      </c>
      <c r="E158" s="1" t="s">
        <v>620</v>
      </c>
      <c r="F158" s="1" t="s">
        <v>19</v>
      </c>
      <c r="G158" s="1" t="s">
        <v>248</v>
      </c>
      <c r="H158" s="1" t="s">
        <v>49</v>
      </c>
      <c r="I158" s="1" t="s">
        <v>22</v>
      </c>
      <c r="J158" s="3">
        <v>-117</v>
      </c>
      <c r="K158" s="1" t="s">
        <v>391</v>
      </c>
      <c r="L158" s="1" t="s">
        <v>22</v>
      </c>
      <c r="M158" s="1" t="s">
        <v>392</v>
      </c>
      <c r="N158" s="1" t="s">
        <v>393</v>
      </c>
      <c r="O158" s="2">
        <v>40209</v>
      </c>
      <c r="P158" s="2">
        <v>40568</v>
      </c>
      <c r="Q158" s="1" t="s">
        <v>23</v>
      </c>
    </row>
    <row r="159" spans="1:17" x14ac:dyDescent="0.25">
      <c r="A159" s="1" t="s">
        <v>24</v>
      </c>
      <c r="B159" s="1" t="s">
        <v>371</v>
      </c>
      <c r="C159" s="1" t="s">
        <v>393</v>
      </c>
      <c r="D159" s="1" t="s">
        <v>642</v>
      </c>
      <c r="E159" s="1" t="s">
        <v>622</v>
      </c>
      <c r="F159" s="1" t="s">
        <v>19</v>
      </c>
      <c r="G159" s="1" t="s">
        <v>248</v>
      </c>
      <c r="H159" s="1" t="s">
        <v>49</v>
      </c>
      <c r="I159" s="1" t="s">
        <v>22</v>
      </c>
      <c r="J159" s="3">
        <v>-284</v>
      </c>
      <c r="K159" s="1" t="s">
        <v>391</v>
      </c>
      <c r="L159" s="1" t="s">
        <v>22</v>
      </c>
      <c r="M159" s="1" t="s">
        <v>392</v>
      </c>
      <c r="N159" s="1" t="s">
        <v>393</v>
      </c>
      <c r="O159" s="2">
        <v>40209</v>
      </c>
      <c r="P159" s="2">
        <v>40568</v>
      </c>
      <c r="Q159" s="1" t="s">
        <v>23</v>
      </c>
    </row>
    <row r="160" spans="1:17" x14ac:dyDescent="0.25">
      <c r="A160" s="1" t="s">
        <v>24</v>
      </c>
      <c r="B160" s="1" t="s">
        <v>371</v>
      </c>
      <c r="C160" s="1" t="s">
        <v>393</v>
      </c>
      <c r="D160" s="1" t="s">
        <v>641</v>
      </c>
      <c r="E160" s="1" t="s">
        <v>620</v>
      </c>
      <c r="F160" s="1" t="s">
        <v>19</v>
      </c>
      <c r="G160" s="1" t="s">
        <v>248</v>
      </c>
      <c r="H160" s="1" t="s">
        <v>49</v>
      </c>
      <c r="I160" s="1" t="s">
        <v>22</v>
      </c>
      <c r="J160" s="3">
        <v>-702</v>
      </c>
      <c r="K160" s="1" t="s">
        <v>391</v>
      </c>
      <c r="L160" s="1" t="s">
        <v>22</v>
      </c>
      <c r="M160" s="1" t="s">
        <v>392</v>
      </c>
      <c r="N160" s="1" t="s">
        <v>393</v>
      </c>
      <c r="O160" s="2">
        <v>40209</v>
      </c>
      <c r="P160" s="2">
        <v>40568</v>
      </c>
      <c r="Q160" s="1" t="s">
        <v>23</v>
      </c>
    </row>
    <row r="161" spans="1:17" x14ac:dyDescent="0.25">
      <c r="A161" s="1" t="s">
        <v>24</v>
      </c>
      <c r="B161" s="1" t="s">
        <v>371</v>
      </c>
      <c r="C161" s="1" t="s">
        <v>393</v>
      </c>
      <c r="D161" s="1" t="s">
        <v>637</v>
      </c>
      <c r="E161" s="1" t="s">
        <v>620</v>
      </c>
      <c r="F161" s="1" t="s">
        <v>19</v>
      </c>
      <c r="G161" s="1" t="s">
        <v>188</v>
      </c>
      <c r="H161" s="1" t="s">
        <v>21</v>
      </c>
      <c r="I161" s="1" t="s">
        <v>22</v>
      </c>
      <c r="J161" s="3">
        <v>972</v>
      </c>
      <c r="K161" s="1" t="s">
        <v>391</v>
      </c>
      <c r="L161" s="1" t="s">
        <v>22</v>
      </c>
      <c r="M161" s="1" t="s">
        <v>392</v>
      </c>
      <c r="N161" s="1" t="s">
        <v>393</v>
      </c>
      <c r="O161" s="2">
        <v>40209</v>
      </c>
      <c r="P161" s="2">
        <v>40568</v>
      </c>
      <c r="Q161" s="1" t="s">
        <v>23</v>
      </c>
    </row>
    <row r="162" spans="1:17" x14ac:dyDescent="0.25">
      <c r="A162" s="1" t="s">
        <v>24</v>
      </c>
      <c r="B162" s="1" t="s">
        <v>371</v>
      </c>
      <c r="C162" s="1" t="s">
        <v>393</v>
      </c>
      <c r="D162" s="1" t="s">
        <v>638</v>
      </c>
      <c r="E162" s="1" t="s">
        <v>622</v>
      </c>
      <c r="F162" s="1" t="s">
        <v>19</v>
      </c>
      <c r="G162" s="1" t="s">
        <v>188</v>
      </c>
      <c r="H162" s="1" t="s">
        <v>21</v>
      </c>
      <c r="I162" s="1" t="s">
        <v>22</v>
      </c>
      <c r="J162" s="3">
        <v>5100</v>
      </c>
      <c r="K162" s="1" t="s">
        <v>391</v>
      </c>
      <c r="L162" s="1" t="s">
        <v>22</v>
      </c>
      <c r="M162" s="1" t="s">
        <v>392</v>
      </c>
      <c r="N162" s="1" t="s">
        <v>393</v>
      </c>
      <c r="O162" s="2">
        <v>40209</v>
      </c>
      <c r="P162" s="2">
        <v>40568</v>
      </c>
      <c r="Q162" s="1" t="s">
        <v>23</v>
      </c>
    </row>
    <row r="163" spans="1:17" x14ac:dyDescent="0.25">
      <c r="A163" s="1" t="s">
        <v>24</v>
      </c>
      <c r="B163" s="1" t="s">
        <v>371</v>
      </c>
      <c r="C163" s="1" t="s">
        <v>393</v>
      </c>
      <c r="D163" s="1" t="s">
        <v>637</v>
      </c>
      <c r="E163" s="1" t="s">
        <v>620</v>
      </c>
      <c r="F163" s="1" t="s">
        <v>19</v>
      </c>
      <c r="G163" s="1" t="s">
        <v>188</v>
      </c>
      <c r="H163" s="1" t="s">
        <v>21</v>
      </c>
      <c r="I163" s="1" t="s">
        <v>22</v>
      </c>
      <c r="J163" s="3">
        <v>5850</v>
      </c>
      <c r="K163" s="1" t="s">
        <v>391</v>
      </c>
      <c r="L163" s="1" t="s">
        <v>22</v>
      </c>
      <c r="M163" s="1" t="s">
        <v>392</v>
      </c>
      <c r="N163" s="1" t="s">
        <v>393</v>
      </c>
      <c r="O163" s="2">
        <v>40209</v>
      </c>
      <c r="P163" s="2">
        <v>40568</v>
      </c>
      <c r="Q163" s="1" t="s">
        <v>23</v>
      </c>
    </row>
    <row r="164" spans="1:17" x14ac:dyDescent="0.25">
      <c r="A164" s="1" t="s">
        <v>24</v>
      </c>
      <c r="B164" s="1" t="s">
        <v>371</v>
      </c>
      <c r="C164" s="1" t="s">
        <v>393</v>
      </c>
      <c r="D164" s="1" t="s">
        <v>638</v>
      </c>
      <c r="E164" s="1" t="s">
        <v>622</v>
      </c>
      <c r="F164" s="1" t="s">
        <v>19</v>
      </c>
      <c r="G164" s="1" t="s">
        <v>188</v>
      </c>
      <c r="H164" s="1" t="s">
        <v>21</v>
      </c>
      <c r="I164" s="1" t="s">
        <v>22</v>
      </c>
      <c r="J164" s="3">
        <v>30668</v>
      </c>
      <c r="K164" s="1" t="s">
        <v>391</v>
      </c>
      <c r="L164" s="1" t="s">
        <v>22</v>
      </c>
      <c r="M164" s="1" t="s">
        <v>392</v>
      </c>
      <c r="N164" s="1" t="s">
        <v>393</v>
      </c>
      <c r="O164" s="2">
        <v>40209</v>
      </c>
      <c r="P164" s="2">
        <v>40568</v>
      </c>
      <c r="Q164" s="1" t="s">
        <v>23</v>
      </c>
    </row>
    <row r="165" spans="1:17" x14ac:dyDescent="0.25">
      <c r="A165" s="1" t="s">
        <v>24</v>
      </c>
      <c r="B165" s="1" t="s">
        <v>371</v>
      </c>
      <c r="C165" s="1" t="s">
        <v>393</v>
      </c>
      <c r="D165" s="1" t="s">
        <v>650</v>
      </c>
      <c r="E165" s="1" t="s">
        <v>620</v>
      </c>
      <c r="F165" s="1" t="s">
        <v>19</v>
      </c>
      <c r="G165" s="1" t="s">
        <v>188</v>
      </c>
      <c r="H165" s="1" t="s">
        <v>49</v>
      </c>
      <c r="I165" s="1" t="s">
        <v>22</v>
      </c>
      <c r="J165" s="3">
        <v>117</v>
      </c>
      <c r="K165" s="1" t="s">
        <v>391</v>
      </c>
      <c r="L165" s="1" t="s">
        <v>22</v>
      </c>
      <c r="M165" s="1" t="s">
        <v>392</v>
      </c>
      <c r="N165" s="1" t="s">
        <v>393</v>
      </c>
      <c r="O165" s="2">
        <v>40209</v>
      </c>
      <c r="P165" s="2">
        <v>40568</v>
      </c>
      <c r="Q165" s="1" t="s">
        <v>23</v>
      </c>
    </row>
    <row r="166" spans="1:17" x14ac:dyDescent="0.25">
      <c r="A166" s="1" t="s">
        <v>24</v>
      </c>
      <c r="B166" s="1" t="s">
        <v>371</v>
      </c>
      <c r="C166" s="1" t="s">
        <v>393</v>
      </c>
      <c r="D166" s="1" t="s">
        <v>654</v>
      </c>
      <c r="E166" s="1" t="s">
        <v>622</v>
      </c>
      <c r="F166" s="1" t="s">
        <v>19</v>
      </c>
      <c r="G166" s="1" t="s">
        <v>188</v>
      </c>
      <c r="H166" s="1" t="s">
        <v>49</v>
      </c>
      <c r="I166" s="1" t="s">
        <v>22</v>
      </c>
      <c r="J166" s="3">
        <v>47</v>
      </c>
      <c r="K166" s="1" t="s">
        <v>391</v>
      </c>
      <c r="L166" s="1" t="s">
        <v>22</v>
      </c>
      <c r="M166" s="1" t="s">
        <v>392</v>
      </c>
      <c r="N166" s="1" t="s">
        <v>393</v>
      </c>
      <c r="O166" s="2">
        <v>40209</v>
      </c>
      <c r="P166" s="2">
        <v>40568</v>
      </c>
      <c r="Q166" s="1" t="s">
        <v>23</v>
      </c>
    </row>
    <row r="167" spans="1:17" x14ac:dyDescent="0.25">
      <c r="A167" s="1" t="s">
        <v>24</v>
      </c>
      <c r="B167" s="1" t="s">
        <v>371</v>
      </c>
      <c r="C167" s="1" t="s">
        <v>393</v>
      </c>
      <c r="D167" s="1" t="s">
        <v>651</v>
      </c>
      <c r="E167" s="1" t="s">
        <v>620</v>
      </c>
      <c r="F167" s="1" t="s">
        <v>19</v>
      </c>
      <c r="G167" s="1" t="s">
        <v>387</v>
      </c>
      <c r="H167" s="1" t="s">
        <v>49</v>
      </c>
      <c r="I167" s="1" t="s">
        <v>22</v>
      </c>
      <c r="J167" s="3">
        <v>941</v>
      </c>
      <c r="K167" s="1" t="s">
        <v>391</v>
      </c>
      <c r="L167" s="1" t="s">
        <v>22</v>
      </c>
      <c r="M167" s="1" t="s">
        <v>392</v>
      </c>
      <c r="N167" s="1" t="s">
        <v>393</v>
      </c>
      <c r="O167" s="2">
        <v>40209</v>
      </c>
      <c r="P167" s="2">
        <v>40568</v>
      </c>
      <c r="Q167" s="1" t="s">
        <v>23</v>
      </c>
    </row>
    <row r="168" spans="1:17" x14ac:dyDescent="0.25">
      <c r="A168" s="1" t="s">
        <v>24</v>
      </c>
      <c r="B168" s="1" t="s">
        <v>371</v>
      </c>
      <c r="C168" s="1" t="s">
        <v>393</v>
      </c>
      <c r="D168" s="1" t="s">
        <v>651</v>
      </c>
      <c r="E168" s="1" t="s">
        <v>620</v>
      </c>
      <c r="F168" s="1" t="s">
        <v>19</v>
      </c>
      <c r="G168" s="1" t="s">
        <v>387</v>
      </c>
      <c r="H168" s="1" t="s">
        <v>49</v>
      </c>
      <c r="I168" s="1" t="s">
        <v>22</v>
      </c>
      <c r="J168" s="3">
        <v>156</v>
      </c>
      <c r="K168" s="1" t="s">
        <v>391</v>
      </c>
      <c r="L168" s="1" t="s">
        <v>22</v>
      </c>
      <c r="M168" s="1" t="s">
        <v>392</v>
      </c>
      <c r="N168" s="1" t="s">
        <v>393</v>
      </c>
      <c r="O168" s="2">
        <v>40209</v>
      </c>
      <c r="P168" s="2">
        <v>40568</v>
      </c>
      <c r="Q168" s="1" t="s">
        <v>23</v>
      </c>
    </row>
    <row r="169" spans="1:17" x14ac:dyDescent="0.25">
      <c r="A169" s="1" t="s">
        <v>24</v>
      </c>
      <c r="B169" s="1" t="s">
        <v>371</v>
      </c>
      <c r="C169" s="1" t="s">
        <v>393</v>
      </c>
      <c r="D169" s="1" t="s">
        <v>655</v>
      </c>
      <c r="E169" s="1" t="s">
        <v>622</v>
      </c>
      <c r="F169" s="1" t="s">
        <v>19</v>
      </c>
      <c r="G169" s="1" t="s">
        <v>387</v>
      </c>
      <c r="H169" s="1" t="s">
        <v>49</v>
      </c>
      <c r="I169" s="1" t="s">
        <v>22</v>
      </c>
      <c r="J169" s="3">
        <v>400</v>
      </c>
      <c r="K169" s="1" t="s">
        <v>391</v>
      </c>
      <c r="L169" s="1" t="s">
        <v>22</v>
      </c>
      <c r="M169" s="1" t="s">
        <v>392</v>
      </c>
      <c r="N169" s="1" t="s">
        <v>393</v>
      </c>
      <c r="O169" s="2">
        <v>40209</v>
      </c>
      <c r="P169" s="2">
        <v>40568</v>
      </c>
      <c r="Q169" s="1" t="s">
        <v>23</v>
      </c>
    </row>
    <row r="170" spans="1:17" x14ac:dyDescent="0.25">
      <c r="A170" s="1" t="s">
        <v>24</v>
      </c>
      <c r="B170" s="1" t="s">
        <v>371</v>
      </c>
      <c r="C170" s="1" t="s">
        <v>393</v>
      </c>
      <c r="D170" s="1" t="s">
        <v>655</v>
      </c>
      <c r="E170" s="1" t="s">
        <v>622</v>
      </c>
      <c r="F170" s="1" t="s">
        <v>19</v>
      </c>
      <c r="G170" s="1" t="s">
        <v>387</v>
      </c>
      <c r="H170" s="1" t="s">
        <v>49</v>
      </c>
      <c r="I170" s="1" t="s">
        <v>22</v>
      </c>
      <c r="J170" s="3">
        <v>67</v>
      </c>
      <c r="K170" s="1" t="s">
        <v>391</v>
      </c>
      <c r="L170" s="1" t="s">
        <v>22</v>
      </c>
      <c r="M170" s="1" t="s">
        <v>392</v>
      </c>
      <c r="N170" s="1" t="s">
        <v>393</v>
      </c>
      <c r="O170" s="2">
        <v>40209</v>
      </c>
      <c r="P170" s="2">
        <v>40568</v>
      </c>
      <c r="Q170" s="1" t="s">
        <v>23</v>
      </c>
    </row>
    <row r="171" spans="1:17" x14ac:dyDescent="0.25">
      <c r="A171" s="1" t="s">
        <v>24</v>
      </c>
      <c r="B171" s="1" t="s">
        <v>371</v>
      </c>
      <c r="C171" s="1" t="s">
        <v>393</v>
      </c>
      <c r="D171" s="1" t="s">
        <v>649</v>
      </c>
      <c r="E171" s="1" t="s">
        <v>620</v>
      </c>
      <c r="F171" s="1" t="s">
        <v>19</v>
      </c>
      <c r="G171" s="1" t="s">
        <v>385</v>
      </c>
      <c r="H171" s="1" t="s">
        <v>21</v>
      </c>
      <c r="I171" s="1" t="s">
        <v>22</v>
      </c>
      <c r="J171" s="3">
        <v>202</v>
      </c>
      <c r="K171" s="1" t="s">
        <v>391</v>
      </c>
      <c r="L171" s="1" t="s">
        <v>22</v>
      </c>
      <c r="M171" s="1" t="s">
        <v>392</v>
      </c>
      <c r="N171" s="1" t="s">
        <v>393</v>
      </c>
      <c r="O171" s="2">
        <v>40209</v>
      </c>
      <c r="P171" s="2">
        <v>40568</v>
      </c>
      <c r="Q171" s="1" t="s">
        <v>23</v>
      </c>
    </row>
    <row r="172" spans="1:17" x14ac:dyDescent="0.25">
      <c r="A172" s="1" t="s">
        <v>24</v>
      </c>
      <c r="B172" s="1" t="s">
        <v>371</v>
      </c>
      <c r="C172" s="1" t="s">
        <v>393</v>
      </c>
      <c r="D172" s="1" t="s">
        <v>649</v>
      </c>
      <c r="E172" s="1" t="s">
        <v>620</v>
      </c>
      <c r="F172" s="1" t="s">
        <v>19</v>
      </c>
      <c r="G172" s="1" t="s">
        <v>385</v>
      </c>
      <c r="H172" s="1" t="s">
        <v>21</v>
      </c>
      <c r="I172" s="1" t="s">
        <v>22</v>
      </c>
      <c r="J172" s="3">
        <v>34</v>
      </c>
      <c r="K172" s="1" t="s">
        <v>391</v>
      </c>
      <c r="L172" s="1" t="s">
        <v>22</v>
      </c>
      <c r="M172" s="1" t="s">
        <v>392</v>
      </c>
      <c r="N172" s="1" t="s">
        <v>393</v>
      </c>
      <c r="O172" s="2">
        <v>40209</v>
      </c>
      <c r="P172" s="2">
        <v>40568</v>
      </c>
      <c r="Q172" s="1" t="s">
        <v>23</v>
      </c>
    </row>
    <row r="173" spans="1:17" x14ac:dyDescent="0.25">
      <c r="A173" s="1" t="s">
        <v>24</v>
      </c>
      <c r="B173" s="1" t="s">
        <v>371</v>
      </c>
      <c r="C173" s="1" t="s">
        <v>393</v>
      </c>
      <c r="D173" s="1" t="s">
        <v>653</v>
      </c>
      <c r="E173" s="1" t="s">
        <v>622</v>
      </c>
      <c r="F173" s="1" t="s">
        <v>19</v>
      </c>
      <c r="G173" s="1" t="s">
        <v>385</v>
      </c>
      <c r="H173" s="1" t="s">
        <v>21</v>
      </c>
      <c r="I173" s="1" t="s">
        <v>22</v>
      </c>
      <c r="J173" s="3">
        <v>86</v>
      </c>
      <c r="K173" s="1" t="s">
        <v>391</v>
      </c>
      <c r="L173" s="1" t="s">
        <v>22</v>
      </c>
      <c r="M173" s="1" t="s">
        <v>392</v>
      </c>
      <c r="N173" s="1" t="s">
        <v>393</v>
      </c>
      <c r="O173" s="2">
        <v>40209</v>
      </c>
      <c r="P173" s="2">
        <v>40568</v>
      </c>
      <c r="Q173" s="1" t="s">
        <v>23</v>
      </c>
    </row>
    <row r="174" spans="1:17" x14ac:dyDescent="0.25">
      <c r="A174" s="1" t="s">
        <v>24</v>
      </c>
      <c r="B174" s="1" t="s">
        <v>371</v>
      </c>
      <c r="C174" s="1" t="s">
        <v>393</v>
      </c>
      <c r="D174" s="1" t="s">
        <v>653</v>
      </c>
      <c r="E174" s="1" t="s">
        <v>622</v>
      </c>
      <c r="F174" s="1" t="s">
        <v>19</v>
      </c>
      <c r="G174" s="1" t="s">
        <v>385</v>
      </c>
      <c r="H174" s="1" t="s">
        <v>21</v>
      </c>
      <c r="I174" s="1" t="s">
        <v>22</v>
      </c>
      <c r="J174" s="3">
        <v>14</v>
      </c>
      <c r="K174" s="1" t="s">
        <v>391</v>
      </c>
      <c r="L174" s="1" t="s">
        <v>22</v>
      </c>
      <c r="M174" s="1" t="s">
        <v>392</v>
      </c>
      <c r="N174" s="1" t="s">
        <v>393</v>
      </c>
      <c r="O174" s="2">
        <v>40209</v>
      </c>
      <c r="P174" s="2">
        <v>40568</v>
      </c>
      <c r="Q174" s="1" t="s">
        <v>23</v>
      </c>
    </row>
    <row r="175" spans="1:17" x14ac:dyDescent="0.25">
      <c r="A175" s="1" t="s">
        <v>24</v>
      </c>
      <c r="B175" s="1" t="s">
        <v>371</v>
      </c>
      <c r="C175" s="1" t="s">
        <v>393</v>
      </c>
      <c r="D175" s="1" t="s">
        <v>637</v>
      </c>
      <c r="E175" s="1" t="s">
        <v>620</v>
      </c>
      <c r="F175" s="1" t="s">
        <v>19</v>
      </c>
      <c r="G175" s="1" t="s">
        <v>188</v>
      </c>
      <c r="H175" s="1" t="s">
        <v>21</v>
      </c>
      <c r="I175" s="1" t="s">
        <v>22</v>
      </c>
      <c r="J175" s="3">
        <v>702</v>
      </c>
      <c r="K175" s="1" t="s">
        <v>391</v>
      </c>
      <c r="L175" s="1" t="s">
        <v>22</v>
      </c>
      <c r="M175" s="1" t="s">
        <v>392</v>
      </c>
      <c r="N175" s="1" t="s">
        <v>393</v>
      </c>
      <c r="O175" s="2">
        <v>40209</v>
      </c>
      <c r="P175" s="2">
        <v>40568</v>
      </c>
      <c r="Q175" s="1" t="s">
        <v>23</v>
      </c>
    </row>
    <row r="176" spans="1:17" x14ac:dyDescent="0.25">
      <c r="A176" s="1" t="s">
        <v>24</v>
      </c>
      <c r="B176" s="1" t="s">
        <v>371</v>
      </c>
      <c r="C176" s="1" t="s">
        <v>393</v>
      </c>
      <c r="D176" s="1" t="s">
        <v>638</v>
      </c>
      <c r="E176" s="1" t="s">
        <v>622</v>
      </c>
      <c r="F176" s="1" t="s">
        <v>19</v>
      </c>
      <c r="G176" s="1" t="s">
        <v>188</v>
      </c>
      <c r="H176" s="1" t="s">
        <v>21</v>
      </c>
      <c r="I176" s="1" t="s">
        <v>22</v>
      </c>
      <c r="J176" s="3">
        <v>284</v>
      </c>
      <c r="K176" s="1" t="s">
        <v>391</v>
      </c>
      <c r="L176" s="1" t="s">
        <v>22</v>
      </c>
      <c r="M176" s="1" t="s">
        <v>392</v>
      </c>
      <c r="N176" s="1" t="s">
        <v>393</v>
      </c>
      <c r="O176" s="2">
        <v>40209</v>
      </c>
      <c r="P176" s="2">
        <v>40568</v>
      </c>
      <c r="Q176" s="1" t="s">
        <v>23</v>
      </c>
    </row>
    <row r="177" spans="1:17" x14ac:dyDescent="0.25">
      <c r="A177" s="1" t="s">
        <v>24</v>
      </c>
      <c r="B177" s="1" t="s">
        <v>371</v>
      </c>
      <c r="C177" s="1" t="s">
        <v>393</v>
      </c>
      <c r="D177" s="1" t="s">
        <v>652</v>
      </c>
      <c r="E177" s="1" t="s">
        <v>620</v>
      </c>
      <c r="F177" s="1" t="s">
        <v>19</v>
      </c>
      <c r="G177" s="1" t="s">
        <v>388</v>
      </c>
      <c r="H177" s="1" t="s">
        <v>21</v>
      </c>
      <c r="I177" s="1" t="s">
        <v>22</v>
      </c>
      <c r="J177" s="3">
        <v>166</v>
      </c>
      <c r="K177" s="1" t="s">
        <v>391</v>
      </c>
      <c r="L177" s="1" t="s">
        <v>22</v>
      </c>
      <c r="M177" s="1" t="s">
        <v>392</v>
      </c>
      <c r="N177" s="1" t="s">
        <v>393</v>
      </c>
      <c r="O177" s="2">
        <v>40209</v>
      </c>
      <c r="P177" s="2">
        <v>40568</v>
      </c>
      <c r="Q177" s="1" t="s">
        <v>23</v>
      </c>
    </row>
    <row r="178" spans="1:17" x14ac:dyDescent="0.25">
      <c r="A178" s="1" t="s">
        <v>24</v>
      </c>
      <c r="B178" s="1" t="s">
        <v>371</v>
      </c>
      <c r="C178" s="1" t="s">
        <v>393</v>
      </c>
      <c r="D178" s="1" t="s">
        <v>652</v>
      </c>
      <c r="E178" s="1" t="s">
        <v>620</v>
      </c>
      <c r="F178" s="1" t="s">
        <v>19</v>
      </c>
      <c r="G178" s="1" t="s">
        <v>388</v>
      </c>
      <c r="H178" s="1" t="s">
        <v>21</v>
      </c>
      <c r="I178" s="1" t="s">
        <v>22</v>
      </c>
      <c r="J178" s="3">
        <v>28</v>
      </c>
      <c r="K178" s="1" t="s">
        <v>391</v>
      </c>
      <c r="L178" s="1" t="s">
        <v>22</v>
      </c>
      <c r="M178" s="1" t="s">
        <v>392</v>
      </c>
      <c r="N178" s="1" t="s">
        <v>393</v>
      </c>
      <c r="O178" s="2">
        <v>40209</v>
      </c>
      <c r="P178" s="2">
        <v>40568</v>
      </c>
      <c r="Q178" s="1" t="s">
        <v>23</v>
      </c>
    </row>
    <row r="179" spans="1:17" x14ac:dyDescent="0.25">
      <c r="A179" s="1" t="s">
        <v>206</v>
      </c>
      <c r="B179" s="1" t="s">
        <v>371</v>
      </c>
      <c r="C179" s="1" t="s">
        <v>394</v>
      </c>
      <c r="D179" s="1" t="s">
        <v>657</v>
      </c>
      <c r="E179" s="1" t="s">
        <v>620</v>
      </c>
      <c r="F179" s="1" t="s">
        <v>19</v>
      </c>
      <c r="G179" s="1" t="s">
        <v>174</v>
      </c>
      <c r="H179" s="1" t="s">
        <v>175</v>
      </c>
      <c r="I179" s="1" t="s">
        <v>22</v>
      </c>
      <c r="J179" s="3">
        <v>2035</v>
      </c>
      <c r="K179" s="1" t="s">
        <v>395</v>
      </c>
      <c r="L179" s="1" t="s">
        <v>22</v>
      </c>
      <c r="M179" s="1" t="s">
        <v>396</v>
      </c>
      <c r="N179" s="1" t="s">
        <v>394</v>
      </c>
      <c r="O179" s="2">
        <v>40209</v>
      </c>
      <c r="P179" s="2">
        <v>40261</v>
      </c>
      <c r="Q179" s="1" t="s">
        <v>23</v>
      </c>
    </row>
    <row r="180" spans="1:17" x14ac:dyDescent="0.25">
      <c r="A180" s="1" t="s">
        <v>206</v>
      </c>
      <c r="B180" s="1" t="s">
        <v>371</v>
      </c>
      <c r="C180" s="1" t="s">
        <v>394</v>
      </c>
      <c r="D180" s="1" t="s">
        <v>659</v>
      </c>
      <c r="E180" s="1" t="s">
        <v>622</v>
      </c>
      <c r="F180" s="1" t="s">
        <v>19</v>
      </c>
      <c r="G180" s="1" t="s">
        <v>174</v>
      </c>
      <c r="H180" s="1" t="s">
        <v>175</v>
      </c>
      <c r="I180" s="1" t="s">
        <v>22</v>
      </c>
      <c r="J180" s="3">
        <v>507</v>
      </c>
      <c r="K180" s="1" t="s">
        <v>395</v>
      </c>
      <c r="L180" s="1" t="s">
        <v>22</v>
      </c>
      <c r="M180" s="1" t="s">
        <v>396</v>
      </c>
      <c r="N180" s="1" t="s">
        <v>394</v>
      </c>
      <c r="O180" s="2">
        <v>40209</v>
      </c>
      <c r="P180" s="2">
        <v>40261</v>
      </c>
      <c r="Q180" s="1" t="s">
        <v>23</v>
      </c>
    </row>
    <row r="181" spans="1:17" x14ac:dyDescent="0.25">
      <c r="A181" s="1" t="s">
        <v>24</v>
      </c>
      <c r="B181" s="1" t="s">
        <v>371</v>
      </c>
      <c r="C181" s="1" t="s">
        <v>390</v>
      </c>
      <c r="D181" s="1" t="s">
        <v>643</v>
      </c>
      <c r="E181" s="1" t="s">
        <v>620</v>
      </c>
      <c r="F181" s="1" t="s">
        <v>19</v>
      </c>
      <c r="G181" s="1" t="s">
        <v>82</v>
      </c>
      <c r="H181" s="1" t="s">
        <v>21</v>
      </c>
      <c r="I181" s="1" t="s">
        <v>22</v>
      </c>
      <c r="J181" s="3">
        <v>12591</v>
      </c>
      <c r="K181" s="1" t="s">
        <v>391</v>
      </c>
      <c r="L181" s="1" t="s">
        <v>22</v>
      </c>
      <c r="M181" s="1" t="s">
        <v>392</v>
      </c>
      <c r="N181" s="1" t="s">
        <v>390</v>
      </c>
      <c r="O181" s="2">
        <v>40209</v>
      </c>
      <c r="P181" s="2">
        <v>40261</v>
      </c>
      <c r="Q181" s="1" t="s">
        <v>23</v>
      </c>
    </row>
    <row r="182" spans="1:17" x14ac:dyDescent="0.25">
      <c r="A182" s="1" t="s">
        <v>24</v>
      </c>
      <c r="B182" s="1" t="s">
        <v>371</v>
      </c>
      <c r="C182" s="1" t="s">
        <v>390</v>
      </c>
      <c r="D182" s="1" t="s">
        <v>644</v>
      </c>
      <c r="E182" s="1" t="s">
        <v>622</v>
      </c>
      <c r="F182" s="1" t="s">
        <v>19</v>
      </c>
      <c r="G182" s="1" t="s">
        <v>82</v>
      </c>
      <c r="H182" s="1" t="s">
        <v>21</v>
      </c>
      <c r="I182" s="1" t="s">
        <v>22</v>
      </c>
      <c r="J182" s="3">
        <v>-113063</v>
      </c>
      <c r="K182" s="1" t="s">
        <v>391</v>
      </c>
      <c r="L182" s="1" t="s">
        <v>22</v>
      </c>
      <c r="M182" s="1" t="s">
        <v>392</v>
      </c>
      <c r="N182" s="1" t="s">
        <v>390</v>
      </c>
      <c r="O182" s="2">
        <v>40209</v>
      </c>
      <c r="P182" s="2">
        <v>40261</v>
      </c>
      <c r="Q182" s="1" t="s">
        <v>23</v>
      </c>
    </row>
    <row r="183" spans="1:17" x14ac:dyDescent="0.25">
      <c r="A183" s="1" t="s">
        <v>24</v>
      </c>
      <c r="B183" s="1" t="s">
        <v>371</v>
      </c>
      <c r="C183" s="1" t="s">
        <v>390</v>
      </c>
      <c r="D183" s="1" t="s">
        <v>643</v>
      </c>
      <c r="E183" s="1" t="s">
        <v>620</v>
      </c>
      <c r="F183" s="1" t="s">
        <v>19</v>
      </c>
      <c r="G183" s="1" t="s">
        <v>82</v>
      </c>
      <c r="H183" s="1" t="s">
        <v>21</v>
      </c>
      <c r="I183" s="1" t="s">
        <v>22</v>
      </c>
      <c r="J183" s="3">
        <v>2094</v>
      </c>
      <c r="K183" s="1" t="s">
        <v>391</v>
      </c>
      <c r="L183" s="1" t="s">
        <v>22</v>
      </c>
      <c r="M183" s="1" t="s">
        <v>392</v>
      </c>
      <c r="N183" s="1" t="s">
        <v>390</v>
      </c>
      <c r="O183" s="2">
        <v>40209</v>
      </c>
      <c r="P183" s="2">
        <v>40261</v>
      </c>
      <c r="Q183" s="1" t="s">
        <v>23</v>
      </c>
    </row>
    <row r="184" spans="1:17" x14ac:dyDescent="0.25">
      <c r="A184" s="1" t="s">
        <v>24</v>
      </c>
      <c r="B184" s="1" t="s">
        <v>371</v>
      </c>
      <c r="C184" s="1" t="s">
        <v>390</v>
      </c>
      <c r="D184" s="1" t="s">
        <v>644</v>
      </c>
      <c r="E184" s="1" t="s">
        <v>622</v>
      </c>
      <c r="F184" s="1" t="s">
        <v>19</v>
      </c>
      <c r="G184" s="1" t="s">
        <v>82</v>
      </c>
      <c r="H184" s="1" t="s">
        <v>21</v>
      </c>
      <c r="I184" s="1" t="s">
        <v>22</v>
      </c>
      <c r="J184" s="3">
        <v>-18801</v>
      </c>
      <c r="K184" s="1" t="s">
        <v>391</v>
      </c>
      <c r="L184" s="1" t="s">
        <v>22</v>
      </c>
      <c r="M184" s="1" t="s">
        <v>392</v>
      </c>
      <c r="N184" s="1" t="s">
        <v>390</v>
      </c>
      <c r="O184" s="2">
        <v>40209</v>
      </c>
      <c r="P184" s="2">
        <v>40261</v>
      </c>
      <c r="Q184" s="1" t="s">
        <v>23</v>
      </c>
    </row>
    <row r="185" spans="1:17" x14ac:dyDescent="0.25">
      <c r="A185" s="1" t="s">
        <v>24</v>
      </c>
      <c r="B185" s="1" t="s">
        <v>371</v>
      </c>
      <c r="C185" s="1" t="s">
        <v>390</v>
      </c>
      <c r="D185" s="1" t="s">
        <v>643</v>
      </c>
      <c r="E185" s="1" t="s">
        <v>620</v>
      </c>
      <c r="F185" s="1" t="s">
        <v>19</v>
      </c>
      <c r="G185" s="1" t="s">
        <v>82</v>
      </c>
      <c r="H185" s="1" t="s">
        <v>21</v>
      </c>
      <c r="I185" s="1" t="s">
        <v>22</v>
      </c>
      <c r="J185" s="3">
        <v>-25</v>
      </c>
      <c r="K185" s="1" t="s">
        <v>660</v>
      </c>
      <c r="L185" s="1" t="s">
        <v>22</v>
      </c>
      <c r="M185" s="1" t="s">
        <v>392</v>
      </c>
      <c r="N185" s="1" t="s">
        <v>390</v>
      </c>
      <c r="O185" s="2">
        <v>40209</v>
      </c>
      <c r="P185" s="2">
        <v>40261</v>
      </c>
      <c r="Q185" s="1" t="s">
        <v>23</v>
      </c>
    </row>
    <row r="186" spans="1:17" x14ac:dyDescent="0.25">
      <c r="A186" s="1" t="s">
        <v>24</v>
      </c>
      <c r="B186" s="1" t="s">
        <v>371</v>
      </c>
      <c r="C186" s="1" t="s">
        <v>390</v>
      </c>
      <c r="D186" s="1" t="s">
        <v>643</v>
      </c>
      <c r="E186" s="1" t="s">
        <v>620</v>
      </c>
      <c r="F186" s="1" t="s">
        <v>19</v>
      </c>
      <c r="G186" s="1" t="s">
        <v>82</v>
      </c>
      <c r="H186" s="1" t="s">
        <v>21</v>
      </c>
      <c r="I186" s="1" t="s">
        <v>22</v>
      </c>
      <c r="J186" s="3">
        <v>-4</v>
      </c>
      <c r="K186" s="1" t="s">
        <v>660</v>
      </c>
      <c r="L186" s="1" t="s">
        <v>22</v>
      </c>
      <c r="M186" s="1" t="s">
        <v>392</v>
      </c>
      <c r="N186" s="1" t="s">
        <v>390</v>
      </c>
      <c r="O186" s="2">
        <v>40209</v>
      </c>
      <c r="P186" s="2">
        <v>40261</v>
      </c>
      <c r="Q186" s="1" t="s">
        <v>23</v>
      </c>
    </row>
    <row r="187" spans="1:17" x14ac:dyDescent="0.25">
      <c r="A187" s="1" t="s">
        <v>24</v>
      </c>
      <c r="B187" s="1" t="s">
        <v>371</v>
      </c>
      <c r="C187" s="1" t="s">
        <v>400</v>
      </c>
      <c r="D187" s="1" t="s">
        <v>619</v>
      </c>
      <c r="E187" s="1" t="s">
        <v>620</v>
      </c>
      <c r="F187" s="1" t="s">
        <v>19</v>
      </c>
      <c r="G187" s="1" t="s">
        <v>228</v>
      </c>
      <c r="H187" s="1" t="s">
        <v>21</v>
      </c>
      <c r="I187" s="1" t="s">
        <v>22</v>
      </c>
      <c r="J187" s="3">
        <v>57</v>
      </c>
      <c r="K187" s="1" t="s">
        <v>391</v>
      </c>
      <c r="L187" s="1" t="s">
        <v>22</v>
      </c>
      <c r="M187" s="1" t="s">
        <v>392</v>
      </c>
      <c r="N187" s="1" t="s">
        <v>400</v>
      </c>
      <c r="O187" s="2">
        <v>40237</v>
      </c>
      <c r="P187" s="2">
        <v>40262</v>
      </c>
      <c r="Q187" s="1" t="s">
        <v>23</v>
      </c>
    </row>
    <row r="188" spans="1:17" x14ac:dyDescent="0.25">
      <c r="A188" s="1" t="s">
        <v>24</v>
      </c>
      <c r="B188" s="1" t="s">
        <v>371</v>
      </c>
      <c r="C188" s="1" t="s">
        <v>400</v>
      </c>
      <c r="D188" s="1" t="s">
        <v>619</v>
      </c>
      <c r="E188" s="1" t="s">
        <v>620</v>
      </c>
      <c r="F188" s="1" t="s">
        <v>19</v>
      </c>
      <c r="G188" s="1" t="s">
        <v>228</v>
      </c>
      <c r="H188" s="1" t="s">
        <v>21</v>
      </c>
      <c r="I188" s="1" t="s">
        <v>22</v>
      </c>
      <c r="J188" s="3">
        <v>347</v>
      </c>
      <c r="K188" s="1" t="s">
        <v>391</v>
      </c>
      <c r="L188" s="1" t="s">
        <v>22</v>
      </c>
      <c r="M188" s="1" t="s">
        <v>392</v>
      </c>
      <c r="N188" s="1" t="s">
        <v>400</v>
      </c>
      <c r="O188" s="2">
        <v>40237</v>
      </c>
      <c r="P188" s="2">
        <v>40262</v>
      </c>
      <c r="Q188" s="1" t="s">
        <v>23</v>
      </c>
    </row>
    <row r="189" spans="1:17" x14ac:dyDescent="0.25">
      <c r="A189" s="1" t="s">
        <v>24</v>
      </c>
      <c r="B189" s="1" t="s">
        <v>371</v>
      </c>
      <c r="C189" s="1" t="s">
        <v>400</v>
      </c>
      <c r="D189" s="1" t="s">
        <v>636</v>
      </c>
      <c r="E189" s="1" t="s">
        <v>620</v>
      </c>
      <c r="F189" s="1" t="s">
        <v>19</v>
      </c>
      <c r="G189" s="1" t="s">
        <v>216</v>
      </c>
      <c r="H189" s="1" t="s">
        <v>21</v>
      </c>
      <c r="I189" s="1" t="s">
        <v>22</v>
      </c>
      <c r="J189" s="3">
        <v>637</v>
      </c>
      <c r="K189" s="1" t="s">
        <v>391</v>
      </c>
      <c r="L189" s="1" t="s">
        <v>22</v>
      </c>
      <c r="M189" s="1" t="s">
        <v>392</v>
      </c>
      <c r="N189" s="1" t="s">
        <v>400</v>
      </c>
      <c r="O189" s="2">
        <v>40237</v>
      </c>
      <c r="P189" s="2">
        <v>40262</v>
      </c>
      <c r="Q189" s="1" t="s">
        <v>23</v>
      </c>
    </row>
    <row r="190" spans="1:17" x14ac:dyDescent="0.25">
      <c r="A190" s="1" t="s">
        <v>24</v>
      </c>
      <c r="B190" s="1" t="s">
        <v>371</v>
      </c>
      <c r="C190" s="1" t="s">
        <v>400</v>
      </c>
      <c r="D190" s="1" t="s">
        <v>636</v>
      </c>
      <c r="E190" s="1" t="s">
        <v>620</v>
      </c>
      <c r="F190" s="1" t="s">
        <v>19</v>
      </c>
      <c r="G190" s="1" t="s">
        <v>216</v>
      </c>
      <c r="H190" s="1" t="s">
        <v>21</v>
      </c>
      <c r="I190" s="1" t="s">
        <v>22</v>
      </c>
      <c r="J190" s="3">
        <v>3829</v>
      </c>
      <c r="K190" s="1" t="s">
        <v>391</v>
      </c>
      <c r="L190" s="1" t="s">
        <v>22</v>
      </c>
      <c r="M190" s="1" t="s">
        <v>392</v>
      </c>
      <c r="N190" s="1" t="s">
        <v>400</v>
      </c>
      <c r="O190" s="2">
        <v>40237</v>
      </c>
      <c r="P190" s="2">
        <v>40262</v>
      </c>
      <c r="Q190" s="1" t="s">
        <v>23</v>
      </c>
    </row>
    <row r="191" spans="1:17" x14ac:dyDescent="0.25">
      <c r="A191" s="1" t="s">
        <v>24</v>
      </c>
      <c r="B191" s="1" t="s">
        <v>371</v>
      </c>
      <c r="C191" s="1" t="s">
        <v>400</v>
      </c>
      <c r="D191" s="1" t="s">
        <v>621</v>
      </c>
      <c r="E191" s="1" t="s">
        <v>622</v>
      </c>
      <c r="F191" s="1" t="s">
        <v>19</v>
      </c>
      <c r="G191" s="1" t="s">
        <v>228</v>
      </c>
      <c r="H191" s="1" t="s">
        <v>21</v>
      </c>
      <c r="I191" s="1" t="s">
        <v>22</v>
      </c>
      <c r="J191" s="3">
        <v>23</v>
      </c>
      <c r="K191" s="1" t="s">
        <v>391</v>
      </c>
      <c r="L191" s="1" t="s">
        <v>22</v>
      </c>
      <c r="M191" s="1" t="s">
        <v>392</v>
      </c>
      <c r="N191" s="1" t="s">
        <v>400</v>
      </c>
      <c r="O191" s="2">
        <v>40237</v>
      </c>
      <c r="P191" s="2">
        <v>40262</v>
      </c>
      <c r="Q191" s="1" t="s">
        <v>23</v>
      </c>
    </row>
    <row r="192" spans="1:17" x14ac:dyDescent="0.25">
      <c r="A192" s="1" t="s">
        <v>24</v>
      </c>
      <c r="B192" s="1" t="s">
        <v>371</v>
      </c>
      <c r="C192" s="1" t="s">
        <v>400</v>
      </c>
      <c r="D192" s="1" t="s">
        <v>621</v>
      </c>
      <c r="E192" s="1" t="s">
        <v>622</v>
      </c>
      <c r="F192" s="1" t="s">
        <v>19</v>
      </c>
      <c r="G192" s="1" t="s">
        <v>228</v>
      </c>
      <c r="H192" s="1" t="s">
        <v>21</v>
      </c>
      <c r="I192" s="1" t="s">
        <v>22</v>
      </c>
      <c r="J192" s="3">
        <v>140</v>
      </c>
      <c r="K192" s="1" t="s">
        <v>391</v>
      </c>
      <c r="L192" s="1" t="s">
        <v>22</v>
      </c>
      <c r="M192" s="1" t="s">
        <v>392</v>
      </c>
      <c r="N192" s="1" t="s">
        <v>400</v>
      </c>
      <c r="O192" s="2">
        <v>40237</v>
      </c>
      <c r="P192" s="2">
        <v>40262</v>
      </c>
      <c r="Q192" s="1" t="s">
        <v>23</v>
      </c>
    </row>
    <row r="193" spans="1:17" x14ac:dyDescent="0.25">
      <c r="A193" s="1" t="s">
        <v>24</v>
      </c>
      <c r="B193" s="1" t="s">
        <v>371</v>
      </c>
      <c r="C193" s="1" t="s">
        <v>400</v>
      </c>
      <c r="D193" s="1" t="s">
        <v>623</v>
      </c>
      <c r="E193" s="1" t="s">
        <v>620</v>
      </c>
      <c r="F193" s="1" t="s">
        <v>19</v>
      </c>
      <c r="G193" s="1" t="s">
        <v>33</v>
      </c>
      <c r="H193" s="1" t="s">
        <v>21</v>
      </c>
      <c r="I193" s="1" t="s">
        <v>22</v>
      </c>
      <c r="J193" s="3">
        <v>-192346</v>
      </c>
      <c r="K193" s="1" t="s">
        <v>391</v>
      </c>
      <c r="L193" s="1" t="s">
        <v>22</v>
      </c>
      <c r="M193" s="1" t="s">
        <v>392</v>
      </c>
      <c r="N193" s="1" t="s">
        <v>400</v>
      </c>
      <c r="O193" s="2">
        <v>40237</v>
      </c>
      <c r="P193" s="2">
        <v>40262</v>
      </c>
      <c r="Q193" s="1" t="s">
        <v>23</v>
      </c>
    </row>
    <row r="194" spans="1:17" x14ac:dyDescent="0.25">
      <c r="A194" s="1" t="s">
        <v>24</v>
      </c>
      <c r="B194" s="1" t="s">
        <v>371</v>
      </c>
      <c r="C194" s="1" t="s">
        <v>400</v>
      </c>
      <c r="D194" s="1" t="s">
        <v>623</v>
      </c>
      <c r="E194" s="1" t="s">
        <v>620</v>
      </c>
      <c r="F194" s="1" t="s">
        <v>19</v>
      </c>
      <c r="G194" s="1" t="s">
        <v>33</v>
      </c>
      <c r="H194" s="1" t="s">
        <v>21</v>
      </c>
      <c r="I194" s="1" t="s">
        <v>22</v>
      </c>
      <c r="J194" s="3">
        <v>-31985</v>
      </c>
      <c r="K194" s="1" t="s">
        <v>391</v>
      </c>
      <c r="L194" s="1" t="s">
        <v>22</v>
      </c>
      <c r="M194" s="1" t="s">
        <v>392</v>
      </c>
      <c r="N194" s="1" t="s">
        <v>400</v>
      </c>
      <c r="O194" s="2">
        <v>40237</v>
      </c>
      <c r="P194" s="2">
        <v>40262</v>
      </c>
      <c r="Q194" s="1" t="s">
        <v>23</v>
      </c>
    </row>
    <row r="195" spans="1:17" x14ac:dyDescent="0.25">
      <c r="A195" s="1" t="s">
        <v>24</v>
      </c>
      <c r="B195" s="1" t="s">
        <v>371</v>
      </c>
      <c r="C195" s="1" t="s">
        <v>400</v>
      </c>
      <c r="D195" s="1" t="s">
        <v>623</v>
      </c>
      <c r="E195" s="1" t="s">
        <v>620</v>
      </c>
      <c r="F195" s="1" t="s">
        <v>19</v>
      </c>
      <c r="G195" s="1" t="s">
        <v>33</v>
      </c>
      <c r="H195" s="1" t="s">
        <v>21</v>
      </c>
      <c r="I195" s="1" t="s">
        <v>22</v>
      </c>
      <c r="J195" s="3">
        <v>-18270</v>
      </c>
      <c r="K195" s="1" t="s">
        <v>391</v>
      </c>
      <c r="L195" s="1" t="s">
        <v>22</v>
      </c>
      <c r="M195" s="1" t="s">
        <v>392</v>
      </c>
      <c r="N195" s="1" t="s">
        <v>400</v>
      </c>
      <c r="O195" s="2">
        <v>40237</v>
      </c>
      <c r="P195" s="2">
        <v>40262</v>
      </c>
      <c r="Q195" s="1" t="s">
        <v>23</v>
      </c>
    </row>
    <row r="196" spans="1:17" x14ac:dyDescent="0.25">
      <c r="A196" s="1" t="s">
        <v>24</v>
      </c>
      <c r="B196" s="1" t="s">
        <v>371</v>
      </c>
      <c r="C196" s="1" t="s">
        <v>400</v>
      </c>
      <c r="D196" s="1" t="s">
        <v>623</v>
      </c>
      <c r="E196" s="1" t="s">
        <v>620</v>
      </c>
      <c r="F196" s="1" t="s">
        <v>19</v>
      </c>
      <c r="G196" s="1" t="s">
        <v>33</v>
      </c>
      <c r="H196" s="1" t="s">
        <v>21</v>
      </c>
      <c r="I196" s="1" t="s">
        <v>22</v>
      </c>
      <c r="J196" s="3">
        <v>-3038</v>
      </c>
      <c r="K196" s="1" t="s">
        <v>391</v>
      </c>
      <c r="L196" s="1" t="s">
        <v>22</v>
      </c>
      <c r="M196" s="1" t="s">
        <v>392</v>
      </c>
      <c r="N196" s="1" t="s">
        <v>400</v>
      </c>
      <c r="O196" s="2">
        <v>40237</v>
      </c>
      <c r="P196" s="2">
        <v>40262</v>
      </c>
      <c r="Q196" s="1" t="s">
        <v>23</v>
      </c>
    </row>
    <row r="197" spans="1:17" x14ac:dyDescent="0.25">
      <c r="A197" s="1" t="s">
        <v>24</v>
      </c>
      <c r="B197" s="1" t="s">
        <v>371</v>
      </c>
      <c r="C197" s="1" t="s">
        <v>400</v>
      </c>
      <c r="D197" s="1" t="s">
        <v>623</v>
      </c>
      <c r="E197" s="1" t="s">
        <v>620</v>
      </c>
      <c r="F197" s="1" t="s">
        <v>19</v>
      </c>
      <c r="G197" s="1" t="s">
        <v>33</v>
      </c>
      <c r="H197" s="1" t="s">
        <v>21</v>
      </c>
      <c r="I197" s="1" t="s">
        <v>22</v>
      </c>
      <c r="J197" s="3">
        <v>27</v>
      </c>
      <c r="K197" s="1" t="s">
        <v>391</v>
      </c>
      <c r="L197" s="1" t="s">
        <v>22</v>
      </c>
      <c r="M197" s="1" t="s">
        <v>392</v>
      </c>
      <c r="N197" s="1" t="s">
        <v>400</v>
      </c>
      <c r="O197" s="2">
        <v>40237</v>
      </c>
      <c r="P197" s="2">
        <v>40262</v>
      </c>
      <c r="Q197" s="1" t="s">
        <v>23</v>
      </c>
    </row>
    <row r="198" spans="1:17" x14ac:dyDescent="0.25">
      <c r="A198" s="1" t="s">
        <v>24</v>
      </c>
      <c r="B198" s="1" t="s">
        <v>371</v>
      </c>
      <c r="C198" s="1" t="s">
        <v>400</v>
      </c>
      <c r="D198" s="1" t="s">
        <v>623</v>
      </c>
      <c r="E198" s="1" t="s">
        <v>620</v>
      </c>
      <c r="F198" s="1" t="s">
        <v>19</v>
      </c>
      <c r="G198" s="1" t="s">
        <v>33</v>
      </c>
      <c r="H198" s="1" t="s">
        <v>21</v>
      </c>
      <c r="I198" s="1" t="s">
        <v>22</v>
      </c>
      <c r="J198" s="3">
        <v>34</v>
      </c>
      <c r="K198" s="1" t="s">
        <v>391</v>
      </c>
      <c r="L198" s="1" t="s">
        <v>22</v>
      </c>
      <c r="M198" s="1" t="s">
        <v>392</v>
      </c>
      <c r="N198" s="1" t="s">
        <v>400</v>
      </c>
      <c r="O198" s="2">
        <v>40237</v>
      </c>
      <c r="P198" s="2">
        <v>40262</v>
      </c>
      <c r="Q198" s="1" t="s">
        <v>23</v>
      </c>
    </row>
    <row r="199" spans="1:17" x14ac:dyDescent="0.25">
      <c r="A199" s="1" t="s">
        <v>24</v>
      </c>
      <c r="B199" s="1" t="s">
        <v>371</v>
      </c>
      <c r="C199" s="1" t="s">
        <v>400</v>
      </c>
      <c r="D199" s="1" t="s">
        <v>623</v>
      </c>
      <c r="E199" s="1" t="s">
        <v>620</v>
      </c>
      <c r="F199" s="1" t="s">
        <v>19</v>
      </c>
      <c r="G199" s="1" t="s">
        <v>33</v>
      </c>
      <c r="H199" s="1" t="s">
        <v>21</v>
      </c>
      <c r="I199" s="1" t="s">
        <v>22</v>
      </c>
      <c r="J199" s="3">
        <v>165</v>
      </c>
      <c r="K199" s="1" t="s">
        <v>391</v>
      </c>
      <c r="L199" s="1" t="s">
        <v>22</v>
      </c>
      <c r="M199" s="1" t="s">
        <v>392</v>
      </c>
      <c r="N199" s="1" t="s">
        <v>400</v>
      </c>
      <c r="O199" s="2">
        <v>40237</v>
      </c>
      <c r="P199" s="2">
        <v>40262</v>
      </c>
      <c r="Q199" s="1" t="s">
        <v>23</v>
      </c>
    </row>
    <row r="200" spans="1:17" x14ac:dyDescent="0.25">
      <c r="A200" s="1" t="s">
        <v>24</v>
      </c>
      <c r="B200" s="1" t="s">
        <v>371</v>
      </c>
      <c r="C200" s="1" t="s">
        <v>400</v>
      </c>
      <c r="D200" s="1" t="s">
        <v>623</v>
      </c>
      <c r="E200" s="1" t="s">
        <v>620</v>
      </c>
      <c r="F200" s="1" t="s">
        <v>19</v>
      </c>
      <c r="G200" s="1" t="s">
        <v>33</v>
      </c>
      <c r="H200" s="1" t="s">
        <v>21</v>
      </c>
      <c r="I200" s="1" t="s">
        <v>22</v>
      </c>
      <c r="J200" s="3">
        <v>209</v>
      </c>
      <c r="K200" s="1" t="s">
        <v>391</v>
      </c>
      <c r="L200" s="1" t="s">
        <v>22</v>
      </c>
      <c r="M200" s="1" t="s">
        <v>392</v>
      </c>
      <c r="N200" s="1" t="s">
        <v>400</v>
      </c>
      <c r="O200" s="2">
        <v>40237</v>
      </c>
      <c r="P200" s="2">
        <v>40262</v>
      </c>
      <c r="Q200" s="1" t="s">
        <v>23</v>
      </c>
    </row>
    <row r="201" spans="1:17" x14ac:dyDescent="0.25">
      <c r="A201" s="1" t="s">
        <v>24</v>
      </c>
      <c r="B201" s="1" t="s">
        <v>371</v>
      </c>
      <c r="C201" s="1" t="s">
        <v>400</v>
      </c>
      <c r="D201" s="1" t="s">
        <v>623</v>
      </c>
      <c r="E201" s="1" t="s">
        <v>620</v>
      </c>
      <c r="F201" s="1" t="s">
        <v>19</v>
      </c>
      <c r="G201" s="1" t="s">
        <v>33</v>
      </c>
      <c r="H201" s="1" t="s">
        <v>21</v>
      </c>
      <c r="I201" s="1" t="s">
        <v>22</v>
      </c>
      <c r="J201" s="3">
        <v>361</v>
      </c>
      <c r="K201" s="1" t="s">
        <v>391</v>
      </c>
      <c r="L201" s="1" t="s">
        <v>22</v>
      </c>
      <c r="M201" s="1" t="s">
        <v>392</v>
      </c>
      <c r="N201" s="1" t="s">
        <v>400</v>
      </c>
      <c r="O201" s="2">
        <v>40237</v>
      </c>
      <c r="P201" s="2">
        <v>40262</v>
      </c>
      <c r="Q201" s="1" t="s">
        <v>23</v>
      </c>
    </row>
    <row r="202" spans="1:17" x14ac:dyDescent="0.25">
      <c r="A202" s="1" t="s">
        <v>24</v>
      </c>
      <c r="B202" s="1" t="s">
        <v>371</v>
      </c>
      <c r="C202" s="1" t="s">
        <v>400</v>
      </c>
      <c r="D202" s="1" t="s">
        <v>623</v>
      </c>
      <c r="E202" s="1" t="s">
        <v>620</v>
      </c>
      <c r="F202" s="1" t="s">
        <v>19</v>
      </c>
      <c r="G202" s="1" t="s">
        <v>33</v>
      </c>
      <c r="H202" s="1" t="s">
        <v>21</v>
      </c>
      <c r="I202" s="1" t="s">
        <v>22</v>
      </c>
      <c r="J202" s="3">
        <v>2170</v>
      </c>
      <c r="K202" s="1" t="s">
        <v>391</v>
      </c>
      <c r="L202" s="1" t="s">
        <v>22</v>
      </c>
      <c r="M202" s="1" t="s">
        <v>392</v>
      </c>
      <c r="N202" s="1" t="s">
        <v>400</v>
      </c>
      <c r="O202" s="2">
        <v>40237</v>
      </c>
      <c r="P202" s="2">
        <v>40262</v>
      </c>
      <c r="Q202" s="1" t="s">
        <v>23</v>
      </c>
    </row>
    <row r="203" spans="1:17" x14ac:dyDescent="0.25">
      <c r="A203" s="1" t="s">
        <v>24</v>
      </c>
      <c r="B203" s="1" t="s">
        <v>371</v>
      </c>
      <c r="C203" s="1" t="s">
        <v>400</v>
      </c>
      <c r="D203" s="1" t="s">
        <v>624</v>
      </c>
      <c r="E203" s="1" t="s">
        <v>622</v>
      </c>
      <c r="F203" s="1" t="s">
        <v>19</v>
      </c>
      <c r="G203" s="1" t="s">
        <v>33</v>
      </c>
      <c r="H203" s="1" t="s">
        <v>21</v>
      </c>
      <c r="I203" s="1" t="s">
        <v>22</v>
      </c>
      <c r="J203" s="3">
        <v>-81747</v>
      </c>
      <c r="K203" s="1" t="s">
        <v>391</v>
      </c>
      <c r="L203" s="1" t="s">
        <v>22</v>
      </c>
      <c r="M203" s="1" t="s">
        <v>392</v>
      </c>
      <c r="N203" s="1" t="s">
        <v>400</v>
      </c>
      <c r="O203" s="2">
        <v>40237</v>
      </c>
      <c r="P203" s="2">
        <v>40262</v>
      </c>
      <c r="Q203" s="1" t="s">
        <v>23</v>
      </c>
    </row>
    <row r="204" spans="1:17" x14ac:dyDescent="0.25">
      <c r="A204" s="1" t="s">
        <v>24</v>
      </c>
      <c r="B204" s="1" t="s">
        <v>371</v>
      </c>
      <c r="C204" s="1" t="s">
        <v>400</v>
      </c>
      <c r="D204" s="1" t="s">
        <v>624</v>
      </c>
      <c r="E204" s="1" t="s">
        <v>622</v>
      </c>
      <c r="F204" s="1" t="s">
        <v>19</v>
      </c>
      <c r="G204" s="1" t="s">
        <v>33</v>
      </c>
      <c r="H204" s="1" t="s">
        <v>21</v>
      </c>
      <c r="I204" s="1" t="s">
        <v>22</v>
      </c>
      <c r="J204" s="3">
        <v>-13593</v>
      </c>
      <c r="K204" s="1" t="s">
        <v>391</v>
      </c>
      <c r="L204" s="1" t="s">
        <v>22</v>
      </c>
      <c r="M204" s="1" t="s">
        <v>392</v>
      </c>
      <c r="N204" s="1" t="s">
        <v>400</v>
      </c>
      <c r="O204" s="2">
        <v>40237</v>
      </c>
      <c r="P204" s="2">
        <v>40262</v>
      </c>
      <c r="Q204" s="1" t="s">
        <v>23</v>
      </c>
    </row>
    <row r="205" spans="1:17" x14ac:dyDescent="0.25">
      <c r="A205" s="1" t="s">
        <v>24</v>
      </c>
      <c r="B205" s="1" t="s">
        <v>371</v>
      </c>
      <c r="C205" s="1" t="s">
        <v>400</v>
      </c>
      <c r="D205" s="1" t="s">
        <v>624</v>
      </c>
      <c r="E205" s="1" t="s">
        <v>622</v>
      </c>
      <c r="F205" s="1" t="s">
        <v>19</v>
      </c>
      <c r="G205" s="1" t="s">
        <v>33</v>
      </c>
      <c r="H205" s="1" t="s">
        <v>21</v>
      </c>
      <c r="I205" s="1" t="s">
        <v>22</v>
      </c>
      <c r="J205" s="3">
        <v>-7765</v>
      </c>
      <c r="K205" s="1" t="s">
        <v>391</v>
      </c>
      <c r="L205" s="1" t="s">
        <v>22</v>
      </c>
      <c r="M205" s="1" t="s">
        <v>392</v>
      </c>
      <c r="N205" s="1" t="s">
        <v>400</v>
      </c>
      <c r="O205" s="2">
        <v>40237</v>
      </c>
      <c r="P205" s="2">
        <v>40262</v>
      </c>
      <c r="Q205" s="1" t="s">
        <v>23</v>
      </c>
    </row>
    <row r="206" spans="1:17" x14ac:dyDescent="0.25">
      <c r="A206" s="1" t="s">
        <v>24</v>
      </c>
      <c r="B206" s="1" t="s">
        <v>371</v>
      </c>
      <c r="C206" s="1" t="s">
        <v>400</v>
      </c>
      <c r="D206" s="1" t="s">
        <v>624</v>
      </c>
      <c r="E206" s="1" t="s">
        <v>622</v>
      </c>
      <c r="F206" s="1" t="s">
        <v>19</v>
      </c>
      <c r="G206" s="1" t="s">
        <v>33</v>
      </c>
      <c r="H206" s="1" t="s">
        <v>21</v>
      </c>
      <c r="I206" s="1" t="s">
        <v>22</v>
      </c>
      <c r="J206" s="3">
        <v>-1291</v>
      </c>
      <c r="K206" s="1" t="s">
        <v>391</v>
      </c>
      <c r="L206" s="1" t="s">
        <v>22</v>
      </c>
      <c r="M206" s="1" t="s">
        <v>392</v>
      </c>
      <c r="N206" s="1" t="s">
        <v>400</v>
      </c>
      <c r="O206" s="2">
        <v>40237</v>
      </c>
      <c r="P206" s="2">
        <v>40262</v>
      </c>
      <c r="Q206" s="1" t="s">
        <v>23</v>
      </c>
    </row>
    <row r="207" spans="1:17" x14ac:dyDescent="0.25">
      <c r="A207" s="1" t="s">
        <v>24</v>
      </c>
      <c r="B207" s="1" t="s">
        <v>371</v>
      </c>
      <c r="C207" s="1" t="s">
        <v>400</v>
      </c>
      <c r="D207" s="1" t="s">
        <v>624</v>
      </c>
      <c r="E207" s="1" t="s">
        <v>622</v>
      </c>
      <c r="F207" s="1" t="s">
        <v>19</v>
      </c>
      <c r="G207" s="1" t="s">
        <v>33</v>
      </c>
      <c r="H207" s="1" t="s">
        <v>21</v>
      </c>
      <c r="I207" s="1" t="s">
        <v>22</v>
      </c>
      <c r="J207" s="3">
        <v>153</v>
      </c>
      <c r="K207" s="1" t="s">
        <v>391</v>
      </c>
      <c r="L207" s="1" t="s">
        <v>22</v>
      </c>
      <c r="M207" s="1" t="s">
        <v>392</v>
      </c>
      <c r="N207" s="1" t="s">
        <v>400</v>
      </c>
      <c r="O207" s="2">
        <v>40237</v>
      </c>
      <c r="P207" s="2">
        <v>40262</v>
      </c>
      <c r="Q207" s="1" t="s">
        <v>23</v>
      </c>
    </row>
    <row r="208" spans="1:17" x14ac:dyDescent="0.25">
      <c r="A208" s="1" t="s">
        <v>24</v>
      </c>
      <c r="B208" s="1" t="s">
        <v>371</v>
      </c>
      <c r="C208" s="1" t="s">
        <v>400</v>
      </c>
      <c r="D208" s="1" t="s">
        <v>624</v>
      </c>
      <c r="E208" s="1" t="s">
        <v>622</v>
      </c>
      <c r="F208" s="1" t="s">
        <v>19</v>
      </c>
      <c r="G208" s="1" t="s">
        <v>33</v>
      </c>
      <c r="H208" s="1" t="s">
        <v>21</v>
      </c>
      <c r="I208" s="1" t="s">
        <v>22</v>
      </c>
      <c r="J208" s="3">
        <v>377</v>
      </c>
      <c r="K208" s="1" t="s">
        <v>391</v>
      </c>
      <c r="L208" s="1" t="s">
        <v>22</v>
      </c>
      <c r="M208" s="1" t="s">
        <v>392</v>
      </c>
      <c r="N208" s="1" t="s">
        <v>400</v>
      </c>
      <c r="O208" s="2">
        <v>40237</v>
      </c>
      <c r="P208" s="2">
        <v>40262</v>
      </c>
      <c r="Q208" s="1" t="s">
        <v>23</v>
      </c>
    </row>
    <row r="209" spans="1:17" x14ac:dyDescent="0.25">
      <c r="A209" s="1" t="s">
        <v>24</v>
      </c>
      <c r="B209" s="1" t="s">
        <v>371</v>
      </c>
      <c r="C209" s="1" t="s">
        <v>400</v>
      </c>
      <c r="D209" s="1" t="s">
        <v>624</v>
      </c>
      <c r="E209" s="1" t="s">
        <v>622</v>
      </c>
      <c r="F209" s="1" t="s">
        <v>19</v>
      </c>
      <c r="G209" s="1" t="s">
        <v>33</v>
      </c>
      <c r="H209" s="1" t="s">
        <v>21</v>
      </c>
      <c r="I209" s="1" t="s">
        <v>22</v>
      </c>
      <c r="J209" s="3">
        <v>922</v>
      </c>
      <c r="K209" s="1" t="s">
        <v>391</v>
      </c>
      <c r="L209" s="1" t="s">
        <v>22</v>
      </c>
      <c r="M209" s="1" t="s">
        <v>392</v>
      </c>
      <c r="N209" s="1" t="s">
        <v>400</v>
      </c>
      <c r="O209" s="2">
        <v>40237</v>
      </c>
      <c r="P209" s="2">
        <v>40262</v>
      </c>
      <c r="Q209" s="1" t="s">
        <v>23</v>
      </c>
    </row>
    <row r="210" spans="1:17" x14ac:dyDescent="0.25">
      <c r="A210" s="1" t="s">
        <v>24</v>
      </c>
      <c r="B210" s="1" t="s">
        <v>371</v>
      </c>
      <c r="C210" s="1" t="s">
        <v>400</v>
      </c>
      <c r="D210" s="1" t="s">
        <v>624</v>
      </c>
      <c r="E210" s="1" t="s">
        <v>622</v>
      </c>
      <c r="F210" s="1" t="s">
        <v>19</v>
      </c>
      <c r="G210" s="1" t="s">
        <v>33</v>
      </c>
      <c r="H210" s="1" t="s">
        <v>21</v>
      </c>
      <c r="I210" s="1" t="s">
        <v>22</v>
      </c>
      <c r="J210" s="3">
        <v>2270</v>
      </c>
      <c r="K210" s="1" t="s">
        <v>391</v>
      </c>
      <c r="L210" s="1" t="s">
        <v>22</v>
      </c>
      <c r="M210" s="1" t="s">
        <v>392</v>
      </c>
      <c r="N210" s="1" t="s">
        <v>400</v>
      </c>
      <c r="O210" s="2">
        <v>40237</v>
      </c>
      <c r="P210" s="2">
        <v>40262</v>
      </c>
      <c r="Q210" s="1" t="s">
        <v>23</v>
      </c>
    </row>
    <row r="211" spans="1:17" x14ac:dyDescent="0.25">
      <c r="A211" s="1" t="s">
        <v>24</v>
      </c>
      <c r="B211" s="1" t="s">
        <v>371</v>
      </c>
      <c r="C211" s="1" t="s">
        <v>401</v>
      </c>
      <c r="D211" s="1" t="s">
        <v>645</v>
      </c>
      <c r="E211" s="1" t="s">
        <v>620</v>
      </c>
      <c r="F211" s="1" t="s">
        <v>19</v>
      </c>
      <c r="G211" s="1" t="s">
        <v>204</v>
      </c>
      <c r="H211" s="1" t="s">
        <v>21</v>
      </c>
      <c r="I211" s="1" t="s">
        <v>22</v>
      </c>
      <c r="J211" s="3">
        <v>1854</v>
      </c>
      <c r="K211" s="1" t="s">
        <v>391</v>
      </c>
      <c r="L211" s="1" t="s">
        <v>22</v>
      </c>
      <c r="M211" s="1" t="s">
        <v>392</v>
      </c>
      <c r="N211" s="1" t="s">
        <v>401</v>
      </c>
      <c r="O211" s="2">
        <v>40237</v>
      </c>
      <c r="P211" s="2">
        <v>40568</v>
      </c>
      <c r="Q211" s="1" t="s">
        <v>23</v>
      </c>
    </row>
    <row r="212" spans="1:17" x14ac:dyDescent="0.25">
      <c r="A212" s="1" t="s">
        <v>24</v>
      </c>
      <c r="B212" s="1" t="s">
        <v>371</v>
      </c>
      <c r="C212" s="1" t="s">
        <v>401</v>
      </c>
      <c r="D212" s="1" t="s">
        <v>645</v>
      </c>
      <c r="E212" s="1" t="s">
        <v>620</v>
      </c>
      <c r="F212" s="1" t="s">
        <v>19</v>
      </c>
      <c r="G212" s="1" t="s">
        <v>204</v>
      </c>
      <c r="H212" s="1" t="s">
        <v>21</v>
      </c>
      <c r="I212" s="1" t="s">
        <v>22</v>
      </c>
      <c r="J212" s="3">
        <v>308</v>
      </c>
      <c r="K212" s="1" t="s">
        <v>391</v>
      </c>
      <c r="L212" s="1" t="s">
        <v>22</v>
      </c>
      <c r="M212" s="1" t="s">
        <v>392</v>
      </c>
      <c r="N212" s="1" t="s">
        <v>401</v>
      </c>
      <c r="O212" s="2">
        <v>40237</v>
      </c>
      <c r="P212" s="2">
        <v>40568</v>
      </c>
      <c r="Q212" s="1" t="s">
        <v>23</v>
      </c>
    </row>
    <row r="213" spans="1:17" x14ac:dyDescent="0.25">
      <c r="A213" s="1" t="s">
        <v>24</v>
      </c>
      <c r="B213" s="1" t="s">
        <v>371</v>
      </c>
      <c r="C213" s="1" t="s">
        <v>401</v>
      </c>
      <c r="D213" s="1" t="s">
        <v>646</v>
      </c>
      <c r="E213" s="1" t="s">
        <v>622</v>
      </c>
      <c r="F213" s="1" t="s">
        <v>19</v>
      </c>
      <c r="G213" s="1" t="s">
        <v>204</v>
      </c>
      <c r="H213" s="1" t="s">
        <v>21</v>
      </c>
      <c r="I213" s="1" t="s">
        <v>22</v>
      </c>
      <c r="J213" s="3">
        <v>750</v>
      </c>
      <c r="K213" s="1" t="s">
        <v>391</v>
      </c>
      <c r="L213" s="1" t="s">
        <v>22</v>
      </c>
      <c r="M213" s="1" t="s">
        <v>392</v>
      </c>
      <c r="N213" s="1" t="s">
        <v>401</v>
      </c>
      <c r="O213" s="2">
        <v>40237</v>
      </c>
      <c r="P213" s="2">
        <v>40568</v>
      </c>
      <c r="Q213" s="1" t="s">
        <v>23</v>
      </c>
    </row>
    <row r="214" spans="1:17" x14ac:dyDescent="0.25">
      <c r="A214" s="1" t="s">
        <v>24</v>
      </c>
      <c r="B214" s="1" t="s">
        <v>371</v>
      </c>
      <c r="C214" s="1" t="s">
        <v>401</v>
      </c>
      <c r="D214" s="1" t="s">
        <v>646</v>
      </c>
      <c r="E214" s="1" t="s">
        <v>622</v>
      </c>
      <c r="F214" s="1" t="s">
        <v>19</v>
      </c>
      <c r="G214" s="1" t="s">
        <v>204</v>
      </c>
      <c r="H214" s="1" t="s">
        <v>21</v>
      </c>
      <c r="I214" s="1" t="s">
        <v>22</v>
      </c>
      <c r="J214" s="3">
        <v>125</v>
      </c>
      <c r="K214" s="1" t="s">
        <v>391</v>
      </c>
      <c r="L214" s="1" t="s">
        <v>22</v>
      </c>
      <c r="M214" s="1" t="s">
        <v>392</v>
      </c>
      <c r="N214" s="1" t="s">
        <v>401</v>
      </c>
      <c r="O214" s="2">
        <v>40237</v>
      </c>
      <c r="P214" s="2">
        <v>40568</v>
      </c>
      <c r="Q214" s="1" t="s">
        <v>23</v>
      </c>
    </row>
    <row r="215" spans="1:17" x14ac:dyDescent="0.25">
      <c r="A215" s="1" t="s">
        <v>24</v>
      </c>
      <c r="B215" s="1" t="s">
        <v>371</v>
      </c>
      <c r="C215" s="1" t="s">
        <v>400</v>
      </c>
      <c r="D215" s="1" t="s">
        <v>632</v>
      </c>
      <c r="E215" s="1" t="s">
        <v>620</v>
      </c>
      <c r="F215" s="1" t="s">
        <v>19</v>
      </c>
      <c r="G215" s="1" t="s">
        <v>65</v>
      </c>
      <c r="H215" s="1" t="s">
        <v>49</v>
      </c>
      <c r="I215" s="1" t="s">
        <v>22</v>
      </c>
      <c r="J215" s="3">
        <v>510</v>
      </c>
      <c r="K215" s="1" t="s">
        <v>391</v>
      </c>
      <c r="L215" s="1" t="s">
        <v>22</v>
      </c>
      <c r="M215" s="1" t="s">
        <v>392</v>
      </c>
      <c r="N215" s="1" t="s">
        <v>400</v>
      </c>
      <c r="O215" s="2">
        <v>40237</v>
      </c>
      <c r="P215" s="2">
        <v>40262</v>
      </c>
      <c r="Q215" s="1" t="s">
        <v>23</v>
      </c>
    </row>
    <row r="216" spans="1:17" x14ac:dyDescent="0.25">
      <c r="A216" s="1" t="s">
        <v>24</v>
      </c>
      <c r="B216" s="1" t="s">
        <v>371</v>
      </c>
      <c r="C216" s="1" t="s">
        <v>400</v>
      </c>
      <c r="D216" s="1" t="s">
        <v>632</v>
      </c>
      <c r="E216" s="1" t="s">
        <v>620</v>
      </c>
      <c r="F216" s="1" t="s">
        <v>19</v>
      </c>
      <c r="G216" s="1" t="s">
        <v>65</v>
      </c>
      <c r="H216" s="1" t="s">
        <v>49</v>
      </c>
      <c r="I216" s="1" t="s">
        <v>22</v>
      </c>
      <c r="J216" s="3">
        <v>3066</v>
      </c>
      <c r="K216" s="1" t="s">
        <v>391</v>
      </c>
      <c r="L216" s="1" t="s">
        <v>22</v>
      </c>
      <c r="M216" s="1" t="s">
        <v>392</v>
      </c>
      <c r="N216" s="1" t="s">
        <v>400</v>
      </c>
      <c r="O216" s="2">
        <v>40237</v>
      </c>
      <c r="P216" s="2">
        <v>40262</v>
      </c>
      <c r="Q216" s="1" t="s">
        <v>23</v>
      </c>
    </row>
    <row r="217" spans="1:17" x14ac:dyDescent="0.25">
      <c r="A217" s="1" t="s">
        <v>24</v>
      </c>
      <c r="B217" s="1" t="s">
        <v>371</v>
      </c>
      <c r="C217" s="1" t="s">
        <v>400</v>
      </c>
      <c r="D217" s="1" t="s">
        <v>634</v>
      </c>
      <c r="E217" s="1" t="s">
        <v>620</v>
      </c>
      <c r="F217" s="1" t="s">
        <v>19</v>
      </c>
      <c r="G217" s="1" t="s">
        <v>380</v>
      </c>
      <c r="H217" s="1" t="s">
        <v>49</v>
      </c>
      <c r="I217" s="1" t="s">
        <v>22</v>
      </c>
      <c r="J217" s="3">
        <v>4609</v>
      </c>
      <c r="K217" s="1" t="s">
        <v>391</v>
      </c>
      <c r="L217" s="1" t="s">
        <v>22</v>
      </c>
      <c r="M217" s="1" t="s">
        <v>392</v>
      </c>
      <c r="N217" s="1" t="s">
        <v>400</v>
      </c>
      <c r="O217" s="2">
        <v>40237</v>
      </c>
      <c r="P217" s="2">
        <v>40262</v>
      </c>
      <c r="Q217" s="1" t="s">
        <v>23</v>
      </c>
    </row>
    <row r="218" spans="1:17" x14ac:dyDescent="0.25">
      <c r="A218" s="1" t="s">
        <v>24</v>
      </c>
      <c r="B218" s="1" t="s">
        <v>371</v>
      </c>
      <c r="C218" s="1" t="s">
        <v>400</v>
      </c>
      <c r="D218" s="1" t="s">
        <v>634</v>
      </c>
      <c r="E218" s="1" t="s">
        <v>620</v>
      </c>
      <c r="F218" s="1" t="s">
        <v>19</v>
      </c>
      <c r="G218" s="1" t="s">
        <v>380</v>
      </c>
      <c r="H218" s="1" t="s">
        <v>49</v>
      </c>
      <c r="I218" s="1" t="s">
        <v>22</v>
      </c>
      <c r="J218" s="3">
        <v>27718</v>
      </c>
      <c r="K218" s="1" t="s">
        <v>391</v>
      </c>
      <c r="L218" s="1" t="s">
        <v>22</v>
      </c>
      <c r="M218" s="1" t="s">
        <v>392</v>
      </c>
      <c r="N218" s="1" t="s">
        <v>400</v>
      </c>
      <c r="O218" s="2">
        <v>40237</v>
      </c>
      <c r="P218" s="2">
        <v>40262</v>
      </c>
      <c r="Q218" s="1" t="s">
        <v>23</v>
      </c>
    </row>
    <row r="219" spans="1:17" x14ac:dyDescent="0.25">
      <c r="A219" s="1" t="s">
        <v>24</v>
      </c>
      <c r="B219" s="1" t="s">
        <v>371</v>
      </c>
      <c r="C219" s="1" t="s">
        <v>400</v>
      </c>
      <c r="D219" s="1" t="s">
        <v>630</v>
      </c>
      <c r="E219" s="1" t="s">
        <v>620</v>
      </c>
      <c r="F219" s="1" t="s">
        <v>19</v>
      </c>
      <c r="G219" s="1" t="s">
        <v>44</v>
      </c>
      <c r="H219" s="1" t="s">
        <v>34</v>
      </c>
      <c r="I219" s="1" t="s">
        <v>22</v>
      </c>
      <c r="J219" s="3">
        <v>-36398</v>
      </c>
      <c r="K219" s="1" t="s">
        <v>391</v>
      </c>
      <c r="L219" s="1" t="s">
        <v>22</v>
      </c>
      <c r="M219" s="1" t="s">
        <v>392</v>
      </c>
      <c r="N219" s="1" t="s">
        <v>400</v>
      </c>
      <c r="O219" s="2">
        <v>40237</v>
      </c>
      <c r="P219" s="2">
        <v>40262</v>
      </c>
      <c r="Q219" s="1" t="s">
        <v>23</v>
      </c>
    </row>
    <row r="220" spans="1:17" x14ac:dyDescent="0.25">
      <c r="A220" s="1" t="s">
        <v>24</v>
      </c>
      <c r="B220" s="1" t="s">
        <v>371</v>
      </c>
      <c r="C220" s="1" t="s">
        <v>400</v>
      </c>
      <c r="D220" s="1" t="s">
        <v>630</v>
      </c>
      <c r="E220" s="1" t="s">
        <v>620</v>
      </c>
      <c r="F220" s="1" t="s">
        <v>19</v>
      </c>
      <c r="G220" s="1" t="s">
        <v>44</v>
      </c>
      <c r="H220" s="1" t="s">
        <v>34</v>
      </c>
      <c r="I220" s="1" t="s">
        <v>22</v>
      </c>
      <c r="J220" s="3">
        <v>-6053</v>
      </c>
      <c r="K220" s="1" t="s">
        <v>391</v>
      </c>
      <c r="L220" s="1" t="s">
        <v>22</v>
      </c>
      <c r="M220" s="1" t="s">
        <v>392</v>
      </c>
      <c r="N220" s="1" t="s">
        <v>400</v>
      </c>
      <c r="O220" s="2">
        <v>40237</v>
      </c>
      <c r="P220" s="2">
        <v>40262</v>
      </c>
      <c r="Q220" s="1" t="s">
        <v>23</v>
      </c>
    </row>
    <row r="221" spans="1:17" x14ac:dyDescent="0.25">
      <c r="A221" s="1" t="s">
        <v>24</v>
      </c>
      <c r="B221" s="1" t="s">
        <v>371</v>
      </c>
      <c r="C221" s="1" t="s">
        <v>400</v>
      </c>
      <c r="D221" s="1" t="s">
        <v>630</v>
      </c>
      <c r="E221" s="1" t="s">
        <v>620</v>
      </c>
      <c r="F221" s="1" t="s">
        <v>19</v>
      </c>
      <c r="G221" s="1" t="s">
        <v>44</v>
      </c>
      <c r="H221" s="1" t="s">
        <v>34</v>
      </c>
      <c r="I221" s="1" t="s">
        <v>22</v>
      </c>
      <c r="J221" s="3">
        <v>-810</v>
      </c>
      <c r="K221" s="1" t="s">
        <v>391</v>
      </c>
      <c r="L221" s="1" t="s">
        <v>22</v>
      </c>
      <c r="M221" s="1" t="s">
        <v>392</v>
      </c>
      <c r="N221" s="1" t="s">
        <v>400</v>
      </c>
      <c r="O221" s="2">
        <v>40237</v>
      </c>
      <c r="P221" s="2">
        <v>40262</v>
      </c>
      <c r="Q221" s="1" t="s">
        <v>23</v>
      </c>
    </row>
    <row r="222" spans="1:17" x14ac:dyDescent="0.25">
      <c r="A222" s="1" t="s">
        <v>24</v>
      </c>
      <c r="B222" s="1" t="s">
        <v>371</v>
      </c>
      <c r="C222" s="1" t="s">
        <v>400</v>
      </c>
      <c r="D222" s="1" t="s">
        <v>630</v>
      </c>
      <c r="E222" s="1" t="s">
        <v>620</v>
      </c>
      <c r="F222" s="1" t="s">
        <v>19</v>
      </c>
      <c r="G222" s="1" t="s">
        <v>44</v>
      </c>
      <c r="H222" s="1" t="s">
        <v>34</v>
      </c>
      <c r="I222" s="1" t="s">
        <v>22</v>
      </c>
      <c r="J222" s="3">
        <v>2321</v>
      </c>
      <c r="K222" s="1" t="s">
        <v>391</v>
      </c>
      <c r="L222" s="1" t="s">
        <v>22</v>
      </c>
      <c r="M222" s="1" t="s">
        <v>392</v>
      </c>
      <c r="N222" s="1" t="s">
        <v>400</v>
      </c>
      <c r="O222" s="2">
        <v>40237</v>
      </c>
      <c r="P222" s="2">
        <v>40262</v>
      </c>
      <c r="Q222" s="1" t="s">
        <v>23</v>
      </c>
    </row>
    <row r="223" spans="1:17" x14ac:dyDescent="0.25">
      <c r="A223" s="1" t="s">
        <v>24</v>
      </c>
      <c r="B223" s="1" t="s">
        <v>371</v>
      </c>
      <c r="C223" s="1" t="s">
        <v>400</v>
      </c>
      <c r="D223" s="1" t="s">
        <v>633</v>
      </c>
      <c r="E223" s="1" t="s">
        <v>622</v>
      </c>
      <c r="F223" s="1" t="s">
        <v>19</v>
      </c>
      <c r="G223" s="1" t="s">
        <v>65</v>
      </c>
      <c r="H223" s="1" t="s">
        <v>49</v>
      </c>
      <c r="I223" s="1" t="s">
        <v>22</v>
      </c>
      <c r="J223" s="3">
        <v>255</v>
      </c>
      <c r="K223" s="1" t="s">
        <v>391</v>
      </c>
      <c r="L223" s="1" t="s">
        <v>22</v>
      </c>
      <c r="M223" s="1" t="s">
        <v>392</v>
      </c>
      <c r="N223" s="1" t="s">
        <v>400</v>
      </c>
      <c r="O223" s="2">
        <v>40237</v>
      </c>
      <c r="P223" s="2">
        <v>40262</v>
      </c>
      <c r="Q223" s="1" t="s">
        <v>23</v>
      </c>
    </row>
    <row r="224" spans="1:17" x14ac:dyDescent="0.25">
      <c r="A224" s="1" t="s">
        <v>24</v>
      </c>
      <c r="B224" s="1" t="s">
        <v>371</v>
      </c>
      <c r="C224" s="1" t="s">
        <v>400</v>
      </c>
      <c r="D224" s="1" t="s">
        <v>633</v>
      </c>
      <c r="E224" s="1" t="s">
        <v>622</v>
      </c>
      <c r="F224" s="1" t="s">
        <v>19</v>
      </c>
      <c r="G224" s="1" t="s">
        <v>65</v>
      </c>
      <c r="H224" s="1" t="s">
        <v>49</v>
      </c>
      <c r="I224" s="1" t="s">
        <v>22</v>
      </c>
      <c r="J224" s="3">
        <v>1532</v>
      </c>
      <c r="K224" s="1" t="s">
        <v>391</v>
      </c>
      <c r="L224" s="1" t="s">
        <v>22</v>
      </c>
      <c r="M224" s="1" t="s">
        <v>392</v>
      </c>
      <c r="N224" s="1" t="s">
        <v>400</v>
      </c>
      <c r="O224" s="2">
        <v>40237</v>
      </c>
      <c r="P224" s="2">
        <v>40262</v>
      </c>
      <c r="Q224" s="1" t="s">
        <v>23</v>
      </c>
    </row>
    <row r="225" spans="1:17" x14ac:dyDescent="0.25">
      <c r="A225" s="1" t="s">
        <v>24</v>
      </c>
      <c r="B225" s="1" t="s">
        <v>371</v>
      </c>
      <c r="C225" s="1" t="s">
        <v>400</v>
      </c>
      <c r="D225" s="1" t="s">
        <v>635</v>
      </c>
      <c r="E225" s="1" t="s">
        <v>622</v>
      </c>
      <c r="F225" s="1" t="s">
        <v>19</v>
      </c>
      <c r="G225" s="1" t="s">
        <v>380</v>
      </c>
      <c r="H225" s="1" t="s">
        <v>49</v>
      </c>
      <c r="I225" s="1" t="s">
        <v>22</v>
      </c>
      <c r="J225" s="3">
        <v>977</v>
      </c>
      <c r="K225" s="1" t="s">
        <v>391</v>
      </c>
      <c r="L225" s="1" t="s">
        <v>22</v>
      </c>
      <c r="M225" s="1" t="s">
        <v>392</v>
      </c>
      <c r="N225" s="1" t="s">
        <v>400</v>
      </c>
      <c r="O225" s="2">
        <v>40237</v>
      </c>
      <c r="P225" s="2">
        <v>40262</v>
      </c>
      <c r="Q225" s="1" t="s">
        <v>23</v>
      </c>
    </row>
    <row r="226" spans="1:17" x14ac:dyDescent="0.25">
      <c r="A226" s="1" t="s">
        <v>24</v>
      </c>
      <c r="B226" s="1" t="s">
        <v>371</v>
      </c>
      <c r="C226" s="1" t="s">
        <v>400</v>
      </c>
      <c r="D226" s="1" t="s">
        <v>635</v>
      </c>
      <c r="E226" s="1" t="s">
        <v>622</v>
      </c>
      <c r="F226" s="1" t="s">
        <v>19</v>
      </c>
      <c r="G226" s="1" t="s">
        <v>380</v>
      </c>
      <c r="H226" s="1" t="s">
        <v>49</v>
      </c>
      <c r="I226" s="1" t="s">
        <v>22</v>
      </c>
      <c r="J226" s="3">
        <v>5874</v>
      </c>
      <c r="K226" s="1" t="s">
        <v>391</v>
      </c>
      <c r="L226" s="1" t="s">
        <v>22</v>
      </c>
      <c r="M226" s="1" t="s">
        <v>392</v>
      </c>
      <c r="N226" s="1" t="s">
        <v>400</v>
      </c>
      <c r="O226" s="2">
        <v>40237</v>
      </c>
      <c r="P226" s="2">
        <v>40262</v>
      </c>
      <c r="Q226" s="1" t="s">
        <v>23</v>
      </c>
    </row>
    <row r="227" spans="1:17" x14ac:dyDescent="0.25">
      <c r="A227" s="1" t="s">
        <v>24</v>
      </c>
      <c r="B227" s="1" t="s">
        <v>371</v>
      </c>
      <c r="C227" s="1" t="s">
        <v>400</v>
      </c>
      <c r="D227" s="1" t="s">
        <v>631</v>
      </c>
      <c r="E227" s="1" t="s">
        <v>622</v>
      </c>
      <c r="F227" s="1" t="s">
        <v>19</v>
      </c>
      <c r="G227" s="1" t="s">
        <v>44</v>
      </c>
      <c r="H227" s="1" t="s">
        <v>34</v>
      </c>
      <c r="I227" s="1" t="s">
        <v>22</v>
      </c>
      <c r="J227" s="3">
        <v>-328</v>
      </c>
      <c r="K227" s="1" t="s">
        <v>391</v>
      </c>
      <c r="L227" s="1" t="s">
        <v>22</v>
      </c>
      <c r="M227" s="1" t="s">
        <v>392</v>
      </c>
      <c r="N227" s="1" t="s">
        <v>400</v>
      </c>
      <c r="O227" s="2">
        <v>40237</v>
      </c>
      <c r="P227" s="2">
        <v>40262</v>
      </c>
      <c r="Q227" s="1" t="s">
        <v>23</v>
      </c>
    </row>
    <row r="228" spans="1:17" x14ac:dyDescent="0.25">
      <c r="A228" s="1" t="s">
        <v>24</v>
      </c>
      <c r="B228" s="1" t="s">
        <v>371</v>
      </c>
      <c r="C228" s="1" t="s">
        <v>400</v>
      </c>
      <c r="D228" s="1" t="s">
        <v>631</v>
      </c>
      <c r="E228" s="1" t="s">
        <v>622</v>
      </c>
      <c r="F228" s="1" t="s">
        <v>19</v>
      </c>
      <c r="G228" s="1" t="s">
        <v>44</v>
      </c>
      <c r="H228" s="1" t="s">
        <v>34</v>
      </c>
      <c r="I228" s="1" t="s">
        <v>22</v>
      </c>
      <c r="J228" s="3">
        <v>554</v>
      </c>
      <c r="K228" s="1" t="s">
        <v>391</v>
      </c>
      <c r="L228" s="1" t="s">
        <v>22</v>
      </c>
      <c r="M228" s="1" t="s">
        <v>392</v>
      </c>
      <c r="N228" s="1" t="s">
        <v>400</v>
      </c>
      <c r="O228" s="2">
        <v>40237</v>
      </c>
      <c r="P228" s="2">
        <v>40262</v>
      </c>
      <c r="Q228" s="1" t="s">
        <v>23</v>
      </c>
    </row>
    <row r="229" spans="1:17" x14ac:dyDescent="0.25">
      <c r="A229" s="1" t="s">
        <v>24</v>
      </c>
      <c r="B229" s="1" t="s">
        <v>371</v>
      </c>
      <c r="C229" s="1" t="s">
        <v>400</v>
      </c>
      <c r="D229" s="1" t="s">
        <v>631</v>
      </c>
      <c r="E229" s="1" t="s">
        <v>622</v>
      </c>
      <c r="F229" s="1" t="s">
        <v>19</v>
      </c>
      <c r="G229" s="1" t="s">
        <v>44</v>
      </c>
      <c r="H229" s="1" t="s">
        <v>34</v>
      </c>
      <c r="I229" s="1" t="s">
        <v>22</v>
      </c>
      <c r="J229" s="3">
        <v>938</v>
      </c>
      <c r="K229" s="1" t="s">
        <v>391</v>
      </c>
      <c r="L229" s="1" t="s">
        <v>22</v>
      </c>
      <c r="M229" s="1" t="s">
        <v>392</v>
      </c>
      <c r="N229" s="1" t="s">
        <v>400</v>
      </c>
      <c r="O229" s="2">
        <v>40237</v>
      </c>
      <c r="P229" s="2">
        <v>40262</v>
      </c>
      <c r="Q229" s="1" t="s">
        <v>23</v>
      </c>
    </row>
    <row r="230" spans="1:17" x14ac:dyDescent="0.25">
      <c r="A230" s="1" t="s">
        <v>24</v>
      </c>
      <c r="B230" s="1" t="s">
        <v>371</v>
      </c>
      <c r="C230" s="1" t="s">
        <v>400</v>
      </c>
      <c r="D230" s="1" t="s">
        <v>631</v>
      </c>
      <c r="E230" s="1" t="s">
        <v>622</v>
      </c>
      <c r="F230" s="1" t="s">
        <v>19</v>
      </c>
      <c r="G230" s="1" t="s">
        <v>44</v>
      </c>
      <c r="H230" s="1" t="s">
        <v>34</v>
      </c>
      <c r="I230" s="1" t="s">
        <v>22</v>
      </c>
      <c r="J230" s="3">
        <v>3333</v>
      </c>
      <c r="K230" s="1" t="s">
        <v>391</v>
      </c>
      <c r="L230" s="1" t="s">
        <v>22</v>
      </c>
      <c r="M230" s="1" t="s">
        <v>392</v>
      </c>
      <c r="N230" s="1" t="s">
        <v>400</v>
      </c>
      <c r="O230" s="2">
        <v>40237</v>
      </c>
      <c r="P230" s="2">
        <v>40262</v>
      </c>
      <c r="Q230" s="1" t="s">
        <v>23</v>
      </c>
    </row>
    <row r="231" spans="1:17" x14ac:dyDescent="0.25">
      <c r="A231" s="1" t="s">
        <v>24</v>
      </c>
      <c r="B231" s="1" t="s">
        <v>371</v>
      </c>
      <c r="C231" s="1" t="s">
        <v>401</v>
      </c>
      <c r="D231" s="1" t="s">
        <v>623</v>
      </c>
      <c r="E231" s="1" t="s">
        <v>620</v>
      </c>
      <c r="F231" s="1" t="s">
        <v>19</v>
      </c>
      <c r="G231" s="1" t="s">
        <v>33</v>
      </c>
      <c r="H231" s="1" t="s">
        <v>21</v>
      </c>
      <c r="I231" s="1" t="s">
        <v>22</v>
      </c>
      <c r="J231" s="3">
        <v>-27</v>
      </c>
      <c r="K231" s="1" t="s">
        <v>391</v>
      </c>
      <c r="L231" s="1" t="s">
        <v>22</v>
      </c>
      <c r="M231" s="1" t="s">
        <v>392</v>
      </c>
      <c r="N231" s="1" t="s">
        <v>401</v>
      </c>
      <c r="O231" s="2">
        <v>40237</v>
      </c>
      <c r="P231" s="2">
        <v>40568</v>
      </c>
      <c r="Q231" s="1" t="s">
        <v>23</v>
      </c>
    </row>
    <row r="232" spans="1:17" x14ac:dyDescent="0.25">
      <c r="A232" s="1" t="s">
        <v>24</v>
      </c>
      <c r="B232" s="1" t="s">
        <v>371</v>
      </c>
      <c r="C232" s="1" t="s">
        <v>401</v>
      </c>
      <c r="D232" s="1" t="s">
        <v>623</v>
      </c>
      <c r="E232" s="1" t="s">
        <v>620</v>
      </c>
      <c r="F232" s="1" t="s">
        <v>19</v>
      </c>
      <c r="G232" s="1" t="s">
        <v>33</v>
      </c>
      <c r="H232" s="1" t="s">
        <v>21</v>
      </c>
      <c r="I232" s="1" t="s">
        <v>22</v>
      </c>
      <c r="J232" s="3">
        <v>-34</v>
      </c>
      <c r="K232" s="1" t="s">
        <v>391</v>
      </c>
      <c r="L232" s="1" t="s">
        <v>22</v>
      </c>
      <c r="M232" s="1" t="s">
        <v>392</v>
      </c>
      <c r="N232" s="1" t="s">
        <v>401</v>
      </c>
      <c r="O232" s="2">
        <v>40237</v>
      </c>
      <c r="P232" s="2">
        <v>40568</v>
      </c>
      <c r="Q232" s="1" t="s">
        <v>23</v>
      </c>
    </row>
    <row r="233" spans="1:17" x14ac:dyDescent="0.25">
      <c r="A233" s="1" t="s">
        <v>24</v>
      </c>
      <c r="B233" s="1" t="s">
        <v>371</v>
      </c>
      <c r="C233" s="1" t="s">
        <v>401</v>
      </c>
      <c r="D233" s="1" t="s">
        <v>624</v>
      </c>
      <c r="E233" s="1" t="s">
        <v>622</v>
      </c>
      <c r="F233" s="1" t="s">
        <v>19</v>
      </c>
      <c r="G233" s="1" t="s">
        <v>33</v>
      </c>
      <c r="H233" s="1" t="s">
        <v>21</v>
      </c>
      <c r="I233" s="1" t="s">
        <v>22</v>
      </c>
      <c r="J233" s="3">
        <v>-153</v>
      </c>
      <c r="K233" s="1" t="s">
        <v>391</v>
      </c>
      <c r="L233" s="1" t="s">
        <v>22</v>
      </c>
      <c r="M233" s="1" t="s">
        <v>392</v>
      </c>
      <c r="N233" s="1" t="s">
        <v>401</v>
      </c>
      <c r="O233" s="2">
        <v>40237</v>
      </c>
      <c r="P233" s="2">
        <v>40568</v>
      </c>
      <c r="Q233" s="1" t="s">
        <v>23</v>
      </c>
    </row>
    <row r="234" spans="1:17" x14ac:dyDescent="0.25">
      <c r="A234" s="1" t="s">
        <v>24</v>
      </c>
      <c r="B234" s="1" t="s">
        <v>371</v>
      </c>
      <c r="C234" s="1" t="s">
        <v>401</v>
      </c>
      <c r="D234" s="1" t="s">
        <v>623</v>
      </c>
      <c r="E234" s="1" t="s">
        <v>620</v>
      </c>
      <c r="F234" s="1" t="s">
        <v>19</v>
      </c>
      <c r="G234" s="1" t="s">
        <v>33</v>
      </c>
      <c r="H234" s="1" t="s">
        <v>21</v>
      </c>
      <c r="I234" s="1" t="s">
        <v>22</v>
      </c>
      <c r="J234" s="3">
        <v>-165</v>
      </c>
      <c r="K234" s="1" t="s">
        <v>391</v>
      </c>
      <c r="L234" s="1" t="s">
        <v>22</v>
      </c>
      <c r="M234" s="1" t="s">
        <v>392</v>
      </c>
      <c r="N234" s="1" t="s">
        <v>401</v>
      </c>
      <c r="O234" s="2">
        <v>40237</v>
      </c>
      <c r="P234" s="2">
        <v>40568</v>
      </c>
      <c r="Q234" s="1" t="s">
        <v>23</v>
      </c>
    </row>
    <row r="235" spans="1:17" x14ac:dyDescent="0.25">
      <c r="A235" s="1" t="s">
        <v>24</v>
      </c>
      <c r="B235" s="1" t="s">
        <v>371</v>
      </c>
      <c r="C235" s="1" t="s">
        <v>401</v>
      </c>
      <c r="D235" s="1" t="s">
        <v>623</v>
      </c>
      <c r="E235" s="1" t="s">
        <v>620</v>
      </c>
      <c r="F235" s="1" t="s">
        <v>19</v>
      </c>
      <c r="G235" s="1" t="s">
        <v>33</v>
      </c>
      <c r="H235" s="1" t="s">
        <v>21</v>
      </c>
      <c r="I235" s="1" t="s">
        <v>22</v>
      </c>
      <c r="J235" s="3">
        <v>-209</v>
      </c>
      <c r="K235" s="1" t="s">
        <v>391</v>
      </c>
      <c r="L235" s="1" t="s">
        <v>22</v>
      </c>
      <c r="M235" s="1" t="s">
        <v>392</v>
      </c>
      <c r="N235" s="1" t="s">
        <v>401</v>
      </c>
      <c r="O235" s="2">
        <v>40237</v>
      </c>
      <c r="P235" s="2">
        <v>40568</v>
      </c>
      <c r="Q235" s="1" t="s">
        <v>23</v>
      </c>
    </row>
    <row r="236" spans="1:17" x14ac:dyDescent="0.25">
      <c r="A236" s="1" t="s">
        <v>24</v>
      </c>
      <c r="B236" s="1" t="s">
        <v>371</v>
      </c>
      <c r="C236" s="1" t="s">
        <v>401</v>
      </c>
      <c r="D236" s="1" t="s">
        <v>623</v>
      </c>
      <c r="E236" s="1" t="s">
        <v>620</v>
      </c>
      <c r="F236" s="1" t="s">
        <v>19</v>
      </c>
      <c r="G236" s="1" t="s">
        <v>33</v>
      </c>
      <c r="H236" s="1" t="s">
        <v>21</v>
      </c>
      <c r="I236" s="1" t="s">
        <v>22</v>
      </c>
      <c r="J236" s="3">
        <v>-361</v>
      </c>
      <c r="K236" s="1" t="s">
        <v>391</v>
      </c>
      <c r="L236" s="1" t="s">
        <v>22</v>
      </c>
      <c r="M236" s="1" t="s">
        <v>392</v>
      </c>
      <c r="N236" s="1" t="s">
        <v>401</v>
      </c>
      <c r="O236" s="2">
        <v>40237</v>
      </c>
      <c r="P236" s="2">
        <v>40568</v>
      </c>
      <c r="Q236" s="1" t="s">
        <v>23</v>
      </c>
    </row>
    <row r="237" spans="1:17" x14ac:dyDescent="0.25">
      <c r="A237" s="1" t="s">
        <v>24</v>
      </c>
      <c r="B237" s="1" t="s">
        <v>371</v>
      </c>
      <c r="C237" s="1" t="s">
        <v>401</v>
      </c>
      <c r="D237" s="1" t="s">
        <v>624</v>
      </c>
      <c r="E237" s="1" t="s">
        <v>622</v>
      </c>
      <c r="F237" s="1" t="s">
        <v>19</v>
      </c>
      <c r="G237" s="1" t="s">
        <v>33</v>
      </c>
      <c r="H237" s="1" t="s">
        <v>21</v>
      </c>
      <c r="I237" s="1" t="s">
        <v>22</v>
      </c>
      <c r="J237" s="3">
        <v>-377</v>
      </c>
      <c r="K237" s="1" t="s">
        <v>391</v>
      </c>
      <c r="L237" s="1" t="s">
        <v>22</v>
      </c>
      <c r="M237" s="1" t="s">
        <v>392</v>
      </c>
      <c r="N237" s="1" t="s">
        <v>401</v>
      </c>
      <c r="O237" s="2">
        <v>40237</v>
      </c>
      <c r="P237" s="2">
        <v>40568</v>
      </c>
      <c r="Q237" s="1" t="s">
        <v>23</v>
      </c>
    </row>
    <row r="238" spans="1:17" x14ac:dyDescent="0.25">
      <c r="A238" s="1" t="s">
        <v>24</v>
      </c>
      <c r="B238" s="1" t="s">
        <v>371</v>
      </c>
      <c r="C238" s="1" t="s">
        <v>401</v>
      </c>
      <c r="D238" s="1" t="s">
        <v>624</v>
      </c>
      <c r="E238" s="1" t="s">
        <v>622</v>
      </c>
      <c r="F238" s="1" t="s">
        <v>19</v>
      </c>
      <c r="G238" s="1" t="s">
        <v>33</v>
      </c>
      <c r="H238" s="1" t="s">
        <v>21</v>
      </c>
      <c r="I238" s="1" t="s">
        <v>22</v>
      </c>
      <c r="J238" s="3">
        <v>-922</v>
      </c>
      <c r="K238" s="1" t="s">
        <v>391</v>
      </c>
      <c r="L238" s="1" t="s">
        <v>22</v>
      </c>
      <c r="M238" s="1" t="s">
        <v>392</v>
      </c>
      <c r="N238" s="1" t="s">
        <v>401</v>
      </c>
      <c r="O238" s="2">
        <v>40237</v>
      </c>
      <c r="P238" s="2">
        <v>40568</v>
      </c>
      <c r="Q238" s="1" t="s">
        <v>23</v>
      </c>
    </row>
    <row r="239" spans="1:17" x14ac:dyDescent="0.25">
      <c r="A239" s="1" t="s">
        <v>24</v>
      </c>
      <c r="B239" s="1" t="s">
        <v>371</v>
      </c>
      <c r="C239" s="1" t="s">
        <v>401</v>
      </c>
      <c r="D239" s="1" t="s">
        <v>624</v>
      </c>
      <c r="E239" s="1" t="s">
        <v>622</v>
      </c>
      <c r="F239" s="1" t="s">
        <v>19</v>
      </c>
      <c r="G239" s="1" t="s">
        <v>33</v>
      </c>
      <c r="H239" s="1" t="s">
        <v>21</v>
      </c>
      <c r="I239" s="1" t="s">
        <v>22</v>
      </c>
      <c r="J239" s="3">
        <v>1291</v>
      </c>
      <c r="K239" s="1" t="s">
        <v>391</v>
      </c>
      <c r="L239" s="1" t="s">
        <v>22</v>
      </c>
      <c r="M239" s="1" t="s">
        <v>392</v>
      </c>
      <c r="N239" s="1" t="s">
        <v>401</v>
      </c>
      <c r="O239" s="2">
        <v>40237</v>
      </c>
      <c r="P239" s="2">
        <v>40568</v>
      </c>
      <c r="Q239" s="1" t="s">
        <v>23</v>
      </c>
    </row>
    <row r="240" spans="1:17" x14ac:dyDescent="0.25">
      <c r="A240" s="1" t="s">
        <v>24</v>
      </c>
      <c r="B240" s="1" t="s">
        <v>371</v>
      </c>
      <c r="C240" s="1" t="s">
        <v>401</v>
      </c>
      <c r="D240" s="1" t="s">
        <v>623</v>
      </c>
      <c r="E240" s="1" t="s">
        <v>620</v>
      </c>
      <c r="F240" s="1" t="s">
        <v>19</v>
      </c>
      <c r="G240" s="1" t="s">
        <v>33</v>
      </c>
      <c r="H240" s="1" t="s">
        <v>21</v>
      </c>
      <c r="I240" s="1" t="s">
        <v>22</v>
      </c>
      <c r="J240" s="3">
        <v>-2170</v>
      </c>
      <c r="K240" s="1" t="s">
        <v>391</v>
      </c>
      <c r="L240" s="1" t="s">
        <v>22</v>
      </c>
      <c r="M240" s="1" t="s">
        <v>392</v>
      </c>
      <c r="N240" s="1" t="s">
        <v>401</v>
      </c>
      <c r="O240" s="2">
        <v>40237</v>
      </c>
      <c r="P240" s="2">
        <v>40568</v>
      </c>
      <c r="Q240" s="1" t="s">
        <v>23</v>
      </c>
    </row>
    <row r="241" spans="1:17" x14ac:dyDescent="0.25">
      <c r="A241" s="1" t="s">
        <v>24</v>
      </c>
      <c r="B241" s="1" t="s">
        <v>371</v>
      </c>
      <c r="C241" s="1" t="s">
        <v>401</v>
      </c>
      <c r="D241" s="1" t="s">
        <v>624</v>
      </c>
      <c r="E241" s="1" t="s">
        <v>622</v>
      </c>
      <c r="F241" s="1" t="s">
        <v>19</v>
      </c>
      <c r="G241" s="1" t="s">
        <v>33</v>
      </c>
      <c r="H241" s="1" t="s">
        <v>21</v>
      </c>
      <c r="I241" s="1" t="s">
        <v>22</v>
      </c>
      <c r="J241" s="3">
        <v>-2270</v>
      </c>
      <c r="K241" s="1" t="s">
        <v>391</v>
      </c>
      <c r="L241" s="1" t="s">
        <v>22</v>
      </c>
      <c r="M241" s="1" t="s">
        <v>392</v>
      </c>
      <c r="N241" s="1" t="s">
        <v>401</v>
      </c>
      <c r="O241" s="2">
        <v>40237</v>
      </c>
      <c r="P241" s="2">
        <v>40568</v>
      </c>
      <c r="Q241" s="1" t="s">
        <v>23</v>
      </c>
    </row>
    <row r="242" spans="1:17" x14ac:dyDescent="0.25">
      <c r="A242" s="1" t="s">
        <v>24</v>
      </c>
      <c r="B242" s="1" t="s">
        <v>371</v>
      </c>
      <c r="C242" s="1" t="s">
        <v>401</v>
      </c>
      <c r="D242" s="1" t="s">
        <v>623</v>
      </c>
      <c r="E242" s="1" t="s">
        <v>620</v>
      </c>
      <c r="F242" s="1" t="s">
        <v>19</v>
      </c>
      <c r="G242" s="1" t="s">
        <v>33</v>
      </c>
      <c r="H242" s="1" t="s">
        <v>21</v>
      </c>
      <c r="I242" s="1" t="s">
        <v>22</v>
      </c>
      <c r="J242" s="3">
        <v>3038</v>
      </c>
      <c r="K242" s="1" t="s">
        <v>391</v>
      </c>
      <c r="L242" s="1" t="s">
        <v>22</v>
      </c>
      <c r="M242" s="1" t="s">
        <v>392</v>
      </c>
      <c r="N242" s="1" t="s">
        <v>401</v>
      </c>
      <c r="O242" s="2">
        <v>40237</v>
      </c>
      <c r="P242" s="2">
        <v>40568</v>
      </c>
      <c r="Q242" s="1" t="s">
        <v>23</v>
      </c>
    </row>
    <row r="243" spans="1:17" x14ac:dyDescent="0.25">
      <c r="A243" s="1" t="s">
        <v>24</v>
      </c>
      <c r="B243" s="1" t="s">
        <v>371</v>
      </c>
      <c r="C243" s="1" t="s">
        <v>401</v>
      </c>
      <c r="D243" s="1" t="s">
        <v>624</v>
      </c>
      <c r="E243" s="1" t="s">
        <v>622</v>
      </c>
      <c r="F243" s="1" t="s">
        <v>19</v>
      </c>
      <c r="G243" s="1" t="s">
        <v>33</v>
      </c>
      <c r="H243" s="1" t="s">
        <v>21</v>
      </c>
      <c r="I243" s="1" t="s">
        <v>22</v>
      </c>
      <c r="J243" s="3">
        <v>7765</v>
      </c>
      <c r="K243" s="1" t="s">
        <v>391</v>
      </c>
      <c r="L243" s="1" t="s">
        <v>22</v>
      </c>
      <c r="M243" s="1" t="s">
        <v>392</v>
      </c>
      <c r="N243" s="1" t="s">
        <v>401</v>
      </c>
      <c r="O243" s="2">
        <v>40237</v>
      </c>
      <c r="P243" s="2">
        <v>40568</v>
      </c>
      <c r="Q243" s="1" t="s">
        <v>23</v>
      </c>
    </row>
    <row r="244" spans="1:17" x14ac:dyDescent="0.25">
      <c r="A244" s="1" t="s">
        <v>24</v>
      </c>
      <c r="B244" s="1" t="s">
        <v>371</v>
      </c>
      <c r="C244" s="1" t="s">
        <v>401</v>
      </c>
      <c r="D244" s="1" t="s">
        <v>624</v>
      </c>
      <c r="E244" s="1" t="s">
        <v>622</v>
      </c>
      <c r="F244" s="1" t="s">
        <v>19</v>
      </c>
      <c r="G244" s="1" t="s">
        <v>33</v>
      </c>
      <c r="H244" s="1" t="s">
        <v>21</v>
      </c>
      <c r="I244" s="1" t="s">
        <v>22</v>
      </c>
      <c r="J244" s="3">
        <v>13593</v>
      </c>
      <c r="K244" s="1" t="s">
        <v>391</v>
      </c>
      <c r="L244" s="1" t="s">
        <v>22</v>
      </c>
      <c r="M244" s="1" t="s">
        <v>392</v>
      </c>
      <c r="N244" s="1" t="s">
        <v>401</v>
      </c>
      <c r="O244" s="2">
        <v>40237</v>
      </c>
      <c r="P244" s="2">
        <v>40568</v>
      </c>
      <c r="Q244" s="1" t="s">
        <v>23</v>
      </c>
    </row>
    <row r="245" spans="1:17" x14ac:dyDescent="0.25">
      <c r="A245" s="1" t="s">
        <v>24</v>
      </c>
      <c r="B245" s="1" t="s">
        <v>371</v>
      </c>
      <c r="C245" s="1" t="s">
        <v>401</v>
      </c>
      <c r="D245" s="1" t="s">
        <v>623</v>
      </c>
      <c r="E245" s="1" t="s">
        <v>620</v>
      </c>
      <c r="F245" s="1" t="s">
        <v>19</v>
      </c>
      <c r="G245" s="1" t="s">
        <v>33</v>
      </c>
      <c r="H245" s="1" t="s">
        <v>21</v>
      </c>
      <c r="I245" s="1" t="s">
        <v>22</v>
      </c>
      <c r="J245" s="3">
        <v>18270</v>
      </c>
      <c r="K245" s="1" t="s">
        <v>391</v>
      </c>
      <c r="L245" s="1" t="s">
        <v>22</v>
      </c>
      <c r="M245" s="1" t="s">
        <v>392</v>
      </c>
      <c r="N245" s="1" t="s">
        <v>401</v>
      </c>
      <c r="O245" s="2">
        <v>40237</v>
      </c>
      <c r="P245" s="2">
        <v>40568</v>
      </c>
      <c r="Q245" s="1" t="s">
        <v>23</v>
      </c>
    </row>
    <row r="246" spans="1:17" x14ac:dyDescent="0.25">
      <c r="A246" s="1" t="s">
        <v>24</v>
      </c>
      <c r="B246" s="1" t="s">
        <v>371</v>
      </c>
      <c r="C246" s="1" t="s">
        <v>401</v>
      </c>
      <c r="D246" s="1" t="s">
        <v>623</v>
      </c>
      <c r="E246" s="1" t="s">
        <v>620</v>
      </c>
      <c r="F246" s="1" t="s">
        <v>19</v>
      </c>
      <c r="G246" s="1" t="s">
        <v>33</v>
      </c>
      <c r="H246" s="1" t="s">
        <v>21</v>
      </c>
      <c r="I246" s="1" t="s">
        <v>22</v>
      </c>
      <c r="J246" s="3">
        <v>31985</v>
      </c>
      <c r="K246" s="1" t="s">
        <v>391</v>
      </c>
      <c r="L246" s="1" t="s">
        <v>22</v>
      </c>
      <c r="M246" s="1" t="s">
        <v>392</v>
      </c>
      <c r="N246" s="1" t="s">
        <v>401</v>
      </c>
      <c r="O246" s="2">
        <v>40237</v>
      </c>
      <c r="P246" s="2">
        <v>40568</v>
      </c>
      <c r="Q246" s="1" t="s">
        <v>23</v>
      </c>
    </row>
    <row r="247" spans="1:17" x14ac:dyDescent="0.25">
      <c r="A247" s="1" t="s">
        <v>24</v>
      </c>
      <c r="B247" s="1" t="s">
        <v>371</v>
      </c>
      <c r="C247" s="1" t="s">
        <v>401</v>
      </c>
      <c r="D247" s="1" t="s">
        <v>624</v>
      </c>
      <c r="E247" s="1" t="s">
        <v>622</v>
      </c>
      <c r="F247" s="1" t="s">
        <v>19</v>
      </c>
      <c r="G247" s="1" t="s">
        <v>33</v>
      </c>
      <c r="H247" s="1" t="s">
        <v>21</v>
      </c>
      <c r="I247" s="1" t="s">
        <v>22</v>
      </c>
      <c r="J247" s="3">
        <v>81747</v>
      </c>
      <c r="K247" s="1" t="s">
        <v>391</v>
      </c>
      <c r="L247" s="1" t="s">
        <v>22</v>
      </c>
      <c r="M247" s="1" t="s">
        <v>392</v>
      </c>
      <c r="N247" s="1" t="s">
        <v>401</v>
      </c>
      <c r="O247" s="2">
        <v>40237</v>
      </c>
      <c r="P247" s="2">
        <v>40568</v>
      </c>
      <c r="Q247" s="1" t="s">
        <v>23</v>
      </c>
    </row>
    <row r="248" spans="1:17" x14ac:dyDescent="0.25">
      <c r="A248" s="1" t="s">
        <v>24</v>
      </c>
      <c r="B248" s="1" t="s">
        <v>371</v>
      </c>
      <c r="C248" s="1" t="s">
        <v>401</v>
      </c>
      <c r="D248" s="1" t="s">
        <v>623</v>
      </c>
      <c r="E248" s="1" t="s">
        <v>620</v>
      </c>
      <c r="F248" s="1" t="s">
        <v>19</v>
      </c>
      <c r="G248" s="1" t="s">
        <v>33</v>
      </c>
      <c r="H248" s="1" t="s">
        <v>21</v>
      </c>
      <c r="I248" s="1" t="s">
        <v>22</v>
      </c>
      <c r="J248" s="3">
        <v>192346</v>
      </c>
      <c r="K248" s="1" t="s">
        <v>391</v>
      </c>
      <c r="L248" s="1" t="s">
        <v>22</v>
      </c>
      <c r="M248" s="1" t="s">
        <v>392</v>
      </c>
      <c r="N248" s="1" t="s">
        <v>401</v>
      </c>
      <c r="O248" s="2">
        <v>40237</v>
      </c>
      <c r="P248" s="2">
        <v>40568</v>
      </c>
      <c r="Q248" s="1" t="s">
        <v>23</v>
      </c>
    </row>
    <row r="249" spans="1:17" x14ac:dyDescent="0.25">
      <c r="A249" s="1" t="s">
        <v>24</v>
      </c>
      <c r="B249" s="1" t="s">
        <v>371</v>
      </c>
      <c r="C249" s="1" t="s">
        <v>401</v>
      </c>
      <c r="D249" s="1" t="s">
        <v>647</v>
      </c>
      <c r="E249" s="1" t="s">
        <v>620</v>
      </c>
      <c r="F249" s="1" t="s">
        <v>19</v>
      </c>
      <c r="G249" s="1" t="s">
        <v>59</v>
      </c>
      <c r="H249" s="1" t="s">
        <v>21</v>
      </c>
      <c r="I249" s="1" t="s">
        <v>22</v>
      </c>
      <c r="J249" s="3">
        <v>209</v>
      </c>
      <c r="K249" s="1" t="s">
        <v>391</v>
      </c>
      <c r="L249" s="1" t="s">
        <v>22</v>
      </c>
      <c r="M249" s="1" t="s">
        <v>392</v>
      </c>
      <c r="N249" s="1" t="s">
        <v>401</v>
      </c>
      <c r="O249" s="2">
        <v>40237</v>
      </c>
      <c r="P249" s="2">
        <v>40568</v>
      </c>
      <c r="Q249" s="1" t="s">
        <v>23</v>
      </c>
    </row>
    <row r="250" spans="1:17" x14ac:dyDescent="0.25">
      <c r="A250" s="1" t="s">
        <v>24</v>
      </c>
      <c r="B250" s="1" t="s">
        <v>371</v>
      </c>
      <c r="C250" s="1" t="s">
        <v>401</v>
      </c>
      <c r="D250" s="1" t="s">
        <v>647</v>
      </c>
      <c r="E250" s="1" t="s">
        <v>620</v>
      </c>
      <c r="F250" s="1" t="s">
        <v>19</v>
      </c>
      <c r="G250" s="1" t="s">
        <v>59</v>
      </c>
      <c r="H250" s="1" t="s">
        <v>21</v>
      </c>
      <c r="I250" s="1" t="s">
        <v>22</v>
      </c>
      <c r="J250" s="3">
        <v>34</v>
      </c>
      <c r="K250" s="1" t="s">
        <v>391</v>
      </c>
      <c r="L250" s="1" t="s">
        <v>22</v>
      </c>
      <c r="M250" s="1" t="s">
        <v>392</v>
      </c>
      <c r="N250" s="1" t="s">
        <v>401</v>
      </c>
      <c r="O250" s="2">
        <v>40237</v>
      </c>
      <c r="P250" s="2">
        <v>40568</v>
      </c>
      <c r="Q250" s="1" t="s">
        <v>23</v>
      </c>
    </row>
    <row r="251" spans="1:17" x14ac:dyDescent="0.25">
      <c r="A251" s="1" t="s">
        <v>24</v>
      </c>
      <c r="B251" s="1" t="s">
        <v>371</v>
      </c>
      <c r="C251" s="1" t="s">
        <v>401</v>
      </c>
      <c r="D251" s="1" t="s">
        <v>648</v>
      </c>
      <c r="E251" s="1" t="s">
        <v>622</v>
      </c>
      <c r="F251" s="1" t="s">
        <v>19</v>
      </c>
      <c r="G251" s="1" t="s">
        <v>59</v>
      </c>
      <c r="H251" s="1" t="s">
        <v>21</v>
      </c>
      <c r="I251" s="1" t="s">
        <v>22</v>
      </c>
      <c r="J251" s="3">
        <v>2270</v>
      </c>
      <c r="K251" s="1" t="s">
        <v>391</v>
      </c>
      <c r="L251" s="1" t="s">
        <v>22</v>
      </c>
      <c r="M251" s="1" t="s">
        <v>392</v>
      </c>
      <c r="N251" s="1" t="s">
        <v>401</v>
      </c>
      <c r="O251" s="2">
        <v>40237</v>
      </c>
      <c r="P251" s="2">
        <v>40568</v>
      </c>
      <c r="Q251" s="1" t="s">
        <v>23</v>
      </c>
    </row>
    <row r="252" spans="1:17" x14ac:dyDescent="0.25">
      <c r="A252" s="1" t="s">
        <v>24</v>
      </c>
      <c r="B252" s="1" t="s">
        <v>371</v>
      </c>
      <c r="C252" s="1" t="s">
        <v>401</v>
      </c>
      <c r="D252" s="1" t="s">
        <v>648</v>
      </c>
      <c r="E252" s="1" t="s">
        <v>622</v>
      </c>
      <c r="F252" s="1" t="s">
        <v>19</v>
      </c>
      <c r="G252" s="1" t="s">
        <v>59</v>
      </c>
      <c r="H252" s="1" t="s">
        <v>21</v>
      </c>
      <c r="I252" s="1" t="s">
        <v>22</v>
      </c>
      <c r="J252" s="3">
        <v>377</v>
      </c>
      <c r="K252" s="1" t="s">
        <v>391</v>
      </c>
      <c r="L252" s="1" t="s">
        <v>22</v>
      </c>
      <c r="M252" s="1" t="s">
        <v>392</v>
      </c>
      <c r="N252" s="1" t="s">
        <v>401</v>
      </c>
      <c r="O252" s="2">
        <v>40237</v>
      </c>
      <c r="P252" s="2">
        <v>40568</v>
      </c>
      <c r="Q252" s="1" t="s">
        <v>23</v>
      </c>
    </row>
    <row r="253" spans="1:17" x14ac:dyDescent="0.25">
      <c r="A253" s="1" t="s">
        <v>24</v>
      </c>
      <c r="B253" s="1" t="s">
        <v>371</v>
      </c>
      <c r="C253" s="1" t="s">
        <v>400</v>
      </c>
      <c r="D253" s="1" t="s">
        <v>637</v>
      </c>
      <c r="E253" s="1" t="s">
        <v>620</v>
      </c>
      <c r="F253" s="1" t="s">
        <v>19</v>
      </c>
      <c r="G253" s="1" t="s">
        <v>188</v>
      </c>
      <c r="H253" s="1" t="s">
        <v>21</v>
      </c>
      <c r="I253" s="1" t="s">
        <v>22</v>
      </c>
      <c r="J253" s="3">
        <v>308</v>
      </c>
      <c r="K253" s="1" t="s">
        <v>391</v>
      </c>
      <c r="L253" s="1" t="s">
        <v>22</v>
      </c>
      <c r="M253" s="1" t="s">
        <v>392</v>
      </c>
      <c r="N253" s="1" t="s">
        <v>400</v>
      </c>
      <c r="O253" s="2">
        <v>40237</v>
      </c>
      <c r="P253" s="2">
        <v>40262</v>
      </c>
      <c r="Q253" s="1" t="s">
        <v>23</v>
      </c>
    </row>
    <row r="254" spans="1:17" x14ac:dyDescent="0.25">
      <c r="A254" s="1" t="s">
        <v>24</v>
      </c>
      <c r="B254" s="1" t="s">
        <v>371</v>
      </c>
      <c r="C254" s="1" t="s">
        <v>400</v>
      </c>
      <c r="D254" s="1" t="s">
        <v>637</v>
      </c>
      <c r="E254" s="1" t="s">
        <v>620</v>
      </c>
      <c r="F254" s="1" t="s">
        <v>19</v>
      </c>
      <c r="G254" s="1" t="s">
        <v>188</v>
      </c>
      <c r="H254" s="1" t="s">
        <v>21</v>
      </c>
      <c r="I254" s="1" t="s">
        <v>22</v>
      </c>
      <c r="J254" s="3">
        <v>1854</v>
      </c>
      <c r="K254" s="1" t="s">
        <v>391</v>
      </c>
      <c r="L254" s="1" t="s">
        <v>22</v>
      </c>
      <c r="M254" s="1" t="s">
        <v>392</v>
      </c>
      <c r="N254" s="1" t="s">
        <v>400</v>
      </c>
      <c r="O254" s="2">
        <v>40237</v>
      </c>
      <c r="P254" s="2">
        <v>40262</v>
      </c>
      <c r="Q254" s="1" t="s">
        <v>23</v>
      </c>
    </row>
    <row r="255" spans="1:17" x14ac:dyDescent="0.25">
      <c r="A255" s="1" t="s">
        <v>24</v>
      </c>
      <c r="B255" s="1" t="s">
        <v>371</v>
      </c>
      <c r="C255" s="1" t="s">
        <v>400</v>
      </c>
      <c r="D255" s="1" t="s">
        <v>641</v>
      </c>
      <c r="E255" s="1" t="s">
        <v>620</v>
      </c>
      <c r="F255" s="1" t="s">
        <v>19</v>
      </c>
      <c r="G255" s="1" t="s">
        <v>248</v>
      </c>
      <c r="H255" s="1" t="s">
        <v>49</v>
      </c>
      <c r="I255" s="1" t="s">
        <v>22</v>
      </c>
      <c r="J255" s="3">
        <v>-723</v>
      </c>
      <c r="K255" s="1" t="s">
        <v>391</v>
      </c>
      <c r="L255" s="1" t="s">
        <v>22</v>
      </c>
      <c r="M255" s="1" t="s">
        <v>392</v>
      </c>
      <c r="N255" s="1" t="s">
        <v>400</v>
      </c>
      <c r="O255" s="2">
        <v>40237</v>
      </c>
      <c r="P255" s="2">
        <v>40262</v>
      </c>
      <c r="Q255" s="1" t="s">
        <v>23</v>
      </c>
    </row>
    <row r="256" spans="1:17" x14ac:dyDescent="0.25">
      <c r="A256" s="1" t="s">
        <v>24</v>
      </c>
      <c r="B256" s="1" t="s">
        <v>371</v>
      </c>
      <c r="C256" s="1" t="s">
        <v>400</v>
      </c>
      <c r="D256" s="1" t="s">
        <v>641</v>
      </c>
      <c r="E256" s="1" t="s">
        <v>620</v>
      </c>
      <c r="F256" s="1" t="s">
        <v>19</v>
      </c>
      <c r="G256" s="1" t="s">
        <v>248</v>
      </c>
      <c r="H256" s="1" t="s">
        <v>49</v>
      </c>
      <c r="I256" s="1" t="s">
        <v>22</v>
      </c>
      <c r="J256" s="3">
        <v>-120</v>
      </c>
      <c r="K256" s="1" t="s">
        <v>391</v>
      </c>
      <c r="L256" s="1" t="s">
        <v>22</v>
      </c>
      <c r="M256" s="1" t="s">
        <v>392</v>
      </c>
      <c r="N256" s="1" t="s">
        <v>400</v>
      </c>
      <c r="O256" s="2">
        <v>40237</v>
      </c>
      <c r="P256" s="2">
        <v>40262</v>
      </c>
      <c r="Q256" s="1" t="s">
        <v>23</v>
      </c>
    </row>
    <row r="257" spans="1:17" x14ac:dyDescent="0.25">
      <c r="A257" s="1" t="s">
        <v>24</v>
      </c>
      <c r="B257" s="1" t="s">
        <v>371</v>
      </c>
      <c r="C257" s="1" t="s">
        <v>400</v>
      </c>
      <c r="D257" s="1" t="s">
        <v>639</v>
      </c>
      <c r="E257" s="1" t="s">
        <v>620</v>
      </c>
      <c r="F257" s="1" t="s">
        <v>19</v>
      </c>
      <c r="G257" s="1" t="s">
        <v>379</v>
      </c>
      <c r="H257" s="1" t="s">
        <v>49</v>
      </c>
      <c r="I257" s="1" t="s">
        <v>22</v>
      </c>
      <c r="J257" s="3">
        <v>488</v>
      </c>
      <c r="K257" s="1" t="s">
        <v>391</v>
      </c>
      <c r="L257" s="1" t="s">
        <v>22</v>
      </c>
      <c r="M257" s="1" t="s">
        <v>392</v>
      </c>
      <c r="N257" s="1" t="s">
        <v>400</v>
      </c>
      <c r="O257" s="2">
        <v>40237</v>
      </c>
      <c r="P257" s="2">
        <v>40262</v>
      </c>
      <c r="Q257" s="1" t="s">
        <v>23</v>
      </c>
    </row>
    <row r="258" spans="1:17" x14ac:dyDescent="0.25">
      <c r="A258" s="1" t="s">
        <v>24</v>
      </c>
      <c r="B258" s="1" t="s">
        <v>371</v>
      </c>
      <c r="C258" s="1" t="s">
        <v>400</v>
      </c>
      <c r="D258" s="1" t="s">
        <v>639</v>
      </c>
      <c r="E258" s="1" t="s">
        <v>620</v>
      </c>
      <c r="F258" s="1" t="s">
        <v>19</v>
      </c>
      <c r="G258" s="1" t="s">
        <v>379</v>
      </c>
      <c r="H258" s="1" t="s">
        <v>49</v>
      </c>
      <c r="I258" s="1" t="s">
        <v>22</v>
      </c>
      <c r="J258" s="3">
        <v>2936</v>
      </c>
      <c r="K258" s="1" t="s">
        <v>391</v>
      </c>
      <c r="L258" s="1" t="s">
        <v>22</v>
      </c>
      <c r="M258" s="1" t="s">
        <v>392</v>
      </c>
      <c r="N258" s="1" t="s">
        <v>400</v>
      </c>
      <c r="O258" s="2">
        <v>40237</v>
      </c>
      <c r="P258" s="2">
        <v>40262</v>
      </c>
      <c r="Q258" s="1" t="s">
        <v>23</v>
      </c>
    </row>
    <row r="259" spans="1:17" x14ac:dyDescent="0.25">
      <c r="A259" s="1" t="s">
        <v>24</v>
      </c>
      <c r="B259" s="1" t="s">
        <v>371</v>
      </c>
      <c r="C259" s="1" t="s">
        <v>400</v>
      </c>
      <c r="D259" s="1" t="s">
        <v>638</v>
      </c>
      <c r="E259" s="1" t="s">
        <v>622</v>
      </c>
      <c r="F259" s="1" t="s">
        <v>19</v>
      </c>
      <c r="G259" s="1" t="s">
        <v>188</v>
      </c>
      <c r="H259" s="1" t="s">
        <v>21</v>
      </c>
      <c r="I259" s="1" t="s">
        <v>22</v>
      </c>
      <c r="J259" s="3">
        <v>125</v>
      </c>
      <c r="K259" s="1" t="s">
        <v>391</v>
      </c>
      <c r="L259" s="1" t="s">
        <v>22</v>
      </c>
      <c r="M259" s="1" t="s">
        <v>392</v>
      </c>
      <c r="N259" s="1" t="s">
        <v>400</v>
      </c>
      <c r="O259" s="2">
        <v>40237</v>
      </c>
      <c r="P259" s="2">
        <v>40262</v>
      </c>
      <c r="Q259" s="1" t="s">
        <v>23</v>
      </c>
    </row>
    <row r="260" spans="1:17" x14ac:dyDescent="0.25">
      <c r="A260" s="1" t="s">
        <v>24</v>
      </c>
      <c r="B260" s="1" t="s">
        <v>371</v>
      </c>
      <c r="C260" s="1" t="s">
        <v>400</v>
      </c>
      <c r="D260" s="1" t="s">
        <v>638</v>
      </c>
      <c r="E260" s="1" t="s">
        <v>622</v>
      </c>
      <c r="F260" s="1" t="s">
        <v>19</v>
      </c>
      <c r="G260" s="1" t="s">
        <v>188</v>
      </c>
      <c r="H260" s="1" t="s">
        <v>21</v>
      </c>
      <c r="I260" s="1" t="s">
        <v>22</v>
      </c>
      <c r="J260" s="3">
        <v>750</v>
      </c>
      <c r="K260" s="1" t="s">
        <v>391</v>
      </c>
      <c r="L260" s="1" t="s">
        <v>22</v>
      </c>
      <c r="M260" s="1" t="s">
        <v>392</v>
      </c>
      <c r="N260" s="1" t="s">
        <v>400</v>
      </c>
      <c r="O260" s="2">
        <v>40237</v>
      </c>
      <c r="P260" s="2">
        <v>40262</v>
      </c>
      <c r="Q260" s="1" t="s">
        <v>23</v>
      </c>
    </row>
    <row r="261" spans="1:17" x14ac:dyDescent="0.25">
      <c r="A261" s="1" t="s">
        <v>24</v>
      </c>
      <c r="B261" s="1" t="s">
        <v>371</v>
      </c>
      <c r="C261" s="1" t="s">
        <v>400</v>
      </c>
      <c r="D261" s="1" t="s">
        <v>642</v>
      </c>
      <c r="E261" s="1" t="s">
        <v>622</v>
      </c>
      <c r="F261" s="1" t="s">
        <v>19</v>
      </c>
      <c r="G261" s="1" t="s">
        <v>248</v>
      </c>
      <c r="H261" s="1" t="s">
        <v>49</v>
      </c>
      <c r="I261" s="1" t="s">
        <v>22</v>
      </c>
      <c r="J261" s="3">
        <v>-292</v>
      </c>
      <c r="K261" s="1" t="s">
        <v>391</v>
      </c>
      <c r="L261" s="1" t="s">
        <v>22</v>
      </c>
      <c r="M261" s="1" t="s">
        <v>392</v>
      </c>
      <c r="N261" s="1" t="s">
        <v>400</v>
      </c>
      <c r="O261" s="2">
        <v>40237</v>
      </c>
      <c r="P261" s="2">
        <v>40262</v>
      </c>
      <c r="Q261" s="1" t="s">
        <v>23</v>
      </c>
    </row>
    <row r="262" spans="1:17" x14ac:dyDescent="0.25">
      <c r="A262" s="1" t="s">
        <v>24</v>
      </c>
      <c r="B262" s="1" t="s">
        <v>371</v>
      </c>
      <c r="C262" s="1" t="s">
        <v>400</v>
      </c>
      <c r="D262" s="1" t="s">
        <v>642</v>
      </c>
      <c r="E262" s="1" t="s">
        <v>622</v>
      </c>
      <c r="F262" s="1" t="s">
        <v>19</v>
      </c>
      <c r="G262" s="1" t="s">
        <v>248</v>
      </c>
      <c r="H262" s="1" t="s">
        <v>49</v>
      </c>
      <c r="I262" s="1" t="s">
        <v>22</v>
      </c>
      <c r="J262" s="3">
        <v>-48</v>
      </c>
      <c r="K262" s="1" t="s">
        <v>391</v>
      </c>
      <c r="L262" s="1" t="s">
        <v>22</v>
      </c>
      <c r="M262" s="1" t="s">
        <v>392</v>
      </c>
      <c r="N262" s="1" t="s">
        <v>400</v>
      </c>
      <c r="O262" s="2">
        <v>40237</v>
      </c>
      <c r="P262" s="2">
        <v>40262</v>
      </c>
      <c r="Q262" s="1" t="s">
        <v>23</v>
      </c>
    </row>
    <row r="263" spans="1:17" x14ac:dyDescent="0.25">
      <c r="A263" s="1" t="s">
        <v>24</v>
      </c>
      <c r="B263" s="1" t="s">
        <v>371</v>
      </c>
      <c r="C263" s="1" t="s">
        <v>400</v>
      </c>
      <c r="D263" s="1" t="s">
        <v>640</v>
      </c>
      <c r="E263" s="1" t="s">
        <v>622</v>
      </c>
      <c r="F263" s="1" t="s">
        <v>19</v>
      </c>
      <c r="G263" s="1" t="s">
        <v>379</v>
      </c>
      <c r="H263" s="1" t="s">
        <v>49</v>
      </c>
      <c r="I263" s="1" t="s">
        <v>22</v>
      </c>
      <c r="J263" s="3">
        <v>217</v>
      </c>
      <c r="K263" s="1" t="s">
        <v>391</v>
      </c>
      <c r="L263" s="1" t="s">
        <v>22</v>
      </c>
      <c r="M263" s="1" t="s">
        <v>392</v>
      </c>
      <c r="N263" s="1" t="s">
        <v>400</v>
      </c>
      <c r="O263" s="2">
        <v>40237</v>
      </c>
      <c r="P263" s="2">
        <v>40262</v>
      </c>
      <c r="Q263" s="1" t="s">
        <v>23</v>
      </c>
    </row>
    <row r="264" spans="1:17" x14ac:dyDescent="0.25">
      <c r="A264" s="1" t="s">
        <v>24</v>
      </c>
      <c r="B264" s="1" t="s">
        <v>371</v>
      </c>
      <c r="C264" s="1" t="s">
        <v>400</v>
      </c>
      <c r="D264" s="1" t="s">
        <v>640</v>
      </c>
      <c r="E264" s="1" t="s">
        <v>622</v>
      </c>
      <c r="F264" s="1" t="s">
        <v>19</v>
      </c>
      <c r="G264" s="1" t="s">
        <v>379</v>
      </c>
      <c r="H264" s="1" t="s">
        <v>49</v>
      </c>
      <c r="I264" s="1" t="s">
        <v>22</v>
      </c>
      <c r="J264" s="3">
        <v>1305</v>
      </c>
      <c r="K264" s="1" t="s">
        <v>391</v>
      </c>
      <c r="L264" s="1" t="s">
        <v>22</v>
      </c>
      <c r="M264" s="1" t="s">
        <v>392</v>
      </c>
      <c r="N264" s="1" t="s">
        <v>400</v>
      </c>
      <c r="O264" s="2">
        <v>40237</v>
      </c>
      <c r="P264" s="2">
        <v>40262</v>
      </c>
      <c r="Q264" s="1" t="s">
        <v>23</v>
      </c>
    </row>
    <row r="265" spans="1:17" x14ac:dyDescent="0.25">
      <c r="A265" s="1" t="s">
        <v>24</v>
      </c>
      <c r="B265" s="1" t="s">
        <v>371</v>
      </c>
      <c r="C265" s="1" t="s">
        <v>401</v>
      </c>
      <c r="D265" s="1" t="s">
        <v>642</v>
      </c>
      <c r="E265" s="1" t="s">
        <v>622</v>
      </c>
      <c r="F265" s="1" t="s">
        <v>19</v>
      </c>
      <c r="G265" s="1" t="s">
        <v>248</v>
      </c>
      <c r="H265" s="1" t="s">
        <v>49</v>
      </c>
      <c r="I265" s="1" t="s">
        <v>22</v>
      </c>
      <c r="J265" s="3">
        <v>48</v>
      </c>
      <c r="K265" s="1" t="s">
        <v>391</v>
      </c>
      <c r="L265" s="1" t="s">
        <v>22</v>
      </c>
      <c r="M265" s="1" t="s">
        <v>392</v>
      </c>
      <c r="N265" s="1" t="s">
        <v>401</v>
      </c>
      <c r="O265" s="2">
        <v>40237</v>
      </c>
      <c r="P265" s="2">
        <v>40568</v>
      </c>
      <c r="Q265" s="1" t="s">
        <v>23</v>
      </c>
    </row>
    <row r="266" spans="1:17" x14ac:dyDescent="0.25">
      <c r="A266" s="1" t="s">
        <v>24</v>
      </c>
      <c r="B266" s="1" t="s">
        <v>371</v>
      </c>
      <c r="C266" s="1" t="s">
        <v>401</v>
      </c>
      <c r="D266" s="1" t="s">
        <v>641</v>
      </c>
      <c r="E266" s="1" t="s">
        <v>620</v>
      </c>
      <c r="F266" s="1" t="s">
        <v>19</v>
      </c>
      <c r="G266" s="1" t="s">
        <v>248</v>
      </c>
      <c r="H266" s="1" t="s">
        <v>49</v>
      </c>
      <c r="I266" s="1" t="s">
        <v>22</v>
      </c>
      <c r="J266" s="3">
        <v>120</v>
      </c>
      <c r="K266" s="1" t="s">
        <v>391</v>
      </c>
      <c r="L266" s="1" t="s">
        <v>22</v>
      </c>
      <c r="M266" s="1" t="s">
        <v>392</v>
      </c>
      <c r="N266" s="1" t="s">
        <v>401</v>
      </c>
      <c r="O266" s="2">
        <v>40237</v>
      </c>
      <c r="P266" s="2">
        <v>40568</v>
      </c>
      <c r="Q266" s="1" t="s">
        <v>23</v>
      </c>
    </row>
    <row r="267" spans="1:17" x14ac:dyDescent="0.25">
      <c r="A267" s="1" t="s">
        <v>24</v>
      </c>
      <c r="B267" s="1" t="s">
        <v>371</v>
      </c>
      <c r="C267" s="1" t="s">
        <v>401</v>
      </c>
      <c r="D267" s="1" t="s">
        <v>642</v>
      </c>
      <c r="E267" s="1" t="s">
        <v>622</v>
      </c>
      <c r="F267" s="1" t="s">
        <v>19</v>
      </c>
      <c r="G267" s="1" t="s">
        <v>248</v>
      </c>
      <c r="H267" s="1" t="s">
        <v>49</v>
      </c>
      <c r="I267" s="1" t="s">
        <v>22</v>
      </c>
      <c r="J267" s="3">
        <v>292</v>
      </c>
      <c r="K267" s="1" t="s">
        <v>391</v>
      </c>
      <c r="L267" s="1" t="s">
        <v>22</v>
      </c>
      <c r="M267" s="1" t="s">
        <v>392</v>
      </c>
      <c r="N267" s="1" t="s">
        <v>401</v>
      </c>
      <c r="O267" s="2">
        <v>40237</v>
      </c>
      <c r="P267" s="2">
        <v>40568</v>
      </c>
      <c r="Q267" s="1" t="s">
        <v>23</v>
      </c>
    </row>
    <row r="268" spans="1:17" x14ac:dyDescent="0.25">
      <c r="A268" s="1" t="s">
        <v>24</v>
      </c>
      <c r="B268" s="1" t="s">
        <v>371</v>
      </c>
      <c r="C268" s="1" t="s">
        <v>401</v>
      </c>
      <c r="D268" s="1" t="s">
        <v>641</v>
      </c>
      <c r="E268" s="1" t="s">
        <v>620</v>
      </c>
      <c r="F268" s="1" t="s">
        <v>19</v>
      </c>
      <c r="G268" s="1" t="s">
        <v>248</v>
      </c>
      <c r="H268" s="1" t="s">
        <v>49</v>
      </c>
      <c r="I268" s="1" t="s">
        <v>22</v>
      </c>
      <c r="J268" s="3">
        <v>723</v>
      </c>
      <c r="K268" s="1" t="s">
        <v>391</v>
      </c>
      <c r="L268" s="1" t="s">
        <v>22</v>
      </c>
      <c r="M268" s="1" t="s">
        <v>392</v>
      </c>
      <c r="N268" s="1" t="s">
        <v>401</v>
      </c>
      <c r="O268" s="2">
        <v>40237</v>
      </c>
      <c r="P268" s="2">
        <v>40568</v>
      </c>
      <c r="Q268" s="1" t="s">
        <v>23</v>
      </c>
    </row>
    <row r="269" spans="1:17" x14ac:dyDescent="0.25">
      <c r="A269" s="1" t="s">
        <v>24</v>
      </c>
      <c r="B269" s="1" t="s">
        <v>371</v>
      </c>
      <c r="C269" s="1" t="s">
        <v>401</v>
      </c>
      <c r="D269" s="1" t="s">
        <v>638</v>
      </c>
      <c r="E269" s="1" t="s">
        <v>622</v>
      </c>
      <c r="F269" s="1" t="s">
        <v>19</v>
      </c>
      <c r="G269" s="1" t="s">
        <v>188</v>
      </c>
      <c r="H269" s="1" t="s">
        <v>21</v>
      </c>
      <c r="I269" s="1" t="s">
        <v>22</v>
      </c>
      <c r="J269" s="3">
        <v>-125</v>
      </c>
      <c r="K269" s="1" t="s">
        <v>391</v>
      </c>
      <c r="L269" s="1" t="s">
        <v>22</v>
      </c>
      <c r="M269" s="1" t="s">
        <v>392</v>
      </c>
      <c r="N269" s="1" t="s">
        <v>401</v>
      </c>
      <c r="O269" s="2">
        <v>40237</v>
      </c>
      <c r="P269" s="2">
        <v>40568</v>
      </c>
      <c r="Q269" s="1" t="s">
        <v>23</v>
      </c>
    </row>
    <row r="270" spans="1:17" x14ac:dyDescent="0.25">
      <c r="A270" s="1" t="s">
        <v>24</v>
      </c>
      <c r="B270" s="1" t="s">
        <v>371</v>
      </c>
      <c r="C270" s="1" t="s">
        <v>401</v>
      </c>
      <c r="D270" s="1" t="s">
        <v>637</v>
      </c>
      <c r="E270" s="1" t="s">
        <v>620</v>
      </c>
      <c r="F270" s="1" t="s">
        <v>19</v>
      </c>
      <c r="G270" s="1" t="s">
        <v>188</v>
      </c>
      <c r="H270" s="1" t="s">
        <v>21</v>
      </c>
      <c r="I270" s="1" t="s">
        <v>22</v>
      </c>
      <c r="J270" s="3">
        <v>-308</v>
      </c>
      <c r="K270" s="1" t="s">
        <v>391</v>
      </c>
      <c r="L270" s="1" t="s">
        <v>22</v>
      </c>
      <c r="M270" s="1" t="s">
        <v>392</v>
      </c>
      <c r="N270" s="1" t="s">
        <v>401</v>
      </c>
      <c r="O270" s="2">
        <v>40237</v>
      </c>
      <c r="P270" s="2">
        <v>40568</v>
      </c>
      <c r="Q270" s="1" t="s">
        <v>23</v>
      </c>
    </row>
    <row r="271" spans="1:17" x14ac:dyDescent="0.25">
      <c r="A271" s="1" t="s">
        <v>24</v>
      </c>
      <c r="B271" s="1" t="s">
        <v>371</v>
      </c>
      <c r="C271" s="1" t="s">
        <v>401</v>
      </c>
      <c r="D271" s="1" t="s">
        <v>638</v>
      </c>
      <c r="E271" s="1" t="s">
        <v>622</v>
      </c>
      <c r="F271" s="1" t="s">
        <v>19</v>
      </c>
      <c r="G271" s="1" t="s">
        <v>188</v>
      </c>
      <c r="H271" s="1" t="s">
        <v>21</v>
      </c>
      <c r="I271" s="1" t="s">
        <v>22</v>
      </c>
      <c r="J271" s="3">
        <v>-750</v>
      </c>
      <c r="K271" s="1" t="s">
        <v>391</v>
      </c>
      <c r="L271" s="1" t="s">
        <v>22</v>
      </c>
      <c r="M271" s="1" t="s">
        <v>392</v>
      </c>
      <c r="N271" s="1" t="s">
        <v>401</v>
      </c>
      <c r="O271" s="2">
        <v>40237</v>
      </c>
      <c r="P271" s="2">
        <v>40568</v>
      </c>
      <c r="Q271" s="1" t="s">
        <v>23</v>
      </c>
    </row>
    <row r="272" spans="1:17" x14ac:dyDescent="0.25">
      <c r="A272" s="1" t="s">
        <v>24</v>
      </c>
      <c r="B272" s="1" t="s">
        <v>371</v>
      </c>
      <c r="C272" s="1" t="s">
        <v>401</v>
      </c>
      <c r="D272" s="1" t="s">
        <v>637</v>
      </c>
      <c r="E272" s="1" t="s">
        <v>620</v>
      </c>
      <c r="F272" s="1" t="s">
        <v>19</v>
      </c>
      <c r="G272" s="1" t="s">
        <v>188</v>
      </c>
      <c r="H272" s="1" t="s">
        <v>21</v>
      </c>
      <c r="I272" s="1" t="s">
        <v>22</v>
      </c>
      <c r="J272" s="3">
        <v>-1854</v>
      </c>
      <c r="K272" s="1" t="s">
        <v>391</v>
      </c>
      <c r="L272" s="1" t="s">
        <v>22</v>
      </c>
      <c r="M272" s="1" t="s">
        <v>392</v>
      </c>
      <c r="N272" s="1" t="s">
        <v>401</v>
      </c>
      <c r="O272" s="2">
        <v>40237</v>
      </c>
      <c r="P272" s="2">
        <v>40568</v>
      </c>
      <c r="Q272" s="1" t="s">
        <v>23</v>
      </c>
    </row>
    <row r="273" spans="1:17" x14ac:dyDescent="0.25">
      <c r="A273" s="1" t="s">
        <v>24</v>
      </c>
      <c r="B273" s="1" t="s">
        <v>371</v>
      </c>
      <c r="C273" s="1" t="s">
        <v>401</v>
      </c>
      <c r="D273" s="1" t="s">
        <v>650</v>
      </c>
      <c r="E273" s="1" t="s">
        <v>620</v>
      </c>
      <c r="F273" s="1" t="s">
        <v>19</v>
      </c>
      <c r="G273" s="1" t="s">
        <v>188</v>
      </c>
      <c r="H273" s="1" t="s">
        <v>49</v>
      </c>
      <c r="I273" s="1" t="s">
        <v>22</v>
      </c>
      <c r="J273" s="3">
        <v>-120</v>
      </c>
      <c r="K273" s="1" t="s">
        <v>391</v>
      </c>
      <c r="L273" s="1" t="s">
        <v>22</v>
      </c>
      <c r="M273" s="1" t="s">
        <v>392</v>
      </c>
      <c r="N273" s="1" t="s">
        <v>401</v>
      </c>
      <c r="O273" s="2">
        <v>40237</v>
      </c>
      <c r="P273" s="2">
        <v>40568</v>
      </c>
      <c r="Q273" s="1" t="s">
        <v>23</v>
      </c>
    </row>
    <row r="274" spans="1:17" x14ac:dyDescent="0.25">
      <c r="A274" s="1" t="s">
        <v>24</v>
      </c>
      <c r="B274" s="1" t="s">
        <v>371</v>
      </c>
      <c r="C274" s="1" t="s">
        <v>401</v>
      </c>
      <c r="D274" s="1" t="s">
        <v>654</v>
      </c>
      <c r="E274" s="1" t="s">
        <v>622</v>
      </c>
      <c r="F274" s="1" t="s">
        <v>19</v>
      </c>
      <c r="G274" s="1" t="s">
        <v>188</v>
      </c>
      <c r="H274" s="1" t="s">
        <v>49</v>
      </c>
      <c r="I274" s="1" t="s">
        <v>22</v>
      </c>
      <c r="J274" s="3">
        <v>-48</v>
      </c>
      <c r="K274" s="1" t="s">
        <v>391</v>
      </c>
      <c r="L274" s="1" t="s">
        <v>22</v>
      </c>
      <c r="M274" s="1" t="s">
        <v>392</v>
      </c>
      <c r="N274" s="1" t="s">
        <v>401</v>
      </c>
      <c r="O274" s="2">
        <v>40237</v>
      </c>
      <c r="P274" s="2">
        <v>40568</v>
      </c>
      <c r="Q274" s="1" t="s">
        <v>23</v>
      </c>
    </row>
    <row r="275" spans="1:17" x14ac:dyDescent="0.25">
      <c r="A275" s="1" t="s">
        <v>24</v>
      </c>
      <c r="B275" s="1" t="s">
        <v>371</v>
      </c>
      <c r="C275" s="1" t="s">
        <v>401</v>
      </c>
      <c r="D275" s="1" t="s">
        <v>651</v>
      </c>
      <c r="E275" s="1" t="s">
        <v>620</v>
      </c>
      <c r="F275" s="1" t="s">
        <v>19</v>
      </c>
      <c r="G275" s="1" t="s">
        <v>387</v>
      </c>
      <c r="H275" s="1" t="s">
        <v>49</v>
      </c>
      <c r="I275" s="1" t="s">
        <v>22</v>
      </c>
      <c r="J275" s="3">
        <v>2170</v>
      </c>
      <c r="K275" s="1" t="s">
        <v>391</v>
      </c>
      <c r="L275" s="1" t="s">
        <v>22</v>
      </c>
      <c r="M275" s="1" t="s">
        <v>392</v>
      </c>
      <c r="N275" s="1" t="s">
        <v>401</v>
      </c>
      <c r="O275" s="2">
        <v>40237</v>
      </c>
      <c r="P275" s="2">
        <v>40568</v>
      </c>
      <c r="Q275" s="1" t="s">
        <v>23</v>
      </c>
    </row>
    <row r="276" spans="1:17" x14ac:dyDescent="0.25">
      <c r="A276" s="1" t="s">
        <v>24</v>
      </c>
      <c r="B276" s="1" t="s">
        <v>371</v>
      </c>
      <c r="C276" s="1" t="s">
        <v>401</v>
      </c>
      <c r="D276" s="1" t="s">
        <v>651</v>
      </c>
      <c r="E276" s="1" t="s">
        <v>620</v>
      </c>
      <c r="F276" s="1" t="s">
        <v>19</v>
      </c>
      <c r="G276" s="1" t="s">
        <v>387</v>
      </c>
      <c r="H276" s="1" t="s">
        <v>49</v>
      </c>
      <c r="I276" s="1" t="s">
        <v>22</v>
      </c>
      <c r="J276" s="3">
        <v>361</v>
      </c>
      <c r="K276" s="1" t="s">
        <v>391</v>
      </c>
      <c r="L276" s="1" t="s">
        <v>22</v>
      </c>
      <c r="M276" s="1" t="s">
        <v>392</v>
      </c>
      <c r="N276" s="1" t="s">
        <v>401</v>
      </c>
      <c r="O276" s="2">
        <v>40237</v>
      </c>
      <c r="P276" s="2">
        <v>40568</v>
      </c>
      <c r="Q276" s="1" t="s">
        <v>23</v>
      </c>
    </row>
    <row r="277" spans="1:17" x14ac:dyDescent="0.25">
      <c r="A277" s="1" t="s">
        <v>24</v>
      </c>
      <c r="B277" s="1" t="s">
        <v>371</v>
      </c>
      <c r="C277" s="1" t="s">
        <v>401</v>
      </c>
      <c r="D277" s="1" t="s">
        <v>655</v>
      </c>
      <c r="E277" s="1" t="s">
        <v>622</v>
      </c>
      <c r="F277" s="1" t="s">
        <v>19</v>
      </c>
      <c r="G277" s="1" t="s">
        <v>387</v>
      </c>
      <c r="H277" s="1" t="s">
        <v>49</v>
      </c>
      <c r="I277" s="1" t="s">
        <v>22</v>
      </c>
      <c r="J277" s="3">
        <v>922</v>
      </c>
      <c r="K277" s="1" t="s">
        <v>391</v>
      </c>
      <c r="L277" s="1" t="s">
        <v>22</v>
      </c>
      <c r="M277" s="1" t="s">
        <v>392</v>
      </c>
      <c r="N277" s="1" t="s">
        <v>401</v>
      </c>
      <c r="O277" s="2">
        <v>40237</v>
      </c>
      <c r="P277" s="2">
        <v>40568</v>
      </c>
      <c r="Q277" s="1" t="s">
        <v>23</v>
      </c>
    </row>
    <row r="278" spans="1:17" x14ac:dyDescent="0.25">
      <c r="A278" s="1" t="s">
        <v>24</v>
      </c>
      <c r="B278" s="1" t="s">
        <v>371</v>
      </c>
      <c r="C278" s="1" t="s">
        <v>401</v>
      </c>
      <c r="D278" s="1" t="s">
        <v>655</v>
      </c>
      <c r="E278" s="1" t="s">
        <v>622</v>
      </c>
      <c r="F278" s="1" t="s">
        <v>19</v>
      </c>
      <c r="G278" s="1" t="s">
        <v>387</v>
      </c>
      <c r="H278" s="1" t="s">
        <v>49</v>
      </c>
      <c r="I278" s="1" t="s">
        <v>22</v>
      </c>
      <c r="J278" s="3">
        <v>153</v>
      </c>
      <c r="K278" s="1" t="s">
        <v>391</v>
      </c>
      <c r="L278" s="1" t="s">
        <v>22</v>
      </c>
      <c r="M278" s="1" t="s">
        <v>392</v>
      </c>
      <c r="N278" s="1" t="s">
        <v>401</v>
      </c>
      <c r="O278" s="2">
        <v>40237</v>
      </c>
      <c r="P278" s="2">
        <v>40568</v>
      </c>
      <c r="Q278" s="1" t="s">
        <v>23</v>
      </c>
    </row>
    <row r="279" spans="1:17" x14ac:dyDescent="0.25">
      <c r="A279" s="1" t="s">
        <v>24</v>
      </c>
      <c r="B279" s="1" t="s">
        <v>371</v>
      </c>
      <c r="C279" s="1" t="s">
        <v>401</v>
      </c>
      <c r="D279" s="1" t="s">
        <v>649</v>
      </c>
      <c r="E279" s="1" t="s">
        <v>620</v>
      </c>
      <c r="F279" s="1" t="s">
        <v>19</v>
      </c>
      <c r="G279" s="1" t="s">
        <v>385</v>
      </c>
      <c r="H279" s="1" t="s">
        <v>21</v>
      </c>
      <c r="I279" s="1" t="s">
        <v>22</v>
      </c>
      <c r="J279" s="3">
        <v>-192346</v>
      </c>
      <c r="K279" s="1" t="s">
        <v>391</v>
      </c>
      <c r="L279" s="1" t="s">
        <v>22</v>
      </c>
      <c r="M279" s="1" t="s">
        <v>392</v>
      </c>
      <c r="N279" s="1" t="s">
        <v>401</v>
      </c>
      <c r="O279" s="2">
        <v>40237</v>
      </c>
      <c r="P279" s="2">
        <v>40568</v>
      </c>
      <c r="Q279" s="1" t="s">
        <v>23</v>
      </c>
    </row>
    <row r="280" spans="1:17" x14ac:dyDescent="0.25">
      <c r="A280" s="1" t="s">
        <v>24</v>
      </c>
      <c r="B280" s="1" t="s">
        <v>371</v>
      </c>
      <c r="C280" s="1" t="s">
        <v>401</v>
      </c>
      <c r="D280" s="1" t="s">
        <v>649</v>
      </c>
      <c r="E280" s="1" t="s">
        <v>620</v>
      </c>
      <c r="F280" s="1" t="s">
        <v>19</v>
      </c>
      <c r="G280" s="1" t="s">
        <v>385</v>
      </c>
      <c r="H280" s="1" t="s">
        <v>21</v>
      </c>
      <c r="I280" s="1" t="s">
        <v>22</v>
      </c>
      <c r="J280" s="3">
        <v>-31985</v>
      </c>
      <c r="K280" s="1" t="s">
        <v>391</v>
      </c>
      <c r="L280" s="1" t="s">
        <v>22</v>
      </c>
      <c r="M280" s="1" t="s">
        <v>392</v>
      </c>
      <c r="N280" s="1" t="s">
        <v>401</v>
      </c>
      <c r="O280" s="2">
        <v>40237</v>
      </c>
      <c r="P280" s="2">
        <v>40568</v>
      </c>
      <c r="Q280" s="1" t="s">
        <v>23</v>
      </c>
    </row>
    <row r="281" spans="1:17" x14ac:dyDescent="0.25">
      <c r="A281" s="1" t="s">
        <v>24</v>
      </c>
      <c r="B281" s="1" t="s">
        <v>371</v>
      </c>
      <c r="C281" s="1" t="s">
        <v>401</v>
      </c>
      <c r="D281" s="1" t="s">
        <v>649</v>
      </c>
      <c r="E281" s="1" t="s">
        <v>620</v>
      </c>
      <c r="F281" s="1" t="s">
        <v>19</v>
      </c>
      <c r="G281" s="1" t="s">
        <v>385</v>
      </c>
      <c r="H281" s="1" t="s">
        <v>21</v>
      </c>
      <c r="I281" s="1" t="s">
        <v>22</v>
      </c>
      <c r="J281" s="3">
        <v>-18270</v>
      </c>
      <c r="K281" s="1" t="s">
        <v>391</v>
      </c>
      <c r="L281" s="1" t="s">
        <v>22</v>
      </c>
      <c r="M281" s="1" t="s">
        <v>392</v>
      </c>
      <c r="N281" s="1" t="s">
        <v>401</v>
      </c>
      <c r="O281" s="2">
        <v>40237</v>
      </c>
      <c r="P281" s="2">
        <v>40568</v>
      </c>
      <c r="Q281" s="1" t="s">
        <v>23</v>
      </c>
    </row>
    <row r="282" spans="1:17" x14ac:dyDescent="0.25">
      <c r="A282" s="1" t="s">
        <v>24</v>
      </c>
      <c r="B282" s="1" t="s">
        <v>371</v>
      </c>
      <c r="C282" s="1" t="s">
        <v>401</v>
      </c>
      <c r="D282" s="1" t="s">
        <v>649</v>
      </c>
      <c r="E282" s="1" t="s">
        <v>620</v>
      </c>
      <c r="F282" s="1" t="s">
        <v>19</v>
      </c>
      <c r="G282" s="1" t="s">
        <v>385</v>
      </c>
      <c r="H282" s="1" t="s">
        <v>21</v>
      </c>
      <c r="I282" s="1" t="s">
        <v>22</v>
      </c>
      <c r="J282" s="3">
        <v>-3038</v>
      </c>
      <c r="K282" s="1" t="s">
        <v>391</v>
      </c>
      <c r="L282" s="1" t="s">
        <v>22</v>
      </c>
      <c r="M282" s="1" t="s">
        <v>392</v>
      </c>
      <c r="N282" s="1" t="s">
        <v>401</v>
      </c>
      <c r="O282" s="2">
        <v>40237</v>
      </c>
      <c r="P282" s="2">
        <v>40568</v>
      </c>
      <c r="Q282" s="1" t="s">
        <v>23</v>
      </c>
    </row>
    <row r="283" spans="1:17" x14ac:dyDescent="0.25">
      <c r="A283" s="1" t="s">
        <v>24</v>
      </c>
      <c r="B283" s="1" t="s">
        <v>371</v>
      </c>
      <c r="C283" s="1" t="s">
        <v>401</v>
      </c>
      <c r="D283" s="1" t="s">
        <v>653</v>
      </c>
      <c r="E283" s="1" t="s">
        <v>622</v>
      </c>
      <c r="F283" s="1" t="s">
        <v>19</v>
      </c>
      <c r="G283" s="1" t="s">
        <v>385</v>
      </c>
      <c r="H283" s="1" t="s">
        <v>21</v>
      </c>
      <c r="I283" s="1" t="s">
        <v>22</v>
      </c>
      <c r="J283" s="3">
        <v>-81747</v>
      </c>
      <c r="K283" s="1" t="s">
        <v>391</v>
      </c>
      <c r="L283" s="1" t="s">
        <v>22</v>
      </c>
      <c r="M283" s="1" t="s">
        <v>392</v>
      </c>
      <c r="N283" s="1" t="s">
        <v>401</v>
      </c>
      <c r="O283" s="2">
        <v>40237</v>
      </c>
      <c r="P283" s="2">
        <v>40568</v>
      </c>
      <c r="Q283" s="1" t="s">
        <v>23</v>
      </c>
    </row>
    <row r="284" spans="1:17" x14ac:dyDescent="0.25">
      <c r="A284" s="1" t="s">
        <v>24</v>
      </c>
      <c r="B284" s="1" t="s">
        <v>371</v>
      </c>
      <c r="C284" s="1" t="s">
        <v>401</v>
      </c>
      <c r="D284" s="1" t="s">
        <v>653</v>
      </c>
      <c r="E284" s="1" t="s">
        <v>622</v>
      </c>
      <c r="F284" s="1" t="s">
        <v>19</v>
      </c>
      <c r="G284" s="1" t="s">
        <v>385</v>
      </c>
      <c r="H284" s="1" t="s">
        <v>21</v>
      </c>
      <c r="I284" s="1" t="s">
        <v>22</v>
      </c>
      <c r="J284" s="3">
        <v>-13593</v>
      </c>
      <c r="K284" s="1" t="s">
        <v>391</v>
      </c>
      <c r="L284" s="1" t="s">
        <v>22</v>
      </c>
      <c r="M284" s="1" t="s">
        <v>392</v>
      </c>
      <c r="N284" s="1" t="s">
        <v>401</v>
      </c>
      <c r="O284" s="2">
        <v>40237</v>
      </c>
      <c r="P284" s="2">
        <v>40568</v>
      </c>
      <c r="Q284" s="1" t="s">
        <v>23</v>
      </c>
    </row>
    <row r="285" spans="1:17" x14ac:dyDescent="0.25">
      <c r="A285" s="1" t="s">
        <v>24</v>
      </c>
      <c r="B285" s="1" t="s">
        <v>371</v>
      </c>
      <c r="C285" s="1" t="s">
        <v>401</v>
      </c>
      <c r="D285" s="1" t="s">
        <v>653</v>
      </c>
      <c r="E285" s="1" t="s">
        <v>622</v>
      </c>
      <c r="F285" s="1" t="s">
        <v>19</v>
      </c>
      <c r="G285" s="1" t="s">
        <v>385</v>
      </c>
      <c r="H285" s="1" t="s">
        <v>21</v>
      </c>
      <c r="I285" s="1" t="s">
        <v>22</v>
      </c>
      <c r="J285" s="3">
        <v>-7765</v>
      </c>
      <c r="K285" s="1" t="s">
        <v>391</v>
      </c>
      <c r="L285" s="1" t="s">
        <v>22</v>
      </c>
      <c r="M285" s="1" t="s">
        <v>392</v>
      </c>
      <c r="N285" s="1" t="s">
        <v>401</v>
      </c>
      <c r="O285" s="2">
        <v>40237</v>
      </c>
      <c r="P285" s="2">
        <v>40568</v>
      </c>
      <c r="Q285" s="1" t="s">
        <v>23</v>
      </c>
    </row>
    <row r="286" spans="1:17" x14ac:dyDescent="0.25">
      <c r="A286" s="1" t="s">
        <v>24</v>
      </c>
      <c r="B286" s="1" t="s">
        <v>371</v>
      </c>
      <c r="C286" s="1" t="s">
        <v>401</v>
      </c>
      <c r="D286" s="1" t="s">
        <v>653</v>
      </c>
      <c r="E286" s="1" t="s">
        <v>622</v>
      </c>
      <c r="F286" s="1" t="s">
        <v>19</v>
      </c>
      <c r="G286" s="1" t="s">
        <v>385</v>
      </c>
      <c r="H286" s="1" t="s">
        <v>21</v>
      </c>
      <c r="I286" s="1" t="s">
        <v>22</v>
      </c>
      <c r="J286" s="3">
        <v>-1291</v>
      </c>
      <c r="K286" s="1" t="s">
        <v>391</v>
      </c>
      <c r="L286" s="1" t="s">
        <v>22</v>
      </c>
      <c r="M286" s="1" t="s">
        <v>392</v>
      </c>
      <c r="N286" s="1" t="s">
        <v>401</v>
      </c>
      <c r="O286" s="2">
        <v>40237</v>
      </c>
      <c r="P286" s="2">
        <v>40568</v>
      </c>
      <c r="Q286" s="1" t="s">
        <v>23</v>
      </c>
    </row>
    <row r="287" spans="1:17" x14ac:dyDescent="0.25">
      <c r="A287" s="1" t="s">
        <v>24</v>
      </c>
      <c r="B287" s="1" t="s">
        <v>371</v>
      </c>
      <c r="C287" s="1" t="s">
        <v>401</v>
      </c>
      <c r="D287" s="1" t="s">
        <v>637</v>
      </c>
      <c r="E287" s="1" t="s">
        <v>620</v>
      </c>
      <c r="F287" s="1" t="s">
        <v>19</v>
      </c>
      <c r="G287" s="1" t="s">
        <v>188</v>
      </c>
      <c r="H287" s="1" t="s">
        <v>21</v>
      </c>
      <c r="I287" s="1" t="s">
        <v>22</v>
      </c>
      <c r="J287" s="3">
        <v>-723</v>
      </c>
      <c r="K287" s="1" t="s">
        <v>391</v>
      </c>
      <c r="L287" s="1" t="s">
        <v>22</v>
      </c>
      <c r="M287" s="1" t="s">
        <v>392</v>
      </c>
      <c r="N287" s="1" t="s">
        <v>401</v>
      </c>
      <c r="O287" s="2">
        <v>40237</v>
      </c>
      <c r="P287" s="2">
        <v>40568</v>
      </c>
      <c r="Q287" s="1" t="s">
        <v>23</v>
      </c>
    </row>
    <row r="288" spans="1:17" x14ac:dyDescent="0.25">
      <c r="A288" s="1" t="s">
        <v>24</v>
      </c>
      <c r="B288" s="1" t="s">
        <v>371</v>
      </c>
      <c r="C288" s="1" t="s">
        <v>401</v>
      </c>
      <c r="D288" s="1" t="s">
        <v>638</v>
      </c>
      <c r="E288" s="1" t="s">
        <v>622</v>
      </c>
      <c r="F288" s="1" t="s">
        <v>19</v>
      </c>
      <c r="G288" s="1" t="s">
        <v>188</v>
      </c>
      <c r="H288" s="1" t="s">
        <v>21</v>
      </c>
      <c r="I288" s="1" t="s">
        <v>22</v>
      </c>
      <c r="J288" s="3">
        <v>-292</v>
      </c>
      <c r="K288" s="1" t="s">
        <v>391</v>
      </c>
      <c r="L288" s="1" t="s">
        <v>22</v>
      </c>
      <c r="M288" s="1" t="s">
        <v>392</v>
      </c>
      <c r="N288" s="1" t="s">
        <v>401</v>
      </c>
      <c r="O288" s="2">
        <v>40237</v>
      </c>
      <c r="P288" s="2">
        <v>40568</v>
      </c>
      <c r="Q288" s="1" t="s">
        <v>23</v>
      </c>
    </row>
    <row r="289" spans="1:17" x14ac:dyDescent="0.25">
      <c r="A289" s="1" t="s">
        <v>24</v>
      </c>
      <c r="B289" s="1" t="s">
        <v>371</v>
      </c>
      <c r="C289" s="1" t="s">
        <v>401</v>
      </c>
      <c r="D289" s="1" t="s">
        <v>652</v>
      </c>
      <c r="E289" s="1" t="s">
        <v>620</v>
      </c>
      <c r="F289" s="1" t="s">
        <v>19</v>
      </c>
      <c r="G289" s="1" t="s">
        <v>388</v>
      </c>
      <c r="H289" s="1" t="s">
        <v>21</v>
      </c>
      <c r="I289" s="1" t="s">
        <v>22</v>
      </c>
      <c r="J289" s="3">
        <v>165</v>
      </c>
      <c r="K289" s="1" t="s">
        <v>391</v>
      </c>
      <c r="L289" s="1" t="s">
        <v>22</v>
      </c>
      <c r="M289" s="1" t="s">
        <v>392</v>
      </c>
      <c r="N289" s="1" t="s">
        <v>401</v>
      </c>
      <c r="O289" s="2">
        <v>40237</v>
      </c>
      <c r="P289" s="2">
        <v>40568</v>
      </c>
      <c r="Q289" s="1" t="s">
        <v>23</v>
      </c>
    </row>
    <row r="290" spans="1:17" x14ac:dyDescent="0.25">
      <c r="A290" s="1" t="s">
        <v>24</v>
      </c>
      <c r="B290" s="1" t="s">
        <v>371</v>
      </c>
      <c r="C290" s="1" t="s">
        <v>401</v>
      </c>
      <c r="D290" s="1" t="s">
        <v>652</v>
      </c>
      <c r="E290" s="1" t="s">
        <v>620</v>
      </c>
      <c r="F290" s="1" t="s">
        <v>19</v>
      </c>
      <c r="G290" s="1" t="s">
        <v>388</v>
      </c>
      <c r="H290" s="1" t="s">
        <v>21</v>
      </c>
      <c r="I290" s="1" t="s">
        <v>22</v>
      </c>
      <c r="J290" s="3">
        <v>27</v>
      </c>
      <c r="K290" s="1" t="s">
        <v>391</v>
      </c>
      <c r="L290" s="1" t="s">
        <v>22</v>
      </c>
      <c r="M290" s="1" t="s">
        <v>392</v>
      </c>
      <c r="N290" s="1" t="s">
        <v>401</v>
      </c>
      <c r="O290" s="2">
        <v>40237</v>
      </c>
      <c r="P290" s="2">
        <v>40568</v>
      </c>
      <c r="Q290" s="1" t="s">
        <v>23</v>
      </c>
    </row>
    <row r="291" spans="1:17" x14ac:dyDescent="0.25">
      <c r="A291" s="1" t="s">
        <v>24</v>
      </c>
      <c r="B291" s="1" t="s">
        <v>371</v>
      </c>
      <c r="C291" s="1" t="s">
        <v>400</v>
      </c>
      <c r="D291" s="1" t="s">
        <v>643</v>
      </c>
      <c r="E291" s="1" t="s">
        <v>620</v>
      </c>
      <c r="F291" s="1" t="s">
        <v>19</v>
      </c>
      <c r="G291" s="1" t="s">
        <v>82</v>
      </c>
      <c r="H291" s="1" t="s">
        <v>21</v>
      </c>
      <c r="I291" s="1" t="s">
        <v>22</v>
      </c>
      <c r="J291" s="3">
        <v>1153</v>
      </c>
      <c r="K291" s="1" t="s">
        <v>391</v>
      </c>
      <c r="L291" s="1" t="s">
        <v>22</v>
      </c>
      <c r="M291" s="1" t="s">
        <v>392</v>
      </c>
      <c r="N291" s="1" t="s">
        <v>400</v>
      </c>
      <c r="O291" s="2">
        <v>40237</v>
      </c>
      <c r="P291" s="2">
        <v>40262</v>
      </c>
      <c r="Q291" s="1" t="s">
        <v>23</v>
      </c>
    </row>
    <row r="292" spans="1:17" x14ac:dyDescent="0.25">
      <c r="A292" s="1" t="s">
        <v>24</v>
      </c>
      <c r="B292" s="1" t="s">
        <v>371</v>
      </c>
      <c r="C292" s="1" t="s">
        <v>400</v>
      </c>
      <c r="D292" s="1" t="s">
        <v>643</v>
      </c>
      <c r="E292" s="1" t="s">
        <v>620</v>
      </c>
      <c r="F292" s="1" t="s">
        <v>19</v>
      </c>
      <c r="G292" s="1" t="s">
        <v>82</v>
      </c>
      <c r="H292" s="1" t="s">
        <v>21</v>
      </c>
      <c r="I292" s="1" t="s">
        <v>22</v>
      </c>
      <c r="J292" s="3">
        <v>6934</v>
      </c>
      <c r="K292" s="1" t="s">
        <v>391</v>
      </c>
      <c r="L292" s="1" t="s">
        <v>22</v>
      </c>
      <c r="M292" s="1" t="s">
        <v>392</v>
      </c>
      <c r="N292" s="1" t="s">
        <v>400</v>
      </c>
      <c r="O292" s="2">
        <v>40237</v>
      </c>
      <c r="P292" s="2">
        <v>40262</v>
      </c>
      <c r="Q292" s="1" t="s">
        <v>23</v>
      </c>
    </row>
    <row r="293" spans="1:17" x14ac:dyDescent="0.25">
      <c r="A293" s="1" t="s">
        <v>24</v>
      </c>
      <c r="B293" s="1" t="s">
        <v>371</v>
      </c>
      <c r="C293" s="1" t="s">
        <v>400</v>
      </c>
      <c r="D293" s="1" t="s">
        <v>644</v>
      </c>
      <c r="E293" s="1" t="s">
        <v>622</v>
      </c>
      <c r="F293" s="1" t="s">
        <v>19</v>
      </c>
      <c r="G293" s="1" t="s">
        <v>82</v>
      </c>
      <c r="H293" s="1" t="s">
        <v>21</v>
      </c>
      <c r="I293" s="1" t="s">
        <v>22</v>
      </c>
      <c r="J293" s="3">
        <v>-293</v>
      </c>
      <c r="K293" s="1" t="s">
        <v>391</v>
      </c>
      <c r="L293" s="1" t="s">
        <v>22</v>
      </c>
      <c r="M293" s="1" t="s">
        <v>392</v>
      </c>
      <c r="N293" s="1" t="s">
        <v>400</v>
      </c>
      <c r="O293" s="2">
        <v>40237</v>
      </c>
      <c r="P293" s="2">
        <v>40262</v>
      </c>
      <c r="Q293" s="1" t="s">
        <v>23</v>
      </c>
    </row>
    <row r="294" spans="1:17" x14ac:dyDescent="0.25">
      <c r="A294" s="1" t="s">
        <v>24</v>
      </c>
      <c r="B294" s="1" t="s">
        <v>371</v>
      </c>
      <c r="C294" s="1" t="s">
        <v>400</v>
      </c>
      <c r="D294" s="1" t="s">
        <v>644</v>
      </c>
      <c r="E294" s="1" t="s">
        <v>622</v>
      </c>
      <c r="F294" s="1" t="s">
        <v>19</v>
      </c>
      <c r="G294" s="1" t="s">
        <v>82</v>
      </c>
      <c r="H294" s="1" t="s">
        <v>21</v>
      </c>
      <c r="I294" s="1" t="s">
        <v>22</v>
      </c>
      <c r="J294" s="3">
        <v>-49</v>
      </c>
      <c r="K294" s="1" t="s">
        <v>391</v>
      </c>
      <c r="L294" s="1" t="s">
        <v>22</v>
      </c>
      <c r="M294" s="1" t="s">
        <v>392</v>
      </c>
      <c r="N294" s="1" t="s">
        <v>400</v>
      </c>
      <c r="O294" s="2">
        <v>40237</v>
      </c>
      <c r="P294" s="2">
        <v>40262</v>
      </c>
      <c r="Q294" s="1" t="s">
        <v>23</v>
      </c>
    </row>
    <row r="295" spans="1:17" x14ac:dyDescent="0.25">
      <c r="A295" s="1" t="s">
        <v>206</v>
      </c>
      <c r="B295" s="1" t="s">
        <v>371</v>
      </c>
      <c r="C295" s="1" t="s">
        <v>402</v>
      </c>
      <c r="D295" s="1" t="s">
        <v>659</v>
      </c>
      <c r="E295" s="1" t="s">
        <v>622</v>
      </c>
      <c r="F295" s="1" t="s">
        <v>19</v>
      </c>
      <c r="G295" s="1" t="s">
        <v>174</v>
      </c>
      <c r="H295" s="1" t="s">
        <v>175</v>
      </c>
      <c r="I295" s="1" t="s">
        <v>22</v>
      </c>
      <c r="J295" s="3">
        <v>507</v>
      </c>
      <c r="K295" s="1" t="s">
        <v>395</v>
      </c>
      <c r="L295" s="1" t="s">
        <v>22</v>
      </c>
      <c r="M295" s="1" t="s">
        <v>396</v>
      </c>
      <c r="N295" s="1" t="s">
        <v>402</v>
      </c>
      <c r="O295" s="2">
        <v>40237</v>
      </c>
      <c r="P295" s="2">
        <v>40262</v>
      </c>
      <c r="Q295" s="1" t="s">
        <v>23</v>
      </c>
    </row>
    <row r="296" spans="1:17" x14ac:dyDescent="0.25">
      <c r="A296" s="1" t="s">
        <v>206</v>
      </c>
      <c r="B296" s="1" t="s">
        <v>371</v>
      </c>
      <c r="C296" s="1" t="s">
        <v>402</v>
      </c>
      <c r="D296" s="1" t="s">
        <v>657</v>
      </c>
      <c r="E296" s="1" t="s">
        <v>620</v>
      </c>
      <c r="F296" s="1" t="s">
        <v>19</v>
      </c>
      <c r="G296" s="1" t="s">
        <v>174</v>
      </c>
      <c r="H296" s="1" t="s">
        <v>175</v>
      </c>
      <c r="I296" s="1" t="s">
        <v>22</v>
      </c>
      <c r="J296" s="3">
        <v>2035</v>
      </c>
      <c r="K296" s="1" t="s">
        <v>395</v>
      </c>
      <c r="L296" s="1" t="s">
        <v>22</v>
      </c>
      <c r="M296" s="1" t="s">
        <v>396</v>
      </c>
      <c r="N296" s="1" t="s">
        <v>402</v>
      </c>
      <c r="O296" s="2">
        <v>40237</v>
      </c>
      <c r="P296" s="2">
        <v>40262</v>
      </c>
      <c r="Q296" s="1" t="s">
        <v>23</v>
      </c>
    </row>
    <row r="297" spans="1:17" x14ac:dyDescent="0.25">
      <c r="A297" s="1" t="s">
        <v>24</v>
      </c>
      <c r="B297" s="1" t="s">
        <v>371</v>
      </c>
      <c r="C297" s="1" t="s">
        <v>403</v>
      </c>
      <c r="D297" s="1" t="s">
        <v>636</v>
      </c>
      <c r="E297" s="1" t="s">
        <v>620</v>
      </c>
      <c r="F297" s="1" t="s">
        <v>19</v>
      </c>
      <c r="G297" s="1" t="s">
        <v>216</v>
      </c>
      <c r="H297" s="1" t="s">
        <v>21</v>
      </c>
      <c r="I297" s="1" t="s">
        <v>22</v>
      </c>
      <c r="J297" s="3">
        <v>4159</v>
      </c>
      <c r="K297" s="1" t="s">
        <v>391</v>
      </c>
      <c r="L297" s="1" t="s">
        <v>22</v>
      </c>
      <c r="M297" s="1" t="s">
        <v>392</v>
      </c>
      <c r="N297" s="1" t="s">
        <v>403</v>
      </c>
      <c r="O297" s="2">
        <v>40268</v>
      </c>
      <c r="P297" s="2">
        <v>40281</v>
      </c>
      <c r="Q297" s="1" t="s">
        <v>23</v>
      </c>
    </row>
    <row r="298" spans="1:17" x14ac:dyDescent="0.25">
      <c r="A298" s="1" t="s">
        <v>24</v>
      </c>
      <c r="B298" s="1" t="s">
        <v>371</v>
      </c>
      <c r="C298" s="1" t="s">
        <v>403</v>
      </c>
      <c r="D298" s="1" t="s">
        <v>636</v>
      </c>
      <c r="E298" s="1" t="s">
        <v>620</v>
      </c>
      <c r="F298" s="1" t="s">
        <v>19</v>
      </c>
      <c r="G298" s="1" t="s">
        <v>216</v>
      </c>
      <c r="H298" s="1" t="s">
        <v>21</v>
      </c>
      <c r="I298" s="1" t="s">
        <v>22</v>
      </c>
      <c r="J298" s="3">
        <v>692</v>
      </c>
      <c r="K298" s="1" t="s">
        <v>391</v>
      </c>
      <c r="L298" s="1" t="s">
        <v>22</v>
      </c>
      <c r="M298" s="1" t="s">
        <v>392</v>
      </c>
      <c r="N298" s="1" t="s">
        <v>403</v>
      </c>
      <c r="O298" s="2">
        <v>40268</v>
      </c>
      <c r="P298" s="2">
        <v>40281</v>
      </c>
      <c r="Q298" s="1" t="s">
        <v>23</v>
      </c>
    </row>
    <row r="299" spans="1:17" x14ac:dyDescent="0.25">
      <c r="A299" s="1" t="s">
        <v>24</v>
      </c>
      <c r="B299" s="1" t="s">
        <v>371</v>
      </c>
      <c r="C299" s="1" t="s">
        <v>403</v>
      </c>
      <c r="D299" s="1" t="s">
        <v>619</v>
      </c>
      <c r="E299" s="1" t="s">
        <v>620</v>
      </c>
      <c r="F299" s="1" t="s">
        <v>19</v>
      </c>
      <c r="G299" s="1" t="s">
        <v>228</v>
      </c>
      <c r="H299" s="1" t="s">
        <v>21</v>
      </c>
      <c r="I299" s="1" t="s">
        <v>22</v>
      </c>
      <c r="J299" s="3">
        <v>347</v>
      </c>
      <c r="K299" s="1" t="s">
        <v>391</v>
      </c>
      <c r="L299" s="1" t="s">
        <v>22</v>
      </c>
      <c r="M299" s="1" t="s">
        <v>392</v>
      </c>
      <c r="N299" s="1" t="s">
        <v>403</v>
      </c>
      <c r="O299" s="2">
        <v>40268</v>
      </c>
      <c r="P299" s="2">
        <v>40281</v>
      </c>
      <c r="Q299" s="1" t="s">
        <v>23</v>
      </c>
    </row>
    <row r="300" spans="1:17" x14ac:dyDescent="0.25">
      <c r="A300" s="1" t="s">
        <v>24</v>
      </c>
      <c r="B300" s="1" t="s">
        <v>371</v>
      </c>
      <c r="C300" s="1" t="s">
        <v>403</v>
      </c>
      <c r="D300" s="1" t="s">
        <v>621</v>
      </c>
      <c r="E300" s="1" t="s">
        <v>622</v>
      </c>
      <c r="F300" s="1" t="s">
        <v>19</v>
      </c>
      <c r="G300" s="1" t="s">
        <v>228</v>
      </c>
      <c r="H300" s="1" t="s">
        <v>21</v>
      </c>
      <c r="I300" s="1" t="s">
        <v>22</v>
      </c>
      <c r="J300" s="3">
        <v>141</v>
      </c>
      <c r="K300" s="1" t="s">
        <v>391</v>
      </c>
      <c r="L300" s="1" t="s">
        <v>22</v>
      </c>
      <c r="M300" s="1" t="s">
        <v>392</v>
      </c>
      <c r="N300" s="1" t="s">
        <v>403</v>
      </c>
      <c r="O300" s="2">
        <v>40268</v>
      </c>
      <c r="P300" s="2">
        <v>40281</v>
      </c>
      <c r="Q300" s="1" t="s">
        <v>23</v>
      </c>
    </row>
    <row r="301" spans="1:17" x14ac:dyDescent="0.25">
      <c r="A301" s="1" t="s">
        <v>24</v>
      </c>
      <c r="B301" s="1" t="s">
        <v>371</v>
      </c>
      <c r="C301" s="1" t="s">
        <v>403</v>
      </c>
      <c r="D301" s="1" t="s">
        <v>619</v>
      </c>
      <c r="E301" s="1" t="s">
        <v>620</v>
      </c>
      <c r="F301" s="1" t="s">
        <v>19</v>
      </c>
      <c r="G301" s="1" t="s">
        <v>228</v>
      </c>
      <c r="H301" s="1" t="s">
        <v>21</v>
      </c>
      <c r="I301" s="1" t="s">
        <v>22</v>
      </c>
      <c r="J301" s="3">
        <v>58</v>
      </c>
      <c r="K301" s="1" t="s">
        <v>391</v>
      </c>
      <c r="L301" s="1" t="s">
        <v>22</v>
      </c>
      <c r="M301" s="1" t="s">
        <v>392</v>
      </c>
      <c r="N301" s="1" t="s">
        <v>403</v>
      </c>
      <c r="O301" s="2">
        <v>40268</v>
      </c>
      <c r="P301" s="2">
        <v>40281</v>
      </c>
      <c r="Q301" s="1" t="s">
        <v>23</v>
      </c>
    </row>
    <row r="302" spans="1:17" x14ac:dyDescent="0.25">
      <c r="A302" s="1" t="s">
        <v>24</v>
      </c>
      <c r="B302" s="1" t="s">
        <v>371</v>
      </c>
      <c r="C302" s="1" t="s">
        <v>403</v>
      </c>
      <c r="D302" s="1" t="s">
        <v>621</v>
      </c>
      <c r="E302" s="1" t="s">
        <v>622</v>
      </c>
      <c r="F302" s="1" t="s">
        <v>19</v>
      </c>
      <c r="G302" s="1" t="s">
        <v>228</v>
      </c>
      <c r="H302" s="1" t="s">
        <v>21</v>
      </c>
      <c r="I302" s="1" t="s">
        <v>22</v>
      </c>
      <c r="J302" s="3">
        <v>24</v>
      </c>
      <c r="K302" s="1" t="s">
        <v>391</v>
      </c>
      <c r="L302" s="1" t="s">
        <v>22</v>
      </c>
      <c r="M302" s="1" t="s">
        <v>392</v>
      </c>
      <c r="N302" s="1" t="s">
        <v>403</v>
      </c>
      <c r="O302" s="2">
        <v>40268</v>
      </c>
      <c r="P302" s="2">
        <v>40281</v>
      </c>
      <c r="Q302" s="1" t="s">
        <v>23</v>
      </c>
    </row>
    <row r="303" spans="1:17" x14ac:dyDescent="0.25">
      <c r="A303" s="1" t="s">
        <v>370</v>
      </c>
      <c r="B303" s="1" t="s">
        <v>371</v>
      </c>
      <c r="C303" s="1" t="s">
        <v>404</v>
      </c>
      <c r="D303" s="1" t="s">
        <v>619</v>
      </c>
      <c r="E303" s="1" t="s">
        <v>620</v>
      </c>
      <c r="F303" s="1" t="s">
        <v>19</v>
      </c>
      <c r="G303" s="1" t="s">
        <v>228</v>
      </c>
      <c r="H303" s="1" t="s">
        <v>21</v>
      </c>
      <c r="I303" s="1" t="s">
        <v>22</v>
      </c>
      <c r="J303" s="3">
        <v>-236903.8</v>
      </c>
      <c r="K303" s="1" t="s">
        <v>405</v>
      </c>
      <c r="L303" s="1" t="s">
        <v>22</v>
      </c>
      <c r="M303" s="1" t="s">
        <v>22</v>
      </c>
      <c r="N303" s="1" t="s">
        <v>404</v>
      </c>
      <c r="O303" s="2">
        <v>40268</v>
      </c>
      <c r="P303" s="2">
        <v>40311</v>
      </c>
      <c r="Q303" s="1" t="s">
        <v>23</v>
      </c>
    </row>
    <row r="304" spans="1:17" x14ac:dyDescent="0.25">
      <c r="A304" s="1" t="s">
        <v>370</v>
      </c>
      <c r="B304" s="1" t="s">
        <v>371</v>
      </c>
      <c r="C304" s="1" t="s">
        <v>404</v>
      </c>
      <c r="D304" s="1" t="s">
        <v>621</v>
      </c>
      <c r="E304" s="1" t="s">
        <v>622</v>
      </c>
      <c r="F304" s="1" t="s">
        <v>19</v>
      </c>
      <c r="G304" s="1" t="s">
        <v>228</v>
      </c>
      <c r="H304" s="1" t="s">
        <v>21</v>
      </c>
      <c r="I304" s="1" t="s">
        <v>22</v>
      </c>
      <c r="J304" s="3">
        <v>-115697</v>
      </c>
      <c r="K304" s="1" t="s">
        <v>405</v>
      </c>
      <c r="L304" s="1" t="s">
        <v>22</v>
      </c>
      <c r="M304" s="1" t="s">
        <v>22</v>
      </c>
      <c r="N304" s="1" t="s">
        <v>404</v>
      </c>
      <c r="O304" s="2">
        <v>40268</v>
      </c>
      <c r="P304" s="2">
        <v>40311</v>
      </c>
      <c r="Q304" s="1" t="s">
        <v>23</v>
      </c>
    </row>
    <row r="305" spans="1:17" x14ac:dyDescent="0.25">
      <c r="A305" s="1" t="s">
        <v>370</v>
      </c>
      <c r="B305" s="1" t="s">
        <v>371</v>
      </c>
      <c r="C305" s="1" t="s">
        <v>404</v>
      </c>
      <c r="D305" s="1" t="s">
        <v>619</v>
      </c>
      <c r="E305" s="1" t="s">
        <v>620</v>
      </c>
      <c r="F305" s="1" t="s">
        <v>19</v>
      </c>
      <c r="G305" s="1" t="s">
        <v>228</v>
      </c>
      <c r="H305" s="1" t="s">
        <v>21</v>
      </c>
      <c r="I305" s="1" t="s">
        <v>22</v>
      </c>
      <c r="J305" s="3">
        <v>-39394</v>
      </c>
      <c r="K305" s="1" t="s">
        <v>405</v>
      </c>
      <c r="L305" s="1" t="s">
        <v>22</v>
      </c>
      <c r="M305" s="1" t="s">
        <v>22</v>
      </c>
      <c r="N305" s="1" t="s">
        <v>404</v>
      </c>
      <c r="O305" s="2">
        <v>40268</v>
      </c>
      <c r="P305" s="2">
        <v>40311</v>
      </c>
      <c r="Q305" s="1" t="s">
        <v>23</v>
      </c>
    </row>
    <row r="306" spans="1:17" x14ac:dyDescent="0.25">
      <c r="A306" s="1" t="s">
        <v>370</v>
      </c>
      <c r="B306" s="1" t="s">
        <v>371</v>
      </c>
      <c r="C306" s="1" t="s">
        <v>404</v>
      </c>
      <c r="D306" s="1" t="s">
        <v>621</v>
      </c>
      <c r="E306" s="1" t="s">
        <v>622</v>
      </c>
      <c r="F306" s="1" t="s">
        <v>19</v>
      </c>
      <c r="G306" s="1" t="s">
        <v>228</v>
      </c>
      <c r="H306" s="1" t="s">
        <v>21</v>
      </c>
      <c r="I306" s="1" t="s">
        <v>22</v>
      </c>
      <c r="J306" s="3">
        <v>-19239</v>
      </c>
      <c r="K306" s="1" t="s">
        <v>405</v>
      </c>
      <c r="L306" s="1" t="s">
        <v>22</v>
      </c>
      <c r="M306" s="1" t="s">
        <v>22</v>
      </c>
      <c r="N306" s="1" t="s">
        <v>404</v>
      </c>
      <c r="O306" s="2">
        <v>40268</v>
      </c>
      <c r="P306" s="2">
        <v>40311</v>
      </c>
      <c r="Q306" s="1" t="s">
        <v>23</v>
      </c>
    </row>
    <row r="307" spans="1:17" x14ac:dyDescent="0.25">
      <c r="A307" s="1" t="s">
        <v>24</v>
      </c>
      <c r="B307" s="1" t="s">
        <v>371</v>
      </c>
      <c r="C307" s="1" t="s">
        <v>403</v>
      </c>
      <c r="D307" s="1" t="s">
        <v>623</v>
      </c>
      <c r="E307" s="1" t="s">
        <v>620</v>
      </c>
      <c r="F307" s="1" t="s">
        <v>19</v>
      </c>
      <c r="G307" s="1" t="s">
        <v>33</v>
      </c>
      <c r="H307" s="1" t="s">
        <v>21</v>
      </c>
      <c r="I307" s="1" t="s">
        <v>22</v>
      </c>
      <c r="J307" s="3">
        <v>166</v>
      </c>
      <c r="K307" s="1" t="s">
        <v>391</v>
      </c>
      <c r="L307" s="1" t="s">
        <v>22</v>
      </c>
      <c r="M307" s="1" t="s">
        <v>392</v>
      </c>
      <c r="N307" s="1" t="s">
        <v>403</v>
      </c>
      <c r="O307" s="2">
        <v>40268</v>
      </c>
      <c r="P307" s="2">
        <v>40281</v>
      </c>
      <c r="Q307" s="1" t="s">
        <v>23</v>
      </c>
    </row>
    <row r="308" spans="1:17" x14ac:dyDescent="0.25">
      <c r="A308" s="1" t="s">
        <v>24</v>
      </c>
      <c r="B308" s="1" t="s">
        <v>371</v>
      </c>
      <c r="C308" s="1" t="s">
        <v>403</v>
      </c>
      <c r="D308" s="1" t="s">
        <v>623</v>
      </c>
      <c r="E308" s="1" t="s">
        <v>620</v>
      </c>
      <c r="F308" s="1" t="s">
        <v>19</v>
      </c>
      <c r="G308" s="1" t="s">
        <v>33</v>
      </c>
      <c r="H308" s="1" t="s">
        <v>21</v>
      </c>
      <c r="I308" s="1" t="s">
        <v>22</v>
      </c>
      <c r="J308" s="3">
        <v>28</v>
      </c>
      <c r="K308" s="1" t="s">
        <v>391</v>
      </c>
      <c r="L308" s="1" t="s">
        <v>22</v>
      </c>
      <c r="M308" s="1" t="s">
        <v>392</v>
      </c>
      <c r="N308" s="1" t="s">
        <v>403</v>
      </c>
      <c r="O308" s="2">
        <v>40268</v>
      </c>
      <c r="P308" s="2">
        <v>40281</v>
      </c>
      <c r="Q308" s="1" t="s">
        <v>23</v>
      </c>
    </row>
    <row r="309" spans="1:17" x14ac:dyDescent="0.25">
      <c r="A309" s="1" t="s">
        <v>24</v>
      </c>
      <c r="B309" s="1" t="s">
        <v>371</v>
      </c>
      <c r="C309" s="1" t="s">
        <v>403</v>
      </c>
      <c r="D309" s="1" t="s">
        <v>623</v>
      </c>
      <c r="E309" s="1" t="s">
        <v>620</v>
      </c>
      <c r="F309" s="1" t="s">
        <v>19</v>
      </c>
      <c r="G309" s="1" t="s">
        <v>33</v>
      </c>
      <c r="H309" s="1" t="s">
        <v>21</v>
      </c>
      <c r="I309" s="1" t="s">
        <v>22</v>
      </c>
      <c r="J309" s="3">
        <v>-167</v>
      </c>
      <c r="K309" s="1" t="s">
        <v>391</v>
      </c>
      <c r="L309" s="1" t="s">
        <v>22</v>
      </c>
      <c r="M309" s="1" t="s">
        <v>392</v>
      </c>
      <c r="N309" s="1" t="s">
        <v>403</v>
      </c>
      <c r="O309" s="2">
        <v>40268</v>
      </c>
      <c r="P309" s="2">
        <v>40281</v>
      </c>
      <c r="Q309" s="1" t="s">
        <v>23</v>
      </c>
    </row>
    <row r="310" spans="1:17" x14ac:dyDescent="0.25">
      <c r="A310" s="1" t="s">
        <v>24</v>
      </c>
      <c r="B310" s="1" t="s">
        <v>371</v>
      </c>
      <c r="C310" s="1" t="s">
        <v>403</v>
      </c>
      <c r="D310" s="1" t="s">
        <v>624</v>
      </c>
      <c r="E310" s="1" t="s">
        <v>622</v>
      </c>
      <c r="F310" s="1" t="s">
        <v>19</v>
      </c>
      <c r="G310" s="1" t="s">
        <v>33</v>
      </c>
      <c r="H310" s="1" t="s">
        <v>21</v>
      </c>
      <c r="I310" s="1" t="s">
        <v>22</v>
      </c>
      <c r="J310" s="3">
        <v>-71</v>
      </c>
      <c r="K310" s="1" t="s">
        <v>391</v>
      </c>
      <c r="L310" s="1" t="s">
        <v>22</v>
      </c>
      <c r="M310" s="1" t="s">
        <v>392</v>
      </c>
      <c r="N310" s="1" t="s">
        <v>403</v>
      </c>
      <c r="O310" s="2">
        <v>40268</v>
      </c>
      <c r="P310" s="2">
        <v>40281</v>
      </c>
      <c r="Q310" s="1" t="s">
        <v>23</v>
      </c>
    </row>
    <row r="311" spans="1:17" x14ac:dyDescent="0.25">
      <c r="A311" s="1" t="s">
        <v>24</v>
      </c>
      <c r="B311" s="1" t="s">
        <v>371</v>
      </c>
      <c r="C311" s="1" t="s">
        <v>403</v>
      </c>
      <c r="D311" s="1" t="s">
        <v>623</v>
      </c>
      <c r="E311" s="1" t="s">
        <v>620</v>
      </c>
      <c r="F311" s="1" t="s">
        <v>19</v>
      </c>
      <c r="G311" s="1" t="s">
        <v>33</v>
      </c>
      <c r="H311" s="1" t="s">
        <v>21</v>
      </c>
      <c r="I311" s="1" t="s">
        <v>22</v>
      </c>
      <c r="J311" s="3">
        <v>-28</v>
      </c>
      <c r="K311" s="1" t="s">
        <v>391</v>
      </c>
      <c r="L311" s="1" t="s">
        <v>22</v>
      </c>
      <c r="M311" s="1" t="s">
        <v>392</v>
      </c>
      <c r="N311" s="1" t="s">
        <v>403</v>
      </c>
      <c r="O311" s="2">
        <v>40268</v>
      </c>
      <c r="P311" s="2">
        <v>40281</v>
      </c>
      <c r="Q311" s="1" t="s">
        <v>23</v>
      </c>
    </row>
    <row r="312" spans="1:17" x14ac:dyDescent="0.25">
      <c r="A312" s="1" t="s">
        <v>24</v>
      </c>
      <c r="B312" s="1" t="s">
        <v>371</v>
      </c>
      <c r="C312" s="1" t="s">
        <v>406</v>
      </c>
      <c r="D312" s="1" t="s">
        <v>645</v>
      </c>
      <c r="E312" s="1" t="s">
        <v>620</v>
      </c>
      <c r="F312" s="1" t="s">
        <v>19</v>
      </c>
      <c r="G312" s="1" t="s">
        <v>204</v>
      </c>
      <c r="H312" s="1" t="s">
        <v>21</v>
      </c>
      <c r="I312" s="1" t="s">
        <v>22</v>
      </c>
      <c r="J312" s="3">
        <v>1898</v>
      </c>
      <c r="K312" s="1" t="s">
        <v>391</v>
      </c>
      <c r="L312" s="1" t="s">
        <v>22</v>
      </c>
      <c r="M312" s="1" t="s">
        <v>392</v>
      </c>
      <c r="N312" s="1" t="s">
        <v>406</v>
      </c>
      <c r="O312" s="2">
        <v>40268</v>
      </c>
      <c r="P312" s="2">
        <v>40568</v>
      </c>
      <c r="Q312" s="1" t="s">
        <v>23</v>
      </c>
    </row>
    <row r="313" spans="1:17" x14ac:dyDescent="0.25">
      <c r="A313" s="1" t="s">
        <v>24</v>
      </c>
      <c r="B313" s="1" t="s">
        <v>371</v>
      </c>
      <c r="C313" s="1" t="s">
        <v>406</v>
      </c>
      <c r="D313" s="1" t="s">
        <v>645</v>
      </c>
      <c r="E313" s="1" t="s">
        <v>620</v>
      </c>
      <c r="F313" s="1" t="s">
        <v>19</v>
      </c>
      <c r="G313" s="1" t="s">
        <v>204</v>
      </c>
      <c r="H313" s="1" t="s">
        <v>21</v>
      </c>
      <c r="I313" s="1" t="s">
        <v>22</v>
      </c>
      <c r="J313" s="3">
        <v>315</v>
      </c>
      <c r="K313" s="1" t="s">
        <v>391</v>
      </c>
      <c r="L313" s="1" t="s">
        <v>22</v>
      </c>
      <c r="M313" s="1" t="s">
        <v>392</v>
      </c>
      <c r="N313" s="1" t="s">
        <v>406</v>
      </c>
      <c r="O313" s="2">
        <v>40268</v>
      </c>
      <c r="P313" s="2">
        <v>40568</v>
      </c>
      <c r="Q313" s="1" t="s">
        <v>23</v>
      </c>
    </row>
    <row r="314" spans="1:17" x14ac:dyDescent="0.25">
      <c r="A314" s="1" t="s">
        <v>24</v>
      </c>
      <c r="B314" s="1" t="s">
        <v>371</v>
      </c>
      <c r="C314" s="1" t="s">
        <v>406</v>
      </c>
      <c r="D314" s="1" t="s">
        <v>646</v>
      </c>
      <c r="E314" s="1" t="s">
        <v>622</v>
      </c>
      <c r="F314" s="1" t="s">
        <v>19</v>
      </c>
      <c r="G314" s="1" t="s">
        <v>204</v>
      </c>
      <c r="H314" s="1" t="s">
        <v>21</v>
      </c>
      <c r="I314" s="1" t="s">
        <v>22</v>
      </c>
      <c r="J314" s="3">
        <v>769</v>
      </c>
      <c r="K314" s="1" t="s">
        <v>391</v>
      </c>
      <c r="L314" s="1" t="s">
        <v>22</v>
      </c>
      <c r="M314" s="1" t="s">
        <v>392</v>
      </c>
      <c r="N314" s="1" t="s">
        <v>406</v>
      </c>
      <c r="O314" s="2">
        <v>40268</v>
      </c>
      <c r="P314" s="2">
        <v>40568</v>
      </c>
      <c r="Q314" s="1" t="s">
        <v>23</v>
      </c>
    </row>
    <row r="315" spans="1:17" x14ac:dyDescent="0.25">
      <c r="A315" s="1" t="s">
        <v>24</v>
      </c>
      <c r="B315" s="1" t="s">
        <v>371</v>
      </c>
      <c r="C315" s="1" t="s">
        <v>406</v>
      </c>
      <c r="D315" s="1" t="s">
        <v>646</v>
      </c>
      <c r="E315" s="1" t="s">
        <v>622</v>
      </c>
      <c r="F315" s="1" t="s">
        <v>19</v>
      </c>
      <c r="G315" s="1" t="s">
        <v>204</v>
      </c>
      <c r="H315" s="1" t="s">
        <v>21</v>
      </c>
      <c r="I315" s="1" t="s">
        <v>22</v>
      </c>
      <c r="J315" s="3">
        <v>127</v>
      </c>
      <c r="K315" s="1" t="s">
        <v>391</v>
      </c>
      <c r="L315" s="1" t="s">
        <v>22</v>
      </c>
      <c r="M315" s="1" t="s">
        <v>392</v>
      </c>
      <c r="N315" s="1" t="s">
        <v>406</v>
      </c>
      <c r="O315" s="2">
        <v>40268</v>
      </c>
      <c r="P315" s="2">
        <v>40568</v>
      </c>
      <c r="Q315" s="1" t="s">
        <v>23</v>
      </c>
    </row>
    <row r="316" spans="1:17" x14ac:dyDescent="0.25">
      <c r="A316" s="1" t="s">
        <v>24</v>
      </c>
      <c r="B316" s="1" t="s">
        <v>371</v>
      </c>
      <c r="C316" s="1" t="s">
        <v>403</v>
      </c>
      <c r="D316" s="1" t="s">
        <v>624</v>
      </c>
      <c r="E316" s="1" t="s">
        <v>622</v>
      </c>
      <c r="F316" s="1" t="s">
        <v>19</v>
      </c>
      <c r="G316" s="1" t="s">
        <v>33</v>
      </c>
      <c r="H316" s="1" t="s">
        <v>21</v>
      </c>
      <c r="I316" s="1" t="s">
        <v>22</v>
      </c>
      <c r="J316" s="3">
        <v>-12</v>
      </c>
      <c r="K316" s="1" t="s">
        <v>391</v>
      </c>
      <c r="L316" s="1" t="s">
        <v>22</v>
      </c>
      <c r="M316" s="1" t="s">
        <v>392</v>
      </c>
      <c r="N316" s="1" t="s">
        <v>403</v>
      </c>
      <c r="O316" s="2">
        <v>40268</v>
      </c>
      <c r="P316" s="2">
        <v>40281</v>
      </c>
      <c r="Q316" s="1" t="s">
        <v>23</v>
      </c>
    </row>
    <row r="317" spans="1:17" x14ac:dyDescent="0.25">
      <c r="A317" s="1" t="s">
        <v>24</v>
      </c>
      <c r="B317" s="1" t="s">
        <v>371</v>
      </c>
      <c r="C317" s="1" t="s">
        <v>403</v>
      </c>
      <c r="D317" s="1" t="s">
        <v>623</v>
      </c>
      <c r="E317" s="1" t="s">
        <v>620</v>
      </c>
      <c r="F317" s="1" t="s">
        <v>19</v>
      </c>
      <c r="G317" s="1" t="s">
        <v>33</v>
      </c>
      <c r="H317" s="1" t="s">
        <v>21</v>
      </c>
      <c r="I317" s="1" t="s">
        <v>22</v>
      </c>
      <c r="J317" s="3">
        <v>21537</v>
      </c>
      <c r="K317" s="1" t="s">
        <v>391</v>
      </c>
      <c r="L317" s="1" t="s">
        <v>22</v>
      </c>
      <c r="M317" s="1" t="s">
        <v>392</v>
      </c>
      <c r="N317" s="1" t="s">
        <v>403</v>
      </c>
      <c r="O317" s="2">
        <v>40268</v>
      </c>
      <c r="P317" s="2">
        <v>40281</v>
      </c>
      <c r="Q317" s="1" t="s">
        <v>23</v>
      </c>
    </row>
    <row r="318" spans="1:17" x14ac:dyDescent="0.25">
      <c r="A318" s="1" t="s">
        <v>24</v>
      </c>
      <c r="B318" s="1" t="s">
        <v>371</v>
      </c>
      <c r="C318" s="1" t="s">
        <v>403</v>
      </c>
      <c r="D318" s="1" t="s">
        <v>624</v>
      </c>
      <c r="E318" s="1" t="s">
        <v>622</v>
      </c>
      <c r="F318" s="1" t="s">
        <v>19</v>
      </c>
      <c r="G318" s="1" t="s">
        <v>33</v>
      </c>
      <c r="H318" s="1" t="s">
        <v>21</v>
      </c>
      <c r="I318" s="1" t="s">
        <v>22</v>
      </c>
      <c r="J318" s="3">
        <v>9055</v>
      </c>
      <c r="K318" s="1" t="s">
        <v>391</v>
      </c>
      <c r="L318" s="1" t="s">
        <v>22</v>
      </c>
      <c r="M318" s="1" t="s">
        <v>392</v>
      </c>
      <c r="N318" s="1" t="s">
        <v>403</v>
      </c>
      <c r="O318" s="2">
        <v>40268</v>
      </c>
      <c r="P318" s="2">
        <v>40281</v>
      </c>
      <c r="Q318" s="1" t="s">
        <v>23</v>
      </c>
    </row>
    <row r="319" spans="1:17" x14ac:dyDescent="0.25">
      <c r="A319" s="1" t="s">
        <v>24</v>
      </c>
      <c r="B319" s="1" t="s">
        <v>371</v>
      </c>
      <c r="C319" s="1" t="s">
        <v>403</v>
      </c>
      <c r="D319" s="1" t="s">
        <v>623</v>
      </c>
      <c r="E319" s="1" t="s">
        <v>620</v>
      </c>
      <c r="F319" s="1" t="s">
        <v>19</v>
      </c>
      <c r="G319" s="1" t="s">
        <v>33</v>
      </c>
      <c r="H319" s="1" t="s">
        <v>21</v>
      </c>
      <c r="I319" s="1" t="s">
        <v>22</v>
      </c>
      <c r="J319" s="3">
        <v>3582</v>
      </c>
      <c r="K319" s="1" t="s">
        <v>391</v>
      </c>
      <c r="L319" s="1" t="s">
        <v>22</v>
      </c>
      <c r="M319" s="1" t="s">
        <v>392</v>
      </c>
      <c r="N319" s="1" t="s">
        <v>403</v>
      </c>
      <c r="O319" s="2">
        <v>40268</v>
      </c>
      <c r="P319" s="2">
        <v>40281</v>
      </c>
      <c r="Q319" s="1" t="s">
        <v>23</v>
      </c>
    </row>
    <row r="320" spans="1:17" x14ac:dyDescent="0.25">
      <c r="A320" s="1" t="s">
        <v>24</v>
      </c>
      <c r="B320" s="1" t="s">
        <v>371</v>
      </c>
      <c r="C320" s="1" t="s">
        <v>403</v>
      </c>
      <c r="D320" s="1" t="s">
        <v>624</v>
      </c>
      <c r="E320" s="1" t="s">
        <v>622</v>
      </c>
      <c r="F320" s="1" t="s">
        <v>19</v>
      </c>
      <c r="G320" s="1" t="s">
        <v>33</v>
      </c>
      <c r="H320" s="1" t="s">
        <v>21</v>
      </c>
      <c r="I320" s="1" t="s">
        <v>22</v>
      </c>
      <c r="J320" s="3">
        <v>1506</v>
      </c>
      <c r="K320" s="1" t="s">
        <v>391</v>
      </c>
      <c r="L320" s="1" t="s">
        <v>22</v>
      </c>
      <c r="M320" s="1" t="s">
        <v>392</v>
      </c>
      <c r="N320" s="1" t="s">
        <v>403</v>
      </c>
      <c r="O320" s="2">
        <v>40268</v>
      </c>
      <c r="P320" s="2">
        <v>40281</v>
      </c>
      <c r="Q320" s="1" t="s">
        <v>23</v>
      </c>
    </row>
    <row r="321" spans="1:17" x14ac:dyDescent="0.25">
      <c r="A321" s="1" t="s">
        <v>24</v>
      </c>
      <c r="B321" s="1" t="s">
        <v>371</v>
      </c>
      <c r="C321" s="1" t="s">
        <v>403</v>
      </c>
      <c r="D321" s="1" t="s">
        <v>630</v>
      </c>
      <c r="E321" s="1" t="s">
        <v>620</v>
      </c>
      <c r="F321" s="1" t="s">
        <v>19</v>
      </c>
      <c r="G321" s="1" t="s">
        <v>44</v>
      </c>
      <c r="H321" s="1" t="s">
        <v>34</v>
      </c>
      <c r="I321" s="1" t="s">
        <v>22</v>
      </c>
      <c r="J321" s="3">
        <v>-35125</v>
      </c>
      <c r="K321" s="1" t="s">
        <v>391</v>
      </c>
      <c r="L321" s="1" t="s">
        <v>22</v>
      </c>
      <c r="M321" s="1" t="s">
        <v>392</v>
      </c>
      <c r="N321" s="1" t="s">
        <v>403</v>
      </c>
      <c r="O321" s="2">
        <v>40268</v>
      </c>
      <c r="P321" s="2">
        <v>40281</v>
      </c>
      <c r="Q321" s="1" t="s">
        <v>23</v>
      </c>
    </row>
    <row r="322" spans="1:17" x14ac:dyDescent="0.25">
      <c r="A322" s="1" t="s">
        <v>24</v>
      </c>
      <c r="B322" s="1" t="s">
        <v>371</v>
      </c>
      <c r="C322" s="1" t="s">
        <v>403</v>
      </c>
      <c r="D322" s="1" t="s">
        <v>631</v>
      </c>
      <c r="E322" s="1" t="s">
        <v>622</v>
      </c>
      <c r="F322" s="1" t="s">
        <v>19</v>
      </c>
      <c r="G322" s="1" t="s">
        <v>44</v>
      </c>
      <c r="H322" s="1" t="s">
        <v>34</v>
      </c>
      <c r="I322" s="1" t="s">
        <v>22</v>
      </c>
      <c r="J322" s="3">
        <v>9634</v>
      </c>
      <c r="K322" s="1" t="s">
        <v>391</v>
      </c>
      <c r="L322" s="1" t="s">
        <v>22</v>
      </c>
      <c r="M322" s="1" t="s">
        <v>392</v>
      </c>
      <c r="N322" s="1" t="s">
        <v>403</v>
      </c>
      <c r="O322" s="2">
        <v>40268</v>
      </c>
      <c r="P322" s="2">
        <v>40281</v>
      </c>
      <c r="Q322" s="1" t="s">
        <v>23</v>
      </c>
    </row>
    <row r="323" spans="1:17" x14ac:dyDescent="0.25">
      <c r="A323" s="1" t="s">
        <v>24</v>
      </c>
      <c r="B323" s="1" t="s">
        <v>371</v>
      </c>
      <c r="C323" s="1" t="s">
        <v>403</v>
      </c>
      <c r="D323" s="1" t="s">
        <v>630</v>
      </c>
      <c r="E323" s="1" t="s">
        <v>620</v>
      </c>
      <c r="F323" s="1" t="s">
        <v>19</v>
      </c>
      <c r="G323" s="1" t="s">
        <v>44</v>
      </c>
      <c r="H323" s="1" t="s">
        <v>34</v>
      </c>
      <c r="I323" s="1" t="s">
        <v>22</v>
      </c>
      <c r="J323" s="3">
        <v>-5841</v>
      </c>
      <c r="K323" s="1" t="s">
        <v>391</v>
      </c>
      <c r="L323" s="1" t="s">
        <v>22</v>
      </c>
      <c r="M323" s="1" t="s">
        <v>392</v>
      </c>
      <c r="N323" s="1" t="s">
        <v>403</v>
      </c>
      <c r="O323" s="2">
        <v>40268</v>
      </c>
      <c r="P323" s="2">
        <v>40281</v>
      </c>
      <c r="Q323" s="1" t="s">
        <v>23</v>
      </c>
    </row>
    <row r="324" spans="1:17" x14ac:dyDescent="0.25">
      <c r="A324" s="1" t="s">
        <v>24</v>
      </c>
      <c r="B324" s="1" t="s">
        <v>371</v>
      </c>
      <c r="C324" s="1" t="s">
        <v>403</v>
      </c>
      <c r="D324" s="1" t="s">
        <v>631</v>
      </c>
      <c r="E324" s="1" t="s">
        <v>622</v>
      </c>
      <c r="F324" s="1" t="s">
        <v>19</v>
      </c>
      <c r="G324" s="1" t="s">
        <v>44</v>
      </c>
      <c r="H324" s="1" t="s">
        <v>34</v>
      </c>
      <c r="I324" s="1" t="s">
        <v>22</v>
      </c>
      <c r="J324" s="3">
        <v>1602</v>
      </c>
      <c r="K324" s="1" t="s">
        <v>391</v>
      </c>
      <c r="L324" s="1" t="s">
        <v>22</v>
      </c>
      <c r="M324" s="1" t="s">
        <v>392</v>
      </c>
      <c r="N324" s="1" t="s">
        <v>403</v>
      </c>
      <c r="O324" s="2">
        <v>40268</v>
      </c>
      <c r="P324" s="2">
        <v>40281</v>
      </c>
      <c r="Q324" s="1" t="s">
        <v>23</v>
      </c>
    </row>
    <row r="325" spans="1:17" x14ac:dyDescent="0.25">
      <c r="A325" s="1" t="s">
        <v>24</v>
      </c>
      <c r="B325" s="1" t="s">
        <v>371</v>
      </c>
      <c r="C325" s="1" t="s">
        <v>403</v>
      </c>
      <c r="D325" s="1" t="s">
        <v>632</v>
      </c>
      <c r="E325" s="1" t="s">
        <v>620</v>
      </c>
      <c r="F325" s="1" t="s">
        <v>19</v>
      </c>
      <c r="G325" s="1" t="s">
        <v>65</v>
      </c>
      <c r="H325" s="1" t="s">
        <v>49</v>
      </c>
      <c r="I325" s="1" t="s">
        <v>22</v>
      </c>
      <c r="J325" s="3">
        <v>-15851</v>
      </c>
      <c r="K325" s="1" t="s">
        <v>391</v>
      </c>
      <c r="L325" s="1" t="s">
        <v>22</v>
      </c>
      <c r="M325" s="1" t="s">
        <v>392</v>
      </c>
      <c r="N325" s="1" t="s">
        <v>403</v>
      </c>
      <c r="O325" s="2">
        <v>40268</v>
      </c>
      <c r="P325" s="2">
        <v>40281</v>
      </c>
      <c r="Q325" s="1" t="s">
        <v>23</v>
      </c>
    </row>
    <row r="326" spans="1:17" x14ac:dyDescent="0.25">
      <c r="A326" s="1" t="s">
        <v>24</v>
      </c>
      <c r="B326" s="1" t="s">
        <v>371</v>
      </c>
      <c r="C326" s="1" t="s">
        <v>403</v>
      </c>
      <c r="D326" s="1" t="s">
        <v>633</v>
      </c>
      <c r="E326" s="1" t="s">
        <v>622</v>
      </c>
      <c r="F326" s="1" t="s">
        <v>19</v>
      </c>
      <c r="G326" s="1" t="s">
        <v>65</v>
      </c>
      <c r="H326" s="1" t="s">
        <v>49</v>
      </c>
      <c r="I326" s="1" t="s">
        <v>22</v>
      </c>
      <c r="J326" s="3">
        <v>-3081</v>
      </c>
      <c r="K326" s="1" t="s">
        <v>391</v>
      </c>
      <c r="L326" s="1" t="s">
        <v>22</v>
      </c>
      <c r="M326" s="1" t="s">
        <v>392</v>
      </c>
      <c r="N326" s="1" t="s">
        <v>403</v>
      </c>
      <c r="O326" s="2">
        <v>40268</v>
      </c>
      <c r="P326" s="2">
        <v>40281</v>
      </c>
      <c r="Q326" s="1" t="s">
        <v>23</v>
      </c>
    </row>
    <row r="327" spans="1:17" x14ac:dyDescent="0.25">
      <c r="A327" s="1" t="s">
        <v>24</v>
      </c>
      <c r="B327" s="1" t="s">
        <v>371</v>
      </c>
      <c r="C327" s="1" t="s">
        <v>403</v>
      </c>
      <c r="D327" s="1" t="s">
        <v>632</v>
      </c>
      <c r="E327" s="1" t="s">
        <v>620</v>
      </c>
      <c r="F327" s="1" t="s">
        <v>19</v>
      </c>
      <c r="G327" s="1" t="s">
        <v>65</v>
      </c>
      <c r="H327" s="1" t="s">
        <v>49</v>
      </c>
      <c r="I327" s="1" t="s">
        <v>22</v>
      </c>
      <c r="J327" s="3">
        <v>-2635</v>
      </c>
      <c r="K327" s="1" t="s">
        <v>391</v>
      </c>
      <c r="L327" s="1" t="s">
        <v>22</v>
      </c>
      <c r="M327" s="1" t="s">
        <v>392</v>
      </c>
      <c r="N327" s="1" t="s">
        <v>403</v>
      </c>
      <c r="O327" s="2">
        <v>40268</v>
      </c>
      <c r="P327" s="2">
        <v>40281</v>
      </c>
      <c r="Q327" s="1" t="s">
        <v>23</v>
      </c>
    </row>
    <row r="328" spans="1:17" x14ac:dyDescent="0.25">
      <c r="A328" s="1" t="s">
        <v>24</v>
      </c>
      <c r="B328" s="1" t="s">
        <v>371</v>
      </c>
      <c r="C328" s="1" t="s">
        <v>403</v>
      </c>
      <c r="D328" s="1" t="s">
        <v>633</v>
      </c>
      <c r="E328" s="1" t="s">
        <v>622</v>
      </c>
      <c r="F328" s="1" t="s">
        <v>19</v>
      </c>
      <c r="G328" s="1" t="s">
        <v>65</v>
      </c>
      <c r="H328" s="1" t="s">
        <v>49</v>
      </c>
      <c r="I328" s="1" t="s">
        <v>22</v>
      </c>
      <c r="J328" s="3">
        <v>-512</v>
      </c>
      <c r="K328" s="1" t="s">
        <v>391</v>
      </c>
      <c r="L328" s="1" t="s">
        <v>22</v>
      </c>
      <c r="M328" s="1" t="s">
        <v>392</v>
      </c>
      <c r="N328" s="1" t="s">
        <v>403</v>
      </c>
      <c r="O328" s="2">
        <v>40268</v>
      </c>
      <c r="P328" s="2">
        <v>40281</v>
      </c>
      <c r="Q328" s="1" t="s">
        <v>23</v>
      </c>
    </row>
    <row r="329" spans="1:17" x14ac:dyDescent="0.25">
      <c r="A329" s="1" t="s">
        <v>24</v>
      </c>
      <c r="B329" s="1" t="s">
        <v>371</v>
      </c>
      <c r="C329" s="1" t="s">
        <v>403</v>
      </c>
      <c r="D329" s="1" t="s">
        <v>630</v>
      </c>
      <c r="E329" s="1" t="s">
        <v>620</v>
      </c>
      <c r="F329" s="1" t="s">
        <v>19</v>
      </c>
      <c r="G329" s="1" t="s">
        <v>44</v>
      </c>
      <c r="H329" s="1" t="s">
        <v>34</v>
      </c>
      <c r="I329" s="1" t="s">
        <v>22</v>
      </c>
      <c r="J329" s="3">
        <v>-810</v>
      </c>
      <c r="K329" s="1" t="s">
        <v>391</v>
      </c>
      <c r="L329" s="1" t="s">
        <v>22</v>
      </c>
      <c r="M329" s="1" t="s">
        <v>392</v>
      </c>
      <c r="N329" s="1" t="s">
        <v>403</v>
      </c>
      <c r="O329" s="2">
        <v>40268</v>
      </c>
      <c r="P329" s="2">
        <v>40281</v>
      </c>
      <c r="Q329" s="1" t="s">
        <v>23</v>
      </c>
    </row>
    <row r="330" spans="1:17" x14ac:dyDescent="0.25">
      <c r="A330" s="1" t="s">
        <v>24</v>
      </c>
      <c r="B330" s="1" t="s">
        <v>371</v>
      </c>
      <c r="C330" s="1" t="s">
        <v>403</v>
      </c>
      <c r="D330" s="1" t="s">
        <v>631</v>
      </c>
      <c r="E330" s="1" t="s">
        <v>622</v>
      </c>
      <c r="F330" s="1" t="s">
        <v>19</v>
      </c>
      <c r="G330" s="1" t="s">
        <v>44</v>
      </c>
      <c r="H330" s="1" t="s">
        <v>34</v>
      </c>
      <c r="I330" s="1" t="s">
        <v>22</v>
      </c>
      <c r="J330" s="3">
        <v>-327</v>
      </c>
      <c r="K330" s="1" t="s">
        <v>391</v>
      </c>
      <c r="L330" s="1" t="s">
        <v>22</v>
      </c>
      <c r="M330" s="1" t="s">
        <v>392</v>
      </c>
      <c r="N330" s="1" t="s">
        <v>403</v>
      </c>
      <c r="O330" s="2">
        <v>40268</v>
      </c>
      <c r="P330" s="2">
        <v>40281</v>
      </c>
      <c r="Q330" s="1" t="s">
        <v>23</v>
      </c>
    </row>
    <row r="331" spans="1:17" x14ac:dyDescent="0.25">
      <c r="A331" s="1" t="s">
        <v>24</v>
      </c>
      <c r="B331" s="1" t="s">
        <v>371</v>
      </c>
      <c r="C331" s="1" t="s">
        <v>403</v>
      </c>
      <c r="D331" s="1" t="s">
        <v>634</v>
      </c>
      <c r="E331" s="1" t="s">
        <v>620</v>
      </c>
      <c r="F331" s="1" t="s">
        <v>19</v>
      </c>
      <c r="G331" s="1" t="s">
        <v>380</v>
      </c>
      <c r="H331" s="1" t="s">
        <v>49</v>
      </c>
      <c r="I331" s="1" t="s">
        <v>22</v>
      </c>
      <c r="J331" s="3">
        <v>-1399</v>
      </c>
      <c r="K331" s="1" t="s">
        <v>408</v>
      </c>
      <c r="L331" s="1" t="s">
        <v>22</v>
      </c>
      <c r="M331" s="1" t="s">
        <v>392</v>
      </c>
      <c r="N331" s="1" t="s">
        <v>403</v>
      </c>
      <c r="O331" s="2">
        <v>40268</v>
      </c>
      <c r="P331" s="2">
        <v>40281</v>
      </c>
      <c r="Q331" s="1" t="s">
        <v>23</v>
      </c>
    </row>
    <row r="332" spans="1:17" x14ac:dyDescent="0.25">
      <c r="A332" s="1" t="s">
        <v>24</v>
      </c>
      <c r="B332" s="1" t="s">
        <v>371</v>
      </c>
      <c r="C332" s="1" t="s">
        <v>403</v>
      </c>
      <c r="D332" s="1" t="s">
        <v>635</v>
      </c>
      <c r="E332" s="1" t="s">
        <v>622</v>
      </c>
      <c r="F332" s="1" t="s">
        <v>19</v>
      </c>
      <c r="G332" s="1" t="s">
        <v>380</v>
      </c>
      <c r="H332" s="1" t="s">
        <v>49</v>
      </c>
      <c r="I332" s="1" t="s">
        <v>22</v>
      </c>
      <c r="J332" s="3">
        <v>-77</v>
      </c>
      <c r="K332" s="1" t="s">
        <v>408</v>
      </c>
      <c r="L332" s="1" t="s">
        <v>22</v>
      </c>
      <c r="M332" s="1" t="s">
        <v>392</v>
      </c>
      <c r="N332" s="1" t="s">
        <v>403</v>
      </c>
      <c r="O332" s="2">
        <v>40268</v>
      </c>
      <c r="P332" s="2">
        <v>40281</v>
      </c>
      <c r="Q332" s="1" t="s">
        <v>23</v>
      </c>
    </row>
    <row r="333" spans="1:17" x14ac:dyDescent="0.25">
      <c r="A333" s="1" t="s">
        <v>24</v>
      </c>
      <c r="B333" s="1" t="s">
        <v>371</v>
      </c>
      <c r="C333" s="1" t="s">
        <v>403</v>
      </c>
      <c r="D333" s="1" t="s">
        <v>634</v>
      </c>
      <c r="E333" s="1" t="s">
        <v>620</v>
      </c>
      <c r="F333" s="1" t="s">
        <v>19</v>
      </c>
      <c r="G333" s="1" t="s">
        <v>380</v>
      </c>
      <c r="H333" s="1" t="s">
        <v>49</v>
      </c>
      <c r="I333" s="1" t="s">
        <v>22</v>
      </c>
      <c r="J333" s="3">
        <v>-233</v>
      </c>
      <c r="K333" s="1" t="s">
        <v>408</v>
      </c>
      <c r="L333" s="1" t="s">
        <v>22</v>
      </c>
      <c r="M333" s="1" t="s">
        <v>392</v>
      </c>
      <c r="N333" s="1" t="s">
        <v>403</v>
      </c>
      <c r="O333" s="2">
        <v>40268</v>
      </c>
      <c r="P333" s="2">
        <v>40281</v>
      </c>
      <c r="Q333" s="1" t="s">
        <v>23</v>
      </c>
    </row>
    <row r="334" spans="1:17" x14ac:dyDescent="0.25">
      <c r="A334" s="1" t="s">
        <v>24</v>
      </c>
      <c r="B334" s="1" t="s">
        <v>371</v>
      </c>
      <c r="C334" s="1" t="s">
        <v>403</v>
      </c>
      <c r="D334" s="1" t="s">
        <v>635</v>
      </c>
      <c r="E334" s="1" t="s">
        <v>622</v>
      </c>
      <c r="F334" s="1" t="s">
        <v>19</v>
      </c>
      <c r="G334" s="1" t="s">
        <v>380</v>
      </c>
      <c r="H334" s="1" t="s">
        <v>49</v>
      </c>
      <c r="I334" s="1" t="s">
        <v>22</v>
      </c>
      <c r="J334" s="3">
        <v>-13</v>
      </c>
      <c r="K334" s="1" t="s">
        <v>408</v>
      </c>
      <c r="L334" s="1" t="s">
        <v>22</v>
      </c>
      <c r="M334" s="1" t="s">
        <v>392</v>
      </c>
      <c r="N334" s="1" t="s">
        <v>403</v>
      </c>
      <c r="O334" s="2">
        <v>40268</v>
      </c>
      <c r="P334" s="2">
        <v>40281</v>
      </c>
      <c r="Q334" s="1" t="s">
        <v>23</v>
      </c>
    </row>
    <row r="335" spans="1:17" x14ac:dyDescent="0.25">
      <c r="A335" s="1" t="s">
        <v>24</v>
      </c>
      <c r="B335" s="1" t="s">
        <v>371</v>
      </c>
      <c r="C335" s="1" t="s">
        <v>403</v>
      </c>
      <c r="D335" s="1" t="s">
        <v>630</v>
      </c>
      <c r="E335" s="1" t="s">
        <v>620</v>
      </c>
      <c r="F335" s="1" t="s">
        <v>19</v>
      </c>
      <c r="G335" s="1" t="s">
        <v>44</v>
      </c>
      <c r="H335" s="1" t="s">
        <v>34</v>
      </c>
      <c r="I335" s="1" t="s">
        <v>22</v>
      </c>
      <c r="J335" s="3">
        <v>2320</v>
      </c>
      <c r="K335" s="1" t="s">
        <v>391</v>
      </c>
      <c r="L335" s="1" t="s">
        <v>22</v>
      </c>
      <c r="M335" s="1" t="s">
        <v>392</v>
      </c>
      <c r="N335" s="1" t="s">
        <v>403</v>
      </c>
      <c r="O335" s="2">
        <v>40268</v>
      </c>
      <c r="P335" s="2">
        <v>40281</v>
      </c>
      <c r="Q335" s="1" t="s">
        <v>23</v>
      </c>
    </row>
    <row r="336" spans="1:17" x14ac:dyDescent="0.25">
      <c r="A336" s="1" t="s">
        <v>24</v>
      </c>
      <c r="B336" s="1" t="s">
        <v>371</v>
      </c>
      <c r="C336" s="1" t="s">
        <v>403</v>
      </c>
      <c r="D336" s="1" t="s">
        <v>631</v>
      </c>
      <c r="E336" s="1" t="s">
        <v>622</v>
      </c>
      <c r="F336" s="1" t="s">
        <v>19</v>
      </c>
      <c r="G336" s="1" t="s">
        <v>44</v>
      </c>
      <c r="H336" s="1" t="s">
        <v>34</v>
      </c>
      <c r="I336" s="1" t="s">
        <v>22</v>
      </c>
      <c r="J336" s="3">
        <v>938</v>
      </c>
      <c r="K336" s="1" t="s">
        <v>391</v>
      </c>
      <c r="L336" s="1" t="s">
        <v>22</v>
      </c>
      <c r="M336" s="1" t="s">
        <v>392</v>
      </c>
      <c r="N336" s="1" t="s">
        <v>403</v>
      </c>
      <c r="O336" s="2">
        <v>40268</v>
      </c>
      <c r="P336" s="2">
        <v>40281</v>
      </c>
      <c r="Q336" s="1" t="s">
        <v>23</v>
      </c>
    </row>
    <row r="337" spans="1:17" x14ac:dyDescent="0.25">
      <c r="A337" s="1" t="s">
        <v>24</v>
      </c>
      <c r="B337" s="1" t="s">
        <v>371</v>
      </c>
      <c r="C337" s="1" t="s">
        <v>403</v>
      </c>
      <c r="D337" s="1" t="s">
        <v>634</v>
      </c>
      <c r="E337" s="1" t="s">
        <v>620</v>
      </c>
      <c r="F337" s="1" t="s">
        <v>19</v>
      </c>
      <c r="G337" s="1" t="s">
        <v>380</v>
      </c>
      <c r="H337" s="1" t="s">
        <v>49</v>
      </c>
      <c r="I337" s="1" t="s">
        <v>22</v>
      </c>
      <c r="J337" s="3">
        <v>-2137</v>
      </c>
      <c r="K337" s="1" t="s">
        <v>391</v>
      </c>
      <c r="L337" s="1" t="s">
        <v>22</v>
      </c>
      <c r="M337" s="1" t="s">
        <v>392</v>
      </c>
      <c r="N337" s="1" t="s">
        <v>403</v>
      </c>
      <c r="O337" s="2">
        <v>40268</v>
      </c>
      <c r="P337" s="2">
        <v>40281</v>
      </c>
      <c r="Q337" s="1" t="s">
        <v>23</v>
      </c>
    </row>
    <row r="338" spans="1:17" x14ac:dyDescent="0.25">
      <c r="A338" s="1" t="s">
        <v>24</v>
      </c>
      <c r="B338" s="1" t="s">
        <v>371</v>
      </c>
      <c r="C338" s="1" t="s">
        <v>403</v>
      </c>
      <c r="D338" s="1" t="s">
        <v>635</v>
      </c>
      <c r="E338" s="1" t="s">
        <v>622</v>
      </c>
      <c r="F338" s="1" t="s">
        <v>19</v>
      </c>
      <c r="G338" s="1" t="s">
        <v>380</v>
      </c>
      <c r="H338" s="1" t="s">
        <v>49</v>
      </c>
      <c r="I338" s="1" t="s">
        <v>22</v>
      </c>
      <c r="J338" s="3">
        <v>218</v>
      </c>
      <c r="K338" s="1" t="s">
        <v>391</v>
      </c>
      <c r="L338" s="1" t="s">
        <v>22</v>
      </c>
      <c r="M338" s="1" t="s">
        <v>392</v>
      </c>
      <c r="N338" s="1" t="s">
        <v>403</v>
      </c>
      <c r="O338" s="2">
        <v>40268</v>
      </c>
      <c r="P338" s="2">
        <v>40281</v>
      </c>
      <c r="Q338" s="1" t="s">
        <v>23</v>
      </c>
    </row>
    <row r="339" spans="1:17" x14ac:dyDescent="0.25">
      <c r="A339" s="1" t="s">
        <v>24</v>
      </c>
      <c r="B339" s="1" t="s">
        <v>371</v>
      </c>
      <c r="C339" s="1" t="s">
        <v>403</v>
      </c>
      <c r="D339" s="1" t="s">
        <v>634</v>
      </c>
      <c r="E339" s="1" t="s">
        <v>620</v>
      </c>
      <c r="F339" s="1" t="s">
        <v>19</v>
      </c>
      <c r="G339" s="1" t="s">
        <v>380</v>
      </c>
      <c r="H339" s="1" t="s">
        <v>49</v>
      </c>
      <c r="I339" s="1" t="s">
        <v>22</v>
      </c>
      <c r="J339" s="3">
        <v>-355</v>
      </c>
      <c r="K339" s="1" t="s">
        <v>391</v>
      </c>
      <c r="L339" s="1" t="s">
        <v>22</v>
      </c>
      <c r="M339" s="1" t="s">
        <v>392</v>
      </c>
      <c r="N339" s="1" t="s">
        <v>403</v>
      </c>
      <c r="O339" s="2">
        <v>40268</v>
      </c>
      <c r="P339" s="2">
        <v>40281</v>
      </c>
      <c r="Q339" s="1" t="s">
        <v>23</v>
      </c>
    </row>
    <row r="340" spans="1:17" x14ac:dyDescent="0.25">
      <c r="A340" s="1" t="s">
        <v>24</v>
      </c>
      <c r="B340" s="1" t="s">
        <v>371</v>
      </c>
      <c r="C340" s="1" t="s">
        <v>403</v>
      </c>
      <c r="D340" s="1" t="s">
        <v>635</v>
      </c>
      <c r="E340" s="1" t="s">
        <v>622</v>
      </c>
      <c r="F340" s="1" t="s">
        <v>19</v>
      </c>
      <c r="G340" s="1" t="s">
        <v>380</v>
      </c>
      <c r="H340" s="1" t="s">
        <v>49</v>
      </c>
      <c r="I340" s="1" t="s">
        <v>22</v>
      </c>
      <c r="J340" s="3">
        <v>36</v>
      </c>
      <c r="K340" s="1" t="s">
        <v>391</v>
      </c>
      <c r="L340" s="1" t="s">
        <v>22</v>
      </c>
      <c r="M340" s="1" t="s">
        <v>392</v>
      </c>
      <c r="N340" s="1" t="s">
        <v>403</v>
      </c>
      <c r="O340" s="2">
        <v>40268</v>
      </c>
      <c r="P340" s="2">
        <v>40281</v>
      </c>
      <c r="Q340" s="1" t="s">
        <v>23</v>
      </c>
    </row>
    <row r="341" spans="1:17" x14ac:dyDescent="0.25">
      <c r="A341" s="1" t="s">
        <v>24</v>
      </c>
      <c r="B341" s="1" t="s">
        <v>371</v>
      </c>
      <c r="C341" s="1" t="s">
        <v>406</v>
      </c>
      <c r="D341" s="1" t="s">
        <v>624</v>
      </c>
      <c r="E341" s="1" t="s">
        <v>622</v>
      </c>
      <c r="F341" s="1" t="s">
        <v>19</v>
      </c>
      <c r="G341" s="1" t="s">
        <v>33</v>
      </c>
      <c r="H341" s="1" t="s">
        <v>21</v>
      </c>
      <c r="I341" s="1" t="s">
        <v>22</v>
      </c>
      <c r="J341" s="3">
        <v>12</v>
      </c>
      <c r="K341" s="1" t="s">
        <v>391</v>
      </c>
      <c r="L341" s="1" t="s">
        <v>22</v>
      </c>
      <c r="M341" s="1" t="s">
        <v>392</v>
      </c>
      <c r="N341" s="1" t="s">
        <v>406</v>
      </c>
      <c r="O341" s="2">
        <v>40268</v>
      </c>
      <c r="P341" s="2">
        <v>40568</v>
      </c>
      <c r="Q341" s="1" t="s">
        <v>23</v>
      </c>
    </row>
    <row r="342" spans="1:17" x14ac:dyDescent="0.25">
      <c r="A342" s="1" t="s">
        <v>24</v>
      </c>
      <c r="B342" s="1" t="s">
        <v>371</v>
      </c>
      <c r="C342" s="1" t="s">
        <v>406</v>
      </c>
      <c r="D342" s="1" t="s">
        <v>623</v>
      </c>
      <c r="E342" s="1" t="s">
        <v>620</v>
      </c>
      <c r="F342" s="1" t="s">
        <v>19</v>
      </c>
      <c r="G342" s="1" t="s">
        <v>33</v>
      </c>
      <c r="H342" s="1" t="s">
        <v>21</v>
      </c>
      <c r="I342" s="1" t="s">
        <v>22</v>
      </c>
      <c r="J342" s="3">
        <v>28</v>
      </c>
      <c r="K342" s="1" t="s">
        <v>391</v>
      </c>
      <c r="L342" s="1" t="s">
        <v>22</v>
      </c>
      <c r="M342" s="1" t="s">
        <v>392</v>
      </c>
      <c r="N342" s="1" t="s">
        <v>406</v>
      </c>
      <c r="O342" s="2">
        <v>40268</v>
      </c>
      <c r="P342" s="2">
        <v>40568</v>
      </c>
      <c r="Q342" s="1" t="s">
        <v>23</v>
      </c>
    </row>
    <row r="343" spans="1:17" x14ac:dyDescent="0.25">
      <c r="A343" s="1" t="s">
        <v>24</v>
      </c>
      <c r="B343" s="1" t="s">
        <v>371</v>
      </c>
      <c r="C343" s="1" t="s">
        <v>406</v>
      </c>
      <c r="D343" s="1" t="s">
        <v>623</v>
      </c>
      <c r="E343" s="1" t="s">
        <v>620</v>
      </c>
      <c r="F343" s="1" t="s">
        <v>19</v>
      </c>
      <c r="G343" s="1" t="s">
        <v>33</v>
      </c>
      <c r="H343" s="1" t="s">
        <v>21</v>
      </c>
      <c r="I343" s="1" t="s">
        <v>22</v>
      </c>
      <c r="J343" s="3">
        <v>-28</v>
      </c>
      <c r="K343" s="1" t="s">
        <v>391</v>
      </c>
      <c r="L343" s="1" t="s">
        <v>22</v>
      </c>
      <c r="M343" s="1" t="s">
        <v>392</v>
      </c>
      <c r="N343" s="1" t="s">
        <v>406</v>
      </c>
      <c r="O343" s="2">
        <v>40268</v>
      </c>
      <c r="P343" s="2">
        <v>40568</v>
      </c>
      <c r="Q343" s="1" t="s">
        <v>23</v>
      </c>
    </row>
    <row r="344" spans="1:17" x14ac:dyDescent="0.25">
      <c r="A344" s="1" t="s">
        <v>24</v>
      </c>
      <c r="B344" s="1" t="s">
        <v>371</v>
      </c>
      <c r="C344" s="1" t="s">
        <v>406</v>
      </c>
      <c r="D344" s="1" t="s">
        <v>624</v>
      </c>
      <c r="E344" s="1" t="s">
        <v>622</v>
      </c>
      <c r="F344" s="1" t="s">
        <v>19</v>
      </c>
      <c r="G344" s="1" t="s">
        <v>33</v>
      </c>
      <c r="H344" s="1" t="s">
        <v>21</v>
      </c>
      <c r="I344" s="1" t="s">
        <v>22</v>
      </c>
      <c r="J344" s="3">
        <v>71</v>
      </c>
      <c r="K344" s="1" t="s">
        <v>391</v>
      </c>
      <c r="L344" s="1" t="s">
        <v>22</v>
      </c>
      <c r="M344" s="1" t="s">
        <v>392</v>
      </c>
      <c r="N344" s="1" t="s">
        <v>406</v>
      </c>
      <c r="O344" s="2">
        <v>40268</v>
      </c>
      <c r="P344" s="2">
        <v>40568</v>
      </c>
      <c r="Q344" s="1" t="s">
        <v>23</v>
      </c>
    </row>
    <row r="345" spans="1:17" x14ac:dyDescent="0.25">
      <c r="A345" s="1" t="s">
        <v>24</v>
      </c>
      <c r="B345" s="1" t="s">
        <v>371</v>
      </c>
      <c r="C345" s="1" t="s">
        <v>406</v>
      </c>
      <c r="D345" s="1" t="s">
        <v>623</v>
      </c>
      <c r="E345" s="1" t="s">
        <v>620</v>
      </c>
      <c r="F345" s="1" t="s">
        <v>19</v>
      </c>
      <c r="G345" s="1" t="s">
        <v>33</v>
      </c>
      <c r="H345" s="1" t="s">
        <v>21</v>
      </c>
      <c r="I345" s="1" t="s">
        <v>22</v>
      </c>
      <c r="J345" s="3">
        <v>-166</v>
      </c>
      <c r="K345" s="1" t="s">
        <v>391</v>
      </c>
      <c r="L345" s="1" t="s">
        <v>22</v>
      </c>
      <c r="M345" s="1" t="s">
        <v>392</v>
      </c>
      <c r="N345" s="1" t="s">
        <v>406</v>
      </c>
      <c r="O345" s="2">
        <v>40268</v>
      </c>
      <c r="P345" s="2">
        <v>40568</v>
      </c>
      <c r="Q345" s="1" t="s">
        <v>23</v>
      </c>
    </row>
    <row r="346" spans="1:17" x14ac:dyDescent="0.25">
      <c r="A346" s="1" t="s">
        <v>24</v>
      </c>
      <c r="B346" s="1" t="s">
        <v>371</v>
      </c>
      <c r="C346" s="1" t="s">
        <v>406</v>
      </c>
      <c r="D346" s="1" t="s">
        <v>623</v>
      </c>
      <c r="E346" s="1" t="s">
        <v>620</v>
      </c>
      <c r="F346" s="1" t="s">
        <v>19</v>
      </c>
      <c r="G346" s="1" t="s">
        <v>33</v>
      </c>
      <c r="H346" s="1" t="s">
        <v>21</v>
      </c>
      <c r="I346" s="1" t="s">
        <v>22</v>
      </c>
      <c r="J346" s="3">
        <v>167</v>
      </c>
      <c r="K346" s="1" t="s">
        <v>391</v>
      </c>
      <c r="L346" s="1" t="s">
        <v>22</v>
      </c>
      <c r="M346" s="1" t="s">
        <v>392</v>
      </c>
      <c r="N346" s="1" t="s">
        <v>406</v>
      </c>
      <c r="O346" s="2">
        <v>40268</v>
      </c>
      <c r="P346" s="2">
        <v>40568</v>
      </c>
      <c r="Q346" s="1" t="s">
        <v>23</v>
      </c>
    </row>
    <row r="347" spans="1:17" x14ac:dyDescent="0.25">
      <c r="A347" s="1" t="s">
        <v>24</v>
      </c>
      <c r="B347" s="1" t="s">
        <v>371</v>
      </c>
      <c r="C347" s="1" t="s">
        <v>406</v>
      </c>
      <c r="D347" s="1" t="s">
        <v>624</v>
      </c>
      <c r="E347" s="1" t="s">
        <v>622</v>
      </c>
      <c r="F347" s="1" t="s">
        <v>19</v>
      </c>
      <c r="G347" s="1" t="s">
        <v>33</v>
      </c>
      <c r="H347" s="1" t="s">
        <v>21</v>
      </c>
      <c r="I347" s="1" t="s">
        <v>22</v>
      </c>
      <c r="J347" s="3">
        <v>-1506</v>
      </c>
      <c r="K347" s="1" t="s">
        <v>391</v>
      </c>
      <c r="L347" s="1" t="s">
        <v>22</v>
      </c>
      <c r="M347" s="1" t="s">
        <v>392</v>
      </c>
      <c r="N347" s="1" t="s">
        <v>406</v>
      </c>
      <c r="O347" s="2">
        <v>40268</v>
      </c>
      <c r="P347" s="2">
        <v>40568</v>
      </c>
      <c r="Q347" s="1" t="s">
        <v>23</v>
      </c>
    </row>
    <row r="348" spans="1:17" x14ac:dyDescent="0.25">
      <c r="A348" s="1" t="s">
        <v>24</v>
      </c>
      <c r="B348" s="1" t="s">
        <v>371</v>
      </c>
      <c r="C348" s="1" t="s">
        <v>406</v>
      </c>
      <c r="D348" s="1" t="s">
        <v>623</v>
      </c>
      <c r="E348" s="1" t="s">
        <v>620</v>
      </c>
      <c r="F348" s="1" t="s">
        <v>19</v>
      </c>
      <c r="G348" s="1" t="s">
        <v>33</v>
      </c>
      <c r="H348" s="1" t="s">
        <v>21</v>
      </c>
      <c r="I348" s="1" t="s">
        <v>22</v>
      </c>
      <c r="J348" s="3">
        <v>-3582</v>
      </c>
      <c r="K348" s="1" t="s">
        <v>391</v>
      </c>
      <c r="L348" s="1" t="s">
        <v>22</v>
      </c>
      <c r="M348" s="1" t="s">
        <v>392</v>
      </c>
      <c r="N348" s="1" t="s">
        <v>406</v>
      </c>
      <c r="O348" s="2">
        <v>40268</v>
      </c>
      <c r="P348" s="2">
        <v>40568</v>
      </c>
      <c r="Q348" s="1" t="s">
        <v>23</v>
      </c>
    </row>
    <row r="349" spans="1:17" x14ac:dyDescent="0.25">
      <c r="A349" s="1" t="s">
        <v>24</v>
      </c>
      <c r="B349" s="1" t="s">
        <v>371</v>
      </c>
      <c r="C349" s="1" t="s">
        <v>406</v>
      </c>
      <c r="D349" s="1" t="s">
        <v>624</v>
      </c>
      <c r="E349" s="1" t="s">
        <v>622</v>
      </c>
      <c r="F349" s="1" t="s">
        <v>19</v>
      </c>
      <c r="G349" s="1" t="s">
        <v>33</v>
      </c>
      <c r="H349" s="1" t="s">
        <v>21</v>
      </c>
      <c r="I349" s="1" t="s">
        <v>22</v>
      </c>
      <c r="J349" s="3">
        <v>-9055</v>
      </c>
      <c r="K349" s="1" t="s">
        <v>391</v>
      </c>
      <c r="L349" s="1" t="s">
        <v>22</v>
      </c>
      <c r="M349" s="1" t="s">
        <v>392</v>
      </c>
      <c r="N349" s="1" t="s">
        <v>406</v>
      </c>
      <c r="O349" s="2">
        <v>40268</v>
      </c>
      <c r="P349" s="2">
        <v>40568</v>
      </c>
      <c r="Q349" s="1" t="s">
        <v>23</v>
      </c>
    </row>
    <row r="350" spans="1:17" x14ac:dyDescent="0.25">
      <c r="A350" s="1" t="s">
        <v>24</v>
      </c>
      <c r="B350" s="1" t="s">
        <v>371</v>
      </c>
      <c r="C350" s="1" t="s">
        <v>406</v>
      </c>
      <c r="D350" s="1" t="s">
        <v>623</v>
      </c>
      <c r="E350" s="1" t="s">
        <v>620</v>
      </c>
      <c r="F350" s="1" t="s">
        <v>19</v>
      </c>
      <c r="G350" s="1" t="s">
        <v>33</v>
      </c>
      <c r="H350" s="1" t="s">
        <v>21</v>
      </c>
      <c r="I350" s="1" t="s">
        <v>22</v>
      </c>
      <c r="J350" s="3">
        <v>-21537</v>
      </c>
      <c r="K350" s="1" t="s">
        <v>391</v>
      </c>
      <c r="L350" s="1" t="s">
        <v>22</v>
      </c>
      <c r="M350" s="1" t="s">
        <v>392</v>
      </c>
      <c r="N350" s="1" t="s">
        <v>406</v>
      </c>
      <c r="O350" s="2">
        <v>40268</v>
      </c>
      <c r="P350" s="2">
        <v>40568</v>
      </c>
      <c r="Q350" s="1" t="s">
        <v>23</v>
      </c>
    </row>
    <row r="351" spans="1:17" x14ac:dyDescent="0.25">
      <c r="A351" s="1" t="s">
        <v>24</v>
      </c>
      <c r="B351" s="1" t="s">
        <v>371</v>
      </c>
      <c r="C351" s="1" t="s">
        <v>406</v>
      </c>
      <c r="D351" s="1" t="s">
        <v>647</v>
      </c>
      <c r="E351" s="1" t="s">
        <v>620</v>
      </c>
      <c r="F351" s="1" t="s">
        <v>19</v>
      </c>
      <c r="G351" s="1" t="s">
        <v>59</v>
      </c>
      <c r="H351" s="1" t="s">
        <v>21</v>
      </c>
      <c r="I351" s="1" t="s">
        <v>22</v>
      </c>
      <c r="J351" s="3">
        <v>21537</v>
      </c>
      <c r="K351" s="1" t="s">
        <v>391</v>
      </c>
      <c r="L351" s="1" t="s">
        <v>22</v>
      </c>
      <c r="M351" s="1" t="s">
        <v>392</v>
      </c>
      <c r="N351" s="1" t="s">
        <v>406</v>
      </c>
      <c r="O351" s="2">
        <v>40268</v>
      </c>
      <c r="P351" s="2">
        <v>40568</v>
      </c>
      <c r="Q351" s="1" t="s">
        <v>23</v>
      </c>
    </row>
    <row r="352" spans="1:17" x14ac:dyDescent="0.25">
      <c r="A352" s="1" t="s">
        <v>24</v>
      </c>
      <c r="B352" s="1" t="s">
        <v>371</v>
      </c>
      <c r="C352" s="1" t="s">
        <v>406</v>
      </c>
      <c r="D352" s="1" t="s">
        <v>647</v>
      </c>
      <c r="E352" s="1" t="s">
        <v>620</v>
      </c>
      <c r="F352" s="1" t="s">
        <v>19</v>
      </c>
      <c r="G352" s="1" t="s">
        <v>59</v>
      </c>
      <c r="H352" s="1" t="s">
        <v>21</v>
      </c>
      <c r="I352" s="1" t="s">
        <v>22</v>
      </c>
      <c r="J352" s="3">
        <v>3582</v>
      </c>
      <c r="K352" s="1" t="s">
        <v>391</v>
      </c>
      <c r="L352" s="1" t="s">
        <v>22</v>
      </c>
      <c r="M352" s="1" t="s">
        <v>392</v>
      </c>
      <c r="N352" s="1" t="s">
        <v>406</v>
      </c>
      <c r="O352" s="2">
        <v>40268</v>
      </c>
      <c r="P352" s="2">
        <v>40568</v>
      </c>
      <c r="Q352" s="1" t="s">
        <v>23</v>
      </c>
    </row>
    <row r="353" spans="1:17" x14ac:dyDescent="0.25">
      <c r="A353" s="1" t="s">
        <v>24</v>
      </c>
      <c r="B353" s="1" t="s">
        <v>371</v>
      </c>
      <c r="C353" s="1" t="s">
        <v>406</v>
      </c>
      <c r="D353" s="1" t="s">
        <v>648</v>
      </c>
      <c r="E353" s="1" t="s">
        <v>622</v>
      </c>
      <c r="F353" s="1" t="s">
        <v>19</v>
      </c>
      <c r="G353" s="1" t="s">
        <v>59</v>
      </c>
      <c r="H353" s="1" t="s">
        <v>21</v>
      </c>
      <c r="I353" s="1" t="s">
        <v>22</v>
      </c>
      <c r="J353" s="3">
        <v>9055</v>
      </c>
      <c r="K353" s="1" t="s">
        <v>391</v>
      </c>
      <c r="L353" s="1" t="s">
        <v>22</v>
      </c>
      <c r="M353" s="1" t="s">
        <v>392</v>
      </c>
      <c r="N353" s="1" t="s">
        <v>406</v>
      </c>
      <c r="O353" s="2">
        <v>40268</v>
      </c>
      <c r="P353" s="2">
        <v>40568</v>
      </c>
      <c r="Q353" s="1" t="s">
        <v>23</v>
      </c>
    </row>
    <row r="354" spans="1:17" x14ac:dyDescent="0.25">
      <c r="A354" s="1" t="s">
        <v>24</v>
      </c>
      <c r="B354" s="1" t="s">
        <v>371</v>
      </c>
      <c r="C354" s="1" t="s">
        <v>406</v>
      </c>
      <c r="D354" s="1" t="s">
        <v>648</v>
      </c>
      <c r="E354" s="1" t="s">
        <v>622</v>
      </c>
      <c r="F354" s="1" t="s">
        <v>19</v>
      </c>
      <c r="G354" s="1" t="s">
        <v>59</v>
      </c>
      <c r="H354" s="1" t="s">
        <v>21</v>
      </c>
      <c r="I354" s="1" t="s">
        <v>22</v>
      </c>
      <c r="J354" s="3">
        <v>1506</v>
      </c>
      <c r="K354" s="1" t="s">
        <v>391</v>
      </c>
      <c r="L354" s="1" t="s">
        <v>22</v>
      </c>
      <c r="M354" s="1" t="s">
        <v>392</v>
      </c>
      <c r="N354" s="1" t="s">
        <v>406</v>
      </c>
      <c r="O354" s="2">
        <v>40268</v>
      </c>
      <c r="P354" s="2">
        <v>40568</v>
      </c>
      <c r="Q354" s="1" t="s">
        <v>23</v>
      </c>
    </row>
    <row r="355" spans="1:17" x14ac:dyDescent="0.25">
      <c r="A355" s="1" t="s">
        <v>24</v>
      </c>
      <c r="B355" s="1" t="s">
        <v>371</v>
      </c>
      <c r="C355" s="1" t="s">
        <v>403</v>
      </c>
      <c r="D355" s="1" t="s">
        <v>637</v>
      </c>
      <c r="E355" s="1" t="s">
        <v>620</v>
      </c>
      <c r="F355" s="1" t="s">
        <v>19</v>
      </c>
      <c r="G355" s="1" t="s">
        <v>188</v>
      </c>
      <c r="H355" s="1" t="s">
        <v>21</v>
      </c>
      <c r="I355" s="1" t="s">
        <v>22</v>
      </c>
      <c r="J355" s="3">
        <v>1898</v>
      </c>
      <c r="K355" s="1" t="s">
        <v>391</v>
      </c>
      <c r="L355" s="1" t="s">
        <v>22</v>
      </c>
      <c r="M355" s="1" t="s">
        <v>392</v>
      </c>
      <c r="N355" s="1" t="s">
        <v>403</v>
      </c>
      <c r="O355" s="2">
        <v>40268</v>
      </c>
      <c r="P355" s="2">
        <v>40281</v>
      </c>
      <c r="Q355" s="1" t="s">
        <v>23</v>
      </c>
    </row>
    <row r="356" spans="1:17" x14ac:dyDescent="0.25">
      <c r="A356" s="1" t="s">
        <v>24</v>
      </c>
      <c r="B356" s="1" t="s">
        <v>371</v>
      </c>
      <c r="C356" s="1" t="s">
        <v>403</v>
      </c>
      <c r="D356" s="1" t="s">
        <v>638</v>
      </c>
      <c r="E356" s="1" t="s">
        <v>622</v>
      </c>
      <c r="F356" s="1" t="s">
        <v>19</v>
      </c>
      <c r="G356" s="1" t="s">
        <v>188</v>
      </c>
      <c r="H356" s="1" t="s">
        <v>21</v>
      </c>
      <c r="I356" s="1" t="s">
        <v>22</v>
      </c>
      <c r="J356" s="3">
        <v>769</v>
      </c>
      <c r="K356" s="1" t="s">
        <v>391</v>
      </c>
      <c r="L356" s="1" t="s">
        <v>22</v>
      </c>
      <c r="M356" s="1" t="s">
        <v>392</v>
      </c>
      <c r="N356" s="1" t="s">
        <v>403</v>
      </c>
      <c r="O356" s="2">
        <v>40268</v>
      </c>
      <c r="P356" s="2">
        <v>40281</v>
      </c>
      <c r="Q356" s="1" t="s">
        <v>23</v>
      </c>
    </row>
    <row r="357" spans="1:17" x14ac:dyDescent="0.25">
      <c r="A357" s="1" t="s">
        <v>24</v>
      </c>
      <c r="B357" s="1" t="s">
        <v>371</v>
      </c>
      <c r="C357" s="1" t="s">
        <v>403</v>
      </c>
      <c r="D357" s="1" t="s">
        <v>637</v>
      </c>
      <c r="E357" s="1" t="s">
        <v>620</v>
      </c>
      <c r="F357" s="1" t="s">
        <v>19</v>
      </c>
      <c r="G357" s="1" t="s">
        <v>188</v>
      </c>
      <c r="H357" s="1" t="s">
        <v>21</v>
      </c>
      <c r="I357" s="1" t="s">
        <v>22</v>
      </c>
      <c r="J357" s="3">
        <v>315</v>
      </c>
      <c r="K357" s="1" t="s">
        <v>391</v>
      </c>
      <c r="L357" s="1" t="s">
        <v>22</v>
      </c>
      <c r="M357" s="1" t="s">
        <v>392</v>
      </c>
      <c r="N357" s="1" t="s">
        <v>403</v>
      </c>
      <c r="O357" s="2">
        <v>40268</v>
      </c>
      <c r="P357" s="2">
        <v>40281</v>
      </c>
      <c r="Q357" s="1" t="s">
        <v>23</v>
      </c>
    </row>
    <row r="358" spans="1:17" x14ac:dyDescent="0.25">
      <c r="A358" s="1" t="s">
        <v>24</v>
      </c>
      <c r="B358" s="1" t="s">
        <v>371</v>
      </c>
      <c r="C358" s="1" t="s">
        <v>403</v>
      </c>
      <c r="D358" s="1" t="s">
        <v>638</v>
      </c>
      <c r="E358" s="1" t="s">
        <v>622</v>
      </c>
      <c r="F358" s="1" t="s">
        <v>19</v>
      </c>
      <c r="G358" s="1" t="s">
        <v>188</v>
      </c>
      <c r="H358" s="1" t="s">
        <v>21</v>
      </c>
      <c r="I358" s="1" t="s">
        <v>22</v>
      </c>
      <c r="J358" s="3">
        <v>127</v>
      </c>
      <c r="K358" s="1" t="s">
        <v>391</v>
      </c>
      <c r="L358" s="1" t="s">
        <v>22</v>
      </c>
      <c r="M358" s="1" t="s">
        <v>392</v>
      </c>
      <c r="N358" s="1" t="s">
        <v>403</v>
      </c>
      <c r="O358" s="2">
        <v>40268</v>
      </c>
      <c r="P358" s="2">
        <v>40281</v>
      </c>
      <c r="Q358" s="1" t="s">
        <v>23</v>
      </c>
    </row>
    <row r="359" spans="1:17" x14ac:dyDescent="0.25">
      <c r="A359" s="1" t="s">
        <v>24</v>
      </c>
      <c r="B359" s="1" t="s">
        <v>371</v>
      </c>
      <c r="C359" s="1" t="s">
        <v>403</v>
      </c>
      <c r="D359" s="1" t="s">
        <v>639</v>
      </c>
      <c r="E359" s="1" t="s">
        <v>620</v>
      </c>
      <c r="F359" s="1" t="s">
        <v>19</v>
      </c>
      <c r="G359" s="1" t="s">
        <v>379</v>
      </c>
      <c r="H359" s="1" t="s">
        <v>49</v>
      </c>
      <c r="I359" s="1" t="s">
        <v>22</v>
      </c>
      <c r="J359" s="3">
        <v>5057</v>
      </c>
      <c r="K359" s="1" t="s">
        <v>391</v>
      </c>
      <c r="L359" s="1" t="s">
        <v>22</v>
      </c>
      <c r="M359" s="1" t="s">
        <v>392</v>
      </c>
      <c r="N359" s="1" t="s">
        <v>403</v>
      </c>
      <c r="O359" s="2">
        <v>40268</v>
      </c>
      <c r="P359" s="2">
        <v>40281</v>
      </c>
      <c r="Q359" s="1" t="s">
        <v>23</v>
      </c>
    </row>
    <row r="360" spans="1:17" x14ac:dyDescent="0.25">
      <c r="A360" s="1" t="s">
        <v>24</v>
      </c>
      <c r="B360" s="1" t="s">
        <v>371</v>
      </c>
      <c r="C360" s="1" t="s">
        <v>403</v>
      </c>
      <c r="D360" s="1" t="s">
        <v>640</v>
      </c>
      <c r="E360" s="1" t="s">
        <v>622</v>
      </c>
      <c r="F360" s="1" t="s">
        <v>19</v>
      </c>
      <c r="G360" s="1" t="s">
        <v>379</v>
      </c>
      <c r="H360" s="1" t="s">
        <v>49</v>
      </c>
      <c r="I360" s="1" t="s">
        <v>22</v>
      </c>
      <c r="J360" s="3">
        <v>2248</v>
      </c>
      <c r="K360" s="1" t="s">
        <v>391</v>
      </c>
      <c r="L360" s="1" t="s">
        <v>22</v>
      </c>
      <c r="M360" s="1" t="s">
        <v>392</v>
      </c>
      <c r="N360" s="1" t="s">
        <v>403</v>
      </c>
      <c r="O360" s="2">
        <v>40268</v>
      </c>
      <c r="P360" s="2">
        <v>40281</v>
      </c>
      <c r="Q360" s="1" t="s">
        <v>23</v>
      </c>
    </row>
    <row r="361" spans="1:17" x14ac:dyDescent="0.25">
      <c r="A361" s="1" t="s">
        <v>24</v>
      </c>
      <c r="B361" s="1" t="s">
        <v>371</v>
      </c>
      <c r="C361" s="1" t="s">
        <v>403</v>
      </c>
      <c r="D361" s="1" t="s">
        <v>639</v>
      </c>
      <c r="E361" s="1" t="s">
        <v>620</v>
      </c>
      <c r="F361" s="1" t="s">
        <v>19</v>
      </c>
      <c r="G361" s="1" t="s">
        <v>379</v>
      </c>
      <c r="H361" s="1" t="s">
        <v>49</v>
      </c>
      <c r="I361" s="1" t="s">
        <v>22</v>
      </c>
      <c r="J361" s="3">
        <v>841</v>
      </c>
      <c r="K361" s="1" t="s">
        <v>391</v>
      </c>
      <c r="L361" s="1" t="s">
        <v>22</v>
      </c>
      <c r="M361" s="1" t="s">
        <v>392</v>
      </c>
      <c r="N361" s="1" t="s">
        <v>403</v>
      </c>
      <c r="O361" s="2">
        <v>40268</v>
      </c>
      <c r="P361" s="2">
        <v>40281</v>
      </c>
      <c r="Q361" s="1" t="s">
        <v>23</v>
      </c>
    </row>
    <row r="362" spans="1:17" x14ac:dyDescent="0.25">
      <c r="A362" s="1" t="s">
        <v>24</v>
      </c>
      <c r="B362" s="1" t="s">
        <v>371</v>
      </c>
      <c r="C362" s="1" t="s">
        <v>403</v>
      </c>
      <c r="D362" s="1" t="s">
        <v>640</v>
      </c>
      <c r="E362" s="1" t="s">
        <v>622</v>
      </c>
      <c r="F362" s="1" t="s">
        <v>19</v>
      </c>
      <c r="G362" s="1" t="s">
        <v>379</v>
      </c>
      <c r="H362" s="1" t="s">
        <v>49</v>
      </c>
      <c r="I362" s="1" t="s">
        <v>22</v>
      </c>
      <c r="J362" s="3">
        <v>373</v>
      </c>
      <c r="K362" s="1" t="s">
        <v>391</v>
      </c>
      <c r="L362" s="1" t="s">
        <v>22</v>
      </c>
      <c r="M362" s="1" t="s">
        <v>392</v>
      </c>
      <c r="N362" s="1" t="s">
        <v>403</v>
      </c>
      <c r="O362" s="2">
        <v>40268</v>
      </c>
      <c r="P362" s="2">
        <v>40281</v>
      </c>
      <c r="Q362" s="1" t="s">
        <v>23</v>
      </c>
    </row>
    <row r="363" spans="1:17" x14ac:dyDescent="0.25">
      <c r="A363" s="1" t="s">
        <v>24</v>
      </c>
      <c r="B363" s="1" t="s">
        <v>371</v>
      </c>
      <c r="C363" s="1" t="s">
        <v>403</v>
      </c>
      <c r="D363" s="1" t="s">
        <v>641</v>
      </c>
      <c r="E363" s="1" t="s">
        <v>620</v>
      </c>
      <c r="F363" s="1" t="s">
        <v>19</v>
      </c>
      <c r="G363" s="1" t="s">
        <v>248</v>
      </c>
      <c r="H363" s="1" t="s">
        <v>49</v>
      </c>
      <c r="I363" s="1" t="s">
        <v>22</v>
      </c>
      <c r="J363" s="3">
        <v>-824</v>
      </c>
      <c r="K363" s="1" t="s">
        <v>391</v>
      </c>
      <c r="L363" s="1" t="s">
        <v>22</v>
      </c>
      <c r="M363" s="1" t="s">
        <v>392</v>
      </c>
      <c r="N363" s="1" t="s">
        <v>403</v>
      </c>
      <c r="O363" s="2">
        <v>40268</v>
      </c>
      <c r="P363" s="2">
        <v>40281</v>
      </c>
      <c r="Q363" s="1" t="s">
        <v>23</v>
      </c>
    </row>
    <row r="364" spans="1:17" x14ac:dyDescent="0.25">
      <c r="A364" s="1" t="s">
        <v>24</v>
      </c>
      <c r="B364" s="1" t="s">
        <v>371</v>
      </c>
      <c r="C364" s="1" t="s">
        <v>403</v>
      </c>
      <c r="D364" s="1" t="s">
        <v>642</v>
      </c>
      <c r="E364" s="1" t="s">
        <v>622</v>
      </c>
      <c r="F364" s="1" t="s">
        <v>19</v>
      </c>
      <c r="G364" s="1" t="s">
        <v>248</v>
      </c>
      <c r="H364" s="1" t="s">
        <v>49</v>
      </c>
      <c r="I364" s="1" t="s">
        <v>22</v>
      </c>
      <c r="J364" s="3">
        <v>-333</v>
      </c>
      <c r="K364" s="1" t="s">
        <v>391</v>
      </c>
      <c r="L364" s="1" t="s">
        <v>22</v>
      </c>
      <c r="M364" s="1" t="s">
        <v>392</v>
      </c>
      <c r="N364" s="1" t="s">
        <v>403</v>
      </c>
      <c r="O364" s="2">
        <v>40268</v>
      </c>
      <c r="P364" s="2">
        <v>40281</v>
      </c>
      <c r="Q364" s="1" t="s">
        <v>23</v>
      </c>
    </row>
    <row r="365" spans="1:17" x14ac:dyDescent="0.25">
      <c r="A365" s="1" t="s">
        <v>24</v>
      </c>
      <c r="B365" s="1" t="s">
        <v>371</v>
      </c>
      <c r="C365" s="1" t="s">
        <v>403</v>
      </c>
      <c r="D365" s="1" t="s">
        <v>641</v>
      </c>
      <c r="E365" s="1" t="s">
        <v>620</v>
      </c>
      <c r="F365" s="1" t="s">
        <v>19</v>
      </c>
      <c r="G365" s="1" t="s">
        <v>248</v>
      </c>
      <c r="H365" s="1" t="s">
        <v>49</v>
      </c>
      <c r="I365" s="1" t="s">
        <v>22</v>
      </c>
      <c r="J365" s="3">
        <v>-137</v>
      </c>
      <c r="K365" s="1" t="s">
        <v>391</v>
      </c>
      <c r="L365" s="1" t="s">
        <v>22</v>
      </c>
      <c r="M365" s="1" t="s">
        <v>392</v>
      </c>
      <c r="N365" s="1" t="s">
        <v>403</v>
      </c>
      <c r="O365" s="2">
        <v>40268</v>
      </c>
      <c r="P365" s="2">
        <v>40281</v>
      </c>
      <c r="Q365" s="1" t="s">
        <v>23</v>
      </c>
    </row>
    <row r="366" spans="1:17" x14ac:dyDescent="0.25">
      <c r="A366" s="1" t="s">
        <v>24</v>
      </c>
      <c r="B366" s="1" t="s">
        <v>371</v>
      </c>
      <c r="C366" s="1" t="s">
        <v>403</v>
      </c>
      <c r="D366" s="1" t="s">
        <v>642</v>
      </c>
      <c r="E366" s="1" t="s">
        <v>622</v>
      </c>
      <c r="F366" s="1" t="s">
        <v>19</v>
      </c>
      <c r="G366" s="1" t="s">
        <v>248</v>
      </c>
      <c r="H366" s="1" t="s">
        <v>49</v>
      </c>
      <c r="I366" s="1" t="s">
        <v>22</v>
      </c>
      <c r="J366" s="3">
        <v>-56</v>
      </c>
      <c r="K366" s="1" t="s">
        <v>391</v>
      </c>
      <c r="L366" s="1" t="s">
        <v>22</v>
      </c>
      <c r="M366" s="1" t="s">
        <v>392</v>
      </c>
      <c r="N366" s="1" t="s">
        <v>403</v>
      </c>
      <c r="O366" s="2">
        <v>40268</v>
      </c>
      <c r="P366" s="2">
        <v>40281</v>
      </c>
      <c r="Q366" s="1" t="s">
        <v>23</v>
      </c>
    </row>
    <row r="367" spans="1:17" x14ac:dyDescent="0.25">
      <c r="A367" s="1" t="s">
        <v>24</v>
      </c>
      <c r="B367" s="1" t="s">
        <v>371</v>
      </c>
      <c r="C367" s="1" t="s">
        <v>406</v>
      </c>
      <c r="D367" s="1" t="s">
        <v>642</v>
      </c>
      <c r="E367" s="1" t="s">
        <v>622</v>
      </c>
      <c r="F367" s="1" t="s">
        <v>19</v>
      </c>
      <c r="G367" s="1" t="s">
        <v>248</v>
      </c>
      <c r="H367" s="1" t="s">
        <v>49</v>
      </c>
      <c r="I367" s="1" t="s">
        <v>22</v>
      </c>
      <c r="J367" s="3">
        <v>56</v>
      </c>
      <c r="K367" s="1" t="s">
        <v>391</v>
      </c>
      <c r="L367" s="1" t="s">
        <v>22</v>
      </c>
      <c r="M367" s="1" t="s">
        <v>392</v>
      </c>
      <c r="N367" s="1" t="s">
        <v>406</v>
      </c>
      <c r="O367" s="2">
        <v>40268</v>
      </c>
      <c r="P367" s="2">
        <v>40568</v>
      </c>
      <c r="Q367" s="1" t="s">
        <v>23</v>
      </c>
    </row>
    <row r="368" spans="1:17" x14ac:dyDescent="0.25">
      <c r="A368" s="1" t="s">
        <v>24</v>
      </c>
      <c r="B368" s="1" t="s">
        <v>371</v>
      </c>
      <c r="C368" s="1" t="s">
        <v>406</v>
      </c>
      <c r="D368" s="1" t="s">
        <v>641</v>
      </c>
      <c r="E368" s="1" t="s">
        <v>620</v>
      </c>
      <c r="F368" s="1" t="s">
        <v>19</v>
      </c>
      <c r="G368" s="1" t="s">
        <v>248</v>
      </c>
      <c r="H368" s="1" t="s">
        <v>49</v>
      </c>
      <c r="I368" s="1" t="s">
        <v>22</v>
      </c>
      <c r="J368" s="3">
        <v>137</v>
      </c>
      <c r="K368" s="1" t="s">
        <v>391</v>
      </c>
      <c r="L368" s="1" t="s">
        <v>22</v>
      </c>
      <c r="M368" s="1" t="s">
        <v>392</v>
      </c>
      <c r="N368" s="1" t="s">
        <v>406</v>
      </c>
      <c r="O368" s="2">
        <v>40268</v>
      </c>
      <c r="P368" s="2">
        <v>40568</v>
      </c>
      <c r="Q368" s="1" t="s">
        <v>23</v>
      </c>
    </row>
    <row r="369" spans="1:17" x14ac:dyDescent="0.25">
      <c r="A369" s="1" t="s">
        <v>24</v>
      </c>
      <c r="B369" s="1" t="s">
        <v>371</v>
      </c>
      <c r="C369" s="1" t="s">
        <v>406</v>
      </c>
      <c r="D369" s="1" t="s">
        <v>642</v>
      </c>
      <c r="E369" s="1" t="s">
        <v>622</v>
      </c>
      <c r="F369" s="1" t="s">
        <v>19</v>
      </c>
      <c r="G369" s="1" t="s">
        <v>248</v>
      </c>
      <c r="H369" s="1" t="s">
        <v>49</v>
      </c>
      <c r="I369" s="1" t="s">
        <v>22</v>
      </c>
      <c r="J369" s="3">
        <v>333</v>
      </c>
      <c r="K369" s="1" t="s">
        <v>391</v>
      </c>
      <c r="L369" s="1" t="s">
        <v>22</v>
      </c>
      <c r="M369" s="1" t="s">
        <v>392</v>
      </c>
      <c r="N369" s="1" t="s">
        <v>406</v>
      </c>
      <c r="O369" s="2">
        <v>40268</v>
      </c>
      <c r="P369" s="2">
        <v>40568</v>
      </c>
      <c r="Q369" s="1" t="s">
        <v>23</v>
      </c>
    </row>
    <row r="370" spans="1:17" x14ac:dyDescent="0.25">
      <c r="A370" s="1" t="s">
        <v>24</v>
      </c>
      <c r="B370" s="1" t="s">
        <v>371</v>
      </c>
      <c r="C370" s="1" t="s">
        <v>406</v>
      </c>
      <c r="D370" s="1" t="s">
        <v>641</v>
      </c>
      <c r="E370" s="1" t="s">
        <v>620</v>
      </c>
      <c r="F370" s="1" t="s">
        <v>19</v>
      </c>
      <c r="G370" s="1" t="s">
        <v>248</v>
      </c>
      <c r="H370" s="1" t="s">
        <v>49</v>
      </c>
      <c r="I370" s="1" t="s">
        <v>22</v>
      </c>
      <c r="J370" s="3">
        <v>824</v>
      </c>
      <c r="K370" s="1" t="s">
        <v>391</v>
      </c>
      <c r="L370" s="1" t="s">
        <v>22</v>
      </c>
      <c r="M370" s="1" t="s">
        <v>392</v>
      </c>
      <c r="N370" s="1" t="s">
        <v>406</v>
      </c>
      <c r="O370" s="2">
        <v>40268</v>
      </c>
      <c r="P370" s="2">
        <v>40568</v>
      </c>
      <c r="Q370" s="1" t="s">
        <v>23</v>
      </c>
    </row>
    <row r="371" spans="1:17" x14ac:dyDescent="0.25">
      <c r="A371" s="1" t="s">
        <v>24</v>
      </c>
      <c r="B371" s="1" t="s">
        <v>371</v>
      </c>
      <c r="C371" s="1" t="s">
        <v>406</v>
      </c>
      <c r="D371" s="1" t="s">
        <v>638</v>
      </c>
      <c r="E371" s="1" t="s">
        <v>622</v>
      </c>
      <c r="F371" s="1" t="s">
        <v>19</v>
      </c>
      <c r="G371" s="1" t="s">
        <v>188</v>
      </c>
      <c r="H371" s="1" t="s">
        <v>21</v>
      </c>
      <c r="I371" s="1" t="s">
        <v>22</v>
      </c>
      <c r="J371" s="3">
        <v>-127</v>
      </c>
      <c r="K371" s="1" t="s">
        <v>391</v>
      </c>
      <c r="L371" s="1" t="s">
        <v>22</v>
      </c>
      <c r="M371" s="1" t="s">
        <v>392</v>
      </c>
      <c r="N371" s="1" t="s">
        <v>406</v>
      </c>
      <c r="O371" s="2">
        <v>40268</v>
      </c>
      <c r="P371" s="2">
        <v>40568</v>
      </c>
      <c r="Q371" s="1" t="s">
        <v>23</v>
      </c>
    </row>
    <row r="372" spans="1:17" x14ac:dyDescent="0.25">
      <c r="A372" s="1" t="s">
        <v>24</v>
      </c>
      <c r="B372" s="1" t="s">
        <v>371</v>
      </c>
      <c r="C372" s="1" t="s">
        <v>406</v>
      </c>
      <c r="D372" s="1" t="s">
        <v>637</v>
      </c>
      <c r="E372" s="1" t="s">
        <v>620</v>
      </c>
      <c r="F372" s="1" t="s">
        <v>19</v>
      </c>
      <c r="G372" s="1" t="s">
        <v>188</v>
      </c>
      <c r="H372" s="1" t="s">
        <v>21</v>
      </c>
      <c r="I372" s="1" t="s">
        <v>22</v>
      </c>
      <c r="J372" s="3">
        <v>-315</v>
      </c>
      <c r="K372" s="1" t="s">
        <v>391</v>
      </c>
      <c r="L372" s="1" t="s">
        <v>22</v>
      </c>
      <c r="M372" s="1" t="s">
        <v>392</v>
      </c>
      <c r="N372" s="1" t="s">
        <v>406</v>
      </c>
      <c r="O372" s="2">
        <v>40268</v>
      </c>
      <c r="P372" s="2">
        <v>40568</v>
      </c>
      <c r="Q372" s="1" t="s">
        <v>23</v>
      </c>
    </row>
    <row r="373" spans="1:17" x14ac:dyDescent="0.25">
      <c r="A373" s="1" t="s">
        <v>24</v>
      </c>
      <c r="B373" s="1" t="s">
        <v>371</v>
      </c>
      <c r="C373" s="1" t="s">
        <v>406</v>
      </c>
      <c r="D373" s="1" t="s">
        <v>638</v>
      </c>
      <c r="E373" s="1" t="s">
        <v>622</v>
      </c>
      <c r="F373" s="1" t="s">
        <v>19</v>
      </c>
      <c r="G373" s="1" t="s">
        <v>188</v>
      </c>
      <c r="H373" s="1" t="s">
        <v>21</v>
      </c>
      <c r="I373" s="1" t="s">
        <v>22</v>
      </c>
      <c r="J373" s="3">
        <v>-769</v>
      </c>
      <c r="K373" s="1" t="s">
        <v>391</v>
      </c>
      <c r="L373" s="1" t="s">
        <v>22</v>
      </c>
      <c r="M373" s="1" t="s">
        <v>392</v>
      </c>
      <c r="N373" s="1" t="s">
        <v>406</v>
      </c>
      <c r="O373" s="2">
        <v>40268</v>
      </c>
      <c r="P373" s="2">
        <v>40568</v>
      </c>
      <c r="Q373" s="1" t="s">
        <v>23</v>
      </c>
    </row>
    <row r="374" spans="1:17" x14ac:dyDescent="0.25">
      <c r="A374" s="1" t="s">
        <v>24</v>
      </c>
      <c r="B374" s="1" t="s">
        <v>371</v>
      </c>
      <c r="C374" s="1" t="s">
        <v>406</v>
      </c>
      <c r="D374" s="1" t="s">
        <v>637</v>
      </c>
      <c r="E374" s="1" t="s">
        <v>620</v>
      </c>
      <c r="F374" s="1" t="s">
        <v>19</v>
      </c>
      <c r="G374" s="1" t="s">
        <v>188</v>
      </c>
      <c r="H374" s="1" t="s">
        <v>21</v>
      </c>
      <c r="I374" s="1" t="s">
        <v>22</v>
      </c>
      <c r="J374" s="3">
        <v>-1898</v>
      </c>
      <c r="K374" s="1" t="s">
        <v>391</v>
      </c>
      <c r="L374" s="1" t="s">
        <v>22</v>
      </c>
      <c r="M374" s="1" t="s">
        <v>392</v>
      </c>
      <c r="N374" s="1" t="s">
        <v>406</v>
      </c>
      <c r="O374" s="2">
        <v>40268</v>
      </c>
      <c r="P374" s="2">
        <v>40568</v>
      </c>
      <c r="Q374" s="1" t="s">
        <v>23</v>
      </c>
    </row>
    <row r="375" spans="1:17" x14ac:dyDescent="0.25">
      <c r="A375" s="1" t="s">
        <v>24</v>
      </c>
      <c r="B375" s="1" t="s">
        <v>371</v>
      </c>
      <c r="C375" s="1" t="s">
        <v>406</v>
      </c>
      <c r="D375" s="1" t="s">
        <v>650</v>
      </c>
      <c r="E375" s="1" t="s">
        <v>620</v>
      </c>
      <c r="F375" s="1" t="s">
        <v>19</v>
      </c>
      <c r="G375" s="1" t="s">
        <v>188</v>
      </c>
      <c r="H375" s="1" t="s">
        <v>49</v>
      </c>
      <c r="I375" s="1" t="s">
        <v>22</v>
      </c>
      <c r="J375" s="3">
        <v>-137</v>
      </c>
      <c r="K375" s="1" t="s">
        <v>391</v>
      </c>
      <c r="L375" s="1" t="s">
        <v>22</v>
      </c>
      <c r="M375" s="1" t="s">
        <v>392</v>
      </c>
      <c r="N375" s="1" t="s">
        <v>406</v>
      </c>
      <c r="O375" s="2">
        <v>40268</v>
      </c>
      <c r="P375" s="2">
        <v>40568</v>
      </c>
      <c r="Q375" s="1" t="s">
        <v>23</v>
      </c>
    </row>
    <row r="376" spans="1:17" x14ac:dyDescent="0.25">
      <c r="A376" s="1" t="s">
        <v>24</v>
      </c>
      <c r="B376" s="1" t="s">
        <v>371</v>
      </c>
      <c r="C376" s="1" t="s">
        <v>406</v>
      </c>
      <c r="D376" s="1" t="s">
        <v>654</v>
      </c>
      <c r="E376" s="1" t="s">
        <v>622</v>
      </c>
      <c r="F376" s="1" t="s">
        <v>19</v>
      </c>
      <c r="G376" s="1" t="s">
        <v>188</v>
      </c>
      <c r="H376" s="1" t="s">
        <v>49</v>
      </c>
      <c r="I376" s="1" t="s">
        <v>22</v>
      </c>
      <c r="J376" s="3">
        <v>-56</v>
      </c>
      <c r="K376" s="1" t="s">
        <v>391</v>
      </c>
      <c r="L376" s="1" t="s">
        <v>22</v>
      </c>
      <c r="M376" s="1" t="s">
        <v>392</v>
      </c>
      <c r="N376" s="1" t="s">
        <v>406</v>
      </c>
      <c r="O376" s="2">
        <v>40268</v>
      </c>
      <c r="P376" s="2">
        <v>40568</v>
      </c>
      <c r="Q376" s="1" t="s">
        <v>23</v>
      </c>
    </row>
    <row r="377" spans="1:17" x14ac:dyDescent="0.25">
      <c r="A377" s="1" t="s">
        <v>24</v>
      </c>
      <c r="B377" s="1" t="s">
        <v>371</v>
      </c>
      <c r="C377" s="1" t="s">
        <v>406</v>
      </c>
      <c r="D377" s="1" t="s">
        <v>651</v>
      </c>
      <c r="E377" s="1" t="s">
        <v>620</v>
      </c>
      <c r="F377" s="1" t="s">
        <v>19</v>
      </c>
      <c r="G377" s="1" t="s">
        <v>387</v>
      </c>
      <c r="H377" s="1" t="s">
        <v>49</v>
      </c>
      <c r="I377" s="1" t="s">
        <v>22</v>
      </c>
      <c r="J377" s="3">
        <v>-167</v>
      </c>
      <c r="K377" s="1" t="s">
        <v>391</v>
      </c>
      <c r="L377" s="1" t="s">
        <v>22</v>
      </c>
      <c r="M377" s="1" t="s">
        <v>392</v>
      </c>
      <c r="N377" s="1" t="s">
        <v>406</v>
      </c>
      <c r="O377" s="2">
        <v>40268</v>
      </c>
      <c r="P377" s="2">
        <v>40568</v>
      </c>
      <c r="Q377" s="1" t="s">
        <v>23</v>
      </c>
    </row>
    <row r="378" spans="1:17" x14ac:dyDescent="0.25">
      <c r="A378" s="1" t="s">
        <v>24</v>
      </c>
      <c r="B378" s="1" t="s">
        <v>371</v>
      </c>
      <c r="C378" s="1" t="s">
        <v>406</v>
      </c>
      <c r="D378" s="1" t="s">
        <v>651</v>
      </c>
      <c r="E378" s="1" t="s">
        <v>620</v>
      </c>
      <c r="F378" s="1" t="s">
        <v>19</v>
      </c>
      <c r="G378" s="1" t="s">
        <v>387</v>
      </c>
      <c r="H378" s="1" t="s">
        <v>49</v>
      </c>
      <c r="I378" s="1" t="s">
        <v>22</v>
      </c>
      <c r="J378" s="3">
        <v>-28</v>
      </c>
      <c r="K378" s="1" t="s">
        <v>391</v>
      </c>
      <c r="L378" s="1" t="s">
        <v>22</v>
      </c>
      <c r="M378" s="1" t="s">
        <v>392</v>
      </c>
      <c r="N378" s="1" t="s">
        <v>406</v>
      </c>
      <c r="O378" s="2">
        <v>40268</v>
      </c>
      <c r="P378" s="2">
        <v>40568</v>
      </c>
      <c r="Q378" s="1" t="s">
        <v>23</v>
      </c>
    </row>
    <row r="379" spans="1:17" x14ac:dyDescent="0.25">
      <c r="A379" s="1" t="s">
        <v>24</v>
      </c>
      <c r="B379" s="1" t="s">
        <v>371</v>
      </c>
      <c r="C379" s="1" t="s">
        <v>406</v>
      </c>
      <c r="D379" s="1" t="s">
        <v>655</v>
      </c>
      <c r="E379" s="1" t="s">
        <v>622</v>
      </c>
      <c r="F379" s="1" t="s">
        <v>19</v>
      </c>
      <c r="G379" s="1" t="s">
        <v>387</v>
      </c>
      <c r="H379" s="1" t="s">
        <v>49</v>
      </c>
      <c r="I379" s="1" t="s">
        <v>22</v>
      </c>
      <c r="J379" s="3">
        <v>-71</v>
      </c>
      <c r="K379" s="1" t="s">
        <v>391</v>
      </c>
      <c r="L379" s="1" t="s">
        <v>22</v>
      </c>
      <c r="M379" s="1" t="s">
        <v>392</v>
      </c>
      <c r="N379" s="1" t="s">
        <v>406</v>
      </c>
      <c r="O379" s="2">
        <v>40268</v>
      </c>
      <c r="P379" s="2">
        <v>40568</v>
      </c>
      <c r="Q379" s="1" t="s">
        <v>23</v>
      </c>
    </row>
    <row r="380" spans="1:17" x14ac:dyDescent="0.25">
      <c r="A380" s="1" t="s">
        <v>24</v>
      </c>
      <c r="B380" s="1" t="s">
        <v>371</v>
      </c>
      <c r="C380" s="1" t="s">
        <v>406</v>
      </c>
      <c r="D380" s="1" t="s">
        <v>655</v>
      </c>
      <c r="E380" s="1" t="s">
        <v>622</v>
      </c>
      <c r="F380" s="1" t="s">
        <v>19</v>
      </c>
      <c r="G380" s="1" t="s">
        <v>387</v>
      </c>
      <c r="H380" s="1" t="s">
        <v>49</v>
      </c>
      <c r="I380" s="1" t="s">
        <v>22</v>
      </c>
      <c r="J380" s="3">
        <v>-12</v>
      </c>
      <c r="K380" s="1" t="s">
        <v>391</v>
      </c>
      <c r="L380" s="1" t="s">
        <v>22</v>
      </c>
      <c r="M380" s="1" t="s">
        <v>392</v>
      </c>
      <c r="N380" s="1" t="s">
        <v>406</v>
      </c>
      <c r="O380" s="2">
        <v>40268</v>
      </c>
      <c r="P380" s="2">
        <v>40568</v>
      </c>
      <c r="Q380" s="1" t="s">
        <v>23</v>
      </c>
    </row>
    <row r="381" spans="1:17" x14ac:dyDescent="0.25">
      <c r="A381" s="1" t="s">
        <v>24</v>
      </c>
      <c r="B381" s="1" t="s">
        <v>371</v>
      </c>
      <c r="C381" s="1" t="s">
        <v>406</v>
      </c>
      <c r="D381" s="1" t="s">
        <v>637</v>
      </c>
      <c r="E381" s="1" t="s">
        <v>620</v>
      </c>
      <c r="F381" s="1" t="s">
        <v>19</v>
      </c>
      <c r="G381" s="1" t="s">
        <v>188</v>
      </c>
      <c r="H381" s="1" t="s">
        <v>21</v>
      </c>
      <c r="I381" s="1" t="s">
        <v>22</v>
      </c>
      <c r="J381" s="3">
        <v>-824</v>
      </c>
      <c r="K381" s="1" t="s">
        <v>391</v>
      </c>
      <c r="L381" s="1" t="s">
        <v>22</v>
      </c>
      <c r="M381" s="1" t="s">
        <v>392</v>
      </c>
      <c r="N381" s="1" t="s">
        <v>406</v>
      </c>
      <c r="O381" s="2">
        <v>40268</v>
      </c>
      <c r="P381" s="2">
        <v>40568</v>
      </c>
      <c r="Q381" s="1" t="s">
        <v>23</v>
      </c>
    </row>
    <row r="382" spans="1:17" x14ac:dyDescent="0.25">
      <c r="A382" s="1" t="s">
        <v>24</v>
      </c>
      <c r="B382" s="1" t="s">
        <v>371</v>
      </c>
      <c r="C382" s="1" t="s">
        <v>406</v>
      </c>
      <c r="D382" s="1" t="s">
        <v>638</v>
      </c>
      <c r="E382" s="1" t="s">
        <v>622</v>
      </c>
      <c r="F382" s="1" t="s">
        <v>19</v>
      </c>
      <c r="G382" s="1" t="s">
        <v>188</v>
      </c>
      <c r="H382" s="1" t="s">
        <v>21</v>
      </c>
      <c r="I382" s="1" t="s">
        <v>22</v>
      </c>
      <c r="J382" s="3">
        <v>-333</v>
      </c>
      <c r="K382" s="1" t="s">
        <v>391</v>
      </c>
      <c r="L382" s="1" t="s">
        <v>22</v>
      </c>
      <c r="M382" s="1" t="s">
        <v>392</v>
      </c>
      <c r="N382" s="1" t="s">
        <v>406</v>
      </c>
      <c r="O382" s="2">
        <v>40268</v>
      </c>
      <c r="P382" s="2">
        <v>40568</v>
      </c>
      <c r="Q382" s="1" t="s">
        <v>23</v>
      </c>
    </row>
    <row r="383" spans="1:17" x14ac:dyDescent="0.25">
      <c r="A383" s="1" t="s">
        <v>24</v>
      </c>
      <c r="B383" s="1" t="s">
        <v>371</v>
      </c>
      <c r="C383" s="1" t="s">
        <v>406</v>
      </c>
      <c r="D383" s="1" t="s">
        <v>652</v>
      </c>
      <c r="E383" s="1" t="s">
        <v>620</v>
      </c>
      <c r="F383" s="1" t="s">
        <v>19</v>
      </c>
      <c r="G383" s="1" t="s">
        <v>388</v>
      </c>
      <c r="H383" s="1" t="s">
        <v>21</v>
      </c>
      <c r="I383" s="1" t="s">
        <v>22</v>
      </c>
      <c r="J383" s="3">
        <v>166</v>
      </c>
      <c r="K383" s="1" t="s">
        <v>391</v>
      </c>
      <c r="L383" s="1" t="s">
        <v>22</v>
      </c>
      <c r="M383" s="1" t="s">
        <v>392</v>
      </c>
      <c r="N383" s="1" t="s">
        <v>406</v>
      </c>
      <c r="O383" s="2">
        <v>40268</v>
      </c>
      <c r="P383" s="2">
        <v>40568</v>
      </c>
      <c r="Q383" s="1" t="s">
        <v>23</v>
      </c>
    </row>
    <row r="384" spans="1:17" x14ac:dyDescent="0.25">
      <c r="A384" s="1" t="s">
        <v>24</v>
      </c>
      <c r="B384" s="1" t="s">
        <v>371</v>
      </c>
      <c r="C384" s="1" t="s">
        <v>406</v>
      </c>
      <c r="D384" s="1" t="s">
        <v>652</v>
      </c>
      <c r="E384" s="1" t="s">
        <v>620</v>
      </c>
      <c r="F384" s="1" t="s">
        <v>19</v>
      </c>
      <c r="G384" s="1" t="s">
        <v>388</v>
      </c>
      <c r="H384" s="1" t="s">
        <v>21</v>
      </c>
      <c r="I384" s="1" t="s">
        <v>22</v>
      </c>
      <c r="J384" s="3">
        <v>28</v>
      </c>
      <c r="K384" s="1" t="s">
        <v>391</v>
      </c>
      <c r="L384" s="1" t="s">
        <v>22</v>
      </c>
      <c r="M384" s="1" t="s">
        <v>392</v>
      </c>
      <c r="N384" s="1" t="s">
        <v>406</v>
      </c>
      <c r="O384" s="2">
        <v>40268</v>
      </c>
      <c r="P384" s="2">
        <v>40568</v>
      </c>
      <c r="Q384" s="1" t="s">
        <v>23</v>
      </c>
    </row>
    <row r="385" spans="1:17" x14ac:dyDescent="0.25">
      <c r="A385" s="1" t="s">
        <v>24</v>
      </c>
      <c r="B385" s="1" t="s">
        <v>371</v>
      </c>
      <c r="C385" s="1" t="s">
        <v>403</v>
      </c>
      <c r="D385" s="1" t="s">
        <v>643</v>
      </c>
      <c r="E385" s="1" t="s">
        <v>620</v>
      </c>
      <c r="F385" s="1" t="s">
        <v>19</v>
      </c>
      <c r="G385" s="1" t="s">
        <v>82</v>
      </c>
      <c r="H385" s="1" t="s">
        <v>21</v>
      </c>
      <c r="I385" s="1" t="s">
        <v>22</v>
      </c>
      <c r="J385" s="3">
        <v>10739</v>
      </c>
      <c r="K385" s="1" t="s">
        <v>391</v>
      </c>
      <c r="L385" s="1" t="s">
        <v>22</v>
      </c>
      <c r="M385" s="1" t="s">
        <v>392</v>
      </c>
      <c r="N385" s="1" t="s">
        <v>403</v>
      </c>
      <c r="O385" s="2">
        <v>40268</v>
      </c>
      <c r="P385" s="2">
        <v>40281</v>
      </c>
      <c r="Q385" s="1" t="s">
        <v>23</v>
      </c>
    </row>
    <row r="386" spans="1:17" x14ac:dyDescent="0.25">
      <c r="A386" s="1" t="s">
        <v>24</v>
      </c>
      <c r="B386" s="1" t="s">
        <v>371</v>
      </c>
      <c r="C386" s="1" t="s">
        <v>403</v>
      </c>
      <c r="D386" s="1" t="s">
        <v>644</v>
      </c>
      <c r="E386" s="1" t="s">
        <v>622</v>
      </c>
      <c r="F386" s="1" t="s">
        <v>19</v>
      </c>
      <c r="G386" s="1" t="s">
        <v>82</v>
      </c>
      <c r="H386" s="1" t="s">
        <v>21</v>
      </c>
      <c r="I386" s="1" t="s">
        <v>22</v>
      </c>
      <c r="J386" s="3">
        <v>2700</v>
      </c>
      <c r="K386" s="1" t="s">
        <v>391</v>
      </c>
      <c r="L386" s="1" t="s">
        <v>22</v>
      </c>
      <c r="M386" s="1" t="s">
        <v>392</v>
      </c>
      <c r="N386" s="1" t="s">
        <v>403</v>
      </c>
      <c r="O386" s="2">
        <v>40268</v>
      </c>
      <c r="P386" s="2">
        <v>40281</v>
      </c>
      <c r="Q386" s="1" t="s">
        <v>23</v>
      </c>
    </row>
    <row r="387" spans="1:17" x14ac:dyDescent="0.25">
      <c r="A387" s="1" t="s">
        <v>24</v>
      </c>
      <c r="B387" s="1" t="s">
        <v>371</v>
      </c>
      <c r="C387" s="1" t="s">
        <v>403</v>
      </c>
      <c r="D387" s="1" t="s">
        <v>643</v>
      </c>
      <c r="E387" s="1" t="s">
        <v>620</v>
      </c>
      <c r="F387" s="1" t="s">
        <v>19</v>
      </c>
      <c r="G387" s="1" t="s">
        <v>82</v>
      </c>
      <c r="H387" s="1" t="s">
        <v>21</v>
      </c>
      <c r="I387" s="1" t="s">
        <v>22</v>
      </c>
      <c r="J387" s="3">
        <v>1785</v>
      </c>
      <c r="K387" s="1" t="s">
        <v>391</v>
      </c>
      <c r="L387" s="1" t="s">
        <v>22</v>
      </c>
      <c r="M387" s="1" t="s">
        <v>392</v>
      </c>
      <c r="N387" s="1" t="s">
        <v>403</v>
      </c>
      <c r="O387" s="2">
        <v>40268</v>
      </c>
      <c r="P387" s="2">
        <v>40281</v>
      </c>
      <c r="Q387" s="1" t="s">
        <v>23</v>
      </c>
    </row>
    <row r="388" spans="1:17" x14ac:dyDescent="0.25">
      <c r="A388" s="1" t="s">
        <v>24</v>
      </c>
      <c r="B388" s="1" t="s">
        <v>371</v>
      </c>
      <c r="C388" s="1" t="s">
        <v>403</v>
      </c>
      <c r="D388" s="1" t="s">
        <v>644</v>
      </c>
      <c r="E388" s="1" t="s">
        <v>622</v>
      </c>
      <c r="F388" s="1" t="s">
        <v>19</v>
      </c>
      <c r="G388" s="1" t="s">
        <v>82</v>
      </c>
      <c r="H388" s="1" t="s">
        <v>21</v>
      </c>
      <c r="I388" s="1" t="s">
        <v>22</v>
      </c>
      <c r="J388" s="3">
        <v>449</v>
      </c>
      <c r="K388" s="1" t="s">
        <v>391</v>
      </c>
      <c r="L388" s="1" t="s">
        <v>22</v>
      </c>
      <c r="M388" s="1" t="s">
        <v>392</v>
      </c>
      <c r="N388" s="1" t="s">
        <v>403</v>
      </c>
      <c r="O388" s="2">
        <v>40268</v>
      </c>
      <c r="P388" s="2">
        <v>40281</v>
      </c>
      <c r="Q388" s="1" t="s">
        <v>23</v>
      </c>
    </row>
    <row r="389" spans="1:17" x14ac:dyDescent="0.25">
      <c r="A389" s="1" t="s">
        <v>206</v>
      </c>
      <c r="B389" s="1" t="s">
        <v>371</v>
      </c>
      <c r="C389" s="1" t="s">
        <v>407</v>
      </c>
      <c r="D389" s="1" t="s">
        <v>657</v>
      </c>
      <c r="E389" s="1" t="s">
        <v>620</v>
      </c>
      <c r="F389" s="1" t="s">
        <v>19</v>
      </c>
      <c r="G389" s="1" t="s">
        <v>174</v>
      </c>
      <c r="H389" s="1" t="s">
        <v>175</v>
      </c>
      <c r="I389" s="1" t="s">
        <v>22</v>
      </c>
      <c r="J389" s="3">
        <v>2035</v>
      </c>
      <c r="K389" s="1" t="s">
        <v>395</v>
      </c>
      <c r="L389" s="1" t="s">
        <v>22</v>
      </c>
      <c r="M389" s="1" t="s">
        <v>396</v>
      </c>
      <c r="N389" s="1" t="s">
        <v>407</v>
      </c>
      <c r="O389" s="2">
        <v>40268</v>
      </c>
      <c r="P389" s="2">
        <v>40281</v>
      </c>
      <c r="Q389" s="1" t="s">
        <v>23</v>
      </c>
    </row>
    <row r="390" spans="1:17" x14ac:dyDescent="0.25">
      <c r="A390" s="1" t="s">
        <v>206</v>
      </c>
      <c r="B390" s="1" t="s">
        <v>371</v>
      </c>
      <c r="C390" s="1" t="s">
        <v>407</v>
      </c>
      <c r="D390" s="1" t="s">
        <v>659</v>
      </c>
      <c r="E390" s="1" t="s">
        <v>622</v>
      </c>
      <c r="F390" s="1" t="s">
        <v>19</v>
      </c>
      <c r="G390" s="1" t="s">
        <v>174</v>
      </c>
      <c r="H390" s="1" t="s">
        <v>175</v>
      </c>
      <c r="I390" s="1" t="s">
        <v>22</v>
      </c>
      <c r="J390" s="3">
        <v>507</v>
      </c>
      <c r="K390" s="1" t="s">
        <v>395</v>
      </c>
      <c r="L390" s="1" t="s">
        <v>22</v>
      </c>
      <c r="M390" s="1" t="s">
        <v>396</v>
      </c>
      <c r="N390" s="1" t="s">
        <v>407</v>
      </c>
      <c r="O390" s="2">
        <v>40268</v>
      </c>
      <c r="P390" s="2">
        <v>40281</v>
      </c>
      <c r="Q390" s="1" t="s">
        <v>23</v>
      </c>
    </row>
    <row r="391" spans="1:17" x14ac:dyDescent="0.25">
      <c r="A391" s="1" t="s">
        <v>24</v>
      </c>
      <c r="B391" s="1" t="s">
        <v>371</v>
      </c>
      <c r="C391" s="1" t="s">
        <v>409</v>
      </c>
      <c r="D391" s="1" t="s">
        <v>636</v>
      </c>
      <c r="E391" s="1" t="s">
        <v>620</v>
      </c>
      <c r="F391" s="1" t="s">
        <v>19</v>
      </c>
      <c r="G391" s="1" t="s">
        <v>216</v>
      </c>
      <c r="H391" s="1" t="s">
        <v>21</v>
      </c>
      <c r="I391" s="1" t="s">
        <v>22</v>
      </c>
      <c r="J391" s="3">
        <v>4127</v>
      </c>
      <c r="K391" s="1" t="s">
        <v>410</v>
      </c>
      <c r="L391" s="1" t="s">
        <v>22</v>
      </c>
      <c r="M391" s="1" t="s">
        <v>392</v>
      </c>
      <c r="N391" s="1" t="s">
        <v>409</v>
      </c>
      <c r="O391" s="2">
        <v>40298</v>
      </c>
      <c r="P391" s="2">
        <v>40310</v>
      </c>
      <c r="Q391" s="1" t="s">
        <v>23</v>
      </c>
    </row>
    <row r="392" spans="1:17" x14ac:dyDescent="0.25">
      <c r="A392" s="1" t="s">
        <v>24</v>
      </c>
      <c r="B392" s="1" t="s">
        <v>371</v>
      </c>
      <c r="C392" s="1" t="s">
        <v>409</v>
      </c>
      <c r="D392" s="1" t="s">
        <v>636</v>
      </c>
      <c r="E392" s="1" t="s">
        <v>620</v>
      </c>
      <c r="F392" s="1" t="s">
        <v>19</v>
      </c>
      <c r="G392" s="1" t="s">
        <v>216</v>
      </c>
      <c r="H392" s="1" t="s">
        <v>21</v>
      </c>
      <c r="I392" s="1" t="s">
        <v>22</v>
      </c>
      <c r="J392" s="3">
        <v>686</v>
      </c>
      <c r="K392" s="1" t="s">
        <v>410</v>
      </c>
      <c r="L392" s="1" t="s">
        <v>22</v>
      </c>
      <c r="M392" s="1" t="s">
        <v>392</v>
      </c>
      <c r="N392" s="1" t="s">
        <v>409</v>
      </c>
      <c r="O392" s="2">
        <v>40298</v>
      </c>
      <c r="P392" s="2">
        <v>40310</v>
      </c>
      <c r="Q392" s="1" t="s">
        <v>23</v>
      </c>
    </row>
    <row r="393" spans="1:17" x14ac:dyDescent="0.25">
      <c r="A393" s="1" t="s">
        <v>24</v>
      </c>
      <c r="B393" s="1" t="s">
        <v>371</v>
      </c>
      <c r="C393" s="1" t="s">
        <v>409</v>
      </c>
      <c r="D393" s="1" t="s">
        <v>619</v>
      </c>
      <c r="E393" s="1" t="s">
        <v>620</v>
      </c>
      <c r="F393" s="1" t="s">
        <v>19</v>
      </c>
      <c r="G393" s="1" t="s">
        <v>228</v>
      </c>
      <c r="H393" s="1" t="s">
        <v>21</v>
      </c>
      <c r="I393" s="1" t="s">
        <v>22</v>
      </c>
      <c r="J393" s="3">
        <v>-50696</v>
      </c>
      <c r="K393" s="1" t="s">
        <v>410</v>
      </c>
      <c r="L393" s="1" t="s">
        <v>22</v>
      </c>
      <c r="M393" s="1" t="s">
        <v>392</v>
      </c>
      <c r="N393" s="1" t="s">
        <v>409</v>
      </c>
      <c r="O393" s="2">
        <v>40298</v>
      </c>
      <c r="P393" s="2">
        <v>40310</v>
      </c>
      <c r="Q393" s="1" t="s">
        <v>23</v>
      </c>
    </row>
    <row r="394" spans="1:17" x14ac:dyDescent="0.25">
      <c r="A394" s="1" t="s">
        <v>24</v>
      </c>
      <c r="B394" s="1" t="s">
        <v>371</v>
      </c>
      <c r="C394" s="1" t="s">
        <v>409</v>
      </c>
      <c r="D394" s="1" t="s">
        <v>621</v>
      </c>
      <c r="E394" s="1" t="s">
        <v>622</v>
      </c>
      <c r="F394" s="1" t="s">
        <v>19</v>
      </c>
      <c r="G394" s="1" t="s">
        <v>228</v>
      </c>
      <c r="H394" s="1" t="s">
        <v>21</v>
      </c>
      <c r="I394" s="1" t="s">
        <v>22</v>
      </c>
      <c r="J394" s="3">
        <v>-20520</v>
      </c>
      <c r="K394" s="1" t="s">
        <v>410</v>
      </c>
      <c r="L394" s="1" t="s">
        <v>22</v>
      </c>
      <c r="M394" s="1" t="s">
        <v>392</v>
      </c>
      <c r="N394" s="1" t="s">
        <v>409</v>
      </c>
      <c r="O394" s="2">
        <v>40298</v>
      </c>
      <c r="P394" s="2">
        <v>40310</v>
      </c>
      <c r="Q394" s="1" t="s">
        <v>23</v>
      </c>
    </row>
    <row r="395" spans="1:17" x14ac:dyDescent="0.25">
      <c r="A395" s="1" t="s">
        <v>24</v>
      </c>
      <c r="B395" s="1" t="s">
        <v>371</v>
      </c>
      <c r="C395" s="1" t="s">
        <v>409</v>
      </c>
      <c r="D395" s="1" t="s">
        <v>619</v>
      </c>
      <c r="E395" s="1" t="s">
        <v>620</v>
      </c>
      <c r="F395" s="1" t="s">
        <v>19</v>
      </c>
      <c r="G395" s="1" t="s">
        <v>228</v>
      </c>
      <c r="H395" s="1" t="s">
        <v>21</v>
      </c>
      <c r="I395" s="1" t="s">
        <v>22</v>
      </c>
      <c r="J395" s="3">
        <v>-8430</v>
      </c>
      <c r="K395" s="1" t="s">
        <v>410</v>
      </c>
      <c r="L395" s="1" t="s">
        <v>22</v>
      </c>
      <c r="M395" s="1" t="s">
        <v>392</v>
      </c>
      <c r="N395" s="1" t="s">
        <v>409</v>
      </c>
      <c r="O395" s="2">
        <v>40298</v>
      </c>
      <c r="P395" s="2">
        <v>40310</v>
      </c>
      <c r="Q395" s="1" t="s">
        <v>23</v>
      </c>
    </row>
    <row r="396" spans="1:17" x14ac:dyDescent="0.25">
      <c r="A396" s="1" t="s">
        <v>24</v>
      </c>
      <c r="B396" s="1" t="s">
        <v>371</v>
      </c>
      <c r="C396" s="1" t="s">
        <v>409</v>
      </c>
      <c r="D396" s="1" t="s">
        <v>621</v>
      </c>
      <c r="E396" s="1" t="s">
        <v>622</v>
      </c>
      <c r="F396" s="1" t="s">
        <v>19</v>
      </c>
      <c r="G396" s="1" t="s">
        <v>228</v>
      </c>
      <c r="H396" s="1" t="s">
        <v>21</v>
      </c>
      <c r="I396" s="1" t="s">
        <v>22</v>
      </c>
      <c r="J396" s="3">
        <v>-3413</v>
      </c>
      <c r="K396" s="1" t="s">
        <v>410</v>
      </c>
      <c r="L396" s="1" t="s">
        <v>22</v>
      </c>
      <c r="M396" s="1" t="s">
        <v>392</v>
      </c>
      <c r="N396" s="1" t="s">
        <v>409</v>
      </c>
      <c r="O396" s="2">
        <v>40298</v>
      </c>
      <c r="P396" s="2">
        <v>40310</v>
      </c>
      <c r="Q396" s="1" t="s">
        <v>23</v>
      </c>
    </row>
    <row r="397" spans="1:17" x14ac:dyDescent="0.25">
      <c r="A397" s="1" t="s">
        <v>24</v>
      </c>
      <c r="B397" s="1" t="s">
        <v>371</v>
      </c>
      <c r="C397" s="1" t="s">
        <v>409</v>
      </c>
      <c r="D397" s="1" t="s">
        <v>623</v>
      </c>
      <c r="E397" s="1" t="s">
        <v>620</v>
      </c>
      <c r="F397" s="1" t="s">
        <v>19</v>
      </c>
      <c r="G397" s="1" t="s">
        <v>33</v>
      </c>
      <c r="H397" s="1" t="s">
        <v>21</v>
      </c>
      <c r="I397" s="1" t="s">
        <v>22</v>
      </c>
      <c r="J397" s="3">
        <v>2028</v>
      </c>
      <c r="K397" s="1" t="s">
        <v>410</v>
      </c>
      <c r="L397" s="1" t="s">
        <v>22</v>
      </c>
      <c r="M397" s="1" t="s">
        <v>392</v>
      </c>
      <c r="N397" s="1" t="s">
        <v>409</v>
      </c>
      <c r="O397" s="2">
        <v>40298</v>
      </c>
      <c r="P397" s="2">
        <v>40310</v>
      </c>
      <c r="Q397" s="1" t="s">
        <v>23</v>
      </c>
    </row>
    <row r="398" spans="1:17" x14ac:dyDescent="0.25">
      <c r="A398" s="1" t="s">
        <v>24</v>
      </c>
      <c r="B398" s="1" t="s">
        <v>371</v>
      </c>
      <c r="C398" s="1" t="s">
        <v>409</v>
      </c>
      <c r="D398" s="1" t="s">
        <v>624</v>
      </c>
      <c r="E398" s="1" t="s">
        <v>622</v>
      </c>
      <c r="F398" s="1" t="s">
        <v>19</v>
      </c>
      <c r="G398" s="1" t="s">
        <v>33</v>
      </c>
      <c r="H398" s="1" t="s">
        <v>21</v>
      </c>
      <c r="I398" s="1" t="s">
        <v>22</v>
      </c>
      <c r="J398" s="3">
        <v>862</v>
      </c>
      <c r="K398" s="1" t="s">
        <v>410</v>
      </c>
      <c r="L398" s="1" t="s">
        <v>22</v>
      </c>
      <c r="M398" s="1" t="s">
        <v>392</v>
      </c>
      <c r="N398" s="1" t="s">
        <v>409</v>
      </c>
      <c r="O398" s="2">
        <v>40298</v>
      </c>
      <c r="P398" s="2">
        <v>40310</v>
      </c>
      <c r="Q398" s="1" t="s">
        <v>23</v>
      </c>
    </row>
    <row r="399" spans="1:17" x14ac:dyDescent="0.25">
      <c r="A399" s="1" t="s">
        <v>24</v>
      </c>
      <c r="B399" s="1" t="s">
        <v>371</v>
      </c>
      <c r="C399" s="1" t="s">
        <v>409</v>
      </c>
      <c r="D399" s="1" t="s">
        <v>623</v>
      </c>
      <c r="E399" s="1" t="s">
        <v>620</v>
      </c>
      <c r="F399" s="1" t="s">
        <v>19</v>
      </c>
      <c r="G399" s="1" t="s">
        <v>33</v>
      </c>
      <c r="H399" s="1" t="s">
        <v>21</v>
      </c>
      <c r="I399" s="1" t="s">
        <v>22</v>
      </c>
      <c r="J399" s="3">
        <v>337</v>
      </c>
      <c r="K399" s="1" t="s">
        <v>410</v>
      </c>
      <c r="L399" s="1" t="s">
        <v>22</v>
      </c>
      <c r="M399" s="1" t="s">
        <v>392</v>
      </c>
      <c r="N399" s="1" t="s">
        <v>409</v>
      </c>
      <c r="O399" s="2">
        <v>40298</v>
      </c>
      <c r="P399" s="2">
        <v>40310</v>
      </c>
      <c r="Q399" s="1" t="s">
        <v>23</v>
      </c>
    </row>
    <row r="400" spans="1:17" x14ac:dyDescent="0.25">
      <c r="A400" s="1" t="s">
        <v>24</v>
      </c>
      <c r="B400" s="1" t="s">
        <v>371</v>
      </c>
      <c r="C400" s="1" t="s">
        <v>409</v>
      </c>
      <c r="D400" s="1" t="s">
        <v>624</v>
      </c>
      <c r="E400" s="1" t="s">
        <v>622</v>
      </c>
      <c r="F400" s="1" t="s">
        <v>19</v>
      </c>
      <c r="G400" s="1" t="s">
        <v>33</v>
      </c>
      <c r="H400" s="1" t="s">
        <v>21</v>
      </c>
      <c r="I400" s="1" t="s">
        <v>22</v>
      </c>
      <c r="J400" s="3">
        <v>143</v>
      </c>
      <c r="K400" s="1" t="s">
        <v>410</v>
      </c>
      <c r="L400" s="1" t="s">
        <v>22</v>
      </c>
      <c r="M400" s="1" t="s">
        <v>392</v>
      </c>
      <c r="N400" s="1" t="s">
        <v>409</v>
      </c>
      <c r="O400" s="2">
        <v>40298</v>
      </c>
      <c r="P400" s="2">
        <v>40310</v>
      </c>
      <c r="Q400" s="1" t="s">
        <v>23</v>
      </c>
    </row>
    <row r="401" spans="1:17" x14ac:dyDescent="0.25">
      <c r="A401" s="1" t="s">
        <v>24</v>
      </c>
      <c r="B401" s="1" t="s">
        <v>371</v>
      </c>
      <c r="C401" s="1" t="s">
        <v>409</v>
      </c>
      <c r="D401" s="1" t="s">
        <v>623</v>
      </c>
      <c r="E401" s="1" t="s">
        <v>620</v>
      </c>
      <c r="F401" s="1" t="s">
        <v>19</v>
      </c>
      <c r="G401" s="1" t="s">
        <v>33</v>
      </c>
      <c r="H401" s="1" t="s">
        <v>21</v>
      </c>
      <c r="I401" s="1" t="s">
        <v>22</v>
      </c>
      <c r="J401" s="3">
        <v>165</v>
      </c>
      <c r="K401" s="1" t="s">
        <v>410</v>
      </c>
      <c r="L401" s="1" t="s">
        <v>22</v>
      </c>
      <c r="M401" s="1" t="s">
        <v>392</v>
      </c>
      <c r="N401" s="1" t="s">
        <v>409</v>
      </c>
      <c r="O401" s="2">
        <v>40298</v>
      </c>
      <c r="P401" s="2">
        <v>40310</v>
      </c>
      <c r="Q401" s="1" t="s">
        <v>23</v>
      </c>
    </row>
    <row r="402" spans="1:17" x14ac:dyDescent="0.25">
      <c r="A402" s="1" t="s">
        <v>24</v>
      </c>
      <c r="B402" s="1" t="s">
        <v>371</v>
      </c>
      <c r="C402" s="1" t="s">
        <v>409</v>
      </c>
      <c r="D402" s="1" t="s">
        <v>623</v>
      </c>
      <c r="E402" s="1" t="s">
        <v>620</v>
      </c>
      <c r="F402" s="1" t="s">
        <v>19</v>
      </c>
      <c r="G402" s="1" t="s">
        <v>33</v>
      </c>
      <c r="H402" s="1" t="s">
        <v>21</v>
      </c>
      <c r="I402" s="1" t="s">
        <v>22</v>
      </c>
      <c r="J402" s="3">
        <v>27</v>
      </c>
      <c r="K402" s="1" t="s">
        <v>410</v>
      </c>
      <c r="L402" s="1" t="s">
        <v>22</v>
      </c>
      <c r="M402" s="1" t="s">
        <v>392</v>
      </c>
      <c r="N402" s="1" t="s">
        <v>409</v>
      </c>
      <c r="O402" s="2">
        <v>40298</v>
      </c>
      <c r="P402" s="2">
        <v>40310</v>
      </c>
      <c r="Q402" s="1" t="s">
        <v>23</v>
      </c>
    </row>
    <row r="403" spans="1:17" x14ac:dyDescent="0.25">
      <c r="A403" s="1" t="s">
        <v>24</v>
      </c>
      <c r="B403" s="1" t="s">
        <v>371</v>
      </c>
      <c r="C403" s="1" t="s">
        <v>409</v>
      </c>
      <c r="D403" s="1" t="s">
        <v>623</v>
      </c>
      <c r="E403" s="1" t="s">
        <v>620</v>
      </c>
      <c r="F403" s="1" t="s">
        <v>19</v>
      </c>
      <c r="G403" s="1" t="s">
        <v>33</v>
      </c>
      <c r="H403" s="1" t="s">
        <v>21</v>
      </c>
      <c r="I403" s="1" t="s">
        <v>22</v>
      </c>
      <c r="J403" s="3">
        <v>-508</v>
      </c>
      <c r="K403" s="1" t="s">
        <v>410</v>
      </c>
      <c r="L403" s="1" t="s">
        <v>22</v>
      </c>
      <c r="M403" s="1" t="s">
        <v>392</v>
      </c>
      <c r="N403" s="1" t="s">
        <v>409</v>
      </c>
      <c r="O403" s="2">
        <v>40298</v>
      </c>
      <c r="P403" s="2">
        <v>40310</v>
      </c>
      <c r="Q403" s="1" t="s">
        <v>23</v>
      </c>
    </row>
    <row r="404" spans="1:17" x14ac:dyDescent="0.25">
      <c r="A404" s="1" t="s">
        <v>24</v>
      </c>
      <c r="B404" s="1" t="s">
        <v>371</v>
      </c>
      <c r="C404" s="1" t="s">
        <v>409</v>
      </c>
      <c r="D404" s="1" t="s">
        <v>624</v>
      </c>
      <c r="E404" s="1" t="s">
        <v>622</v>
      </c>
      <c r="F404" s="1" t="s">
        <v>19</v>
      </c>
      <c r="G404" s="1" t="s">
        <v>33</v>
      </c>
      <c r="H404" s="1" t="s">
        <v>21</v>
      </c>
      <c r="I404" s="1" t="s">
        <v>22</v>
      </c>
      <c r="J404" s="3">
        <v>-216</v>
      </c>
      <c r="K404" s="1" t="s">
        <v>410</v>
      </c>
      <c r="L404" s="1" t="s">
        <v>22</v>
      </c>
      <c r="M404" s="1" t="s">
        <v>392</v>
      </c>
      <c r="N404" s="1" t="s">
        <v>409</v>
      </c>
      <c r="O404" s="2">
        <v>40298</v>
      </c>
      <c r="P404" s="2">
        <v>40310</v>
      </c>
      <c r="Q404" s="1" t="s">
        <v>23</v>
      </c>
    </row>
    <row r="405" spans="1:17" x14ac:dyDescent="0.25">
      <c r="A405" s="1" t="s">
        <v>24</v>
      </c>
      <c r="B405" s="1" t="s">
        <v>371</v>
      </c>
      <c r="C405" s="1" t="s">
        <v>409</v>
      </c>
      <c r="D405" s="1" t="s">
        <v>623</v>
      </c>
      <c r="E405" s="1" t="s">
        <v>620</v>
      </c>
      <c r="F405" s="1" t="s">
        <v>19</v>
      </c>
      <c r="G405" s="1" t="s">
        <v>33</v>
      </c>
      <c r="H405" s="1" t="s">
        <v>21</v>
      </c>
      <c r="I405" s="1" t="s">
        <v>22</v>
      </c>
      <c r="J405" s="3">
        <v>-84</v>
      </c>
      <c r="K405" s="1" t="s">
        <v>410</v>
      </c>
      <c r="L405" s="1" t="s">
        <v>22</v>
      </c>
      <c r="M405" s="1" t="s">
        <v>392</v>
      </c>
      <c r="N405" s="1" t="s">
        <v>409</v>
      </c>
      <c r="O405" s="2">
        <v>40298</v>
      </c>
      <c r="P405" s="2">
        <v>40310</v>
      </c>
      <c r="Q405" s="1" t="s">
        <v>23</v>
      </c>
    </row>
    <row r="406" spans="1:17" x14ac:dyDescent="0.25">
      <c r="A406" s="1" t="s">
        <v>24</v>
      </c>
      <c r="B406" s="1" t="s">
        <v>371</v>
      </c>
      <c r="C406" s="1" t="s">
        <v>409</v>
      </c>
      <c r="D406" s="1" t="s">
        <v>624</v>
      </c>
      <c r="E406" s="1" t="s">
        <v>622</v>
      </c>
      <c r="F406" s="1" t="s">
        <v>19</v>
      </c>
      <c r="G406" s="1" t="s">
        <v>33</v>
      </c>
      <c r="H406" s="1" t="s">
        <v>21</v>
      </c>
      <c r="I406" s="1" t="s">
        <v>22</v>
      </c>
      <c r="J406" s="3">
        <v>-36</v>
      </c>
      <c r="K406" s="1" t="s">
        <v>410</v>
      </c>
      <c r="L406" s="1" t="s">
        <v>22</v>
      </c>
      <c r="M406" s="1" t="s">
        <v>392</v>
      </c>
      <c r="N406" s="1" t="s">
        <v>409</v>
      </c>
      <c r="O406" s="2">
        <v>40298</v>
      </c>
      <c r="P406" s="2">
        <v>40310</v>
      </c>
      <c r="Q406" s="1" t="s">
        <v>23</v>
      </c>
    </row>
    <row r="407" spans="1:17" x14ac:dyDescent="0.25">
      <c r="A407" s="1" t="s">
        <v>24</v>
      </c>
      <c r="B407" s="1" t="s">
        <v>371</v>
      </c>
      <c r="C407" s="1" t="s">
        <v>409</v>
      </c>
      <c r="D407" s="1" t="s">
        <v>623</v>
      </c>
      <c r="E407" s="1" t="s">
        <v>620</v>
      </c>
      <c r="F407" s="1" t="s">
        <v>19</v>
      </c>
      <c r="G407" s="1" t="s">
        <v>33</v>
      </c>
      <c r="H407" s="1" t="s">
        <v>21</v>
      </c>
      <c r="I407" s="1" t="s">
        <v>22</v>
      </c>
      <c r="J407" s="3">
        <v>64</v>
      </c>
      <c r="K407" s="1" t="s">
        <v>410</v>
      </c>
      <c r="L407" s="1" t="s">
        <v>22</v>
      </c>
      <c r="M407" s="1" t="s">
        <v>392</v>
      </c>
      <c r="N407" s="1" t="s">
        <v>409</v>
      </c>
      <c r="O407" s="2">
        <v>40298</v>
      </c>
      <c r="P407" s="2">
        <v>40310</v>
      </c>
      <c r="Q407" s="1" t="s">
        <v>23</v>
      </c>
    </row>
    <row r="408" spans="1:17" x14ac:dyDescent="0.25">
      <c r="A408" s="1" t="s">
        <v>24</v>
      </c>
      <c r="B408" s="1" t="s">
        <v>371</v>
      </c>
      <c r="C408" s="1" t="s">
        <v>409</v>
      </c>
      <c r="D408" s="1" t="s">
        <v>624</v>
      </c>
      <c r="E408" s="1" t="s">
        <v>622</v>
      </c>
      <c r="F408" s="1" t="s">
        <v>19</v>
      </c>
      <c r="G408" s="1" t="s">
        <v>33</v>
      </c>
      <c r="H408" s="1" t="s">
        <v>21</v>
      </c>
      <c r="I408" s="1" t="s">
        <v>22</v>
      </c>
      <c r="J408" s="3">
        <v>1231</v>
      </c>
      <c r="K408" s="1" t="s">
        <v>410</v>
      </c>
      <c r="L408" s="1" t="s">
        <v>22</v>
      </c>
      <c r="M408" s="1" t="s">
        <v>392</v>
      </c>
      <c r="N408" s="1" t="s">
        <v>409</v>
      </c>
      <c r="O408" s="2">
        <v>40298</v>
      </c>
      <c r="P408" s="2">
        <v>40310</v>
      </c>
      <c r="Q408" s="1" t="s">
        <v>23</v>
      </c>
    </row>
    <row r="409" spans="1:17" x14ac:dyDescent="0.25">
      <c r="A409" s="1" t="s">
        <v>24</v>
      </c>
      <c r="B409" s="1" t="s">
        <v>371</v>
      </c>
      <c r="C409" s="1" t="s">
        <v>409</v>
      </c>
      <c r="D409" s="1" t="s">
        <v>623</v>
      </c>
      <c r="E409" s="1" t="s">
        <v>620</v>
      </c>
      <c r="F409" s="1" t="s">
        <v>19</v>
      </c>
      <c r="G409" s="1" t="s">
        <v>33</v>
      </c>
      <c r="H409" s="1" t="s">
        <v>21</v>
      </c>
      <c r="I409" s="1" t="s">
        <v>22</v>
      </c>
      <c r="J409" s="3">
        <v>10</v>
      </c>
      <c r="K409" s="1" t="s">
        <v>410</v>
      </c>
      <c r="L409" s="1" t="s">
        <v>22</v>
      </c>
      <c r="M409" s="1" t="s">
        <v>392</v>
      </c>
      <c r="N409" s="1" t="s">
        <v>409</v>
      </c>
      <c r="O409" s="2">
        <v>40298</v>
      </c>
      <c r="P409" s="2">
        <v>40310</v>
      </c>
      <c r="Q409" s="1" t="s">
        <v>23</v>
      </c>
    </row>
    <row r="410" spans="1:17" x14ac:dyDescent="0.25">
      <c r="A410" s="1" t="s">
        <v>24</v>
      </c>
      <c r="B410" s="1" t="s">
        <v>371</v>
      </c>
      <c r="C410" s="1" t="s">
        <v>409</v>
      </c>
      <c r="D410" s="1" t="s">
        <v>624</v>
      </c>
      <c r="E410" s="1" t="s">
        <v>622</v>
      </c>
      <c r="F410" s="1" t="s">
        <v>19</v>
      </c>
      <c r="G410" s="1" t="s">
        <v>33</v>
      </c>
      <c r="H410" s="1" t="s">
        <v>21</v>
      </c>
      <c r="I410" s="1" t="s">
        <v>22</v>
      </c>
      <c r="J410" s="3">
        <v>204</v>
      </c>
      <c r="K410" s="1" t="s">
        <v>410</v>
      </c>
      <c r="L410" s="1" t="s">
        <v>22</v>
      </c>
      <c r="M410" s="1" t="s">
        <v>392</v>
      </c>
      <c r="N410" s="1" t="s">
        <v>409</v>
      </c>
      <c r="O410" s="2">
        <v>40298</v>
      </c>
      <c r="P410" s="2">
        <v>40310</v>
      </c>
      <c r="Q410" s="1" t="s">
        <v>23</v>
      </c>
    </row>
    <row r="411" spans="1:17" x14ac:dyDescent="0.25">
      <c r="A411" s="1" t="s">
        <v>24</v>
      </c>
      <c r="B411" s="1" t="s">
        <v>371</v>
      </c>
      <c r="C411" s="1" t="s">
        <v>409</v>
      </c>
      <c r="D411" s="1" t="s">
        <v>630</v>
      </c>
      <c r="E411" s="1" t="s">
        <v>620</v>
      </c>
      <c r="F411" s="1" t="s">
        <v>19</v>
      </c>
      <c r="G411" s="1" t="s">
        <v>44</v>
      </c>
      <c r="H411" s="1" t="s">
        <v>34</v>
      </c>
      <c r="I411" s="1" t="s">
        <v>22</v>
      </c>
      <c r="J411" s="3">
        <v>116446</v>
      </c>
      <c r="K411" s="1" t="s">
        <v>410</v>
      </c>
      <c r="L411" s="1" t="s">
        <v>22</v>
      </c>
      <c r="M411" s="1" t="s">
        <v>392</v>
      </c>
      <c r="N411" s="1" t="s">
        <v>409</v>
      </c>
      <c r="O411" s="2">
        <v>40298</v>
      </c>
      <c r="P411" s="2">
        <v>40310</v>
      </c>
      <c r="Q411" s="1" t="s">
        <v>23</v>
      </c>
    </row>
    <row r="412" spans="1:17" x14ac:dyDescent="0.25">
      <c r="A412" s="1" t="s">
        <v>24</v>
      </c>
      <c r="B412" s="1" t="s">
        <v>371</v>
      </c>
      <c r="C412" s="1" t="s">
        <v>409</v>
      </c>
      <c r="D412" s="1" t="s">
        <v>631</v>
      </c>
      <c r="E412" s="1" t="s">
        <v>622</v>
      </c>
      <c r="F412" s="1" t="s">
        <v>19</v>
      </c>
      <c r="G412" s="1" t="s">
        <v>44</v>
      </c>
      <c r="H412" s="1" t="s">
        <v>34</v>
      </c>
      <c r="I412" s="1" t="s">
        <v>22</v>
      </c>
      <c r="J412" s="3">
        <v>51554</v>
      </c>
      <c r="K412" s="1" t="s">
        <v>410</v>
      </c>
      <c r="L412" s="1" t="s">
        <v>22</v>
      </c>
      <c r="M412" s="1" t="s">
        <v>392</v>
      </c>
      <c r="N412" s="1" t="s">
        <v>409</v>
      </c>
      <c r="O412" s="2">
        <v>40298</v>
      </c>
      <c r="P412" s="2">
        <v>40310</v>
      </c>
      <c r="Q412" s="1" t="s">
        <v>23</v>
      </c>
    </row>
    <row r="413" spans="1:17" x14ac:dyDescent="0.25">
      <c r="A413" s="1" t="s">
        <v>24</v>
      </c>
      <c r="B413" s="1" t="s">
        <v>371</v>
      </c>
      <c r="C413" s="1" t="s">
        <v>409</v>
      </c>
      <c r="D413" s="1" t="s">
        <v>630</v>
      </c>
      <c r="E413" s="1" t="s">
        <v>620</v>
      </c>
      <c r="F413" s="1" t="s">
        <v>19</v>
      </c>
      <c r="G413" s="1" t="s">
        <v>44</v>
      </c>
      <c r="H413" s="1" t="s">
        <v>34</v>
      </c>
      <c r="I413" s="1" t="s">
        <v>22</v>
      </c>
      <c r="J413" s="3">
        <v>19364</v>
      </c>
      <c r="K413" s="1" t="s">
        <v>410</v>
      </c>
      <c r="L413" s="1" t="s">
        <v>22</v>
      </c>
      <c r="M413" s="1" t="s">
        <v>392</v>
      </c>
      <c r="N413" s="1" t="s">
        <v>409</v>
      </c>
      <c r="O413" s="2">
        <v>40298</v>
      </c>
      <c r="P413" s="2">
        <v>40310</v>
      </c>
      <c r="Q413" s="1" t="s">
        <v>23</v>
      </c>
    </row>
    <row r="414" spans="1:17" x14ac:dyDescent="0.25">
      <c r="A414" s="1" t="s">
        <v>24</v>
      </c>
      <c r="B414" s="1" t="s">
        <v>371</v>
      </c>
      <c r="C414" s="1" t="s">
        <v>409</v>
      </c>
      <c r="D414" s="1" t="s">
        <v>631</v>
      </c>
      <c r="E414" s="1" t="s">
        <v>622</v>
      </c>
      <c r="F414" s="1" t="s">
        <v>19</v>
      </c>
      <c r="G414" s="1" t="s">
        <v>44</v>
      </c>
      <c r="H414" s="1" t="s">
        <v>34</v>
      </c>
      <c r="I414" s="1" t="s">
        <v>22</v>
      </c>
      <c r="J414" s="3">
        <v>8573</v>
      </c>
      <c r="K414" s="1" t="s">
        <v>410</v>
      </c>
      <c r="L414" s="1" t="s">
        <v>22</v>
      </c>
      <c r="M414" s="1" t="s">
        <v>392</v>
      </c>
      <c r="N414" s="1" t="s">
        <v>409</v>
      </c>
      <c r="O414" s="2">
        <v>40298</v>
      </c>
      <c r="P414" s="2">
        <v>40310</v>
      </c>
      <c r="Q414" s="1" t="s">
        <v>23</v>
      </c>
    </row>
    <row r="415" spans="1:17" x14ac:dyDescent="0.25">
      <c r="A415" s="1" t="s">
        <v>24</v>
      </c>
      <c r="B415" s="1" t="s">
        <v>371</v>
      </c>
      <c r="C415" s="1" t="s">
        <v>409</v>
      </c>
      <c r="D415" s="1" t="s">
        <v>632</v>
      </c>
      <c r="E415" s="1" t="s">
        <v>620</v>
      </c>
      <c r="F415" s="1" t="s">
        <v>19</v>
      </c>
      <c r="G415" s="1" t="s">
        <v>65</v>
      </c>
      <c r="H415" s="1" t="s">
        <v>49</v>
      </c>
      <c r="I415" s="1" t="s">
        <v>22</v>
      </c>
      <c r="J415" s="3">
        <v>3476</v>
      </c>
      <c r="K415" s="1" t="s">
        <v>410</v>
      </c>
      <c r="L415" s="1" t="s">
        <v>22</v>
      </c>
      <c r="M415" s="1" t="s">
        <v>392</v>
      </c>
      <c r="N415" s="1" t="s">
        <v>409</v>
      </c>
      <c r="O415" s="2">
        <v>40298</v>
      </c>
      <c r="P415" s="2">
        <v>40310</v>
      </c>
      <c r="Q415" s="1" t="s">
        <v>23</v>
      </c>
    </row>
    <row r="416" spans="1:17" x14ac:dyDescent="0.25">
      <c r="A416" s="1" t="s">
        <v>24</v>
      </c>
      <c r="B416" s="1" t="s">
        <v>371</v>
      </c>
      <c r="C416" s="1" t="s">
        <v>409</v>
      </c>
      <c r="D416" s="1" t="s">
        <v>633</v>
      </c>
      <c r="E416" s="1" t="s">
        <v>622</v>
      </c>
      <c r="F416" s="1" t="s">
        <v>19</v>
      </c>
      <c r="G416" s="1" t="s">
        <v>65</v>
      </c>
      <c r="H416" s="1" t="s">
        <v>49</v>
      </c>
      <c r="I416" s="1" t="s">
        <v>22</v>
      </c>
      <c r="J416" s="3">
        <v>-577</v>
      </c>
      <c r="K416" s="1" t="s">
        <v>410</v>
      </c>
      <c r="L416" s="1" t="s">
        <v>22</v>
      </c>
      <c r="M416" s="1" t="s">
        <v>392</v>
      </c>
      <c r="N416" s="1" t="s">
        <v>409</v>
      </c>
      <c r="O416" s="2">
        <v>40298</v>
      </c>
      <c r="P416" s="2">
        <v>40310</v>
      </c>
      <c r="Q416" s="1" t="s">
        <v>23</v>
      </c>
    </row>
    <row r="417" spans="1:17" x14ac:dyDescent="0.25">
      <c r="A417" s="1" t="s">
        <v>24</v>
      </c>
      <c r="B417" s="1" t="s">
        <v>371</v>
      </c>
      <c r="C417" s="1" t="s">
        <v>409</v>
      </c>
      <c r="D417" s="1" t="s">
        <v>632</v>
      </c>
      <c r="E417" s="1" t="s">
        <v>620</v>
      </c>
      <c r="F417" s="1" t="s">
        <v>19</v>
      </c>
      <c r="G417" s="1" t="s">
        <v>65</v>
      </c>
      <c r="H417" s="1" t="s">
        <v>49</v>
      </c>
      <c r="I417" s="1" t="s">
        <v>22</v>
      </c>
      <c r="J417" s="3">
        <v>578</v>
      </c>
      <c r="K417" s="1" t="s">
        <v>410</v>
      </c>
      <c r="L417" s="1" t="s">
        <v>22</v>
      </c>
      <c r="M417" s="1" t="s">
        <v>392</v>
      </c>
      <c r="N417" s="1" t="s">
        <v>409</v>
      </c>
      <c r="O417" s="2">
        <v>40298</v>
      </c>
      <c r="P417" s="2">
        <v>40310</v>
      </c>
      <c r="Q417" s="1" t="s">
        <v>23</v>
      </c>
    </row>
    <row r="418" spans="1:17" x14ac:dyDescent="0.25">
      <c r="A418" s="1" t="s">
        <v>24</v>
      </c>
      <c r="B418" s="1" t="s">
        <v>371</v>
      </c>
      <c r="C418" s="1" t="s">
        <v>409</v>
      </c>
      <c r="D418" s="1" t="s">
        <v>633</v>
      </c>
      <c r="E418" s="1" t="s">
        <v>622</v>
      </c>
      <c r="F418" s="1" t="s">
        <v>19</v>
      </c>
      <c r="G418" s="1" t="s">
        <v>65</v>
      </c>
      <c r="H418" s="1" t="s">
        <v>49</v>
      </c>
      <c r="I418" s="1" t="s">
        <v>22</v>
      </c>
      <c r="J418" s="3">
        <v>-96</v>
      </c>
      <c r="K418" s="1" t="s">
        <v>410</v>
      </c>
      <c r="L418" s="1" t="s">
        <v>22</v>
      </c>
      <c r="M418" s="1" t="s">
        <v>392</v>
      </c>
      <c r="N418" s="1" t="s">
        <v>409</v>
      </c>
      <c r="O418" s="2">
        <v>40298</v>
      </c>
      <c r="P418" s="2">
        <v>40310</v>
      </c>
      <c r="Q418" s="1" t="s">
        <v>23</v>
      </c>
    </row>
    <row r="419" spans="1:17" x14ac:dyDescent="0.25">
      <c r="A419" s="1" t="s">
        <v>24</v>
      </c>
      <c r="B419" s="1" t="s">
        <v>371</v>
      </c>
      <c r="C419" s="1" t="s">
        <v>409</v>
      </c>
      <c r="D419" s="1" t="s">
        <v>630</v>
      </c>
      <c r="E419" s="1" t="s">
        <v>620</v>
      </c>
      <c r="F419" s="1" t="s">
        <v>19</v>
      </c>
      <c r="G419" s="1" t="s">
        <v>44</v>
      </c>
      <c r="H419" s="1" t="s">
        <v>34</v>
      </c>
      <c r="I419" s="1" t="s">
        <v>22</v>
      </c>
      <c r="J419" s="3">
        <v>9670</v>
      </c>
      <c r="K419" s="1" t="s">
        <v>410</v>
      </c>
      <c r="L419" s="1" t="s">
        <v>22</v>
      </c>
      <c r="M419" s="1" t="s">
        <v>392</v>
      </c>
      <c r="N419" s="1" t="s">
        <v>409</v>
      </c>
      <c r="O419" s="2">
        <v>40298</v>
      </c>
      <c r="P419" s="2">
        <v>40310</v>
      </c>
      <c r="Q419" s="1" t="s">
        <v>23</v>
      </c>
    </row>
    <row r="420" spans="1:17" x14ac:dyDescent="0.25">
      <c r="A420" s="1" t="s">
        <v>24</v>
      </c>
      <c r="B420" s="1" t="s">
        <v>371</v>
      </c>
      <c r="C420" s="1" t="s">
        <v>409</v>
      </c>
      <c r="D420" s="1" t="s">
        <v>631</v>
      </c>
      <c r="E420" s="1" t="s">
        <v>622</v>
      </c>
      <c r="F420" s="1" t="s">
        <v>19</v>
      </c>
      <c r="G420" s="1" t="s">
        <v>44</v>
      </c>
      <c r="H420" s="1" t="s">
        <v>34</v>
      </c>
      <c r="I420" s="1" t="s">
        <v>22</v>
      </c>
      <c r="J420" s="3">
        <v>2292</v>
      </c>
      <c r="K420" s="1" t="s">
        <v>410</v>
      </c>
      <c r="L420" s="1" t="s">
        <v>22</v>
      </c>
      <c r="M420" s="1" t="s">
        <v>392</v>
      </c>
      <c r="N420" s="1" t="s">
        <v>409</v>
      </c>
      <c r="O420" s="2">
        <v>40298</v>
      </c>
      <c r="P420" s="2">
        <v>40310</v>
      </c>
      <c r="Q420" s="1" t="s">
        <v>23</v>
      </c>
    </row>
    <row r="421" spans="1:17" x14ac:dyDescent="0.25">
      <c r="A421" s="1" t="s">
        <v>24</v>
      </c>
      <c r="B421" s="1" t="s">
        <v>371</v>
      </c>
      <c r="C421" s="1" t="s">
        <v>409</v>
      </c>
      <c r="D421" s="1" t="s">
        <v>630</v>
      </c>
      <c r="E421" s="1" t="s">
        <v>620</v>
      </c>
      <c r="F421" s="1" t="s">
        <v>19</v>
      </c>
      <c r="G421" s="1" t="s">
        <v>44</v>
      </c>
      <c r="H421" s="1" t="s">
        <v>34</v>
      </c>
      <c r="I421" s="1" t="s">
        <v>22</v>
      </c>
      <c r="J421" s="3">
        <v>-16242</v>
      </c>
      <c r="K421" s="1" t="s">
        <v>410</v>
      </c>
      <c r="L421" s="1" t="s">
        <v>22</v>
      </c>
      <c r="M421" s="1" t="s">
        <v>392</v>
      </c>
      <c r="N421" s="1" t="s">
        <v>409</v>
      </c>
      <c r="O421" s="2">
        <v>40298</v>
      </c>
      <c r="P421" s="2">
        <v>40310</v>
      </c>
      <c r="Q421" s="1" t="s">
        <v>23</v>
      </c>
    </row>
    <row r="422" spans="1:17" x14ac:dyDescent="0.25">
      <c r="A422" s="1" t="s">
        <v>24</v>
      </c>
      <c r="B422" s="1" t="s">
        <v>371</v>
      </c>
      <c r="C422" s="1" t="s">
        <v>409</v>
      </c>
      <c r="D422" s="1" t="s">
        <v>631</v>
      </c>
      <c r="E422" s="1" t="s">
        <v>622</v>
      </c>
      <c r="F422" s="1" t="s">
        <v>19</v>
      </c>
      <c r="G422" s="1" t="s">
        <v>44</v>
      </c>
      <c r="H422" s="1" t="s">
        <v>34</v>
      </c>
      <c r="I422" s="1" t="s">
        <v>22</v>
      </c>
      <c r="J422" s="3">
        <v>-6565</v>
      </c>
      <c r="K422" s="1" t="s">
        <v>410</v>
      </c>
      <c r="L422" s="1" t="s">
        <v>22</v>
      </c>
      <c r="M422" s="1" t="s">
        <v>392</v>
      </c>
      <c r="N422" s="1" t="s">
        <v>409</v>
      </c>
      <c r="O422" s="2">
        <v>40298</v>
      </c>
      <c r="P422" s="2">
        <v>40310</v>
      </c>
      <c r="Q422" s="1" t="s">
        <v>23</v>
      </c>
    </row>
    <row r="423" spans="1:17" x14ac:dyDescent="0.25">
      <c r="A423" s="1" t="s">
        <v>24</v>
      </c>
      <c r="B423" s="1" t="s">
        <v>371</v>
      </c>
      <c r="C423" s="1" t="s">
        <v>409</v>
      </c>
      <c r="D423" s="1" t="s">
        <v>634</v>
      </c>
      <c r="E423" s="1" t="s">
        <v>620</v>
      </c>
      <c r="F423" s="1" t="s">
        <v>19</v>
      </c>
      <c r="G423" s="1" t="s">
        <v>380</v>
      </c>
      <c r="H423" s="1" t="s">
        <v>49</v>
      </c>
      <c r="I423" s="1" t="s">
        <v>22</v>
      </c>
      <c r="J423" s="3">
        <v>9760</v>
      </c>
      <c r="K423" s="1" t="s">
        <v>410</v>
      </c>
      <c r="L423" s="1" t="s">
        <v>22</v>
      </c>
      <c r="M423" s="1" t="s">
        <v>392</v>
      </c>
      <c r="N423" s="1" t="s">
        <v>409</v>
      </c>
      <c r="O423" s="2">
        <v>40298</v>
      </c>
      <c r="P423" s="2">
        <v>40310</v>
      </c>
      <c r="Q423" s="1" t="s">
        <v>23</v>
      </c>
    </row>
    <row r="424" spans="1:17" x14ac:dyDescent="0.25">
      <c r="A424" s="1" t="s">
        <v>24</v>
      </c>
      <c r="B424" s="1" t="s">
        <v>371</v>
      </c>
      <c r="C424" s="1" t="s">
        <v>409</v>
      </c>
      <c r="D424" s="1" t="s">
        <v>635</v>
      </c>
      <c r="E424" s="1" t="s">
        <v>622</v>
      </c>
      <c r="F424" s="1" t="s">
        <v>19</v>
      </c>
      <c r="G424" s="1" t="s">
        <v>380</v>
      </c>
      <c r="H424" s="1" t="s">
        <v>49</v>
      </c>
      <c r="I424" s="1" t="s">
        <v>22</v>
      </c>
      <c r="J424" s="3">
        <v>155</v>
      </c>
      <c r="K424" s="1" t="s">
        <v>410</v>
      </c>
      <c r="L424" s="1" t="s">
        <v>22</v>
      </c>
      <c r="M424" s="1" t="s">
        <v>392</v>
      </c>
      <c r="N424" s="1" t="s">
        <v>409</v>
      </c>
      <c r="O424" s="2">
        <v>40298</v>
      </c>
      <c r="P424" s="2">
        <v>40310</v>
      </c>
      <c r="Q424" s="1" t="s">
        <v>23</v>
      </c>
    </row>
    <row r="425" spans="1:17" x14ac:dyDescent="0.25">
      <c r="A425" s="1" t="s">
        <v>24</v>
      </c>
      <c r="B425" s="1" t="s">
        <v>371</v>
      </c>
      <c r="C425" s="1" t="s">
        <v>409</v>
      </c>
      <c r="D425" s="1" t="s">
        <v>634</v>
      </c>
      <c r="E425" s="1" t="s">
        <v>620</v>
      </c>
      <c r="F425" s="1" t="s">
        <v>19</v>
      </c>
      <c r="G425" s="1" t="s">
        <v>380</v>
      </c>
      <c r="H425" s="1" t="s">
        <v>49</v>
      </c>
      <c r="I425" s="1" t="s">
        <v>22</v>
      </c>
      <c r="J425" s="3">
        <v>1623</v>
      </c>
      <c r="K425" s="1" t="s">
        <v>410</v>
      </c>
      <c r="L425" s="1" t="s">
        <v>22</v>
      </c>
      <c r="M425" s="1" t="s">
        <v>392</v>
      </c>
      <c r="N425" s="1" t="s">
        <v>409</v>
      </c>
      <c r="O425" s="2">
        <v>40298</v>
      </c>
      <c r="P425" s="2">
        <v>40310</v>
      </c>
      <c r="Q425" s="1" t="s">
        <v>23</v>
      </c>
    </row>
    <row r="426" spans="1:17" x14ac:dyDescent="0.25">
      <c r="A426" s="1" t="s">
        <v>24</v>
      </c>
      <c r="B426" s="1" t="s">
        <v>371</v>
      </c>
      <c r="C426" s="1" t="s">
        <v>409</v>
      </c>
      <c r="D426" s="1" t="s">
        <v>635</v>
      </c>
      <c r="E426" s="1" t="s">
        <v>622</v>
      </c>
      <c r="F426" s="1" t="s">
        <v>19</v>
      </c>
      <c r="G426" s="1" t="s">
        <v>380</v>
      </c>
      <c r="H426" s="1" t="s">
        <v>49</v>
      </c>
      <c r="I426" s="1" t="s">
        <v>22</v>
      </c>
      <c r="J426" s="3">
        <v>26</v>
      </c>
      <c r="K426" s="1" t="s">
        <v>410</v>
      </c>
      <c r="L426" s="1" t="s">
        <v>22</v>
      </c>
      <c r="M426" s="1" t="s">
        <v>392</v>
      </c>
      <c r="N426" s="1" t="s">
        <v>409</v>
      </c>
      <c r="O426" s="2">
        <v>40298</v>
      </c>
      <c r="P426" s="2">
        <v>40310</v>
      </c>
      <c r="Q426" s="1" t="s">
        <v>23</v>
      </c>
    </row>
    <row r="427" spans="1:17" x14ac:dyDescent="0.25">
      <c r="A427" s="1" t="s">
        <v>24</v>
      </c>
      <c r="B427" s="1" t="s">
        <v>371</v>
      </c>
      <c r="C427" s="1" t="s">
        <v>411</v>
      </c>
      <c r="D427" s="1" t="s">
        <v>623</v>
      </c>
      <c r="E427" s="1" t="s">
        <v>620</v>
      </c>
      <c r="F427" s="1" t="s">
        <v>19</v>
      </c>
      <c r="G427" s="1" t="s">
        <v>33</v>
      </c>
      <c r="H427" s="1" t="s">
        <v>21</v>
      </c>
      <c r="I427" s="1" t="s">
        <v>22</v>
      </c>
      <c r="J427" s="3">
        <v>-10</v>
      </c>
      <c r="K427" s="1" t="s">
        <v>410</v>
      </c>
      <c r="L427" s="1" t="s">
        <v>22</v>
      </c>
      <c r="M427" s="1" t="s">
        <v>392</v>
      </c>
      <c r="N427" s="1" t="s">
        <v>411</v>
      </c>
      <c r="O427" s="2">
        <v>40298</v>
      </c>
      <c r="P427" s="2">
        <v>40568</v>
      </c>
      <c r="Q427" s="1" t="s">
        <v>23</v>
      </c>
    </row>
    <row r="428" spans="1:17" x14ac:dyDescent="0.25">
      <c r="A428" s="1" t="s">
        <v>24</v>
      </c>
      <c r="B428" s="1" t="s">
        <v>371</v>
      </c>
      <c r="C428" s="1" t="s">
        <v>411</v>
      </c>
      <c r="D428" s="1" t="s">
        <v>623</v>
      </c>
      <c r="E428" s="1" t="s">
        <v>620</v>
      </c>
      <c r="F428" s="1" t="s">
        <v>19</v>
      </c>
      <c r="G428" s="1" t="s">
        <v>33</v>
      </c>
      <c r="H428" s="1" t="s">
        <v>21</v>
      </c>
      <c r="I428" s="1" t="s">
        <v>22</v>
      </c>
      <c r="J428" s="3">
        <v>-27</v>
      </c>
      <c r="K428" s="1" t="s">
        <v>410</v>
      </c>
      <c r="L428" s="1" t="s">
        <v>22</v>
      </c>
      <c r="M428" s="1" t="s">
        <v>392</v>
      </c>
      <c r="N428" s="1" t="s">
        <v>411</v>
      </c>
      <c r="O428" s="2">
        <v>40298</v>
      </c>
      <c r="P428" s="2">
        <v>40568</v>
      </c>
      <c r="Q428" s="1" t="s">
        <v>23</v>
      </c>
    </row>
    <row r="429" spans="1:17" x14ac:dyDescent="0.25">
      <c r="A429" s="1" t="s">
        <v>24</v>
      </c>
      <c r="B429" s="1" t="s">
        <v>371</v>
      </c>
      <c r="C429" s="1" t="s">
        <v>411</v>
      </c>
      <c r="D429" s="1" t="s">
        <v>624</v>
      </c>
      <c r="E429" s="1" t="s">
        <v>622</v>
      </c>
      <c r="F429" s="1" t="s">
        <v>19</v>
      </c>
      <c r="G429" s="1" t="s">
        <v>33</v>
      </c>
      <c r="H429" s="1" t="s">
        <v>21</v>
      </c>
      <c r="I429" s="1" t="s">
        <v>22</v>
      </c>
      <c r="J429" s="3">
        <v>36</v>
      </c>
      <c r="K429" s="1" t="s">
        <v>410</v>
      </c>
      <c r="L429" s="1" t="s">
        <v>22</v>
      </c>
      <c r="M429" s="1" t="s">
        <v>392</v>
      </c>
      <c r="N429" s="1" t="s">
        <v>411</v>
      </c>
      <c r="O429" s="2">
        <v>40298</v>
      </c>
      <c r="P429" s="2">
        <v>40568</v>
      </c>
      <c r="Q429" s="1" t="s">
        <v>23</v>
      </c>
    </row>
    <row r="430" spans="1:17" x14ac:dyDescent="0.25">
      <c r="A430" s="1" t="s">
        <v>24</v>
      </c>
      <c r="B430" s="1" t="s">
        <v>371</v>
      </c>
      <c r="C430" s="1" t="s">
        <v>411</v>
      </c>
      <c r="D430" s="1" t="s">
        <v>623</v>
      </c>
      <c r="E430" s="1" t="s">
        <v>620</v>
      </c>
      <c r="F430" s="1" t="s">
        <v>19</v>
      </c>
      <c r="G430" s="1" t="s">
        <v>33</v>
      </c>
      <c r="H430" s="1" t="s">
        <v>21</v>
      </c>
      <c r="I430" s="1" t="s">
        <v>22</v>
      </c>
      <c r="J430" s="3">
        <v>-64</v>
      </c>
      <c r="K430" s="1" t="s">
        <v>410</v>
      </c>
      <c r="L430" s="1" t="s">
        <v>22</v>
      </c>
      <c r="M430" s="1" t="s">
        <v>392</v>
      </c>
      <c r="N430" s="1" t="s">
        <v>411</v>
      </c>
      <c r="O430" s="2">
        <v>40298</v>
      </c>
      <c r="P430" s="2">
        <v>40568</v>
      </c>
      <c r="Q430" s="1" t="s">
        <v>23</v>
      </c>
    </row>
    <row r="431" spans="1:17" x14ac:dyDescent="0.25">
      <c r="A431" s="1" t="s">
        <v>24</v>
      </c>
      <c r="B431" s="1" t="s">
        <v>371</v>
      </c>
      <c r="C431" s="1" t="s">
        <v>411</v>
      </c>
      <c r="D431" s="1" t="s">
        <v>623</v>
      </c>
      <c r="E431" s="1" t="s">
        <v>620</v>
      </c>
      <c r="F431" s="1" t="s">
        <v>19</v>
      </c>
      <c r="G431" s="1" t="s">
        <v>33</v>
      </c>
      <c r="H431" s="1" t="s">
        <v>21</v>
      </c>
      <c r="I431" s="1" t="s">
        <v>22</v>
      </c>
      <c r="J431" s="3">
        <v>84</v>
      </c>
      <c r="K431" s="1" t="s">
        <v>410</v>
      </c>
      <c r="L431" s="1" t="s">
        <v>22</v>
      </c>
      <c r="M431" s="1" t="s">
        <v>392</v>
      </c>
      <c r="N431" s="1" t="s">
        <v>411</v>
      </c>
      <c r="O431" s="2">
        <v>40298</v>
      </c>
      <c r="P431" s="2">
        <v>40568</v>
      </c>
      <c r="Q431" s="1" t="s">
        <v>23</v>
      </c>
    </row>
    <row r="432" spans="1:17" x14ac:dyDescent="0.25">
      <c r="A432" s="1" t="s">
        <v>24</v>
      </c>
      <c r="B432" s="1" t="s">
        <v>371</v>
      </c>
      <c r="C432" s="1" t="s">
        <v>411</v>
      </c>
      <c r="D432" s="1" t="s">
        <v>624</v>
      </c>
      <c r="E432" s="1" t="s">
        <v>622</v>
      </c>
      <c r="F432" s="1" t="s">
        <v>19</v>
      </c>
      <c r="G432" s="1" t="s">
        <v>33</v>
      </c>
      <c r="H432" s="1" t="s">
        <v>21</v>
      </c>
      <c r="I432" s="1" t="s">
        <v>22</v>
      </c>
      <c r="J432" s="3">
        <v>-143</v>
      </c>
      <c r="K432" s="1" t="s">
        <v>410</v>
      </c>
      <c r="L432" s="1" t="s">
        <v>22</v>
      </c>
      <c r="M432" s="1" t="s">
        <v>392</v>
      </c>
      <c r="N432" s="1" t="s">
        <v>411</v>
      </c>
      <c r="O432" s="2">
        <v>40298</v>
      </c>
      <c r="P432" s="2">
        <v>40568</v>
      </c>
      <c r="Q432" s="1" t="s">
        <v>23</v>
      </c>
    </row>
    <row r="433" spans="1:17" x14ac:dyDescent="0.25">
      <c r="A433" s="1" t="s">
        <v>24</v>
      </c>
      <c r="B433" s="1" t="s">
        <v>371</v>
      </c>
      <c r="C433" s="1" t="s">
        <v>411</v>
      </c>
      <c r="D433" s="1" t="s">
        <v>623</v>
      </c>
      <c r="E433" s="1" t="s">
        <v>620</v>
      </c>
      <c r="F433" s="1" t="s">
        <v>19</v>
      </c>
      <c r="G433" s="1" t="s">
        <v>33</v>
      </c>
      <c r="H433" s="1" t="s">
        <v>21</v>
      </c>
      <c r="I433" s="1" t="s">
        <v>22</v>
      </c>
      <c r="J433" s="3">
        <v>-165</v>
      </c>
      <c r="K433" s="1" t="s">
        <v>410</v>
      </c>
      <c r="L433" s="1" t="s">
        <v>22</v>
      </c>
      <c r="M433" s="1" t="s">
        <v>392</v>
      </c>
      <c r="N433" s="1" t="s">
        <v>411</v>
      </c>
      <c r="O433" s="2">
        <v>40298</v>
      </c>
      <c r="P433" s="2">
        <v>40568</v>
      </c>
      <c r="Q433" s="1" t="s">
        <v>23</v>
      </c>
    </row>
    <row r="434" spans="1:17" x14ac:dyDescent="0.25">
      <c r="A434" s="1" t="s">
        <v>24</v>
      </c>
      <c r="B434" s="1" t="s">
        <v>371</v>
      </c>
      <c r="C434" s="1" t="s">
        <v>411</v>
      </c>
      <c r="D434" s="1" t="s">
        <v>645</v>
      </c>
      <c r="E434" s="1" t="s">
        <v>620</v>
      </c>
      <c r="F434" s="1" t="s">
        <v>19</v>
      </c>
      <c r="G434" s="1" t="s">
        <v>204</v>
      </c>
      <c r="H434" s="1" t="s">
        <v>21</v>
      </c>
      <c r="I434" s="1" t="s">
        <v>22</v>
      </c>
      <c r="J434" s="3">
        <v>28133</v>
      </c>
      <c r="K434" s="1" t="s">
        <v>410</v>
      </c>
      <c r="L434" s="1" t="s">
        <v>22</v>
      </c>
      <c r="M434" s="1" t="s">
        <v>392</v>
      </c>
      <c r="N434" s="1" t="s">
        <v>411</v>
      </c>
      <c r="O434" s="2">
        <v>40298</v>
      </c>
      <c r="P434" s="2">
        <v>40568</v>
      </c>
      <c r="Q434" s="1" t="s">
        <v>23</v>
      </c>
    </row>
    <row r="435" spans="1:17" x14ac:dyDescent="0.25">
      <c r="A435" s="1" t="s">
        <v>24</v>
      </c>
      <c r="B435" s="1" t="s">
        <v>371</v>
      </c>
      <c r="C435" s="1" t="s">
        <v>411</v>
      </c>
      <c r="D435" s="1" t="s">
        <v>645</v>
      </c>
      <c r="E435" s="1" t="s">
        <v>620</v>
      </c>
      <c r="F435" s="1" t="s">
        <v>19</v>
      </c>
      <c r="G435" s="1" t="s">
        <v>204</v>
      </c>
      <c r="H435" s="1" t="s">
        <v>21</v>
      </c>
      <c r="I435" s="1" t="s">
        <v>22</v>
      </c>
      <c r="J435" s="3">
        <v>4679</v>
      </c>
      <c r="K435" s="1" t="s">
        <v>410</v>
      </c>
      <c r="L435" s="1" t="s">
        <v>22</v>
      </c>
      <c r="M435" s="1" t="s">
        <v>392</v>
      </c>
      <c r="N435" s="1" t="s">
        <v>411</v>
      </c>
      <c r="O435" s="2">
        <v>40298</v>
      </c>
      <c r="P435" s="2">
        <v>40568</v>
      </c>
      <c r="Q435" s="1" t="s">
        <v>23</v>
      </c>
    </row>
    <row r="436" spans="1:17" x14ac:dyDescent="0.25">
      <c r="A436" s="1" t="s">
        <v>24</v>
      </c>
      <c r="B436" s="1" t="s">
        <v>371</v>
      </c>
      <c r="C436" s="1" t="s">
        <v>411</v>
      </c>
      <c r="D436" s="1" t="s">
        <v>646</v>
      </c>
      <c r="E436" s="1" t="s">
        <v>622</v>
      </c>
      <c r="F436" s="1" t="s">
        <v>19</v>
      </c>
      <c r="G436" s="1" t="s">
        <v>204</v>
      </c>
      <c r="H436" s="1" t="s">
        <v>21</v>
      </c>
      <c r="I436" s="1" t="s">
        <v>22</v>
      </c>
      <c r="J436" s="3">
        <v>11387</v>
      </c>
      <c r="K436" s="1" t="s">
        <v>410</v>
      </c>
      <c r="L436" s="1" t="s">
        <v>22</v>
      </c>
      <c r="M436" s="1" t="s">
        <v>392</v>
      </c>
      <c r="N436" s="1" t="s">
        <v>411</v>
      </c>
      <c r="O436" s="2">
        <v>40298</v>
      </c>
      <c r="P436" s="2">
        <v>40568</v>
      </c>
      <c r="Q436" s="1" t="s">
        <v>23</v>
      </c>
    </row>
    <row r="437" spans="1:17" x14ac:dyDescent="0.25">
      <c r="A437" s="1" t="s">
        <v>24</v>
      </c>
      <c r="B437" s="1" t="s">
        <v>371</v>
      </c>
      <c r="C437" s="1" t="s">
        <v>411</v>
      </c>
      <c r="D437" s="1" t="s">
        <v>646</v>
      </c>
      <c r="E437" s="1" t="s">
        <v>622</v>
      </c>
      <c r="F437" s="1" t="s">
        <v>19</v>
      </c>
      <c r="G437" s="1" t="s">
        <v>204</v>
      </c>
      <c r="H437" s="1" t="s">
        <v>21</v>
      </c>
      <c r="I437" s="1" t="s">
        <v>22</v>
      </c>
      <c r="J437" s="3">
        <v>1894</v>
      </c>
      <c r="K437" s="1" t="s">
        <v>410</v>
      </c>
      <c r="L437" s="1" t="s">
        <v>22</v>
      </c>
      <c r="M437" s="1" t="s">
        <v>392</v>
      </c>
      <c r="N437" s="1" t="s">
        <v>411</v>
      </c>
      <c r="O437" s="2">
        <v>40298</v>
      </c>
      <c r="P437" s="2">
        <v>40568</v>
      </c>
      <c r="Q437" s="1" t="s">
        <v>23</v>
      </c>
    </row>
    <row r="438" spans="1:17" x14ac:dyDescent="0.25">
      <c r="A438" s="1" t="s">
        <v>24</v>
      </c>
      <c r="B438" s="1" t="s">
        <v>371</v>
      </c>
      <c r="C438" s="1" t="s">
        <v>409</v>
      </c>
      <c r="D438" s="1" t="s">
        <v>637</v>
      </c>
      <c r="E438" s="1" t="s">
        <v>620</v>
      </c>
      <c r="F438" s="1" t="s">
        <v>19</v>
      </c>
      <c r="G438" s="1" t="s">
        <v>188</v>
      </c>
      <c r="H438" s="1" t="s">
        <v>21</v>
      </c>
      <c r="I438" s="1" t="s">
        <v>22</v>
      </c>
      <c r="J438" s="3">
        <v>28133</v>
      </c>
      <c r="K438" s="1" t="s">
        <v>410</v>
      </c>
      <c r="L438" s="1" t="s">
        <v>22</v>
      </c>
      <c r="M438" s="1" t="s">
        <v>392</v>
      </c>
      <c r="N438" s="1" t="s">
        <v>409</v>
      </c>
      <c r="O438" s="2">
        <v>40298</v>
      </c>
      <c r="P438" s="2">
        <v>40310</v>
      </c>
      <c r="Q438" s="1" t="s">
        <v>23</v>
      </c>
    </row>
    <row r="439" spans="1:17" x14ac:dyDescent="0.25">
      <c r="A439" s="1" t="s">
        <v>24</v>
      </c>
      <c r="B439" s="1" t="s">
        <v>371</v>
      </c>
      <c r="C439" s="1" t="s">
        <v>409</v>
      </c>
      <c r="D439" s="1" t="s">
        <v>638</v>
      </c>
      <c r="E439" s="1" t="s">
        <v>622</v>
      </c>
      <c r="F439" s="1" t="s">
        <v>19</v>
      </c>
      <c r="G439" s="1" t="s">
        <v>188</v>
      </c>
      <c r="H439" s="1" t="s">
        <v>21</v>
      </c>
      <c r="I439" s="1" t="s">
        <v>22</v>
      </c>
      <c r="J439" s="3">
        <v>11387</v>
      </c>
      <c r="K439" s="1" t="s">
        <v>410</v>
      </c>
      <c r="L439" s="1" t="s">
        <v>22</v>
      </c>
      <c r="M439" s="1" t="s">
        <v>392</v>
      </c>
      <c r="N439" s="1" t="s">
        <v>409</v>
      </c>
      <c r="O439" s="2">
        <v>40298</v>
      </c>
      <c r="P439" s="2">
        <v>40310</v>
      </c>
      <c r="Q439" s="1" t="s">
        <v>23</v>
      </c>
    </row>
    <row r="440" spans="1:17" x14ac:dyDescent="0.25">
      <c r="A440" s="1" t="s">
        <v>24</v>
      </c>
      <c r="B440" s="1" t="s">
        <v>371</v>
      </c>
      <c r="C440" s="1" t="s">
        <v>409</v>
      </c>
      <c r="D440" s="1" t="s">
        <v>637</v>
      </c>
      <c r="E440" s="1" t="s">
        <v>620</v>
      </c>
      <c r="F440" s="1" t="s">
        <v>19</v>
      </c>
      <c r="G440" s="1" t="s">
        <v>188</v>
      </c>
      <c r="H440" s="1" t="s">
        <v>21</v>
      </c>
      <c r="I440" s="1" t="s">
        <v>22</v>
      </c>
      <c r="J440" s="3">
        <v>4679</v>
      </c>
      <c r="K440" s="1" t="s">
        <v>410</v>
      </c>
      <c r="L440" s="1" t="s">
        <v>22</v>
      </c>
      <c r="M440" s="1" t="s">
        <v>392</v>
      </c>
      <c r="N440" s="1" t="s">
        <v>409</v>
      </c>
      <c r="O440" s="2">
        <v>40298</v>
      </c>
      <c r="P440" s="2">
        <v>40310</v>
      </c>
      <c r="Q440" s="1" t="s">
        <v>23</v>
      </c>
    </row>
    <row r="441" spans="1:17" x14ac:dyDescent="0.25">
      <c r="A441" s="1" t="s">
        <v>24</v>
      </c>
      <c r="B441" s="1" t="s">
        <v>371</v>
      </c>
      <c r="C441" s="1" t="s">
        <v>409</v>
      </c>
      <c r="D441" s="1" t="s">
        <v>638</v>
      </c>
      <c r="E441" s="1" t="s">
        <v>622</v>
      </c>
      <c r="F441" s="1" t="s">
        <v>19</v>
      </c>
      <c r="G441" s="1" t="s">
        <v>188</v>
      </c>
      <c r="H441" s="1" t="s">
        <v>21</v>
      </c>
      <c r="I441" s="1" t="s">
        <v>22</v>
      </c>
      <c r="J441" s="3">
        <v>1894</v>
      </c>
      <c r="K441" s="1" t="s">
        <v>410</v>
      </c>
      <c r="L441" s="1" t="s">
        <v>22</v>
      </c>
      <c r="M441" s="1" t="s">
        <v>392</v>
      </c>
      <c r="N441" s="1" t="s">
        <v>409</v>
      </c>
      <c r="O441" s="2">
        <v>40298</v>
      </c>
      <c r="P441" s="2">
        <v>40310</v>
      </c>
      <c r="Q441" s="1" t="s">
        <v>23</v>
      </c>
    </row>
    <row r="442" spans="1:17" x14ac:dyDescent="0.25">
      <c r="A442" s="1" t="s">
        <v>24</v>
      </c>
      <c r="B442" s="1" t="s">
        <v>371</v>
      </c>
      <c r="C442" s="1" t="s">
        <v>409</v>
      </c>
      <c r="D442" s="1" t="s">
        <v>639</v>
      </c>
      <c r="E442" s="1" t="s">
        <v>620</v>
      </c>
      <c r="F442" s="1" t="s">
        <v>19</v>
      </c>
      <c r="G442" s="1" t="s">
        <v>379</v>
      </c>
      <c r="H442" s="1" t="s">
        <v>49</v>
      </c>
      <c r="I442" s="1" t="s">
        <v>22</v>
      </c>
      <c r="J442" s="3">
        <v>-1258</v>
      </c>
      <c r="K442" s="1" t="s">
        <v>410</v>
      </c>
      <c r="L442" s="1" t="s">
        <v>22</v>
      </c>
      <c r="M442" s="1" t="s">
        <v>392</v>
      </c>
      <c r="N442" s="1" t="s">
        <v>409</v>
      </c>
      <c r="O442" s="2">
        <v>40298</v>
      </c>
      <c r="P442" s="2">
        <v>40310</v>
      </c>
      <c r="Q442" s="1" t="s">
        <v>23</v>
      </c>
    </row>
    <row r="443" spans="1:17" x14ac:dyDescent="0.25">
      <c r="A443" s="1" t="s">
        <v>24</v>
      </c>
      <c r="B443" s="1" t="s">
        <v>371</v>
      </c>
      <c r="C443" s="1" t="s">
        <v>409</v>
      </c>
      <c r="D443" s="1" t="s">
        <v>640</v>
      </c>
      <c r="E443" s="1" t="s">
        <v>622</v>
      </c>
      <c r="F443" s="1" t="s">
        <v>19</v>
      </c>
      <c r="G443" s="1" t="s">
        <v>379</v>
      </c>
      <c r="H443" s="1" t="s">
        <v>49</v>
      </c>
      <c r="I443" s="1" t="s">
        <v>22</v>
      </c>
      <c r="J443" s="3">
        <v>-559</v>
      </c>
      <c r="K443" s="1" t="s">
        <v>410</v>
      </c>
      <c r="L443" s="1" t="s">
        <v>22</v>
      </c>
      <c r="M443" s="1" t="s">
        <v>392</v>
      </c>
      <c r="N443" s="1" t="s">
        <v>409</v>
      </c>
      <c r="O443" s="2">
        <v>40298</v>
      </c>
      <c r="P443" s="2">
        <v>40310</v>
      </c>
      <c r="Q443" s="1" t="s">
        <v>23</v>
      </c>
    </row>
    <row r="444" spans="1:17" x14ac:dyDescent="0.25">
      <c r="A444" s="1" t="s">
        <v>24</v>
      </c>
      <c r="B444" s="1" t="s">
        <v>371</v>
      </c>
      <c r="C444" s="1" t="s">
        <v>409</v>
      </c>
      <c r="D444" s="1" t="s">
        <v>639</v>
      </c>
      <c r="E444" s="1" t="s">
        <v>620</v>
      </c>
      <c r="F444" s="1" t="s">
        <v>19</v>
      </c>
      <c r="G444" s="1" t="s">
        <v>379</v>
      </c>
      <c r="H444" s="1" t="s">
        <v>49</v>
      </c>
      <c r="I444" s="1" t="s">
        <v>22</v>
      </c>
      <c r="J444" s="3">
        <v>-210</v>
      </c>
      <c r="K444" s="1" t="s">
        <v>410</v>
      </c>
      <c r="L444" s="1" t="s">
        <v>22</v>
      </c>
      <c r="M444" s="1" t="s">
        <v>392</v>
      </c>
      <c r="N444" s="1" t="s">
        <v>409</v>
      </c>
      <c r="O444" s="2">
        <v>40298</v>
      </c>
      <c r="P444" s="2">
        <v>40310</v>
      </c>
      <c r="Q444" s="1" t="s">
        <v>23</v>
      </c>
    </row>
    <row r="445" spans="1:17" x14ac:dyDescent="0.25">
      <c r="A445" s="1" t="s">
        <v>24</v>
      </c>
      <c r="B445" s="1" t="s">
        <v>371</v>
      </c>
      <c r="C445" s="1" t="s">
        <v>409</v>
      </c>
      <c r="D445" s="1" t="s">
        <v>640</v>
      </c>
      <c r="E445" s="1" t="s">
        <v>622</v>
      </c>
      <c r="F445" s="1" t="s">
        <v>19</v>
      </c>
      <c r="G445" s="1" t="s">
        <v>379</v>
      </c>
      <c r="H445" s="1" t="s">
        <v>49</v>
      </c>
      <c r="I445" s="1" t="s">
        <v>22</v>
      </c>
      <c r="J445" s="3">
        <v>-93</v>
      </c>
      <c r="K445" s="1" t="s">
        <v>410</v>
      </c>
      <c r="L445" s="1" t="s">
        <v>22</v>
      </c>
      <c r="M445" s="1" t="s">
        <v>392</v>
      </c>
      <c r="N445" s="1" t="s">
        <v>409</v>
      </c>
      <c r="O445" s="2">
        <v>40298</v>
      </c>
      <c r="P445" s="2">
        <v>40310</v>
      </c>
      <c r="Q445" s="1" t="s">
        <v>23</v>
      </c>
    </row>
    <row r="446" spans="1:17" x14ac:dyDescent="0.25">
      <c r="A446" s="1" t="s">
        <v>24</v>
      </c>
      <c r="B446" s="1" t="s">
        <v>371</v>
      </c>
      <c r="C446" s="1" t="s">
        <v>409</v>
      </c>
      <c r="D446" s="1" t="s">
        <v>641</v>
      </c>
      <c r="E446" s="1" t="s">
        <v>620</v>
      </c>
      <c r="F446" s="1" t="s">
        <v>19</v>
      </c>
      <c r="G446" s="1" t="s">
        <v>248</v>
      </c>
      <c r="H446" s="1" t="s">
        <v>49</v>
      </c>
      <c r="I446" s="1" t="s">
        <v>22</v>
      </c>
      <c r="J446" s="3">
        <v>470</v>
      </c>
      <c r="K446" s="1" t="s">
        <v>410</v>
      </c>
      <c r="L446" s="1" t="s">
        <v>22</v>
      </c>
      <c r="M446" s="1" t="s">
        <v>392</v>
      </c>
      <c r="N446" s="1" t="s">
        <v>409</v>
      </c>
      <c r="O446" s="2">
        <v>40298</v>
      </c>
      <c r="P446" s="2">
        <v>40310</v>
      </c>
      <c r="Q446" s="1" t="s">
        <v>23</v>
      </c>
    </row>
    <row r="447" spans="1:17" x14ac:dyDescent="0.25">
      <c r="A447" s="1" t="s">
        <v>24</v>
      </c>
      <c r="B447" s="1" t="s">
        <v>371</v>
      </c>
      <c r="C447" s="1" t="s">
        <v>409</v>
      </c>
      <c r="D447" s="1" t="s">
        <v>642</v>
      </c>
      <c r="E447" s="1" t="s">
        <v>622</v>
      </c>
      <c r="F447" s="1" t="s">
        <v>19</v>
      </c>
      <c r="G447" s="1" t="s">
        <v>248</v>
      </c>
      <c r="H447" s="1" t="s">
        <v>49</v>
      </c>
      <c r="I447" s="1" t="s">
        <v>22</v>
      </c>
      <c r="J447" s="3">
        <v>190</v>
      </c>
      <c r="K447" s="1" t="s">
        <v>410</v>
      </c>
      <c r="L447" s="1" t="s">
        <v>22</v>
      </c>
      <c r="M447" s="1" t="s">
        <v>392</v>
      </c>
      <c r="N447" s="1" t="s">
        <v>409</v>
      </c>
      <c r="O447" s="2">
        <v>40298</v>
      </c>
      <c r="P447" s="2">
        <v>40310</v>
      </c>
      <c r="Q447" s="1" t="s">
        <v>23</v>
      </c>
    </row>
    <row r="448" spans="1:17" x14ac:dyDescent="0.25">
      <c r="A448" s="1" t="s">
        <v>24</v>
      </c>
      <c r="B448" s="1" t="s">
        <v>371</v>
      </c>
      <c r="C448" s="1" t="s">
        <v>409</v>
      </c>
      <c r="D448" s="1" t="s">
        <v>641</v>
      </c>
      <c r="E448" s="1" t="s">
        <v>620</v>
      </c>
      <c r="F448" s="1" t="s">
        <v>19</v>
      </c>
      <c r="G448" s="1" t="s">
        <v>248</v>
      </c>
      <c r="H448" s="1" t="s">
        <v>49</v>
      </c>
      <c r="I448" s="1" t="s">
        <v>22</v>
      </c>
      <c r="J448" s="3">
        <v>78</v>
      </c>
      <c r="K448" s="1" t="s">
        <v>410</v>
      </c>
      <c r="L448" s="1" t="s">
        <v>22</v>
      </c>
      <c r="M448" s="1" t="s">
        <v>392</v>
      </c>
      <c r="N448" s="1" t="s">
        <v>409</v>
      </c>
      <c r="O448" s="2">
        <v>40298</v>
      </c>
      <c r="P448" s="2">
        <v>40310</v>
      </c>
      <c r="Q448" s="1" t="s">
        <v>23</v>
      </c>
    </row>
    <row r="449" spans="1:17" x14ac:dyDescent="0.25">
      <c r="A449" s="1" t="s">
        <v>24</v>
      </c>
      <c r="B449" s="1" t="s">
        <v>371</v>
      </c>
      <c r="C449" s="1" t="s">
        <v>409</v>
      </c>
      <c r="D449" s="1" t="s">
        <v>642</v>
      </c>
      <c r="E449" s="1" t="s">
        <v>622</v>
      </c>
      <c r="F449" s="1" t="s">
        <v>19</v>
      </c>
      <c r="G449" s="1" t="s">
        <v>248</v>
      </c>
      <c r="H449" s="1" t="s">
        <v>49</v>
      </c>
      <c r="I449" s="1" t="s">
        <v>22</v>
      </c>
      <c r="J449" s="3">
        <v>32</v>
      </c>
      <c r="K449" s="1" t="s">
        <v>410</v>
      </c>
      <c r="L449" s="1" t="s">
        <v>22</v>
      </c>
      <c r="M449" s="1" t="s">
        <v>392</v>
      </c>
      <c r="N449" s="1" t="s">
        <v>409</v>
      </c>
      <c r="O449" s="2">
        <v>40298</v>
      </c>
      <c r="P449" s="2">
        <v>40310</v>
      </c>
      <c r="Q449" s="1" t="s">
        <v>23</v>
      </c>
    </row>
    <row r="450" spans="1:17" x14ac:dyDescent="0.25">
      <c r="A450" s="1" t="s">
        <v>24</v>
      </c>
      <c r="B450" s="1" t="s">
        <v>371</v>
      </c>
      <c r="C450" s="1" t="s">
        <v>411</v>
      </c>
      <c r="D450" s="1" t="s">
        <v>642</v>
      </c>
      <c r="E450" s="1" t="s">
        <v>622</v>
      </c>
      <c r="F450" s="1" t="s">
        <v>19</v>
      </c>
      <c r="G450" s="1" t="s">
        <v>248</v>
      </c>
      <c r="H450" s="1" t="s">
        <v>49</v>
      </c>
      <c r="I450" s="1" t="s">
        <v>22</v>
      </c>
      <c r="J450" s="3">
        <v>-32</v>
      </c>
      <c r="K450" s="1" t="s">
        <v>410</v>
      </c>
      <c r="L450" s="1" t="s">
        <v>22</v>
      </c>
      <c r="M450" s="1" t="s">
        <v>392</v>
      </c>
      <c r="N450" s="1" t="s">
        <v>411</v>
      </c>
      <c r="O450" s="2">
        <v>40298</v>
      </c>
      <c r="P450" s="2">
        <v>40568</v>
      </c>
      <c r="Q450" s="1" t="s">
        <v>23</v>
      </c>
    </row>
    <row r="451" spans="1:17" x14ac:dyDescent="0.25">
      <c r="A451" s="1" t="s">
        <v>24</v>
      </c>
      <c r="B451" s="1" t="s">
        <v>371</v>
      </c>
      <c r="C451" s="1" t="s">
        <v>411</v>
      </c>
      <c r="D451" s="1" t="s">
        <v>641</v>
      </c>
      <c r="E451" s="1" t="s">
        <v>620</v>
      </c>
      <c r="F451" s="1" t="s">
        <v>19</v>
      </c>
      <c r="G451" s="1" t="s">
        <v>248</v>
      </c>
      <c r="H451" s="1" t="s">
        <v>49</v>
      </c>
      <c r="I451" s="1" t="s">
        <v>22</v>
      </c>
      <c r="J451" s="3">
        <v>-78</v>
      </c>
      <c r="K451" s="1" t="s">
        <v>410</v>
      </c>
      <c r="L451" s="1" t="s">
        <v>22</v>
      </c>
      <c r="M451" s="1" t="s">
        <v>392</v>
      </c>
      <c r="N451" s="1" t="s">
        <v>411</v>
      </c>
      <c r="O451" s="2">
        <v>40298</v>
      </c>
      <c r="P451" s="2">
        <v>40568</v>
      </c>
      <c r="Q451" s="1" t="s">
        <v>23</v>
      </c>
    </row>
    <row r="452" spans="1:17" x14ac:dyDescent="0.25">
      <c r="A452" s="1" t="s">
        <v>24</v>
      </c>
      <c r="B452" s="1" t="s">
        <v>371</v>
      </c>
      <c r="C452" s="1" t="s">
        <v>411</v>
      </c>
      <c r="D452" s="1" t="s">
        <v>642</v>
      </c>
      <c r="E452" s="1" t="s">
        <v>622</v>
      </c>
      <c r="F452" s="1" t="s">
        <v>19</v>
      </c>
      <c r="G452" s="1" t="s">
        <v>248</v>
      </c>
      <c r="H452" s="1" t="s">
        <v>49</v>
      </c>
      <c r="I452" s="1" t="s">
        <v>22</v>
      </c>
      <c r="J452" s="3">
        <v>-190</v>
      </c>
      <c r="K452" s="1" t="s">
        <v>410</v>
      </c>
      <c r="L452" s="1" t="s">
        <v>22</v>
      </c>
      <c r="M452" s="1" t="s">
        <v>392</v>
      </c>
      <c r="N452" s="1" t="s">
        <v>411</v>
      </c>
      <c r="O452" s="2">
        <v>40298</v>
      </c>
      <c r="P452" s="2">
        <v>40568</v>
      </c>
      <c r="Q452" s="1" t="s">
        <v>23</v>
      </c>
    </row>
    <row r="453" spans="1:17" x14ac:dyDescent="0.25">
      <c r="A453" s="1" t="s">
        <v>24</v>
      </c>
      <c r="B453" s="1" t="s">
        <v>371</v>
      </c>
      <c r="C453" s="1" t="s">
        <v>411</v>
      </c>
      <c r="D453" s="1" t="s">
        <v>641</v>
      </c>
      <c r="E453" s="1" t="s">
        <v>620</v>
      </c>
      <c r="F453" s="1" t="s">
        <v>19</v>
      </c>
      <c r="G453" s="1" t="s">
        <v>248</v>
      </c>
      <c r="H453" s="1" t="s">
        <v>49</v>
      </c>
      <c r="I453" s="1" t="s">
        <v>22</v>
      </c>
      <c r="J453" s="3">
        <v>-470</v>
      </c>
      <c r="K453" s="1" t="s">
        <v>410</v>
      </c>
      <c r="L453" s="1" t="s">
        <v>22</v>
      </c>
      <c r="M453" s="1" t="s">
        <v>392</v>
      </c>
      <c r="N453" s="1" t="s">
        <v>411</v>
      </c>
      <c r="O453" s="2">
        <v>40298</v>
      </c>
      <c r="P453" s="2">
        <v>40568</v>
      </c>
      <c r="Q453" s="1" t="s">
        <v>23</v>
      </c>
    </row>
    <row r="454" spans="1:17" x14ac:dyDescent="0.25">
      <c r="A454" s="1" t="s">
        <v>24</v>
      </c>
      <c r="B454" s="1" t="s">
        <v>371</v>
      </c>
      <c r="C454" s="1" t="s">
        <v>411</v>
      </c>
      <c r="D454" s="1" t="s">
        <v>638</v>
      </c>
      <c r="E454" s="1" t="s">
        <v>622</v>
      </c>
      <c r="F454" s="1" t="s">
        <v>19</v>
      </c>
      <c r="G454" s="1" t="s">
        <v>188</v>
      </c>
      <c r="H454" s="1" t="s">
        <v>21</v>
      </c>
      <c r="I454" s="1" t="s">
        <v>22</v>
      </c>
      <c r="J454" s="3">
        <v>-1894</v>
      </c>
      <c r="K454" s="1" t="s">
        <v>410</v>
      </c>
      <c r="L454" s="1" t="s">
        <v>22</v>
      </c>
      <c r="M454" s="1" t="s">
        <v>392</v>
      </c>
      <c r="N454" s="1" t="s">
        <v>411</v>
      </c>
      <c r="O454" s="2">
        <v>40298</v>
      </c>
      <c r="P454" s="2">
        <v>40568</v>
      </c>
      <c r="Q454" s="1" t="s">
        <v>23</v>
      </c>
    </row>
    <row r="455" spans="1:17" x14ac:dyDescent="0.25">
      <c r="A455" s="1" t="s">
        <v>24</v>
      </c>
      <c r="B455" s="1" t="s">
        <v>371</v>
      </c>
      <c r="C455" s="1" t="s">
        <v>411</v>
      </c>
      <c r="D455" s="1" t="s">
        <v>637</v>
      </c>
      <c r="E455" s="1" t="s">
        <v>620</v>
      </c>
      <c r="F455" s="1" t="s">
        <v>19</v>
      </c>
      <c r="G455" s="1" t="s">
        <v>188</v>
      </c>
      <c r="H455" s="1" t="s">
        <v>21</v>
      </c>
      <c r="I455" s="1" t="s">
        <v>22</v>
      </c>
      <c r="J455" s="3">
        <v>-4679</v>
      </c>
      <c r="K455" s="1" t="s">
        <v>410</v>
      </c>
      <c r="L455" s="1" t="s">
        <v>22</v>
      </c>
      <c r="M455" s="1" t="s">
        <v>392</v>
      </c>
      <c r="N455" s="1" t="s">
        <v>411</v>
      </c>
      <c r="O455" s="2">
        <v>40298</v>
      </c>
      <c r="P455" s="2">
        <v>40568</v>
      </c>
      <c r="Q455" s="1" t="s">
        <v>23</v>
      </c>
    </row>
    <row r="456" spans="1:17" x14ac:dyDescent="0.25">
      <c r="A456" s="1" t="s">
        <v>24</v>
      </c>
      <c r="B456" s="1" t="s">
        <v>371</v>
      </c>
      <c r="C456" s="1" t="s">
        <v>411</v>
      </c>
      <c r="D456" s="1" t="s">
        <v>638</v>
      </c>
      <c r="E456" s="1" t="s">
        <v>622</v>
      </c>
      <c r="F456" s="1" t="s">
        <v>19</v>
      </c>
      <c r="G456" s="1" t="s">
        <v>188</v>
      </c>
      <c r="H456" s="1" t="s">
        <v>21</v>
      </c>
      <c r="I456" s="1" t="s">
        <v>22</v>
      </c>
      <c r="J456" s="3">
        <v>-11387</v>
      </c>
      <c r="K456" s="1" t="s">
        <v>410</v>
      </c>
      <c r="L456" s="1" t="s">
        <v>22</v>
      </c>
      <c r="M456" s="1" t="s">
        <v>392</v>
      </c>
      <c r="N456" s="1" t="s">
        <v>411</v>
      </c>
      <c r="O456" s="2">
        <v>40298</v>
      </c>
      <c r="P456" s="2">
        <v>40568</v>
      </c>
      <c r="Q456" s="1" t="s">
        <v>23</v>
      </c>
    </row>
    <row r="457" spans="1:17" x14ac:dyDescent="0.25">
      <c r="A457" s="1" t="s">
        <v>24</v>
      </c>
      <c r="B457" s="1" t="s">
        <v>371</v>
      </c>
      <c r="C457" s="1" t="s">
        <v>411</v>
      </c>
      <c r="D457" s="1" t="s">
        <v>637</v>
      </c>
      <c r="E457" s="1" t="s">
        <v>620</v>
      </c>
      <c r="F457" s="1" t="s">
        <v>19</v>
      </c>
      <c r="G457" s="1" t="s">
        <v>188</v>
      </c>
      <c r="H457" s="1" t="s">
        <v>21</v>
      </c>
      <c r="I457" s="1" t="s">
        <v>22</v>
      </c>
      <c r="J457" s="3">
        <v>-28133</v>
      </c>
      <c r="K457" s="1" t="s">
        <v>410</v>
      </c>
      <c r="L457" s="1" t="s">
        <v>22</v>
      </c>
      <c r="M457" s="1" t="s">
        <v>392</v>
      </c>
      <c r="N457" s="1" t="s">
        <v>411</v>
      </c>
      <c r="O457" s="2">
        <v>40298</v>
      </c>
      <c r="P457" s="2">
        <v>40568</v>
      </c>
      <c r="Q457" s="1" t="s">
        <v>23</v>
      </c>
    </row>
    <row r="458" spans="1:17" x14ac:dyDescent="0.25">
      <c r="A458" s="1" t="s">
        <v>24</v>
      </c>
      <c r="B458" s="1" t="s">
        <v>371</v>
      </c>
      <c r="C458" s="1" t="s">
        <v>411</v>
      </c>
      <c r="D458" s="1" t="s">
        <v>650</v>
      </c>
      <c r="E458" s="1" t="s">
        <v>620</v>
      </c>
      <c r="F458" s="1" t="s">
        <v>19</v>
      </c>
      <c r="G458" s="1" t="s">
        <v>188</v>
      </c>
      <c r="H458" s="1" t="s">
        <v>49</v>
      </c>
      <c r="I458" s="1" t="s">
        <v>22</v>
      </c>
      <c r="J458" s="3">
        <v>78</v>
      </c>
      <c r="K458" s="1" t="s">
        <v>410</v>
      </c>
      <c r="L458" s="1" t="s">
        <v>22</v>
      </c>
      <c r="M458" s="1" t="s">
        <v>392</v>
      </c>
      <c r="N458" s="1" t="s">
        <v>411</v>
      </c>
      <c r="O458" s="2">
        <v>40298</v>
      </c>
      <c r="P458" s="2">
        <v>40568</v>
      </c>
      <c r="Q458" s="1" t="s">
        <v>23</v>
      </c>
    </row>
    <row r="459" spans="1:17" x14ac:dyDescent="0.25">
      <c r="A459" s="1" t="s">
        <v>24</v>
      </c>
      <c r="B459" s="1" t="s">
        <v>371</v>
      </c>
      <c r="C459" s="1" t="s">
        <v>411</v>
      </c>
      <c r="D459" s="1" t="s">
        <v>654</v>
      </c>
      <c r="E459" s="1" t="s">
        <v>622</v>
      </c>
      <c r="F459" s="1" t="s">
        <v>19</v>
      </c>
      <c r="G459" s="1" t="s">
        <v>188</v>
      </c>
      <c r="H459" s="1" t="s">
        <v>49</v>
      </c>
      <c r="I459" s="1" t="s">
        <v>22</v>
      </c>
      <c r="J459" s="3">
        <v>32</v>
      </c>
      <c r="K459" s="1" t="s">
        <v>410</v>
      </c>
      <c r="L459" s="1" t="s">
        <v>22</v>
      </c>
      <c r="M459" s="1" t="s">
        <v>392</v>
      </c>
      <c r="N459" s="1" t="s">
        <v>411</v>
      </c>
      <c r="O459" s="2">
        <v>40298</v>
      </c>
      <c r="P459" s="2">
        <v>40568</v>
      </c>
      <c r="Q459" s="1" t="s">
        <v>23</v>
      </c>
    </row>
    <row r="460" spans="1:17" x14ac:dyDescent="0.25">
      <c r="A460" s="1" t="s">
        <v>24</v>
      </c>
      <c r="B460" s="1" t="s">
        <v>371</v>
      </c>
      <c r="C460" s="1" t="s">
        <v>411</v>
      </c>
      <c r="D460" s="1" t="s">
        <v>651</v>
      </c>
      <c r="E460" s="1" t="s">
        <v>620</v>
      </c>
      <c r="F460" s="1" t="s">
        <v>19</v>
      </c>
      <c r="G460" s="1" t="s">
        <v>387</v>
      </c>
      <c r="H460" s="1" t="s">
        <v>49</v>
      </c>
      <c r="I460" s="1" t="s">
        <v>22</v>
      </c>
      <c r="J460" s="3">
        <v>-508</v>
      </c>
      <c r="K460" s="1" t="s">
        <v>410</v>
      </c>
      <c r="L460" s="1" t="s">
        <v>22</v>
      </c>
      <c r="M460" s="1" t="s">
        <v>392</v>
      </c>
      <c r="N460" s="1" t="s">
        <v>411</v>
      </c>
      <c r="O460" s="2">
        <v>40298</v>
      </c>
      <c r="P460" s="2">
        <v>40568</v>
      </c>
      <c r="Q460" s="1" t="s">
        <v>23</v>
      </c>
    </row>
    <row r="461" spans="1:17" x14ac:dyDescent="0.25">
      <c r="A461" s="1" t="s">
        <v>24</v>
      </c>
      <c r="B461" s="1" t="s">
        <v>371</v>
      </c>
      <c r="C461" s="1" t="s">
        <v>411</v>
      </c>
      <c r="D461" s="1" t="s">
        <v>651</v>
      </c>
      <c r="E461" s="1" t="s">
        <v>620</v>
      </c>
      <c r="F461" s="1" t="s">
        <v>19</v>
      </c>
      <c r="G461" s="1" t="s">
        <v>387</v>
      </c>
      <c r="H461" s="1" t="s">
        <v>49</v>
      </c>
      <c r="I461" s="1" t="s">
        <v>22</v>
      </c>
      <c r="J461" s="3">
        <v>-84</v>
      </c>
      <c r="K461" s="1" t="s">
        <v>410</v>
      </c>
      <c r="L461" s="1" t="s">
        <v>22</v>
      </c>
      <c r="M461" s="1" t="s">
        <v>392</v>
      </c>
      <c r="N461" s="1" t="s">
        <v>411</v>
      </c>
      <c r="O461" s="2">
        <v>40298</v>
      </c>
      <c r="P461" s="2">
        <v>40568</v>
      </c>
      <c r="Q461" s="1" t="s">
        <v>23</v>
      </c>
    </row>
    <row r="462" spans="1:17" x14ac:dyDescent="0.25">
      <c r="A462" s="1" t="s">
        <v>24</v>
      </c>
      <c r="B462" s="1" t="s">
        <v>371</v>
      </c>
      <c r="C462" s="1" t="s">
        <v>411</v>
      </c>
      <c r="D462" s="1" t="s">
        <v>655</v>
      </c>
      <c r="E462" s="1" t="s">
        <v>622</v>
      </c>
      <c r="F462" s="1" t="s">
        <v>19</v>
      </c>
      <c r="G462" s="1" t="s">
        <v>387</v>
      </c>
      <c r="H462" s="1" t="s">
        <v>49</v>
      </c>
      <c r="I462" s="1" t="s">
        <v>22</v>
      </c>
      <c r="J462" s="3">
        <v>-216</v>
      </c>
      <c r="K462" s="1" t="s">
        <v>410</v>
      </c>
      <c r="L462" s="1" t="s">
        <v>22</v>
      </c>
      <c r="M462" s="1" t="s">
        <v>392</v>
      </c>
      <c r="N462" s="1" t="s">
        <v>411</v>
      </c>
      <c r="O462" s="2">
        <v>40298</v>
      </c>
      <c r="P462" s="2">
        <v>40568</v>
      </c>
      <c r="Q462" s="1" t="s">
        <v>23</v>
      </c>
    </row>
    <row r="463" spans="1:17" x14ac:dyDescent="0.25">
      <c r="A463" s="1" t="s">
        <v>24</v>
      </c>
      <c r="B463" s="1" t="s">
        <v>371</v>
      </c>
      <c r="C463" s="1" t="s">
        <v>411</v>
      </c>
      <c r="D463" s="1" t="s">
        <v>655</v>
      </c>
      <c r="E463" s="1" t="s">
        <v>622</v>
      </c>
      <c r="F463" s="1" t="s">
        <v>19</v>
      </c>
      <c r="G463" s="1" t="s">
        <v>387</v>
      </c>
      <c r="H463" s="1" t="s">
        <v>49</v>
      </c>
      <c r="I463" s="1" t="s">
        <v>22</v>
      </c>
      <c r="J463" s="3">
        <v>-36</v>
      </c>
      <c r="K463" s="1" t="s">
        <v>410</v>
      </c>
      <c r="L463" s="1" t="s">
        <v>22</v>
      </c>
      <c r="M463" s="1" t="s">
        <v>392</v>
      </c>
      <c r="N463" s="1" t="s">
        <v>411</v>
      </c>
      <c r="O463" s="2">
        <v>40298</v>
      </c>
      <c r="P463" s="2">
        <v>40568</v>
      </c>
      <c r="Q463" s="1" t="s">
        <v>23</v>
      </c>
    </row>
    <row r="464" spans="1:17" x14ac:dyDescent="0.25">
      <c r="A464" s="1" t="s">
        <v>24</v>
      </c>
      <c r="B464" s="1" t="s">
        <v>371</v>
      </c>
      <c r="C464" s="1" t="s">
        <v>411</v>
      </c>
      <c r="D464" s="1" t="s">
        <v>649</v>
      </c>
      <c r="E464" s="1" t="s">
        <v>620</v>
      </c>
      <c r="F464" s="1" t="s">
        <v>19</v>
      </c>
      <c r="G464" s="1" t="s">
        <v>385</v>
      </c>
      <c r="H464" s="1" t="s">
        <v>21</v>
      </c>
      <c r="I464" s="1" t="s">
        <v>22</v>
      </c>
      <c r="J464" s="3">
        <v>2028</v>
      </c>
      <c r="K464" s="1" t="s">
        <v>410</v>
      </c>
      <c r="L464" s="1" t="s">
        <v>22</v>
      </c>
      <c r="M464" s="1" t="s">
        <v>392</v>
      </c>
      <c r="N464" s="1" t="s">
        <v>411</v>
      </c>
      <c r="O464" s="2">
        <v>40298</v>
      </c>
      <c r="P464" s="2">
        <v>40568</v>
      </c>
      <c r="Q464" s="1" t="s">
        <v>23</v>
      </c>
    </row>
    <row r="465" spans="1:17" x14ac:dyDescent="0.25">
      <c r="A465" s="1" t="s">
        <v>24</v>
      </c>
      <c r="B465" s="1" t="s">
        <v>371</v>
      </c>
      <c r="C465" s="1" t="s">
        <v>411</v>
      </c>
      <c r="D465" s="1" t="s">
        <v>649</v>
      </c>
      <c r="E465" s="1" t="s">
        <v>620</v>
      </c>
      <c r="F465" s="1" t="s">
        <v>19</v>
      </c>
      <c r="G465" s="1" t="s">
        <v>385</v>
      </c>
      <c r="H465" s="1" t="s">
        <v>21</v>
      </c>
      <c r="I465" s="1" t="s">
        <v>22</v>
      </c>
      <c r="J465" s="3">
        <v>337</v>
      </c>
      <c r="K465" s="1" t="s">
        <v>410</v>
      </c>
      <c r="L465" s="1" t="s">
        <v>22</v>
      </c>
      <c r="M465" s="1" t="s">
        <v>392</v>
      </c>
      <c r="N465" s="1" t="s">
        <v>411</v>
      </c>
      <c r="O465" s="2">
        <v>40298</v>
      </c>
      <c r="P465" s="2">
        <v>40568</v>
      </c>
      <c r="Q465" s="1" t="s">
        <v>23</v>
      </c>
    </row>
    <row r="466" spans="1:17" x14ac:dyDescent="0.25">
      <c r="A466" s="1" t="s">
        <v>24</v>
      </c>
      <c r="B466" s="1" t="s">
        <v>371</v>
      </c>
      <c r="C466" s="1" t="s">
        <v>411</v>
      </c>
      <c r="D466" s="1" t="s">
        <v>653</v>
      </c>
      <c r="E466" s="1" t="s">
        <v>622</v>
      </c>
      <c r="F466" s="1" t="s">
        <v>19</v>
      </c>
      <c r="G466" s="1" t="s">
        <v>385</v>
      </c>
      <c r="H466" s="1" t="s">
        <v>21</v>
      </c>
      <c r="I466" s="1" t="s">
        <v>22</v>
      </c>
      <c r="J466" s="3">
        <v>862</v>
      </c>
      <c r="K466" s="1" t="s">
        <v>410</v>
      </c>
      <c r="L466" s="1" t="s">
        <v>22</v>
      </c>
      <c r="M466" s="1" t="s">
        <v>392</v>
      </c>
      <c r="N466" s="1" t="s">
        <v>411</v>
      </c>
      <c r="O466" s="2">
        <v>40298</v>
      </c>
      <c r="P466" s="2">
        <v>40568</v>
      </c>
      <c r="Q466" s="1" t="s">
        <v>23</v>
      </c>
    </row>
    <row r="467" spans="1:17" x14ac:dyDescent="0.25">
      <c r="A467" s="1" t="s">
        <v>24</v>
      </c>
      <c r="B467" s="1" t="s">
        <v>371</v>
      </c>
      <c r="C467" s="1" t="s">
        <v>411</v>
      </c>
      <c r="D467" s="1" t="s">
        <v>653</v>
      </c>
      <c r="E467" s="1" t="s">
        <v>622</v>
      </c>
      <c r="F467" s="1" t="s">
        <v>19</v>
      </c>
      <c r="G467" s="1" t="s">
        <v>385</v>
      </c>
      <c r="H467" s="1" t="s">
        <v>21</v>
      </c>
      <c r="I467" s="1" t="s">
        <v>22</v>
      </c>
      <c r="J467" s="3">
        <v>143</v>
      </c>
      <c r="K467" s="1" t="s">
        <v>410</v>
      </c>
      <c r="L467" s="1" t="s">
        <v>22</v>
      </c>
      <c r="M467" s="1" t="s">
        <v>392</v>
      </c>
      <c r="N467" s="1" t="s">
        <v>411</v>
      </c>
      <c r="O467" s="2">
        <v>40298</v>
      </c>
      <c r="P467" s="2">
        <v>40568</v>
      </c>
      <c r="Q467" s="1" t="s">
        <v>23</v>
      </c>
    </row>
    <row r="468" spans="1:17" x14ac:dyDescent="0.25">
      <c r="A468" s="1" t="s">
        <v>24</v>
      </c>
      <c r="B468" s="1" t="s">
        <v>371</v>
      </c>
      <c r="C468" s="1" t="s">
        <v>411</v>
      </c>
      <c r="D468" s="1" t="s">
        <v>637</v>
      </c>
      <c r="E468" s="1" t="s">
        <v>620</v>
      </c>
      <c r="F468" s="1" t="s">
        <v>19</v>
      </c>
      <c r="G468" s="1" t="s">
        <v>188</v>
      </c>
      <c r="H468" s="1" t="s">
        <v>21</v>
      </c>
      <c r="I468" s="1" t="s">
        <v>22</v>
      </c>
      <c r="J468" s="3">
        <v>470</v>
      </c>
      <c r="K468" s="1" t="s">
        <v>410</v>
      </c>
      <c r="L468" s="1" t="s">
        <v>22</v>
      </c>
      <c r="M468" s="1" t="s">
        <v>392</v>
      </c>
      <c r="N468" s="1" t="s">
        <v>411</v>
      </c>
      <c r="O468" s="2">
        <v>40298</v>
      </c>
      <c r="P468" s="2">
        <v>40568</v>
      </c>
      <c r="Q468" s="1" t="s">
        <v>23</v>
      </c>
    </row>
    <row r="469" spans="1:17" x14ac:dyDescent="0.25">
      <c r="A469" s="1" t="s">
        <v>24</v>
      </c>
      <c r="B469" s="1" t="s">
        <v>371</v>
      </c>
      <c r="C469" s="1" t="s">
        <v>411</v>
      </c>
      <c r="D469" s="1" t="s">
        <v>624</v>
      </c>
      <c r="E469" s="1" t="s">
        <v>622</v>
      </c>
      <c r="F469" s="1" t="s">
        <v>19</v>
      </c>
      <c r="G469" s="1" t="s">
        <v>33</v>
      </c>
      <c r="H469" s="1" t="s">
        <v>21</v>
      </c>
      <c r="I469" s="1" t="s">
        <v>22</v>
      </c>
      <c r="J469" s="3">
        <v>-204</v>
      </c>
      <c r="K469" s="1" t="s">
        <v>410</v>
      </c>
      <c r="L469" s="1" t="s">
        <v>22</v>
      </c>
      <c r="M469" s="1" t="s">
        <v>392</v>
      </c>
      <c r="N469" s="1" t="s">
        <v>411</v>
      </c>
      <c r="O469" s="2">
        <v>40298</v>
      </c>
      <c r="P469" s="2">
        <v>40568</v>
      </c>
      <c r="Q469" s="1" t="s">
        <v>23</v>
      </c>
    </row>
    <row r="470" spans="1:17" x14ac:dyDescent="0.25">
      <c r="A470" s="1" t="s">
        <v>24</v>
      </c>
      <c r="B470" s="1" t="s">
        <v>371</v>
      </c>
      <c r="C470" s="1" t="s">
        <v>411</v>
      </c>
      <c r="D470" s="1" t="s">
        <v>624</v>
      </c>
      <c r="E470" s="1" t="s">
        <v>622</v>
      </c>
      <c r="F470" s="1" t="s">
        <v>19</v>
      </c>
      <c r="G470" s="1" t="s">
        <v>33</v>
      </c>
      <c r="H470" s="1" t="s">
        <v>21</v>
      </c>
      <c r="I470" s="1" t="s">
        <v>22</v>
      </c>
      <c r="J470" s="3">
        <v>216</v>
      </c>
      <c r="K470" s="1" t="s">
        <v>410</v>
      </c>
      <c r="L470" s="1" t="s">
        <v>22</v>
      </c>
      <c r="M470" s="1" t="s">
        <v>392</v>
      </c>
      <c r="N470" s="1" t="s">
        <v>411</v>
      </c>
      <c r="O470" s="2">
        <v>40298</v>
      </c>
      <c r="P470" s="2">
        <v>40568</v>
      </c>
      <c r="Q470" s="1" t="s">
        <v>23</v>
      </c>
    </row>
    <row r="471" spans="1:17" x14ac:dyDescent="0.25">
      <c r="A471" s="1" t="s">
        <v>24</v>
      </c>
      <c r="B471" s="1" t="s">
        <v>371</v>
      </c>
      <c r="C471" s="1" t="s">
        <v>411</v>
      </c>
      <c r="D471" s="1" t="s">
        <v>623</v>
      </c>
      <c r="E471" s="1" t="s">
        <v>620</v>
      </c>
      <c r="F471" s="1" t="s">
        <v>19</v>
      </c>
      <c r="G471" s="1" t="s">
        <v>33</v>
      </c>
      <c r="H471" s="1" t="s">
        <v>21</v>
      </c>
      <c r="I471" s="1" t="s">
        <v>22</v>
      </c>
      <c r="J471" s="3">
        <v>-337</v>
      </c>
      <c r="K471" s="1" t="s">
        <v>410</v>
      </c>
      <c r="L471" s="1" t="s">
        <v>22</v>
      </c>
      <c r="M471" s="1" t="s">
        <v>392</v>
      </c>
      <c r="N471" s="1" t="s">
        <v>411</v>
      </c>
      <c r="O471" s="2">
        <v>40298</v>
      </c>
      <c r="P471" s="2">
        <v>40568</v>
      </c>
      <c r="Q471" s="1" t="s">
        <v>23</v>
      </c>
    </row>
    <row r="472" spans="1:17" x14ac:dyDescent="0.25">
      <c r="A472" s="1" t="s">
        <v>24</v>
      </c>
      <c r="B472" s="1" t="s">
        <v>371</v>
      </c>
      <c r="C472" s="1" t="s">
        <v>411</v>
      </c>
      <c r="D472" s="1" t="s">
        <v>623</v>
      </c>
      <c r="E472" s="1" t="s">
        <v>620</v>
      </c>
      <c r="F472" s="1" t="s">
        <v>19</v>
      </c>
      <c r="G472" s="1" t="s">
        <v>33</v>
      </c>
      <c r="H472" s="1" t="s">
        <v>21</v>
      </c>
      <c r="I472" s="1" t="s">
        <v>22</v>
      </c>
      <c r="J472" s="3">
        <v>508</v>
      </c>
      <c r="K472" s="1" t="s">
        <v>410</v>
      </c>
      <c r="L472" s="1" t="s">
        <v>22</v>
      </c>
      <c r="M472" s="1" t="s">
        <v>392</v>
      </c>
      <c r="N472" s="1" t="s">
        <v>411</v>
      </c>
      <c r="O472" s="2">
        <v>40298</v>
      </c>
      <c r="P472" s="2">
        <v>40568</v>
      </c>
      <c r="Q472" s="1" t="s">
        <v>23</v>
      </c>
    </row>
    <row r="473" spans="1:17" x14ac:dyDescent="0.25">
      <c r="A473" s="1" t="s">
        <v>24</v>
      </c>
      <c r="B473" s="1" t="s">
        <v>371</v>
      </c>
      <c r="C473" s="1" t="s">
        <v>411</v>
      </c>
      <c r="D473" s="1" t="s">
        <v>624</v>
      </c>
      <c r="E473" s="1" t="s">
        <v>622</v>
      </c>
      <c r="F473" s="1" t="s">
        <v>19</v>
      </c>
      <c r="G473" s="1" t="s">
        <v>33</v>
      </c>
      <c r="H473" s="1" t="s">
        <v>21</v>
      </c>
      <c r="I473" s="1" t="s">
        <v>22</v>
      </c>
      <c r="J473" s="3">
        <v>-862</v>
      </c>
      <c r="K473" s="1" t="s">
        <v>410</v>
      </c>
      <c r="L473" s="1" t="s">
        <v>22</v>
      </c>
      <c r="M473" s="1" t="s">
        <v>392</v>
      </c>
      <c r="N473" s="1" t="s">
        <v>411</v>
      </c>
      <c r="O473" s="2">
        <v>40298</v>
      </c>
      <c r="P473" s="2">
        <v>40568</v>
      </c>
      <c r="Q473" s="1" t="s">
        <v>23</v>
      </c>
    </row>
    <row r="474" spans="1:17" x14ac:dyDescent="0.25">
      <c r="A474" s="1" t="s">
        <v>24</v>
      </c>
      <c r="B474" s="1" t="s">
        <v>371</v>
      </c>
      <c r="C474" s="1" t="s">
        <v>411</v>
      </c>
      <c r="D474" s="1" t="s">
        <v>624</v>
      </c>
      <c r="E474" s="1" t="s">
        <v>622</v>
      </c>
      <c r="F474" s="1" t="s">
        <v>19</v>
      </c>
      <c r="G474" s="1" t="s">
        <v>33</v>
      </c>
      <c r="H474" s="1" t="s">
        <v>21</v>
      </c>
      <c r="I474" s="1" t="s">
        <v>22</v>
      </c>
      <c r="J474" s="3">
        <v>-1231</v>
      </c>
      <c r="K474" s="1" t="s">
        <v>410</v>
      </c>
      <c r="L474" s="1" t="s">
        <v>22</v>
      </c>
      <c r="M474" s="1" t="s">
        <v>392</v>
      </c>
      <c r="N474" s="1" t="s">
        <v>411</v>
      </c>
      <c r="O474" s="2">
        <v>40298</v>
      </c>
      <c r="P474" s="2">
        <v>40568</v>
      </c>
      <c r="Q474" s="1" t="s">
        <v>23</v>
      </c>
    </row>
    <row r="475" spans="1:17" x14ac:dyDescent="0.25">
      <c r="A475" s="1" t="s">
        <v>24</v>
      </c>
      <c r="B475" s="1" t="s">
        <v>371</v>
      </c>
      <c r="C475" s="1" t="s">
        <v>411</v>
      </c>
      <c r="D475" s="1" t="s">
        <v>623</v>
      </c>
      <c r="E475" s="1" t="s">
        <v>620</v>
      </c>
      <c r="F475" s="1" t="s">
        <v>19</v>
      </c>
      <c r="G475" s="1" t="s">
        <v>33</v>
      </c>
      <c r="H475" s="1" t="s">
        <v>21</v>
      </c>
      <c r="I475" s="1" t="s">
        <v>22</v>
      </c>
      <c r="J475" s="3">
        <v>-2028</v>
      </c>
      <c r="K475" s="1" t="s">
        <v>410</v>
      </c>
      <c r="L475" s="1" t="s">
        <v>22</v>
      </c>
      <c r="M475" s="1" t="s">
        <v>392</v>
      </c>
      <c r="N475" s="1" t="s">
        <v>411</v>
      </c>
      <c r="O475" s="2">
        <v>40298</v>
      </c>
      <c r="P475" s="2">
        <v>40568</v>
      </c>
      <c r="Q475" s="1" t="s">
        <v>23</v>
      </c>
    </row>
    <row r="476" spans="1:17" x14ac:dyDescent="0.25">
      <c r="A476" s="1" t="s">
        <v>24</v>
      </c>
      <c r="B476" s="1" t="s">
        <v>371</v>
      </c>
      <c r="C476" s="1" t="s">
        <v>411</v>
      </c>
      <c r="D476" s="1" t="s">
        <v>647</v>
      </c>
      <c r="E476" s="1" t="s">
        <v>620</v>
      </c>
      <c r="F476" s="1" t="s">
        <v>19</v>
      </c>
      <c r="G476" s="1" t="s">
        <v>59</v>
      </c>
      <c r="H476" s="1" t="s">
        <v>21</v>
      </c>
      <c r="I476" s="1" t="s">
        <v>22</v>
      </c>
      <c r="J476" s="3">
        <v>64</v>
      </c>
      <c r="K476" s="1" t="s">
        <v>410</v>
      </c>
      <c r="L476" s="1" t="s">
        <v>22</v>
      </c>
      <c r="M476" s="1" t="s">
        <v>392</v>
      </c>
      <c r="N476" s="1" t="s">
        <v>411</v>
      </c>
      <c r="O476" s="2">
        <v>40298</v>
      </c>
      <c r="P476" s="2">
        <v>40568</v>
      </c>
      <c r="Q476" s="1" t="s">
        <v>23</v>
      </c>
    </row>
    <row r="477" spans="1:17" x14ac:dyDescent="0.25">
      <c r="A477" s="1" t="s">
        <v>24</v>
      </c>
      <c r="B477" s="1" t="s">
        <v>371</v>
      </c>
      <c r="C477" s="1" t="s">
        <v>411</v>
      </c>
      <c r="D477" s="1" t="s">
        <v>647</v>
      </c>
      <c r="E477" s="1" t="s">
        <v>620</v>
      </c>
      <c r="F477" s="1" t="s">
        <v>19</v>
      </c>
      <c r="G477" s="1" t="s">
        <v>59</v>
      </c>
      <c r="H477" s="1" t="s">
        <v>21</v>
      </c>
      <c r="I477" s="1" t="s">
        <v>22</v>
      </c>
      <c r="J477" s="3">
        <v>10</v>
      </c>
      <c r="K477" s="1" t="s">
        <v>410</v>
      </c>
      <c r="L477" s="1" t="s">
        <v>22</v>
      </c>
      <c r="M477" s="1" t="s">
        <v>392</v>
      </c>
      <c r="N477" s="1" t="s">
        <v>411</v>
      </c>
      <c r="O477" s="2">
        <v>40298</v>
      </c>
      <c r="P477" s="2">
        <v>40568</v>
      </c>
      <c r="Q477" s="1" t="s">
        <v>23</v>
      </c>
    </row>
    <row r="478" spans="1:17" x14ac:dyDescent="0.25">
      <c r="A478" s="1" t="s">
        <v>24</v>
      </c>
      <c r="B478" s="1" t="s">
        <v>371</v>
      </c>
      <c r="C478" s="1" t="s">
        <v>411</v>
      </c>
      <c r="D478" s="1" t="s">
        <v>648</v>
      </c>
      <c r="E478" s="1" t="s">
        <v>622</v>
      </c>
      <c r="F478" s="1" t="s">
        <v>19</v>
      </c>
      <c r="G478" s="1" t="s">
        <v>59</v>
      </c>
      <c r="H478" s="1" t="s">
        <v>21</v>
      </c>
      <c r="I478" s="1" t="s">
        <v>22</v>
      </c>
      <c r="J478" s="3">
        <v>1231</v>
      </c>
      <c r="K478" s="1" t="s">
        <v>410</v>
      </c>
      <c r="L478" s="1" t="s">
        <v>22</v>
      </c>
      <c r="M478" s="1" t="s">
        <v>392</v>
      </c>
      <c r="N478" s="1" t="s">
        <v>411</v>
      </c>
      <c r="O478" s="2">
        <v>40298</v>
      </c>
      <c r="P478" s="2">
        <v>40568</v>
      </c>
      <c r="Q478" s="1" t="s">
        <v>23</v>
      </c>
    </row>
    <row r="479" spans="1:17" x14ac:dyDescent="0.25">
      <c r="A479" s="1" t="s">
        <v>24</v>
      </c>
      <c r="B479" s="1" t="s">
        <v>371</v>
      </c>
      <c r="C479" s="1" t="s">
        <v>411</v>
      </c>
      <c r="D479" s="1" t="s">
        <v>648</v>
      </c>
      <c r="E479" s="1" t="s">
        <v>622</v>
      </c>
      <c r="F479" s="1" t="s">
        <v>19</v>
      </c>
      <c r="G479" s="1" t="s">
        <v>59</v>
      </c>
      <c r="H479" s="1" t="s">
        <v>21</v>
      </c>
      <c r="I479" s="1" t="s">
        <v>22</v>
      </c>
      <c r="J479" s="3">
        <v>204</v>
      </c>
      <c r="K479" s="1" t="s">
        <v>410</v>
      </c>
      <c r="L479" s="1" t="s">
        <v>22</v>
      </c>
      <c r="M479" s="1" t="s">
        <v>392</v>
      </c>
      <c r="N479" s="1" t="s">
        <v>411</v>
      </c>
      <c r="O479" s="2">
        <v>40298</v>
      </c>
      <c r="P479" s="2">
        <v>40568</v>
      </c>
      <c r="Q479" s="1" t="s">
        <v>23</v>
      </c>
    </row>
    <row r="480" spans="1:17" x14ac:dyDescent="0.25">
      <c r="A480" s="1" t="s">
        <v>24</v>
      </c>
      <c r="B480" s="1" t="s">
        <v>371</v>
      </c>
      <c r="C480" s="1" t="s">
        <v>409</v>
      </c>
      <c r="D480" s="1" t="s">
        <v>643</v>
      </c>
      <c r="E480" s="1" t="s">
        <v>620</v>
      </c>
      <c r="F480" s="1" t="s">
        <v>19</v>
      </c>
      <c r="G480" s="1" t="s">
        <v>82</v>
      </c>
      <c r="H480" s="1" t="s">
        <v>21</v>
      </c>
      <c r="I480" s="1" t="s">
        <v>22</v>
      </c>
      <c r="J480" s="3">
        <v>2312</v>
      </c>
      <c r="K480" s="1" t="s">
        <v>410</v>
      </c>
      <c r="L480" s="1" t="s">
        <v>22</v>
      </c>
      <c r="M480" s="1" t="s">
        <v>392</v>
      </c>
      <c r="N480" s="1" t="s">
        <v>409</v>
      </c>
      <c r="O480" s="2">
        <v>40298</v>
      </c>
      <c r="P480" s="2">
        <v>40310</v>
      </c>
      <c r="Q480" s="1" t="s">
        <v>23</v>
      </c>
    </row>
    <row r="481" spans="1:17" x14ac:dyDescent="0.25">
      <c r="A481" s="1" t="s">
        <v>24</v>
      </c>
      <c r="B481" s="1" t="s">
        <v>371</v>
      </c>
      <c r="C481" s="1" t="s">
        <v>409</v>
      </c>
      <c r="D481" s="1" t="s">
        <v>644</v>
      </c>
      <c r="E481" s="1" t="s">
        <v>622</v>
      </c>
      <c r="F481" s="1" t="s">
        <v>19</v>
      </c>
      <c r="G481" s="1" t="s">
        <v>82</v>
      </c>
      <c r="H481" s="1" t="s">
        <v>21</v>
      </c>
      <c r="I481" s="1" t="s">
        <v>22</v>
      </c>
      <c r="J481" s="3">
        <v>238</v>
      </c>
      <c r="K481" s="1" t="s">
        <v>410</v>
      </c>
      <c r="L481" s="1" t="s">
        <v>22</v>
      </c>
      <c r="M481" s="1" t="s">
        <v>392</v>
      </c>
      <c r="N481" s="1" t="s">
        <v>409</v>
      </c>
      <c r="O481" s="2">
        <v>40298</v>
      </c>
      <c r="P481" s="2">
        <v>40310</v>
      </c>
      <c r="Q481" s="1" t="s">
        <v>23</v>
      </c>
    </row>
    <row r="482" spans="1:17" x14ac:dyDescent="0.25">
      <c r="A482" s="1" t="s">
        <v>24</v>
      </c>
      <c r="B482" s="1" t="s">
        <v>371</v>
      </c>
      <c r="C482" s="1" t="s">
        <v>409</v>
      </c>
      <c r="D482" s="1" t="s">
        <v>643</v>
      </c>
      <c r="E482" s="1" t="s">
        <v>620</v>
      </c>
      <c r="F482" s="1" t="s">
        <v>19</v>
      </c>
      <c r="G482" s="1" t="s">
        <v>82</v>
      </c>
      <c r="H482" s="1" t="s">
        <v>21</v>
      </c>
      <c r="I482" s="1" t="s">
        <v>22</v>
      </c>
      <c r="J482" s="3">
        <v>385</v>
      </c>
      <c r="K482" s="1" t="s">
        <v>410</v>
      </c>
      <c r="L482" s="1" t="s">
        <v>22</v>
      </c>
      <c r="M482" s="1" t="s">
        <v>392</v>
      </c>
      <c r="N482" s="1" t="s">
        <v>409</v>
      </c>
      <c r="O482" s="2">
        <v>40298</v>
      </c>
      <c r="P482" s="2">
        <v>40310</v>
      </c>
      <c r="Q482" s="1" t="s">
        <v>23</v>
      </c>
    </row>
    <row r="483" spans="1:17" x14ac:dyDescent="0.25">
      <c r="A483" s="1" t="s">
        <v>24</v>
      </c>
      <c r="B483" s="1" t="s">
        <v>371</v>
      </c>
      <c r="C483" s="1" t="s">
        <v>409</v>
      </c>
      <c r="D483" s="1" t="s">
        <v>644</v>
      </c>
      <c r="E483" s="1" t="s">
        <v>622</v>
      </c>
      <c r="F483" s="1" t="s">
        <v>19</v>
      </c>
      <c r="G483" s="1" t="s">
        <v>82</v>
      </c>
      <c r="H483" s="1" t="s">
        <v>21</v>
      </c>
      <c r="I483" s="1" t="s">
        <v>22</v>
      </c>
      <c r="J483" s="3">
        <v>40</v>
      </c>
      <c r="K483" s="1" t="s">
        <v>410</v>
      </c>
      <c r="L483" s="1" t="s">
        <v>22</v>
      </c>
      <c r="M483" s="1" t="s">
        <v>392</v>
      </c>
      <c r="N483" s="1" t="s">
        <v>409</v>
      </c>
      <c r="O483" s="2">
        <v>40298</v>
      </c>
      <c r="P483" s="2">
        <v>40310</v>
      </c>
      <c r="Q483" s="1" t="s">
        <v>23</v>
      </c>
    </row>
    <row r="484" spans="1:17" x14ac:dyDescent="0.25">
      <c r="A484" s="1" t="s">
        <v>24</v>
      </c>
      <c r="B484" s="1" t="s">
        <v>371</v>
      </c>
      <c r="C484" s="1" t="s">
        <v>411</v>
      </c>
      <c r="D484" s="1" t="s">
        <v>638</v>
      </c>
      <c r="E484" s="1" t="s">
        <v>622</v>
      </c>
      <c r="F484" s="1" t="s">
        <v>19</v>
      </c>
      <c r="G484" s="1" t="s">
        <v>188</v>
      </c>
      <c r="H484" s="1" t="s">
        <v>21</v>
      </c>
      <c r="I484" s="1" t="s">
        <v>22</v>
      </c>
      <c r="J484" s="3">
        <v>190</v>
      </c>
      <c r="K484" s="1" t="s">
        <v>410</v>
      </c>
      <c r="L484" s="1" t="s">
        <v>22</v>
      </c>
      <c r="M484" s="1" t="s">
        <v>392</v>
      </c>
      <c r="N484" s="1" t="s">
        <v>411</v>
      </c>
      <c r="O484" s="2">
        <v>40298</v>
      </c>
      <c r="P484" s="2">
        <v>40568</v>
      </c>
      <c r="Q484" s="1" t="s">
        <v>23</v>
      </c>
    </row>
    <row r="485" spans="1:17" x14ac:dyDescent="0.25">
      <c r="A485" s="1" t="s">
        <v>24</v>
      </c>
      <c r="B485" s="1" t="s">
        <v>371</v>
      </c>
      <c r="C485" s="1" t="s">
        <v>411</v>
      </c>
      <c r="D485" s="1" t="s">
        <v>652</v>
      </c>
      <c r="E485" s="1" t="s">
        <v>620</v>
      </c>
      <c r="F485" s="1" t="s">
        <v>19</v>
      </c>
      <c r="G485" s="1" t="s">
        <v>388</v>
      </c>
      <c r="H485" s="1" t="s">
        <v>21</v>
      </c>
      <c r="I485" s="1" t="s">
        <v>22</v>
      </c>
      <c r="J485" s="3">
        <v>165</v>
      </c>
      <c r="K485" s="1" t="s">
        <v>410</v>
      </c>
      <c r="L485" s="1" t="s">
        <v>22</v>
      </c>
      <c r="M485" s="1" t="s">
        <v>392</v>
      </c>
      <c r="N485" s="1" t="s">
        <v>411</v>
      </c>
      <c r="O485" s="2">
        <v>40298</v>
      </c>
      <c r="P485" s="2">
        <v>40568</v>
      </c>
      <c r="Q485" s="1" t="s">
        <v>23</v>
      </c>
    </row>
    <row r="486" spans="1:17" x14ac:dyDescent="0.25">
      <c r="A486" s="1" t="s">
        <v>24</v>
      </c>
      <c r="B486" s="1" t="s">
        <v>371</v>
      </c>
      <c r="C486" s="1" t="s">
        <v>411</v>
      </c>
      <c r="D486" s="1" t="s">
        <v>652</v>
      </c>
      <c r="E486" s="1" t="s">
        <v>620</v>
      </c>
      <c r="F486" s="1" t="s">
        <v>19</v>
      </c>
      <c r="G486" s="1" t="s">
        <v>388</v>
      </c>
      <c r="H486" s="1" t="s">
        <v>21</v>
      </c>
      <c r="I486" s="1" t="s">
        <v>22</v>
      </c>
      <c r="J486" s="3">
        <v>27</v>
      </c>
      <c r="K486" s="1" t="s">
        <v>410</v>
      </c>
      <c r="L486" s="1" t="s">
        <v>22</v>
      </c>
      <c r="M486" s="1" t="s">
        <v>392</v>
      </c>
      <c r="N486" s="1" t="s">
        <v>411</v>
      </c>
      <c r="O486" s="2">
        <v>40298</v>
      </c>
      <c r="P486" s="2">
        <v>40568</v>
      </c>
      <c r="Q486" s="1" t="s">
        <v>23</v>
      </c>
    </row>
    <row r="487" spans="1:17" x14ac:dyDescent="0.25">
      <c r="A487" s="1" t="s">
        <v>206</v>
      </c>
      <c r="B487" s="1" t="s">
        <v>371</v>
      </c>
      <c r="C487" s="1" t="s">
        <v>412</v>
      </c>
      <c r="D487" s="1" t="s">
        <v>657</v>
      </c>
      <c r="E487" s="1" t="s">
        <v>620</v>
      </c>
      <c r="F487" s="1" t="s">
        <v>19</v>
      </c>
      <c r="G487" s="1" t="s">
        <v>174</v>
      </c>
      <c r="H487" s="1" t="s">
        <v>175</v>
      </c>
      <c r="I487" s="1" t="s">
        <v>22</v>
      </c>
      <c r="J487" s="3">
        <v>2035</v>
      </c>
      <c r="K487" s="1" t="s">
        <v>413</v>
      </c>
      <c r="L487" s="1" t="s">
        <v>22</v>
      </c>
      <c r="M487" s="1" t="s">
        <v>396</v>
      </c>
      <c r="N487" s="1" t="s">
        <v>412</v>
      </c>
      <c r="O487" s="2">
        <v>40298</v>
      </c>
      <c r="P487" s="2">
        <v>40310</v>
      </c>
      <c r="Q487" s="1" t="s">
        <v>23</v>
      </c>
    </row>
    <row r="488" spans="1:17" x14ac:dyDescent="0.25">
      <c r="A488" s="1" t="s">
        <v>206</v>
      </c>
      <c r="B488" s="1" t="s">
        <v>371</v>
      </c>
      <c r="C488" s="1" t="s">
        <v>412</v>
      </c>
      <c r="D488" s="1" t="s">
        <v>659</v>
      </c>
      <c r="E488" s="1" t="s">
        <v>622</v>
      </c>
      <c r="F488" s="1" t="s">
        <v>19</v>
      </c>
      <c r="G488" s="1" t="s">
        <v>174</v>
      </c>
      <c r="H488" s="1" t="s">
        <v>175</v>
      </c>
      <c r="I488" s="1" t="s">
        <v>22</v>
      </c>
      <c r="J488" s="3">
        <v>507</v>
      </c>
      <c r="K488" s="1" t="s">
        <v>413</v>
      </c>
      <c r="L488" s="1" t="s">
        <v>22</v>
      </c>
      <c r="M488" s="1" t="s">
        <v>396</v>
      </c>
      <c r="N488" s="1" t="s">
        <v>412</v>
      </c>
      <c r="O488" s="2">
        <v>40298</v>
      </c>
      <c r="P488" s="2">
        <v>40310</v>
      </c>
      <c r="Q488" s="1" t="s">
        <v>23</v>
      </c>
    </row>
    <row r="489" spans="1:17" x14ac:dyDescent="0.25">
      <c r="A489" s="1" t="s">
        <v>24</v>
      </c>
      <c r="B489" s="1" t="s">
        <v>371</v>
      </c>
      <c r="C489" s="1" t="s">
        <v>414</v>
      </c>
      <c r="D489" s="1" t="s">
        <v>623</v>
      </c>
      <c r="E489" s="1" t="s">
        <v>620</v>
      </c>
      <c r="F489" s="1" t="s">
        <v>19</v>
      </c>
      <c r="G489" s="1" t="s">
        <v>33</v>
      </c>
      <c r="H489" s="1" t="s">
        <v>21</v>
      </c>
      <c r="I489" s="1" t="s">
        <v>22</v>
      </c>
      <c r="J489" s="3">
        <v>144</v>
      </c>
      <c r="K489" s="1" t="s">
        <v>415</v>
      </c>
      <c r="L489" s="1" t="s">
        <v>22</v>
      </c>
      <c r="M489" s="1" t="s">
        <v>22</v>
      </c>
      <c r="N489" s="1" t="s">
        <v>414</v>
      </c>
      <c r="O489" s="2">
        <v>40329</v>
      </c>
      <c r="P489" s="2">
        <v>40338</v>
      </c>
      <c r="Q489" s="1" t="s">
        <v>23</v>
      </c>
    </row>
    <row r="490" spans="1:17" x14ac:dyDescent="0.25">
      <c r="A490" s="1" t="s">
        <v>24</v>
      </c>
      <c r="B490" s="1" t="s">
        <v>371</v>
      </c>
      <c r="C490" s="1" t="s">
        <v>414</v>
      </c>
      <c r="D490" s="1" t="s">
        <v>624</v>
      </c>
      <c r="E490" s="1" t="s">
        <v>622</v>
      </c>
      <c r="F490" s="1" t="s">
        <v>19</v>
      </c>
      <c r="G490" s="1" t="s">
        <v>33</v>
      </c>
      <c r="H490" s="1" t="s">
        <v>21</v>
      </c>
      <c r="I490" s="1" t="s">
        <v>22</v>
      </c>
      <c r="J490" s="3">
        <v>61</v>
      </c>
      <c r="K490" s="1" t="s">
        <v>415</v>
      </c>
      <c r="L490" s="1" t="s">
        <v>22</v>
      </c>
      <c r="M490" s="1" t="s">
        <v>22</v>
      </c>
      <c r="N490" s="1" t="s">
        <v>414</v>
      </c>
      <c r="O490" s="2">
        <v>40329</v>
      </c>
      <c r="P490" s="2">
        <v>40338</v>
      </c>
      <c r="Q490" s="1" t="s">
        <v>23</v>
      </c>
    </row>
    <row r="491" spans="1:17" x14ac:dyDescent="0.25">
      <c r="A491" s="1" t="s">
        <v>24</v>
      </c>
      <c r="B491" s="1" t="s">
        <v>371</v>
      </c>
      <c r="C491" s="1" t="s">
        <v>414</v>
      </c>
      <c r="D491" s="1" t="s">
        <v>623</v>
      </c>
      <c r="E491" s="1" t="s">
        <v>620</v>
      </c>
      <c r="F491" s="1" t="s">
        <v>19</v>
      </c>
      <c r="G491" s="1" t="s">
        <v>33</v>
      </c>
      <c r="H491" s="1" t="s">
        <v>21</v>
      </c>
      <c r="I491" s="1" t="s">
        <v>22</v>
      </c>
      <c r="J491" s="3">
        <v>24</v>
      </c>
      <c r="K491" s="1" t="s">
        <v>415</v>
      </c>
      <c r="L491" s="1" t="s">
        <v>22</v>
      </c>
      <c r="M491" s="1" t="s">
        <v>22</v>
      </c>
      <c r="N491" s="1" t="s">
        <v>414</v>
      </c>
      <c r="O491" s="2">
        <v>40329</v>
      </c>
      <c r="P491" s="2">
        <v>40338</v>
      </c>
      <c r="Q491" s="1" t="s">
        <v>23</v>
      </c>
    </row>
    <row r="492" spans="1:17" x14ac:dyDescent="0.25">
      <c r="A492" s="1" t="s">
        <v>24</v>
      </c>
      <c r="B492" s="1" t="s">
        <v>371</v>
      </c>
      <c r="C492" s="1" t="s">
        <v>414</v>
      </c>
      <c r="D492" s="1" t="s">
        <v>624</v>
      </c>
      <c r="E492" s="1" t="s">
        <v>622</v>
      </c>
      <c r="F492" s="1" t="s">
        <v>19</v>
      </c>
      <c r="G492" s="1" t="s">
        <v>33</v>
      </c>
      <c r="H492" s="1" t="s">
        <v>21</v>
      </c>
      <c r="I492" s="1" t="s">
        <v>22</v>
      </c>
      <c r="J492" s="3">
        <v>10</v>
      </c>
      <c r="K492" s="1" t="s">
        <v>415</v>
      </c>
      <c r="L492" s="1" t="s">
        <v>22</v>
      </c>
      <c r="M492" s="1" t="s">
        <v>22</v>
      </c>
      <c r="N492" s="1" t="s">
        <v>414</v>
      </c>
      <c r="O492" s="2">
        <v>40329</v>
      </c>
      <c r="P492" s="2">
        <v>40338</v>
      </c>
      <c r="Q492" s="1" t="s">
        <v>23</v>
      </c>
    </row>
    <row r="493" spans="1:17" x14ac:dyDescent="0.25">
      <c r="A493" s="1" t="s">
        <v>24</v>
      </c>
      <c r="B493" s="1" t="s">
        <v>371</v>
      </c>
      <c r="C493" s="1" t="s">
        <v>414</v>
      </c>
      <c r="D493" s="1" t="s">
        <v>623</v>
      </c>
      <c r="E493" s="1" t="s">
        <v>620</v>
      </c>
      <c r="F493" s="1" t="s">
        <v>19</v>
      </c>
      <c r="G493" s="1" t="s">
        <v>33</v>
      </c>
      <c r="H493" s="1" t="s">
        <v>21</v>
      </c>
      <c r="I493" s="1" t="s">
        <v>22</v>
      </c>
      <c r="J493" s="3">
        <v>165</v>
      </c>
      <c r="K493" s="1" t="s">
        <v>415</v>
      </c>
      <c r="L493" s="1" t="s">
        <v>22</v>
      </c>
      <c r="M493" s="1" t="s">
        <v>22</v>
      </c>
      <c r="N493" s="1" t="s">
        <v>414</v>
      </c>
      <c r="O493" s="2">
        <v>40329</v>
      </c>
      <c r="P493" s="2">
        <v>40338</v>
      </c>
      <c r="Q493" s="1" t="s">
        <v>23</v>
      </c>
    </row>
    <row r="494" spans="1:17" x14ac:dyDescent="0.25">
      <c r="A494" s="1" t="s">
        <v>24</v>
      </c>
      <c r="B494" s="1" t="s">
        <v>371</v>
      </c>
      <c r="C494" s="1" t="s">
        <v>414</v>
      </c>
      <c r="D494" s="1" t="s">
        <v>636</v>
      </c>
      <c r="E494" s="1" t="s">
        <v>620</v>
      </c>
      <c r="F494" s="1" t="s">
        <v>19</v>
      </c>
      <c r="G494" s="1" t="s">
        <v>216</v>
      </c>
      <c r="H494" s="1" t="s">
        <v>21</v>
      </c>
      <c r="I494" s="1" t="s">
        <v>22</v>
      </c>
      <c r="J494" s="3">
        <v>4101</v>
      </c>
      <c r="K494" s="1" t="s">
        <v>415</v>
      </c>
      <c r="L494" s="1" t="s">
        <v>22</v>
      </c>
      <c r="M494" s="1" t="s">
        <v>22</v>
      </c>
      <c r="N494" s="1" t="s">
        <v>414</v>
      </c>
      <c r="O494" s="2">
        <v>40329</v>
      </c>
      <c r="P494" s="2">
        <v>40338</v>
      </c>
      <c r="Q494" s="1" t="s">
        <v>23</v>
      </c>
    </row>
    <row r="495" spans="1:17" x14ac:dyDescent="0.25">
      <c r="A495" s="1" t="s">
        <v>24</v>
      </c>
      <c r="B495" s="1" t="s">
        <v>371</v>
      </c>
      <c r="C495" s="1" t="s">
        <v>414</v>
      </c>
      <c r="D495" s="1" t="s">
        <v>636</v>
      </c>
      <c r="E495" s="1" t="s">
        <v>620</v>
      </c>
      <c r="F495" s="1" t="s">
        <v>19</v>
      </c>
      <c r="G495" s="1" t="s">
        <v>216</v>
      </c>
      <c r="H495" s="1" t="s">
        <v>21</v>
      </c>
      <c r="I495" s="1" t="s">
        <v>22</v>
      </c>
      <c r="J495" s="3">
        <v>682</v>
      </c>
      <c r="K495" s="1" t="s">
        <v>415</v>
      </c>
      <c r="L495" s="1" t="s">
        <v>22</v>
      </c>
      <c r="M495" s="1" t="s">
        <v>22</v>
      </c>
      <c r="N495" s="1" t="s">
        <v>414</v>
      </c>
      <c r="O495" s="2">
        <v>40329</v>
      </c>
      <c r="P495" s="2">
        <v>40338</v>
      </c>
      <c r="Q495" s="1" t="s">
        <v>23</v>
      </c>
    </row>
    <row r="496" spans="1:17" x14ac:dyDescent="0.25">
      <c r="A496" s="1" t="s">
        <v>24</v>
      </c>
      <c r="B496" s="1" t="s">
        <v>371</v>
      </c>
      <c r="C496" s="1" t="s">
        <v>414</v>
      </c>
      <c r="D496" s="1" t="s">
        <v>619</v>
      </c>
      <c r="E496" s="1" t="s">
        <v>620</v>
      </c>
      <c r="F496" s="1" t="s">
        <v>19</v>
      </c>
      <c r="G496" s="1" t="s">
        <v>228</v>
      </c>
      <c r="H496" s="1" t="s">
        <v>21</v>
      </c>
      <c r="I496" s="1" t="s">
        <v>22</v>
      </c>
      <c r="J496" s="3">
        <v>868</v>
      </c>
      <c r="K496" s="1" t="s">
        <v>415</v>
      </c>
      <c r="L496" s="1" t="s">
        <v>22</v>
      </c>
      <c r="M496" s="1" t="s">
        <v>22</v>
      </c>
      <c r="N496" s="1" t="s">
        <v>414</v>
      </c>
      <c r="O496" s="2">
        <v>40329</v>
      </c>
      <c r="P496" s="2">
        <v>40338</v>
      </c>
      <c r="Q496" s="1" t="s">
        <v>23</v>
      </c>
    </row>
    <row r="497" spans="1:17" x14ac:dyDescent="0.25">
      <c r="A497" s="1" t="s">
        <v>24</v>
      </c>
      <c r="B497" s="1" t="s">
        <v>371</v>
      </c>
      <c r="C497" s="1" t="s">
        <v>414</v>
      </c>
      <c r="D497" s="1" t="s">
        <v>621</v>
      </c>
      <c r="E497" s="1" t="s">
        <v>622</v>
      </c>
      <c r="F497" s="1" t="s">
        <v>19</v>
      </c>
      <c r="G497" s="1" t="s">
        <v>228</v>
      </c>
      <c r="H497" s="1" t="s">
        <v>21</v>
      </c>
      <c r="I497" s="1" t="s">
        <v>22</v>
      </c>
      <c r="J497" s="3">
        <v>351</v>
      </c>
      <c r="K497" s="1" t="s">
        <v>415</v>
      </c>
      <c r="L497" s="1" t="s">
        <v>22</v>
      </c>
      <c r="M497" s="1" t="s">
        <v>22</v>
      </c>
      <c r="N497" s="1" t="s">
        <v>414</v>
      </c>
      <c r="O497" s="2">
        <v>40329</v>
      </c>
      <c r="P497" s="2">
        <v>40338</v>
      </c>
      <c r="Q497" s="1" t="s">
        <v>23</v>
      </c>
    </row>
    <row r="498" spans="1:17" x14ac:dyDescent="0.25">
      <c r="A498" s="1" t="s">
        <v>24</v>
      </c>
      <c r="B498" s="1" t="s">
        <v>371</v>
      </c>
      <c r="C498" s="1" t="s">
        <v>414</v>
      </c>
      <c r="D498" s="1" t="s">
        <v>619</v>
      </c>
      <c r="E498" s="1" t="s">
        <v>620</v>
      </c>
      <c r="F498" s="1" t="s">
        <v>19</v>
      </c>
      <c r="G498" s="1" t="s">
        <v>228</v>
      </c>
      <c r="H498" s="1" t="s">
        <v>21</v>
      </c>
      <c r="I498" s="1" t="s">
        <v>22</v>
      </c>
      <c r="J498" s="3">
        <v>144</v>
      </c>
      <c r="K498" s="1" t="s">
        <v>415</v>
      </c>
      <c r="L498" s="1" t="s">
        <v>22</v>
      </c>
      <c r="M498" s="1" t="s">
        <v>22</v>
      </c>
      <c r="N498" s="1" t="s">
        <v>414</v>
      </c>
      <c r="O498" s="2">
        <v>40329</v>
      </c>
      <c r="P498" s="2">
        <v>40338</v>
      </c>
      <c r="Q498" s="1" t="s">
        <v>23</v>
      </c>
    </row>
    <row r="499" spans="1:17" x14ac:dyDescent="0.25">
      <c r="A499" s="1" t="s">
        <v>24</v>
      </c>
      <c r="B499" s="1" t="s">
        <v>371</v>
      </c>
      <c r="C499" s="1" t="s">
        <v>414</v>
      </c>
      <c r="D499" s="1" t="s">
        <v>621</v>
      </c>
      <c r="E499" s="1" t="s">
        <v>622</v>
      </c>
      <c r="F499" s="1" t="s">
        <v>19</v>
      </c>
      <c r="G499" s="1" t="s">
        <v>228</v>
      </c>
      <c r="H499" s="1" t="s">
        <v>21</v>
      </c>
      <c r="I499" s="1" t="s">
        <v>22</v>
      </c>
      <c r="J499" s="3">
        <v>59</v>
      </c>
      <c r="K499" s="1" t="s">
        <v>415</v>
      </c>
      <c r="L499" s="1" t="s">
        <v>22</v>
      </c>
      <c r="M499" s="1" t="s">
        <v>22</v>
      </c>
      <c r="N499" s="1" t="s">
        <v>414</v>
      </c>
      <c r="O499" s="2">
        <v>40329</v>
      </c>
      <c r="P499" s="2">
        <v>40338</v>
      </c>
      <c r="Q499" s="1" t="s">
        <v>23</v>
      </c>
    </row>
    <row r="500" spans="1:17" x14ac:dyDescent="0.25">
      <c r="A500" s="1" t="s">
        <v>24</v>
      </c>
      <c r="B500" s="1" t="s">
        <v>371</v>
      </c>
      <c r="C500" s="1" t="s">
        <v>416</v>
      </c>
      <c r="D500" s="1" t="s">
        <v>645</v>
      </c>
      <c r="E500" s="1" t="s">
        <v>620</v>
      </c>
      <c r="F500" s="1" t="s">
        <v>19</v>
      </c>
      <c r="G500" s="1" t="s">
        <v>204</v>
      </c>
      <c r="H500" s="1" t="s">
        <v>21</v>
      </c>
      <c r="I500" s="1" t="s">
        <v>22</v>
      </c>
      <c r="J500" s="3">
        <v>1720</v>
      </c>
      <c r="K500" s="1" t="s">
        <v>415</v>
      </c>
      <c r="L500" s="1" t="s">
        <v>22</v>
      </c>
      <c r="M500" s="1" t="s">
        <v>392</v>
      </c>
      <c r="N500" s="1" t="s">
        <v>416</v>
      </c>
      <c r="O500" s="2">
        <v>40329</v>
      </c>
      <c r="P500" s="2">
        <v>40568</v>
      </c>
      <c r="Q500" s="1" t="s">
        <v>23</v>
      </c>
    </row>
    <row r="501" spans="1:17" x14ac:dyDescent="0.25">
      <c r="A501" s="1" t="s">
        <v>24</v>
      </c>
      <c r="B501" s="1" t="s">
        <v>371</v>
      </c>
      <c r="C501" s="1" t="s">
        <v>416</v>
      </c>
      <c r="D501" s="1" t="s">
        <v>645</v>
      </c>
      <c r="E501" s="1" t="s">
        <v>620</v>
      </c>
      <c r="F501" s="1" t="s">
        <v>19</v>
      </c>
      <c r="G501" s="1" t="s">
        <v>204</v>
      </c>
      <c r="H501" s="1" t="s">
        <v>21</v>
      </c>
      <c r="I501" s="1" t="s">
        <v>22</v>
      </c>
      <c r="J501" s="3">
        <v>286</v>
      </c>
      <c r="K501" s="1" t="s">
        <v>415</v>
      </c>
      <c r="L501" s="1" t="s">
        <v>22</v>
      </c>
      <c r="M501" s="1" t="s">
        <v>392</v>
      </c>
      <c r="N501" s="1" t="s">
        <v>416</v>
      </c>
      <c r="O501" s="2">
        <v>40329</v>
      </c>
      <c r="P501" s="2">
        <v>40568</v>
      </c>
      <c r="Q501" s="1" t="s">
        <v>23</v>
      </c>
    </row>
    <row r="502" spans="1:17" x14ac:dyDescent="0.25">
      <c r="A502" s="1" t="s">
        <v>24</v>
      </c>
      <c r="B502" s="1" t="s">
        <v>371</v>
      </c>
      <c r="C502" s="1" t="s">
        <v>416</v>
      </c>
      <c r="D502" s="1" t="s">
        <v>646</v>
      </c>
      <c r="E502" s="1" t="s">
        <v>622</v>
      </c>
      <c r="F502" s="1" t="s">
        <v>19</v>
      </c>
      <c r="G502" s="1" t="s">
        <v>204</v>
      </c>
      <c r="H502" s="1" t="s">
        <v>21</v>
      </c>
      <c r="I502" s="1" t="s">
        <v>22</v>
      </c>
      <c r="J502" s="3">
        <v>696</v>
      </c>
      <c r="K502" s="1" t="s">
        <v>415</v>
      </c>
      <c r="L502" s="1" t="s">
        <v>22</v>
      </c>
      <c r="M502" s="1" t="s">
        <v>392</v>
      </c>
      <c r="N502" s="1" t="s">
        <v>416</v>
      </c>
      <c r="O502" s="2">
        <v>40329</v>
      </c>
      <c r="P502" s="2">
        <v>40568</v>
      </c>
      <c r="Q502" s="1" t="s">
        <v>23</v>
      </c>
    </row>
    <row r="503" spans="1:17" x14ac:dyDescent="0.25">
      <c r="A503" s="1" t="s">
        <v>24</v>
      </c>
      <c r="B503" s="1" t="s">
        <v>371</v>
      </c>
      <c r="C503" s="1" t="s">
        <v>416</v>
      </c>
      <c r="D503" s="1" t="s">
        <v>646</v>
      </c>
      <c r="E503" s="1" t="s">
        <v>622</v>
      </c>
      <c r="F503" s="1" t="s">
        <v>19</v>
      </c>
      <c r="G503" s="1" t="s">
        <v>204</v>
      </c>
      <c r="H503" s="1" t="s">
        <v>21</v>
      </c>
      <c r="I503" s="1" t="s">
        <v>22</v>
      </c>
      <c r="J503" s="3">
        <v>116</v>
      </c>
      <c r="K503" s="1" t="s">
        <v>415</v>
      </c>
      <c r="L503" s="1" t="s">
        <v>22</v>
      </c>
      <c r="M503" s="1" t="s">
        <v>392</v>
      </c>
      <c r="N503" s="1" t="s">
        <v>416</v>
      </c>
      <c r="O503" s="2">
        <v>40329</v>
      </c>
      <c r="P503" s="2">
        <v>40568</v>
      </c>
      <c r="Q503" s="1" t="s">
        <v>23</v>
      </c>
    </row>
    <row r="504" spans="1:17" x14ac:dyDescent="0.25">
      <c r="A504" s="1" t="s">
        <v>24</v>
      </c>
      <c r="B504" s="1" t="s">
        <v>371</v>
      </c>
      <c r="C504" s="1" t="s">
        <v>414</v>
      </c>
      <c r="D504" s="1" t="s">
        <v>623</v>
      </c>
      <c r="E504" s="1" t="s">
        <v>620</v>
      </c>
      <c r="F504" s="1" t="s">
        <v>19</v>
      </c>
      <c r="G504" s="1" t="s">
        <v>33</v>
      </c>
      <c r="H504" s="1" t="s">
        <v>21</v>
      </c>
      <c r="I504" s="1" t="s">
        <v>22</v>
      </c>
      <c r="J504" s="3">
        <v>28</v>
      </c>
      <c r="K504" s="1" t="s">
        <v>415</v>
      </c>
      <c r="L504" s="1" t="s">
        <v>22</v>
      </c>
      <c r="M504" s="1" t="s">
        <v>22</v>
      </c>
      <c r="N504" s="1" t="s">
        <v>414</v>
      </c>
      <c r="O504" s="2">
        <v>40329</v>
      </c>
      <c r="P504" s="2">
        <v>40338</v>
      </c>
      <c r="Q504" s="1" t="s">
        <v>23</v>
      </c>
    </row>
    <row r="505" spans="1:17" x14ac:dyDescent="0.25">
      <c r="A505" s="1" t="s">
        <v>24</v>
      </c>
      <c r="B505" s="1" t="s">
        <v>371</v>
      </c>
      <c r="C505" s="1" t="s">
        <v>414</v>
      </c>
      <c r="D505" s="1" t="s">
        <v>623</v>
      </c>
      <c r="E505" s="1" t="s">
        <v>620</v>
      </c>
      <c r="F505" s="1" t="s">
        <v>19</v>
      </c>
      <c r="G505" s="1" t="s">
        <v>33</v>
      </c>
      <c r="H505" s="1" t="s">
        <v>21</v>
      </c>
      <c r="I505" s="1" t="s">
        <v>22</v>
      </c>
      <c r="J505" s="3">
        <v>2613</v>
      </c>
      <c r="K505" s="1" t="s">
        <v>415</v>
      </c>
      <c r="L505" s="1" t="s">
        <v>22</v>
      </c>
      <c r="M505" s="1" t="s">
        <v>22</v>
      </c>
      <c r="N505" s="1" t="s">
        <v>414</v>
      </c>
      <c r="O505" s="2">
        <v>40329</v>
      </c>
      <c r="P505" s="2">
        <v>40338</v>
      </c>
      <c r="Q505" s="1" t="s">
        <v>23</v>
      </c>
    </row>
    <row r="506" spans="1:17" x14ac:dyDescent="0.25">
      <c r="A506" s="1" t="s">
        <v>24</v>
      </c>
      <c r="B506" s="1" t="s">
        <v>371</v>
      </c>
      <c r="C506" s="1" t="s">
        <v>414</v>
      </c>
      <c r="D506" s="1" t="s">
        <v>624</v>
      </c>
      <c r="E506" s="1" t="s">
        <v>622</v>
      </c>
      <c r="F506" s="1" t="s">
        <v>19</v>
      </c>
      <c r="G506" s="1" t="s">
        <v>33</v>
      </c>
      <c r="H506" s="1" t="s">
        <v>21</v>
      </c>
      <c r="I506" s="1" t="s">
        <v>22</v>
      </c>
      <c r="J506" s="3">
        <v>1111</v>
      </c>
      <c r="K506" s="1" t="s">
        <v>415</v>
      </c>
      <c r="L506" s="1" t="s">
        <v>22</v>
      </c>
      <c r="M506" s="1" t="s">
        <v>22</v>
      </c>
      <c r="N506" s="1" t="s">
        <v>414</v>
      </c>
      <c r="O506" s="2">
        <v>40329</v>
      </c>
      <c r="P506" s="2">
        <v>40338</v>
      </c>
      <c r="Q506" s="1" t="s">
        <v>23</v>
      </c>
    </row>
    <row r="507" spans="1:17" x14ac:dyDescent="0.25">
      <c r="A507" s="1" t="s">
        <v>24</v>
      </c>
      <c r="B507" s="1" t="s">
        <v>371</v>
      </c>
      <c r="C507" s="1" t="s">
        <v>414</v>
      </c>
      <c r="D507" s="1" t="s">
        <v>623</v>
      </c>
      <c r="E507" s="1" t="s">
        <v>620</v>
      </c>
      <c r="F507" s="1" t="s">
        <v>19</v>
      </c>
      <c r="G507" s="1" t="s">
        <v>33</v>
      </c>
      <c r="H507" s="1" t="s">
        <v>21</v>
      </c>
      <c r="I507" s="1" t="s">
        <v>22</v>
      </c>
      <c r="J507" s="3">
        <v>435</v>
      </c>
      <c r="K507" s="1" t="s">
        <v>415</v>
      </c>
      <c r="L507" s="1" t="s">
        <v>22</v>
      </c>
      <c r="M507" s="1" t="s">
        <v>22</v>
      </c>
      <c r="N507" s="1" t="s">
        <v>414</v>
      </c>
      <c r="O507" s="2">
        <v>40329</v>
      </c>
      <c r="P507" s="2">
        <v>40338</v>
      </c>
      <c r="Q507" s="1" t="s">
        <v>23</v>
      </c>
    </row>
    <row r="508" spans="1:17" x14ac:dyDescent="0.25">
      <c r="A508" s="1" t="s">
        <v>24</v>
      </c>
      <c r="B508" s="1" t="s">
        <v>371</v>
      </c>
      <c r="C508" s="1" t="s">
        <v>414</v>
      </c>
      <c r="D508" s="1" t="s">
        <v>624</v>
      </c>
      <c r="E508" s="1" t="s">
        <v>622</v>
      </c>
      <c r="F508" s="1" t="s">
        <v>19</v>
      </c>
      <c r="G508" s="1" t="s">
        <v>33</v>
      </c>
      <c r="H508" s="1" t="s">
        <v>21</v>
      </c>
      <c r="I508" s="1" t="s">
        <v>22</v>
      </c>
      <c r="J508" s="3">
        <v>185</v>
      </c>
      <c r="K508" s="1" t="s">
        <v>415</v>
      </c>
      <c r="L508" s="1" t="s">
        <v>22</v>
      </c>
      <c r="M508" s="1" t="s">
        <v>22</v>
      </c>
      <c r="N508" s="1" t="s">
        <v>414</v>
      </c>
      <c r="O508" s="2">
        <v>40329</v>
      </c>
      <c r="P508" s="2">
        <v>40338</v>
      </c>
      <c r="Q508" s="1" t="s">
        <v>23</v>
      </c>
    </row>
    <row r="509" spans="1:17" x14ac:dyDescent="0.25">
      <c r="A509" s="1" t="s">
        <v>24</v>
      </c>
      <c r="B509" s="1" t="s">
        <v>371</v>
      </c>
      <c r="C509" s="1" t="s">
        <v>414</v>
      </c>
      <c r="D509" s="1" t="s">
        <v>623</v>
      </c>
      <c r="E509" s="1" t="s">
        <v>620</v>
      </c>
      <c r="F509" s="1" t="s">
        <v>19</v>
      </c>
      <c r="G509" s="1" t="s">
        <v>33</v>
      </c>
      <c r="H509" s="1" t="s">
        <v>21</v>
      </c>
      <c r="I509" s="1" t="s">
        <v>22</v>
      </c>
      <c r="J509" s="3">
        <v>2765</v>
      </c>
      <c r="K509" s="1" t="s">
        <v>415</v>
      </c>
      <c r="L509" s="1" t="s">
        <v>22</v>
      </c>
      <c r="M509" s="1" t="s">
        <v>22</v>
      </c>
      <c r="N509" s="1" t="s">
        <v>414</v>
      </c>
      <c r="O509" s="2">
        <v>40329</v>
      </c>
      <c r="P509" s="2">
        <v>40338</v>
      </c>
      <c r="Q509" s="1" t="s">
        <v>23</v>
      </c>
    </row>
    <row r="510" spans="1:17" x14ac:dyDescent="0.25">
      <c r="A510" s="1" t="s">
        <v>24</v>
      </c>
      <c r="B510" s="1" t="s">
        <v>371</v>
      </c>
      <c r="C510" s="1" t="s">
        <v>414</v>
      </c>
      <c r="D510" s="1" t="s">
        <v>624</v>
      </c>
      <c r="E510" s="1" t="s">
        <v>622</v>
      </c>
      <c r="F510" s="1" t="s">
        <v>19</v>
      </c>
      <c r="G510" s="1" t="s">
        <v>33</v>
      </c>
      <c r="H510" s="1" t="s">
        <v>21</v>
      </c>
      <c r="I510" s="1" t="s">
        <v>22</v>
      </c>
      <c r="J510" s="3">
        <v>1306</v>
      </c>
      <c r="K510" s="1" t="s">
        <v>415</v>
      </c>
      <c r="L510" s="1" t="s">
        <v>22</v>
      </c>
      <c r="M510" s="1" t="s">
        <v>22</v>
      </c>
      <c r="N510" s="1" t="s">
        <v>414</v>
      </c>
      <c r="O510" s="2">
        <v>40329</v>
      </c>
      <c r="P510" s="2">
        <v>40338</v>
      </c>
      <c r="Q510" s="1" t="s">
        <v>23</v>
      </c>
    </row>
    <row r="511" spans="1:17" x14ac:dyDescent="0.25">
      <c r="A511" s="1" t="s">
        <v>24</v>
      </c>
      <c r="B511" s="1" t="s">
        <v>371</v>
      </c>
      <c r="C511" s="1" t="s">
        <v>414</v>
      </c>
      <c r="D511" s="1" t="s">
        <v>623</v>
      </c>
      <c r="E511" s="1" t="s">
        <v>620</v>
      </c>
      <c r="F511" s="1" t="s">
        <v>19</v>
      </c>
      <c r="G511" s="1" t="s">
        <v>33</v>
      </c>
      <c r="H511" s="1" t="s">
        <v>21</v>
      </c>
      <c r="I511" s="1" t="s">
        <v>22</v>
      </c>
      <c r="J511" s="3">
        <v>460</v>
      </c>
      <c r="K511" s="1" t="s">
        <v>415</v>
      </c>
      <c r="L511" s="1" t="s">
        <v>22</v>
      </c>
      <c r="M511" s="1" t="s">
        <v>22</v>
      </c>
      <c r="N511" s="1" t="s">
        <v>414</v>
      </c>
      <c r="O511" s="2">
        <v>40329</v>
      </c>
      <c r="P511" s="2">
        <v>40338</v>
      </c>
      <c r="Q511" s="1" t="s">
        <v>23</v>
      </c>
    </row>
    <row r="512" spans="1:17" x14ac:dyDescent="0.25">
      <c r="A512" s="1" t="s">
        <v>24</v>
      </c>
      <c r="B512" s="1" t="s">
        <v>371</v>
      </c>
      <c r="C512" s="1" t="s">
        <v>414</v>
      </c>
      <c r="D512" s="1" t="s">
        <v>624</v>
      </c>
      <c r="E512" s="1" t="s">
        <v>622</v>
      </c>
      <c r="F512" s="1" t="s">
        <v>19</v>
      </c>
      <c r="G512" s="1" t="s">
        <v>33</v>
      </c>
      <c r="H512" s="1" t="s">
        <v>21</v>
      </c>
      <c r="I512" s="1" t="s">
        <v>22</v>
      </c>
      <c r="J512" s="3">
        <v>218</v>
      </c>
      <c r="K512" s="1" t="s">
        <v>415</v>
      </c>
      <c r="L512" s="1" t="s">
        <v>22</v>
      </c>
      <c r="M512" s="1" t="s">
        <v>22</v>
      </c>
      <c r="N512" s="1" t="s">
        <v>414</v>
      </c>
      <c r="O512" s="2">
        <v>40329</v>
      </c>
      <c r="P512" s="2">
        <v>40338</v>
      </c>
      <c r="Q512" s="1" t="s">
        <v>23</v>
      </c>
    </row>
    <row r="513" spans="1:17" x14ac:dyDescent="0.25">
      <c r="A513" s="1" t="s">
        <v>24</v>
      </c>
      <c r="B513" s="1" t="s">
        <v>371</v>
      </c>
      <c r="C513" s="1" t="s">
        <v>414</v>
      </c>
      <c r="D513" s="1" t="s">
        <v>630</v>
      </c>
      <c r="E513" s="1" t="s">
        <v>620</v>
      </c>
      <c r="F513" s="1" t="s">
        <v>19</v>
      </c>
      <c r="G513" s="1" t="s">
        <v>44</v>
      </c>
      <c r="H513" s="1" t="s">
        <v>34</v>
      </c>
      <c r="I513" s="1" t="s">
        <v>22</v>
      </c>
      <c r="J513" s="3">
        <v>-671</v>
      </c>
      <c r="K513" s="1" t="s">
        <v>415</v>
      </c>
      <c r="L513" s="1" t="s">
        <v>22</v>
      </c>
      <c r="M513" s="1" t="s">
        <v>22</v>
      </c>
      <c r="N513" s="1" t="s">
        <v>414</v>
      </c>
      <c r="O513" s="2">
        <v>40329</v>
      </c>
      <c r="P513" s="2">
        <v>40338</v>
      </c>
      <c r="Q513" s="1" t="s">
        <v>23</v>
      </c>
    </row>
    <row r="514" spans="1:17" x14ac:dyDescent="0.25">
      <c r="A514" s="1" t="s">
        <v>24</v>
      </c>
      <c r="B514" s="1" t="s">
        <v>371</v>
      </c>
      <c r="C514" s="1" t="s">
        <v>414</v>
      </c>
      <c r="D514" s="1" t="s">
        <v>631</v>
      </c>
      <c r="E514" s="1" t="s">
        <v>622</v>
      </c>
      <c r="F514" s="1" t="s">
        <v>19</v>
      </c>
      <c r="G514" s="1" t="s">
        <v>44</v>
      </c>
      <c r="H514" s="1" t="s">
        <v>34</v>
      </c>
      <c r="I514" s="1" t="s">
        <v>22</v>
      </c>
      <c r="J514" s="3">
        <v>-2097</v>
      </c>
      <c r="K514" s="1" t="s">
        <v>415</v>
      </c>
      <c r="L514" s="1" t="s">
        <v>22</v>
      </c>
      <c r="M514" s="1" t="s">
        <v>22</v>
      </c>
      <c r="N514" s="1" t="s">
        <v>414</v>
      </c>
      <c r="O514" s="2">
        <v>40329</v>
      </c>
      <c r="P514" s="2">
        <v>40338</v>
      </c>
      <c r="Q514" s="1" t="s">
        <v>23</v>
      </c>
    </row>
    <row r="515" spans="1:17" x14ac:dyDescent="0.25">
      <c r="A515" s="1" t="s">
        <v>24</v>
      </c>
      <c r="B515" s="1" t="s">
        <v>371</v>
      </c>
      <c r="C515" s="1" t="s">
        <v>414</v>
      </c>
      <c r="D515" s="1" t="s">
        <v>630</v>
      </c>
      <c r="E515" s="1" t="s">
        <v>620</v>
      </c>
      <c r="F515" s="1" t="s">
        <v>19</v>
      </c>
      <c r="G515" s="1" t="s">
        <v>44</v>
      </c>
      <c r="H515" s="1" t="s">
        <v>34</v>
      </c>
      <c r="I515" s="1" t="s">
        <v>22</v>
      </c>
      <c r="J515" s="3">
        <v>-112</v>
      </c>
      <c r="K515" s="1" t="s">
        <v>415</v>
      </c>
      <c r="L515" s="1" t="s">
        <v>22</v>
      </c>
      <c r="M515" s="1" t="s">
        <v>22</v>
      </c>
      <c r="N515" s="1" t="s">
        <v>414</v>
      </c>
      <c r="O515" s="2">
        <v>40329</v>
      </c>
      <c r="P515" s="2">
        <v>40338</v>
      </c>
      <c r="Q515" s="1" t="s">
        <v>23</v>
      </c>
    </row>
    <row r="516" spans="1:17" x14ac:dyDescent="0.25">
      <c r="A516" s="1" t="s">
        <v>24</v>
      </c>
      <c r="B516" s="1" t="s">
        <v>371</v>
      </c>
      <c r="C516" s="1" t="s">
        <v>414</v>
      </c>
      <c r="D516" s="1" t="s">
        <v>631</v>
      </c>
      <c r="E516" s="1" t="s">
        <v>622</v>
      </c>
      <c r="F516" s="1" t="s">
        <v>19</v>
      </c>
      <c r="G516" s="1" t="s">
        <v>44</v>
      </c>
      <c r="H516" s="1" t="s">
        <v>34</v>
      </c>
      <c r="I516" s="1" t="s">
        <v>22</v>
      </c>
      <c r="J516" s="3">
        <v>-349</v>
      </c>
      <c r="K516" s="1" t="s">
        <v>415</v>
      </c>
      <c r="L516" s="1" t="s">
        <v>22</v>
      </c>
      <c r="M516" s="1" t="s">
        <v>22</v>
      </c>
      <c r="N516" s="1" t="s">
        <v>414</v>
      </c>
      <c r="O516" s="2">
        <v>40329</v>
      </c>
      <c r="P516" s="2">
        <v>40338</v>
      </c>
      <c r="Q516" s="1" t="s">
        <v>23</v>
      </c>
    </row>
    <row r="517" spans="1:17" x14ac:dyDescent="0.25">
      <c r="A517" s="1" t="s">
        <v>24</v>
      </c>
      <c r="B517" s="1" t="s">
        <v>371</v>
      </c>
      <c r="C517" s="1" t="s">
        <v>414</v>
      </c>
      <c r="D517" s="1" t="s">
        <v>632</v>
      </c>
      <c r="E517" s="1" t="s">
        <v>620</v>
      </c>
      <c r="F517" s="1" t="s">
        <v>19</v>
      </c>
      <c r="G517" s="1" t="s">
        <v>65</v>
      </c>
      <c r="H517" s="1" t="s">
        <v>49</v>
      </c>
      <c r="I517" s="1" t="s">
        <v>22</v>
      </c>
      <c r="J517" s="3">
        <v>4198</v>
      </c>
      <c r="K517" s="1" t="s">
        <v>415</v>
      </c>
      <c r="L517" s="1" t="s">
        <v>22</v>
      </c>
      <c r="M517" s="1" t="s">
        <v>22</v>
      </c>
      <c r="N517" s="1" t="s">
        <v>414</v>
      </c>
      <c r="O517" s="2">
        <v>40329</v>
      </c>
      <c r="P517" s="2">
        <v>40338</v>
      </c>
      <c r="Q517" s="1" t="s">
        <v>23</v>
      </c>
    </row>
    <row r="518" spans="1:17" x14ac:dyDescent="0.25">
      <c r="A518" s="1" t="s">
        <v>24</v>
      </c>
      <c r="B518" s="1" t="s">
        <v>371</v>
      </c>
      <c r="C518" s="1" t="s">
        <v>414</v>
      </c>
      <c r="D518" s="1" t="s">
        <v>633</v>
      </c>
      <c r="E518" s="1" t="s">
        <v>622</v>
      </c>
      <c r="F518" s="1" t="s">
        <v>19</v>
      </c>
      <c r="G518" s="1" t="s">
        <v>65</v>
      </c>
      <c r="H518" s="1" t="s">
        <v>49</v>
      </c>
      <c r="I518" s="1" t="s">
        <v>22</v>
      </c>
      <c r="J518" s="3">
        <v>-1592</v>
      </c>
      <c r="K518" s="1" t="s">
        <v>415</v>
      </c>
      <c r="L518" s="1" t="s">
        <v>22</v>
      </c>
      <c r="M518" s="1" t="s">
        <v>22</v>
      </c>
      <c r="N518" s="1" t="s">
        <v>414</v>
      </c>
      <c r="O518" s="2">
        <v>40329</v>
      </c>
      <c r="P518" s="2">
        <v>40338</v>
      </c>
      <c r="Q518" s="1" t="s">
        <v>23</v>
      </c>
    </row>
    <row r="519" spans="1:17" x14ac:dyDescent="0.25">
      <c r="A519" s="1" t="s">
        <v>24</v>
      </c>
      <c r="B519" s="1" t="s">
        <v>371</v>
      </c>
      <c r="C519" s="1" t="s">
        <v>414</v>
      </c>
      <c r="D519" s="1" t="s">
        <v>632</v>
      </c>
      <c r="E519" s="1" t="s">
        <v>620</v>
      </c>
      <c r="F519" s="1" t="s">
        <v>19</v>
      </c>
      <c r="G519" s="1" t="s">
        <v>65</v>
      </c>
      <c r="H519" s="1" t="s">
        <v>49</v>
      </c>
      <c r="I519" s="1" t="s">
        <v>22</v>
      </c>
      <c r="J519" s="3">
        <v>698</v>
      </c>
      <c r="K519" s="1" t="s">
        <v>415</v>
      </c>
      <c r="L519" s="1" t="s">
        <v>22</v>
      </c>
      <c r="M519" s="1" t="s">
        <v>22</v>
      </c>
      <c r="N519" s="1" t="s">
        <v>414</v>
      </c>
      <c r="O519" s="2">
        <v>40329</v>
      </c>
      <c r="P519" s="2">
        <v>40338</v>
      </c>
      <c r="Q519" s="1" t="s">
        <v>23</v>
      </c>
    </row>
    <row r="520" spans="1:17" x14ac:dyDescent="0.25">
      <c r="A520" s="1" t="s">
        <v>24</v>
      </c>
      <c r="B520" s="1" t="s">
        <v>371</v>
      </c>
      <c r="C520" s="1" t="s">
        <v>414</v>
      </c>
      <c r="D520" s="1" t="s">
        <v>633</v>
      </c>
      <c r="E520" s="1" t="s">
        <v>622</v>
      </c>
      <c r="F520" s="1" t="s">
        <v>19</v>
      </c>
      <c r="G520" s="1" t="s">
        <v>65</v>
      </c>
      <c r="H520" s="1" t="s">
        <v>49</v>
      </c>
      <c r="I520" s="1" t="s">
        <v>22</v>
      </c>
      <c r="J520" s="3">
        <v>-265</v>
      </c>
      <c r="K520" s="1" t="s">
        <v>415</v>
      </c>
      <c r="L520" s="1" t="s">
        <v>22</v>
      </c>
      <c r="M520" s="1" t="s">
        <v>22</v>
      </c>
      <c r="N520" s="1" t="s">
        <v>414</v>
      </c>
      <c r="O520" s="2">
        <v>40329</v>
      </c>
      <c r="P520" s="2">
        <v>40338</v>
      </c>
      <c r="Q520" s="1" t="s">
        <v>23</v>
      </c>
    </row>
    <row r="521" spans="1:17" x14ac:dyDescent="0.25">
      <c r="A521" s="1" t="s">
        <v>24</v>
      </c>
      <c r="B521" s="1" t="s">
        <v>371</v>
      </c>
      <c r="C521" s="1" t="s">
        <v>414</v>
      </c>
      <c r="D521" s="1" t="s">
        <v>630</v>
      </c>
      <c r="E521" s="1" t="s">
        <v>620</v>
      </c>
      <c r="F521" s="1" t="s">
        <v>19</v>
      </c>
      <c r="G521" s="1" t="s">
        <v>44</v>
      </c>
      <c r="H521" s="1" t="s">
        <v>34</v>
      </c>
      <c r="I521" s="1" t="s">
        <v>22</v>
      </c>
      <c r="J521" s="3">
        <v>810</v>
      </c>
      <c r="K521" s="1" t="s">
        <v>415</v>
      </c>
      <c r="L521" s="1" t="s">
        <v>22</v>
      </c>
      <c r="M521" s="1" t="s">
        <v>22</v>
      </c>
      <c r="N521" s="1" t="s">
        <v>414</v>
      </c>
      <c r="O521" s="2">
        <v>40329</v>
      </c>
      <c r="P521" s="2">
        <v>40338</v>
      </c>
      <c r="Q521" s="1" t="s">
        <v>23</v>
      </c>
    </row>
    <row r="522" spans="1:17" x14ac:dyDescent="0.25">
      <c r="A522" s="1" t="s">
        <v>24</v>
      </c>
      <c r="B522" s="1" t="s">
        <v>371</v>
      </c>
      <c r="C522" s="1" t="s">
        <v>414</v>
      </c>
      <c r="D522" s="1" t="s">
        <v>631</v>
      </c>
      <c r="E522" s="1" t="s">
        <v>622</v>
      </c>
      <c r="F522" s="1" t="s">
        <v>19</v>
      </c>
      <c r="G522" s="1" t="s">
        <v>44</v>
      </c>
      <c r="H522" s="1" t="s">
        <v>34</v>
      </c>
      <c r="I522" s="1" t="s">
        <v>22</v>
      </c>
      <c r="J522" s="3">
        <v>327</v>
      </c>
      <c r="K522" s="1" t="s">
        <v>415</v>
      </c>
      <c r="L522" s="1" t="s">
        <v>22</v>
      </c>
      <c r="M522" s="1" t="s">
        <v>22</v>
      </c>
      <c r="N522" s="1" t="s">
        <v>414</v>
      </c>
      <c r="O522" s="2">
        <v>40329</v>
      </c>
      <c r="P522" s="2">
        <v>40338</v>
      </c>
      <c r="Q522" s="1" t="s">
        <v>23</v>
      </c>
    </row>
    <row r="523" spans="1:17" x14ac:dyDescent="0.25">
      <c r="A523" s="1" t="s">
        <v>24</v>
      </c>
      <c r="B523" s="1" t="s">
        <v>371</v>
      </c>
      <c r="C523" s="1" t="s">
        <v>414</v>
      </c>
      <c r="D523" s="1" t="s">
        <v>630</v>
      </c>
      <c r="E523" s="1" t="s">
        <v>620</v>
      </c>
      <c r="F523" s="1" t="s">
        <v>19</v>
      </c>
      <c r="G523" s="1" t="s">
        <v>44</v>
      </c>
      <c r="H523" s="1" t="s">
        <v>34</v>
      </c>
      <c r="I523" s="1" t="s">
        <v>22</v>
      </c>
      <c r="J523" s="3">
        <v>-2320</v>
      </c>
      <c r="K523" s="1" t="s">
        <v>415</v>
      </c>
      <c r="L523" s="1" t="s">
        <v>22</v>
      </c>
      <c r="M523" s="1" t="s">
        <v>22</v>
      </c>
      <c r="N523" s="1" t="s">
        <v>414</v>
      </c>
      <c r="O523" s="2">
        <v>40329</v>
      </c>
      <c r="P523" s="2">
        <v>40338</v>
      </c>
      <c r="Q523" s="1" t="s">
        <v>23</v>
      </c>
    </row>
    <row r="524" spans="1:17" x14ac:dyDescent="0.25">
      <c r="A524" s="1" t="s">
        <v>24</v>
      </c>
      <c r="B524" s="1" t="s">
        <v>371</v>
      </c>
      <c r="C524" s="1" t="s">
        <v>414</v>
      </c>
      <c r="D524" s="1" t="s">
        <v>631</v>
      </c>
      <c r="E524" s="1" t="s">
        <v>622</v>
      </c>
      <c r="F524" s="1" t="s">
        <v>19</v>
      </c>
      <c r="G524" s="1" t="s">
        <v>44</v>
      </c>
      <c r="H524" s="1" t="s">
        <v>34</v>
      </c>
      <c r="I524" s="1" t="s">
        <v>22</v>
      </c>
      <c r="J524" s="3">
        <v>-938</v>
      </c>
      <c r="K524" s="1" t="s">
        <v>415</v>
      </c>
      <c r="L524" s="1" t="s">
        <v>22</v>
      </c>
      <c r="M524" s="1" t="s">
        <v>22</v>
      </c>
      <c r="N524" s="1" t="s">
        <v>414</v>
      </c>
      <c r="O524" s="2">
        <v>40329</v>
      </c>
      <c r="P524" s="2">
        <v>40338</v>
      </c>
      <c r="Q524" s="1" t="s">
        <v>23</v>
      </c>
    </row>
    <row r="525" spans="1:17" x14ac:dyDescent="0.25">
      <c r="A525" s="1" t="s">
        <v>24</v>
      </c>
      <c r="B525" s="1" t="s">
        <v>371</v>
      </c>
      <c r="C525" s="1" t="s">
        <v>414</v>
      </c>
      <c r="D525" s="1" t="s">
        <v>634</v>
      </c>
      <c r="E525" s="1" t="s">
        <v>620</v>
      </c>
      <c r="F525" s="1" t="s">
        <v>19</v>
      </c>
      <c r="G525" s="1" t="s">
        <v>380</v>
      </c>
      <c r="H525" s="1" t="s">
        <v>49</v>
      </c>
      <c r="I525" s="1" t="s">
        <v>22</v>
      </c>
      <c r="J525" s="3">
        <v>3165</v>
      </c>
      <c r="K525" s="1" t="s">
        <v>415</v>
      </c>
      <c r="L525" s="1" t="s">
        <v>22</v>
      </c>
      <c r="M525" s="1" t="s">
        <v>22</v>
      </c>
      <c r="N525" s="1" t="s">
        <v>414</v>
      </c>
      <c r="O525" s="2">
        <v>40329</v>
      </c>
      <c r="P525" s="2">
        <v>40338</v>
      </c>
      <c r="Q525" s="1" t="s">
        <v>23</v>
      </c>
    </row>
    <row r="526" spans="1:17" x14ac:dyDescent="0.25">
      <c r="A526" s="1" t="s">
        <v>24</v>
      </c>
      <c r="B526" s="1" t="s">
        <v>371</v>
      </c>
      <c r="C526" s="1" t="s">
        <v>414</v>
      </c>
      <c r="D526" s="1" t="s">
        <v>635</v>
      </c>
      <c r="E526" s="1" t="s">
        <v>622</v>
      </c>
      <c r="F526" s="1" t="s">
        <v>19</v>
      </c>
      <c r="G526" s="1" t="s">
        <v>380</v>
      </c>
      <c r="H526" s="1" t="s">
        <v>49</v>
      </c>
      <c r="I526" s="1" t="s">
        <v>22</v>
      </c>
      <c r="J526" s="3">
        <v>-6611</v>
      </c>
      <c r="K526" s="1" t="s">
        <v>415</v>
      </c>
      <c r="L526" s="1" t="s">
        <v>22</v>
      </c>
      <c r="M526" s="1" t="s">
        <v>22</v>
      </c>
      <c r="N526" s="1" t="s">
        <v>414</v>
      </c>
      <c r="O526" s="2">
        <v>40329</v>
      </c>
      <c r="P526" s="2">
        <v>40338</v>
      </c>
      <c r="Q526" s="1" t="s">
        <v>23</v>
      </c>
    </row>
    <row r="527" spans="1:17" x14ac:dyDescent="0.25">
      <c r="A527" s="1" t="s">
        <v>24</v>
      </c>
      <c r="B527" s="1" t="s">
        <v>371</v>
      </c>
      <c r="C527" s="1" t="s">
        <v>414</v>
      </c>
      <c r="D527" s="1" t="s">
        <v>634</v>
      </c>
      <c r="E527" s="1" t="s">
        <v>620</v>
      </c>
      <c r="F527" s="1" t="s">
        <v>19</v>
      </c>
      <c r="G527" s="1" t="s">
        <v>380</v>
      </c>
      <c r="H527" s="1" t="s">
        <v>49</v>
      </c>
      <c r="I527" s="1" t="s">
        <v>22</v>
      </c>
      <c r="J527" s="3">
        <v>526</v>
      </c>
      <c r="K527" s="1" t="s">
        <v>415</v>
      </c>
      <c r="L527" s="1" t="s">
        <v>22</v>
      </c>
      <c r="M527" s="1" t="s">
        <v>22</v>
      </c>
      <c r="N527" s="1" t="s">
        <v>414</v>
      </c>
      <c r="O527" s="2">
        <v>40329</v>
      </c>
      <c r="P527" s="2">
        <v>40338</v>
      </c>
      <c r="Q527" s="1" t="s">
        <v>23</v>
      </c>
    </row>
    <row r="528" spans="1:17" x14ac:dyDescent="0.25">
      <c r="A528" s="1" t="s">
        <v>24</v>
      </c>
      <c r="B528" s="1" t="s">
        <v>371</v>
      </c>
      <c r="C528" s="1" t="s">
        <v>414</v>
      </c>
      <c r="D528" s="1" t="s">
        <v>635</v>
      </c>
      <c r="E528" s="1" t="s">
        <v>622</v>
      </c>
      <c r="F528" s="1" t="s">
        <v>19</v>
      </c>
      <c r="G528" s="1" t="s">
        <v>380</v>
      </c>
      <c r="H528" s="1" t="s">
        <v>49</v>
      </c>
      <c r="I528" s="1" t="s">
        <v>22</v>
      </c>
      <c r="J528" s="3">
        <v>-1100</v>
      </c>
      <c r="K528" s="1" t="s">
        <v>415</v>
      </c>
      <c r="L528" s="1" t="s">
        <v>22</v>
      </c>
      <c r="M528" s="1" t="s">
        <v>22</v>
      </c>
      <c r="N528" s="1" t="s">
        <v>414</v>
      </c>
      <c r="O528" s="2">
        <v>40329</v>
      </c>
      <c r="P528" s="2">
        <v>40338</v>
      </c>
      <c r="Q528" s="1" t="s">
        <v>23</v>
      </c>
    </row>
    <row r="529" spans="1:17" x14ac:dyDescent="0.25">
      <c r="A529" s="1" t="s">
        <v>24</v>
      </c>
      <c r="B529" s="1" t="s">
        <v>371</v>
      </c>
      <c r="C529" s="1" t="s">
        <v>416</v>
      </c>
      <c r="D529" s="1" t="s">
        <v>624</v>
      </c>
      <c r="E529" s="1" t="s">
        <v>622</v>
      </c>
      <c r="F529" s="1" t="s">
        <v>19</v>
      </c>
      <c r="G529" s="1" t="s">
        <v>33</v>
      </c>
      <c r="H529" s="1" t="s">
        <v>21</v>
      </c>
      <c r="I529" s="1" t="s">
        <v>22</v>
      </c>
      <c r="J529" s="3">
        <v>-10</v>
      </c>
      <c r="K529" s="1" t="s">
        <v>415</v>
      </c>
      <c r="L529" s="1" t="s">
        <v>22</v>
      </c>
      <c r="M529" s="1" t="s">
        <v>22</v>
      </c>
      <c r="N529" s="1" t="s">
        <v>416</v>
      </c>
      <c r="O529" s="2">
        <v>40329</v>
      </c>
      <c r="P529" s="2">
        <v>40568</v>
      </c>
      <c r="Q529" s="1" t="s">
        <v>23</v>
      </c>
    </row>
    <row r="530" spans="1:17" x14ac:dyDescent="0.25">
      <c r="A530" s="1" t="s">
        <v>24</v>
      </c>
      <c r="B530" s="1" t="s">
        <v>371</v>
      </c>
      <c r="C530" s="1" t="s">
        <v>416</v>
      </c>
      <c r="D530" s="1" t="s">
        <v>623</v>
      </c>
      <c r="E530" s="1" t="s">
        <v>620</v>
      </c>
      <c r="F530" s="1" t="s">
        <v>19</v>
      </c>
      <c r="G530" s="1" t="s">
        <v>33</v>
      </c>
      <c r="H530" s="1" t="s">
        <v>21</v>
      </c>
      <c r="I530" s="1" t="s">
        <v>22</v>
      </c>
      <c r="J530" s="3">
        <v>-24</v>
      </c>
      <c r="K530" s="1" t="s">
        <v>415</v>
      </c>
      <c r="L530" s="1" t="s">
        <v>22</v>
      </c>
      <c r="M530" s="1" t="s">
        <v>22</v>
      </c>
      <c r="N530" s="1" t="s">
        <v>416</v>
      </c>
      <c r="O530" s="2">
        <v>40329</v>
      </c>
      <c r="P530" s="2">
        <v>40568</v>
      </c>
      <c r="Q530" s="1" t="s">
        <v>23</v>
      </c>
    </row>
    <row r="531" spans="1:17" x14ac:dyDescent="0.25">
      <c r="A531" s="1" t="s">
        <v>24</v>
      </c>
      <c r="B531" s="1" t="s">
        <v>371</v>
      </c>
      <c r="C531" s="1" t="s">
        <v>416</v>
      </c>
      <c r="D531" s="1" t="s">
        <v>623</v>
      </c>
      <c r="E531" s="1" t="s">
        <v>620</v>
      </c>
      <c r="F531" s="1" t="s">
        <v>19</v>
      </c>
      <c r="G531" s="1" t="s">
        <v>33</v>
      </c>
      <c r="H531" s="1" t="s">
        <v>21</v>
      </c>
      <c r="I531" s="1" t="s">
        <v>22</v>
      </c>
      <c r="J531" s="3">
        <v>-28</v>
      </c>
      <c r="K531" s="1" t="s">
        <v>415</v>
      </c>
      <c r="L531" s="1" t="s">
        <v>22</v>
      </c>
      <c r="M531" s="1" t="s">
        <v>22</v>
      </c>
      <c r="N531" s="1" t="s">
        <v>416</v>
      </c>
      <c r="O531" s="2">
        <v>40329</v>
      </c>
      <c r="P531" s="2">
        <v>40568</v>
      </c>
      <c r="Q531" s="1" t="s">
        <v>23</v>
      </c>
    </row>
    <row r="532" spans="1:17" x14ac:dyDescent="0.25">
      <c r="A532" s="1" t="s">
        <v>24</v>
      </c>
      <c r="B532" s="1" t="s">
        <v>371</v>
      </c>
      <c r="C532" s="1" t="s">
        <v>416</v>
      </c>
      <c r="D532" s="1" t="s">
        <v>624</v>
      </c>
      <c r="E532" s="1" t="s">
        <v>622</v>
      </c>
      <c r="F532" s="1" t="s">
        <v>19</v>
      </c>
      <c r="G532" s="1" t="s">
        <v>33</v>
      </c>
      <c r="H532" s="1" t="s">
        <v>21</v>
      </c>
      <c r="I532" s="1" t="s">
        <v>22</v>
      </c>
      <c r="J532" s="3">
        <v>-61</v>
      </c>
      <c r="K532" s="1" t="s">
        <v>415</v>
      </c>
      <c r="L532" s="1" t="s">
        <v>22</v>
      </c>
      <c r="M532" s="1" t="s">
        <v>22</v>
      </c>
      <c r="N532" s="1" t="s">
        <v>416</v>
      </c>
      <c r="O532" s="2">
        <v>40329</v>
      </c>
      <c r="P532" s="2">
        <v>40568</v>
      </c>
      <c r="Q532" s="1" t="s">
        <v>23</v>
      </c>
    </row>
    <row r="533" spans="1:17" x14ac:dyDescent="0.25">
      <c r="A533" s="1" t="s">
        <v>24</v>
      </c>
      <c r="B533" s="1" t="s">
        <v>371</v>
      </c>
      <c r="C533" s="1" t="s">
        <v>416</v>
      </c>
      <c r="D533" s="1" t="s">
        <v>623</v>
      </c>
      <c r="E533" s="1" t="s">
        <v>620</v>
      </c>
      <c r="F533" s="1" t="s">
        <v>19</v>
      </c>
      <c r="G533" s="1" t="s">
        <v>33</v>
      </c>
      <c r="H533" s="1" t="s">
        <v>21</v>
      </c>
      <c r="I533" s="1" t="s">
        <v>22</v>
      </c>
      <c r="J533" s="3">
        <v>-144</v>
      </c>
      <c r="K533" s="1" t="s">
        <v>415</v>
      </c>
      <c r="L533" s="1" t="s">
        <v>22</v>
      </c>
      <c r="M533" s="1" t="s">
        <v>22</v>
      </c>
      <c r="N533" s="1" t="s">
        <v>416</v>
      </c>
      <c r="O533" s="2">
        <v>40329</v>
      </c>
      <c r="P533" s="2">
        <v>40568</v>
      </c>
      <c r="Q533" s="1" t="s">
        <v>23</v>
      </c>
    </row>
    <row r="534" spans="1:17" x14ac:dyDescent="0.25">
      <c r="A534" s="1" t="s">
        <v>24</v>
      </c>
      <c r="B534" s="1" t="s">
        <v>371</v>
      </c>
      <c r="C534" s="1" t="s">
        <v>416</v>
      </c>
      <c r="D534" s="1" t="s">
        <v>623</v>
      </c>
      <c r="E534" s="1" t="s">
        <v>620</v>
      </c>
      <c r="F534" s="1" t="s">
        <v>19</v>
      </c>
      <c r="G534" s="1" t="s">
        <v>33</v>
      </c>
      <c r="H534" s="1" t="s">
        <v>21</v>
      </c>
      <c r="I534" s="1" t="s">
        <v>22</v>
      </c>
      <c r="J534" s="3">
        <v>-165</v>
      </c>
      <c r="K534" s="1" t="s">
        <v>415</v>
      </c>
      <c r="L534" s="1" t="s">
        <v>22</v>
      </c>
      <c r="M534" s="1" t="s">
        <v>22</v>
      </c>
      <c r="N534" s="1" t="s">
        <v>416</v>
      </c>
      <c r="O534" s="2">
        <v>40329</v>
      </c>
      <c r="P534" s="2">
        <v>40568</v>
      </c>
      <c r="Q534" s="1" t="s">
        <v>23</v>
      </c>
    </row>
    <row r="535" spans="1:17" x14ac:dyDescent="0.25">
      <c r="A535" s="1" t="s">
        <v>24</v>
      </c>
      <c r="B535" s="1" t="s">
        <v>371</v>
      </c>
      <c r="C535" s="1" t="s">
        <v>416</v>
      </c>
      <c r="D535" s="1" t="s">
        <v>624</v>
      </c>
      <c r="E535" s="1" t="s">
        <v>622</v>
      </c>
      <c r="F535" s="1" t="s">
        <v>19</v>
      </c>
      <c r="G535" s="1" t="s">
        <v>33</v>
      </c>
      <c r="H535" s="1" t="s">
        <v>21</v>
      </c>
      <c r="I535" s="1" t="s">
        <v>22</v>
      </c>
      <c r="J535" s="3">
        <v>-185</v>
      </c>
      <c r="K535" s="1" t="s">
        <v>415</v>
      </c>
      <c r="L535" s="1" t="s">
        <v>22</v>
      </c>
      <c r="M535" s="1" t="s">
        <v>22</v>
      </c>
      <c r="N535" s="1" t="s">
        <v>416</v>
      </c>
      <c r="O535" s="2">
        <v>40329</v>
      </c>
      <c r="P535" s="2">
        <v>40568</v>
      </c>
      <c r="Q535" s="1" t="s">
        <v>23</v>
      </c>
    </row>
    <row r="536" spans="1:17" x14ac:dyDescent="0.25">
      <c r="A536" s="1" t="s">
        <v>24</v>
      </c>
      <c r="B536" s="1" t="s">
        <v>371</v>
      </c>
      <c r="C536" s="1" t="s">
        <v>416</v>
      </c>
      <c r="D536" s="1" t="s">
        <v>624</v>
      </c>
      <c r="E536" s="1" t="s">
        <v>622</v>
      </c>
      <c r="F536" s="1" t="s">
        <v>19</v>
      </c>
      <c r="G536" s="1" t="s">
        <v>33</v>
      </c>
      <c r="H536" s="1" t="s">
        <v>21</v>
      </c>
      <c r="I536" s="1" t="s">
        <v>22</v>
      </c>
      <c r="J536" s="3">
        <v>-218</v>
      </c>
      <c r="K536" s="1" t="s">
        <v>415</v>
      </c>
      <c r="L536" s="1" t="s">
        <v>22</v>
      </c>
      <c r="M536" s="1" t="s">
        <v>22</v>
      </c>
      <c r="N536" s="1" t="s">
        <v>416</v>
      </c>
      <c r="O536" s="2">
        <v>40329</v>
      </c>
      <c r="P536" s="2">
        <v>40568</v>
      </c>
      <c r="Q536" s="1" t="s">
        <v>23</v>
      </c>
    </row>
    <row r="537" spans="1:17" x14ac:dyDescent="0.25">
      <c r="A537" s="1" t="s">
        <v>24</v>
      </c>
      <c r="B537" s="1" t="s">
        <v>371</v>
      </c>
      <c r="C537" s="1" t="s">
        <v>416</v>
      </c>
      <c r="D537" s="1" t="s">
        <v>623</v>
      </c>
      <c r="E537" s="1" t="s">
        <v>620</v>
      </c>
      <c r="F537" s="1" t="s">
        <v>19</v>
      </c>
      <c r="G537" s="1" t="s">
        <v>33</v>
      </c>
      <c r="H537" s="1" t="s">
        <v>21</v>
      </c>
      <c r="I537" s="1" t="s">
        <v>22</v>
      </c>
      <c r="J537" s="3">
        <v>-435</v>
      </c>
      <c r="K537" s="1" t="s">
        <v>415</v>
      </c>
      <c r="L537" s="1" t="s">
        <v>22</v>
      </c>
      <c r="M537" s="1" t="s">
        <v>22</v>
      </c>
      <c r="N537" s="1" t="s">
        <v>416</v>
      </c>
      <c r="O537" s="2">
        <v>40329</v>
      </c>
      <c r="P537" s="2">
        <v>40568</v>
      </c>
      <c r="Q537" s="1" t="s">
        <v>23</v>
      </c>
    </row>
    <row r="538" spans="1:17" x14ac:dyDescent="0.25">
      <c r="A538" s="1" t="s">
        <v>24</v>
      </c>
      <c r="B538" s="1" t="s">
        <v>371</v>
      </c>
      <c r="C538" s="1" t="s">
        <v>416</v>
      </c>
      <c r="D538" s="1" t="s">
        <v>623</v>
      </c>
      <c r="E538" s="1" t="s">
        <v>620</v>
      </c>
      <c r="F538" s="1" t="s">
        <v>19</v>
      </c>
      <c r="G538" s="1" t="s">
        <v>33</v>
      </c>
      <c r="H538" s="1" t="s">
        <v>21</v>
      </c>
      <c r="I538" s="1" t="s">
        <v>22</v>
      </c>
      <c r="J538" s="3">
        <v>-460</v>
      </c>
      <c r="K538" s="1" t="s">
        <v>415</v>
      </c>
      <c r="L538" s="1" t="s">
        <v>22</v>
      </c>
      <c r="M538" s="1" t="s">
        <v>22</v>
      </c>
      <c r="N538" s="1" t="s">
        <v>416</v>
      </c>
      <c r="O538" s="2">
        <v>40329</v>
      </c>
      <c r="P538" s="2">
        <v>40568</v>
      </c>
      <c r="Q538" s="1" t="s">
        <v>23</v>
      </c>
    </row>
    <row r="539" spans="1:17" x14ac:dyDescent="0.25">
      <c r="A539" s="1" t="s">
        <v>24</v>
      </c>
      <c r="B539" s="1" t="s">
        <v>371</v>
      </c>
      <c r="C539" s="1" t="s">
        <v>416</v>
      </c>
      <c r="D539" s="1" t="s">
        <v>624</v>
      </c>
      <c r="E539" s="1" t="s">
        <v>622</v>
      </c>
      <c r="F539" s="1" t="s">
        <v>19</v>
      </c>
      <c r="G539" s="1" t="s">
        <v>33</v>
      </c>
      <c r="H539" s="1" t="s">
        <v>21</v>
      </c>
      <c r="I539" s="1" t="s">
        <v>22</v>
      </c>
      <c r="J539" s="3">
        <v>-1111</v>
      </c>
      <c r="K539" s="1" t="s">
        <v>415</v>
      </c>
      <c r="L539" s="1" t="s">
        <v>22</v>
      </c>
      <c r="M539" s="1" t="s">
        <v>22</v>
      </c>
      <c r="N539" s="1" t="s">
        <v>416</v>
      </c>
      <c r="O539" s="2">
        <v>40329</v>
      </c>
      <c r="P539" s="2">
        <v>40568</v>
      </c>
      <c r="Q539" s="1" t="s">
        <v>23</v>
      </c>
    </row>
    <row r="540" spans="1:17" x14ac:dyDescent="0.25">
      <c r="A540" s="1" t="s">
        <v>24</v>
      </c>
      <c r="B540" s="1" t="s">
        <v>371</v>
      </c>
      <c r="C540" s="1" t="s">
        <v>416</v>
      </c>
      <c r="D540" s="1" t="s">
        <v>624</v>
      </c>
      <c r="E540" s="1" t="s">
        <v>622</v>
      </c>
      <c r="F540" s="1" t="s">
        <v>19</v>
      </c>
      <c r="G540" s="1" t="s">
        <v>33</v>
      </c>
      <c r="H540" s="1" t="s">
        <v>21</v>
      </c>
      <c r="I540" s="1" t="s">
        <v>22</v>
      </c>
      <c r="J540" s="3">
        <v>-1306</v>
      </c>
      <c r="K540" s="1" t="s">
        <v>415</v>
      </c>
      <c r="L540" s="1" t="s">
        <v>22</v>
      </c>
      <c r="M540" s="1" t="s">
        <v>22</v>
      </c>
      <c r="N540" s="1" t="s">
        <v>416</v>
      </c>
      <c r="O540" s="2">
        <v>40329</v>
      </c>
      <c r="P540" s="2">
        <v>40568</v>
      </c>
      <c r="Q540" s="1" t="s">
        <v>23</v>
      </c>
    </row>
    <row r="541" spans="1:17" x14ac:dyDescent="0.25">
      <c r="A541" s="1" t="s">
        <v>24</v>
      </c>
      <c r="B541" s="1" t="s">
        <v>371</v>
      </c>
      <c r="C541" s="1" t="s">
        <v>416</v>
      </c>
      <c r="D541" s="1" t="s">
        <v>623</v>
      </c>
      <c r="E541" s="1" t="s">
        <v>620</v>
      </c>
      <c r="F541" s="1" t="s">
        <v>19</v>
      </c>
      <c r="G541" s="1" t="s">
        <v>33</v>
      </c>
      <c r="H541" s="1" t="s">
        <v>21</v>
      </c>
      <c r="I541" s="1" t="s">
        <v>22</v>
      </c>
      <c r="J541" s="3">
        <v>-2613</v>
      </c>
      <c r="K541" s="1" t="s">
        <v>415</v>
      </c>
      <c r="L541" s="1" t="s">
        <v>22</v>
      </c>
      <c r="M541" s="1" t="s">
        <v>22</v>
      </c>
      <c r="N541" s="1" t="s">
        <v>416</v>
      </c>
      <c r="O541" s="2">
        <v>40329</v>
      </c>
      <c r="P541" s="2">
        <v>40568</v>
      </c>
      <c r="Q541" s="1" t="s">
        <v>23</v>
      </c>
    </row>
    <row r="542" spans="1:17" x14ac:dyDescent="0.25">
      <c r="A542" s="1" t="s">
        <v>24</v>
      </c>
      <c r="B542" s="1" t="s">
        <v>371</v>
      </c>
      <c r="C542" s="1" t="s">
        <v>416</v>
      </c>
      <c r="D542" s="1" t="s">
        <v>623</v>
      </c>
      <c r="E542" s="1" t="s">
        <v>620</v>
      </c>
      <c r="F542" s="1" t="s">
        <v>19</v>
      </c>
      <c r="G542" s="1" t="s">
        <v>33</v>
      </c>
      <c r="H542" s="1" t="s">
        <v>21</v>
      </c>
      <c r="I542" s="1" t="s">
        <v>22</v>
      </c>
      <c r="J542" s="3">
        <v>-2765</v>
      </c>
      <c r="K542" s="1" t="s">
        <v>415</v>
      </c>
      <c r="L542" s="1" t="s">
        <v>22</v>
      </c>
      <c r="M542" s="1" t="s">
        <v>22</v>
      </c>
      <c r="N542" s="1" t="s">
        <v>416</v>
      </c>
      <c r="O542" s="2">
        <v>40329</v>
      </c>
      <c r="P542" s="2">
        <v>40568</v>
      </c>
      <c r="Q542" s="1" t="s">
        <v>23</v>
      </c>
    </row>
    <row r="543" spans="1:17" x14ac:dyDescent="0.25">
      <c r="A543" s="1" t="s">
        <v>24</v>
      </c>
      <c r="B543" s="1" t="s">
        <v>371</v>
      </c>
      <c r="C543" s="1" t="s">
        <v>416</v>
      </c>
      <c r="D543" s="1" t="s">
        <v>647</v>
      </c>
      <c r="E543" s="1" t="s">
        <v>620</v>
      </c>
      <c r="F543" s="1" t="s">
        <v>19</v>
      </c>
      <c r="G543" s="1" t="s">
        <v>59</v>
      </c>
      <c r="H543" s="1" t="s">
        <v>21</v>
      </c>
      <c r="I543" s="1" t="s">
        <v>22</v>
      </c>
      <c r="J543" s="3">
        <v>2765</v>
      </c>
      <c r="K543" s="1" t="s">
        <v>415</v>
      </c>
      <c r="L543" s="1" t="s">
        <v>22</v>
      </c>
      <c r="M543" s="1" t="s">
        <v>392</v>
      </c>
      <c r="N543" s="1" t="s">
        <v>416</v>
      </c>
      <c r="O543" s="2">
        <v>40329</v>
      </c>
      <c r="P543" s="2">
        <v>40568</v>
      </c>
      <c r="Q543" s="1" t="s">
        <v>23</v>
      </c>
    </row>
    <row r="544" spans="1:17" x14ac:dyDescent="0.25">
      <c r="A544" s="1" t="s">
        <v>24</v>
      </c>
      <c r="B544" s="1" t="s">
        <v>371</v>
      </c>
      <c r="C544" s="1" t="s">
        <v>416</v>
      </c>
      <c r="D544" s="1" t="s">
        <v>647</v>
      </c>
      <c r="E544" s="1" t="s">
        <v>620</v>
      </c>
      <c r="F544" s="1" t="s">
        <v>19</v>
      </c>
      <c r="G544" s="1" t="s">
        <v>59</v>
      </c>
      <c r="H544" s="1" t="s">
        <v>21</v>
      </c>
      <c r="I544" s="1" t="s">
        <v>22</v>
      </c>
      <c r="J544" s="3">
        <v>460</v>
      </c>
      <c r="K544" s="1" t="s">
        <v>415</v>
      </c>
      <c r="L544" s="1" t="s">
        <v>22</v>
      </c>
      <c r="M544" s="1" t="s">
        <v>392</v>
      </c>
      <c r="N544" s="1" t="s">
        <v>416</v>
      </c>
      <c r="O544" s="2">
        <v>40329</v>
      </c>
      <c r="P544" s="2">
        <v>40568</v>
      </c>
      <c r="Q544" s="1" t="s">
        <v>23</v>
      </c>
    </row>
    <row r="545" spans="1:17" x14ac:dyDescent="0.25">
      <c r="A545" s="1" t="s">
        <v>24</v>
      </c>
      <c r="B545" s="1" t="s">
        <v>371</v>
      </c>
      <c r="C545" s="1" t="s">
        <v>416</v>
      </c>
      <c r="D545" s="1" t="s">
        <v>648</v>
      </c>
      <c r="E545" s="1" t="s">
        <v>622</v>
      </c>
      <c r="F545" s="1" t="s">
        <v>19</v>
      </c>
      <c r="G545" s="1" t="s">
        <v>59</v>
      </c>
      <c r="H545" s="1" t="s">
        <v>21</v>
      </c>
      <c r="I545" s="1" t="s">
        <v>22</v>
      </c>
      <c r="J545" s="3">
        <v>1306</v>
      </c>
      <c r="K545" s="1" t="s">
        <v>415</v>
      </c>
      <c r="L545" s="1" t="s">
        <v>22</v>
      </c>
      <c r="M545" s="1" t="s">
        <v>392</v>
      </c>
      <c r="N545" s="1" t="s">
        <v>416</v>
      </c>
      <c r="O545" s="2">
        <v>40329</v>
      </c>
      <c r="P545" s="2">
        <v>40568</v>
      </c>
      <c r="Q545" s="1" t="s">
        <v>23</v>
      </c>
    </row>
    <row r="546" spans="1:17" x14ac:dyDescent="0.25">
      <c r="A546" s="1" t="s">
        <v>24</v>
      </c>
      <c r="B546" s="1" t="s">
        <v>371</v>
      </c>
      <c r="C546" s="1" t="s">
        <v>416</v>
      </c>
      <c r="D546" s="1" t="s">
        <v>648</v>
      </c>
      <c r="E546" s="1" t="s">
        <v>622</v>
      </c>
      <c r="F546" s="1" t="s">
        <v>19</v>
      </c>
      <c r="G546" s="1" t="s">
        <v>59</v>
      </c>
      <c r="H546" s="1" t="s">
        <v>21</v>
      </c>
      <c r="I546" s="1" t="s">
        <v>22</v>
      </c>
      <c r="J546" s="3">
        <v>218</v>
      </c>
      <c r="K546" s="1" t="s">
        <v>415</v>
      </c>
      <c r="L546" s="1" t="s">
        <v>22</v>
      </c>
      <c r="M546" s="1" t="s">
        <v>392</v>
      </c>
      <c r="N546" s="1" t="s">
        <v>416</v>
      </c>
      <c r="O546" s="2">
        <v>40329</v>
      </c>
      <c r="P546" s="2">
        <v>40568</v>
      </c>
      <c r="Q546" s="1" t="s">
        <v>23</v>
      </c>
    </row>
    <row r="547" spans="1:17" x14ac:dyDescent="0.25">
      <c r="A547" s="1" t="s">
        <v>24</v>
      </c>
      <c r="B547" s="1" t="s">
        <v>371</v>
      </c>
      <c r="C547" s="1" t="s">
        <v>414</v>
      </c>
      <c r="D547" s="1" t="s">
        <v>637</v>
      </c>
      <c r="E547" s="1" t="s">
        <v>620</v>
      </c>
      <c r="F547" s="1" t="s">
        <v>19</v>
      </c>
      <c r="G547" s="1" t="s">
        <v>188</v>
      </c>
      <c r="H547" s="1" t="s">
        <v>21</v>
      </c>
      <c r="I547" s="1" t="s">
        <v>22</v>
      </c>
      <c r="J547" s="3">
        <v>1720</v>
      </c>
      <c r="K547" s="1" t="s">
        <v>415</v>
      </c>
      <c r="L547" s="1" t="s">
        <v>22</v>
      </c>
      <c r="M547" s="1" t="s">
        <v>22</v>
      </c>
      <c r="N547" s="1" t="s">
        <v>414</v>
      </c>
      <c r="O547" s="2">
        <v>40329</v>
      </c>
      <c r="P547" s="2">
        <v>40338</v>
      </c>
      <c r="Q547" s="1" t="s">
        <v>23</v>
      </c>
    </row>
    <row r="548" spans="1:17" x14ac:dyDescent="0.25">
      <c r="A548" s="1" t="s">
        <v>24</v>
      </c>
      <c r="B548" s="1" t="s">
        <v>371</v>
      </c>
      <c r="C548" s="1" t="s">
        <v>414</v>
      </c>
      <c r="D548" s="1" t="s">
        <v>638</v>
      </c>
      <c r="E548" s="1" t="s">
        <v>622</v>
      </c>
      <c r="F548" s="1" t="s">
        <v>19</v>
      </c>
      <c r="G548" s="1" t="s">
        <v>188</v>
      </c>
      <c r="H548" s="1" t="s">
        <v>21</v>
      </c>
      <c r="I548" s="1" t="s">
        <v>22</v>
      </c>
      <c r="J548" s="3">
        <v>696</v>
      </c>
      <c r="K548" s="1" t="s">
        <v>415</v>
      </c>
      <c r="L548" s="1" t="s">
        <v>22</v>
      </c>
      <c r="M548" s="1" t="s">
        <v>22</v>
      </c>
      <c r="N548" s="1" t="s">
        <v>414</v>
      </c>
      <c r="O548" s="2">
        <v>40329</v>
      </c>
      <c r="P548" s="2">
        <v>40338</v>
      </c>
      <c r="Q548" s="1" t="s">
        <v>23</v>
      </c>
    </row>
    <row r="549" spans="1:17" x14ac:dyDescent="0.25">
      <c r="A549" s="1" t="s">
        <v>24</v>
      </c>
      <c r="B549" s="1" t="s">
        <v>371</v>
      </c>
      <c r="C549" s="1" t="s">
        <v>414</v>
      </c>
      <c r="D549" s="1" t="s">
        <v>637</v>
      </c>
      <c r="E549" s="1" t="s">
        <v>620</v>
      </c>
      <c r="F549" s="1" t="s">
        <v>19</v>
      </c>
      <c r="G549" s="1" t="s">
        <v>188</v>
      </c>
      <c r="H549" s="1" t="s">
        <v>21</v>
      </c>
      <c r="I549" s="1" t="s">
        <v>22</v>
      </c>
      <c r="J549" s="3">
        <v>286</v>
      </c>
      <c r="K549" s="1" t="s">
        <v>415</v>
      </c>
      <c r="L549" s="1" t="s">
        <v>22</v>
      </c>
      <c r="M549" s="1" t="s">
        <v>22</v>
      </c>
      <c r="N549" s="1" t="s">
        <v>414</v>
      </c>
      <c r="O549" s="2">
        <v>40329</v>
      </c>
      <c r="P549" s="2">
        <v>40338</v>
      </c>
      <c r="Q549" s="1" t="s">
        <v>23</v>
      </c>
    </row>
    <row r="550" spans="1:17" x14ac:dyDescent="0.25">
      <c r="A550" s="1" t="s">
        <v>24</v>
      </c>
      <c r="B550" s="1" t="s">
        <v>371</v>
      </c>
      <c r="C550" s="1" t="s">
        <v>414</v>
      </c>
      <c r="D550" s="1" t="s">
        <v>638</v>
      </c>
      <c r="E550" s="1" t="s">
        <v>622</v>
      </c>
      <c r="F550" s="1" t="s">
        <v>19</v>
      </c>
      <c r="G550" s="1" t="s">
        <v>188</v>
      </c>
      <c r="H550" s="1" t="s">
        <v>21</v>
      </c>
      <c r="I550" s="1" t="s">
        <v>22</v>
      </c>
      <c r="J550" s="3">
        <v>116</v>
      </c>
      <c r="K550" s="1" t="s">
        <v>415</v>
      </c>
      <c r="L550" s="1" t="s">
        <v>22</v>
      </c>
      <c r="M550" s="1" t="s">
        <v>22</v>
      </c>
      <c r="N550" s="1" t="s">
        <v>414</v>
      </c>
      <c r="O550" s="2">
        <v>40329</v>
      </c>
      <c r="P550" s="2">
        <v>40338</v>
      </c>
      <c r="Q550" s="1" t="s">
        <v>23</v>
      </c>
    </row>
    <row r="551" spans="1:17" x14ac:dyDescent="0.25">
      <c r="A551" s="1" t="s">
        <v>24</v>
      </c>
      <c r="B551" s="1" t="s">
        <v>371</v>
      </c>
      <c r="C551" s="1" t="s">
        <v>414</v>
      </c>
      <c r="D551" s="1" t="s">
        <v>639</v>
      </c>
      <c r="E551" s="1" t="s">
        <v>620</v>
      </c>
      <c r="F551" s="1" t="s">
        <v>19</v>
      </c>
      <c r="G551" s="1" t="s">
        <v>379</v>
      </c>
      <c r="H551" s="1" t="s">
        <v>49</v>
      </c>
      <c r="I551" s="1" t="s">
        <v>22</v>
      </c>
      <c r="J551" s="3">
        <v>4409</v>
      </c>
      <c r="K551" s="1" t="s">
        <v>415</v>
      </c>
      <c r="L551" s="1" t="s">
        <v>22</v>
      </c>
      <c r="M551" s="1" t="s">
        <v>22</v>
      </c>
      <c r="N551" s="1" t="s">
        <v>414</v>
      </c>
      <c r="O551" s="2">
        <v>40329</v>
      </c>
      <c r="P551" s="2">
        <v>40338</v>
      </c>
      <c r="Q551" s="1" t="s">
        <v>23</v>
      </c>
    </row>
    <row r="552" spans="1:17" x14ac:dyDescent="0.25">
      <c r="A552" s="1" t="s">
        <v>24</v>
      </c>
      <c r="B552" s="1" t="s">
        <v>371</v>
      </c>
      <c r="C552" s="1" t="s">
        <v>414</v>
      </c>
      <c r="D552" s="1" t="s">
        <v>640</v>
      </c>
      <c r="E552" s="1" t="s">
        <v>622</v>
      </c>
      <c r="F552" s="1" t="s">
        <v>19</v>
      </c>
      <c r="G552" s="1" t="s">
        <v>379</v>
      </c>
      <c r="H552" s="1" t="s">
        <v>49</v>
      </c>
      <c r="I552" s="1" t="s">
        <v>22</v>
      </c>
      <c r="J552" s="3">
        <v>1959</v>
      </c>
      <c r="K552" s="1" t="s">
        <v>415</v>
      </c>
      <c r="L552" s="1" t="s">
        <v>22</v>
      </c>
      <c r="M552" s="1" t="s">
        <v>22</v>
      </c>
      <c r="N552" s="1" t="s">
        <v>414</v>
      </c>
      <c r="O552" s="2">
        <v>40329</v>
      </c>
      <c r="P552" s="2">
        <v>40338</v>
      </c>
      <c r="Q552" s="1" t="s">
        <v>23</v>
      </c>
    </row>
    <row r="553" spans="1:17" x14ac:dyDescent="0.25">
      <c r="A553" s="1" t="s">
        <v>24</v>
      </c>
      <c r="B553" s="1" t="s">
        <v>371</v>
      </c>
      <c r="C553" s="1" t="s">
        <v>414</v>
      </c>
      <c r="D553" s="1" t="s">
        <v>639</v>
      </c>
      <c r="E553" s="1" t="s">
        <v>620</v>
      </c>
      <c r="F553" s="1" t="s">
        <v>19</v>
      </c>
      <c r="G553" s="1" t="s">
        <v>379</v>
      </c>
      <c r="H553" s="1" t="s">
        <v>49</v>
      </c>
      <c r="I553" s="1" t="s">
        <v>22</v>
      </c>
      <c r="J553" s="3">
        <v>734</v>
      </c>
      <c r="K553" s="1" t="s">
        <v>415</v>
      </c>
      <c r="L553" s="1" t="s">
        <v>22</v>
      </c>
      <c r="M553" s="1" t="s">
        <v>22</v>
      </c>
      <c r="N553" s="1" t="s">
        <v>414</v>
      </c>
      <c r="O553" s="2">
        <v>40329</v>
      </c>
      <c r="P553" s="2">
        <v>40338</v>
      </c>
      <c r="Q553" s="1" t="s">
        <v>23</v>
      </c>
    </row>
    <row r="554" spans="1:17" x14ac:dyDescent="0.25">
      <c r="A554" s="1" t="s">
        <v>24</v>
      </c>
      <c r="B554" s="1" t="s">
        <v>371</v>
      </c>
      <c r="C554" s="1" t="s">
        <v>414</v>
      </c>
      <c r="D554" s="1" t="s">
        <v>640</v>
      </c>
      <c r="E554" s="1" t="s">
        <v>622</v>
      </c>
      <c r="F554" s="1" t="s">
        <v>19</v>
      </c>
      <c r="G554" s="1" t="s">
        <v>379</v>
      </c>
      <c r="H554" s="1" t="s">
        <v>49</v>
      </c>
      <c r="I554" s="1" t="s">
        <v>22</v>
      </c>
      <c r="J554" s="3">
        <v>326</v>
      </c>
      <c r="K554" s="1" t="s">
        <v>415</v>
      </c>
      <c r="L554" s="1" t="s">
        <v>22</v>
      </c>
      <c r="M554" s="1" t="s">
        <v>22</v>
      </c>
      <c r="N554" s="1" t="s">
        <v>414</v>
      </c>
      <c r="O554" s="2">
        <v>40329</v>
      </c>
      <c r="P554" s="2">
        <v>40338</v>
      </c>
      <c r="Q554" s="1" t="s">
        <v>23</v>
      </c>
    </row>
    <row r="555" spans="1:17" x14ac:dyDescent="0.25">
      <c r="A555" s="1" t="s">
        <v>24</v>
      </c>
      <c r="B555" s="1" t="s">
        <v>371</v>
      </c>
      <c r="C555" s="1" t="s">
        <v>414</v>
      </c>
      <c r="D555" s="1" t="s">
        <v>641</v>
      </c>
      <c r="E555" s="1" t="s">
        <v>620</v>
      </c>
      <c r="F555" s="1" t="s">
        <v>19</v>
      </c>
      <c r="G555" s="1" t="s">
        <v>248</v>
      </c>
      <c r="H555" s="1" t="s">
        <v>49</v>
      </c>
      <c r="I555" s="1" t="s">
        <v>22</v>
      </c>
      <c r="J555" s="3">
        <v>1441</v>
      </c>
      <c r="K555" s="1" t="s">
        <v>415</v>
      </c>
      <c r="L555" s="1" t="s">
        <v>22</v>
      </c>
      <c r="M555" s="1" t="s">
        <v>22</v>
      </c>
      <c r="N555" s="1" t="s">
        <v>414</v>
      </c>
      <c r="O555" s="2">
        <v>40329</v>
      </c>
      <c r="P555" s="2">
        <v>40338</v>
      </c>
      <c r="Q555" s="1" t="s">
        <v>23</v>
      </c>
    </row>
    <row r="556" spans="1:17" x14ac:dyDescent="0.25">
      <c r="A556" s="1" t="s">
        <v>24</v>
      </c>
      <c r="B556" s="1" t="s">
        <v>371</v>
      </c>
      <c r="C556" s="1" t="s">
        <v>414</v>
      </c>
      <c r="D556" s="1" t="s">
        <v>642</v>
      </c>
      <c r="E556" s="1" t="s">
        <v>622</v>
      </c>
      <c r="F556" s="1" t="s">
        <v>19</v>
      </c>
      <c r="G556" s="1" t="s">
        <v>248</v>
      </c>
      <c r="H556" s="1" t="s">
        <v>49</v>
      </c>
      <c r="I556" s="1" t="s">
        <v>22</v>
      </c>
      <c r="J556" s="3">
        <v>582</v>
      </c>
      <c r="K556" s="1" t="s">
        <v>415</v>
      </c>
      <c r="L556" s="1" t="s">
        <v>22</v>
      </c>
      <c r="M556" s="1" t="s">
        <v>22</v>
      </c>
      <c r="N556" s="1" t="s">
        <v>414</v>
      </c>
      <c r="O556" s="2">
        <v>40329</v>
      </c>
      <c r="P556" s="2">
        <v>40338</v>
      </c>
      <c r="Q556" s="1" t="s">
        <v>23</v>
      </c>
    </row>
    <row r="557" spans="1:17" x14ac:dyDescent="0.25">
      <c r="A557" s="1" t="s">
        <v>24</v>
      </c>
      <c r="B557" s="1" t="s">
        <v>371</v>
      </c>
      <c r="C557" s="1" t="s">
        <v>414</v>
      </c>
      <c r="D557" s="1" t="s">
        <v>641</v>
      </c>
      <c r="E557" s="1" t="s">
        <v>620</v>
      </c>
      <c r="F557" s="1" t="s">
        <v>19</v>
      </c>
      <c r="G557" s="1" t="s">
        <v>248</v>
      </c>
      <c r="H557" s="1" t="s">
        <v>49</v>
      </c>
      <c r="I557" s="1" t="s">
        <v>22</v>
      </c>
      <c r="J557" s="3">
        <v>240</v>
      </c>
      <c r="K557" s="1" t="s">
        <v>415</v>
      </c>
      <c r="L557" s="1" t="s">
        <v>22</v>
      </c>
      <c r="M557" s="1" t="s">
        <v>22</v>
      </c>
      <c r="N557" s="1" t="s">
        <v>414</v>
      </c>
      <c r="O557" s="2">
        <v>40329</v>
      </c>
      <c r="P557" s="2">
        <v>40338</v>
      </c>
      <c r="Q557" s="1" t="s">
        <v>23</v>
      </c>
    </row>
    <row r="558" spans="1:17" x14ac:dyDescent="0.25">
      <c r="A558" s="1" t="s">
        <v>24</v>
      </c>
      <c r="B558" s="1" t="s">
        <v>371</v>
      </c>
      <c r="C558" s="1" t="s">
        <v>414</v>
      </c>
      <c r="D558" s="1" t="s">
        <v>642</v>
      </c>
      <c r="E558" s="1" t="s">
        <v>622</v>
      </c>
      <c r="F558" s="1" t="s">
        <v>19</v>
      </c>
      <c r="G558" s="1" t="s">
        <v>248</v>
      </c>
      <c r="H558" s="1" t="s">
        <v>49</v>
      </c>
      <c r="I558" s="1" t="s">
        <v>22</v>
      </c>
      <c r="J558" s="3">
        <v>97</v>
      </c>
      <c r="K558" s="1" t="s">
        <v>415</v>
      </c>
      <c r="L558" s="1" t="s">
        <v>22</v>
      </c>
      <c r="M558" s="1" t="s">
        <v>22</v>
      </c>
      <c r="N558" s="1" t="s">
        <v>414</v>
      </c>
      <c r="O558" s="2">
        <v>40329</v>
      </c>
      <c r="P558" s="2">
        <v>40338</v>
      </c>
      <c r="Q558" s="1" t="s">
        <v>23</v>
      </c>
    </row>
    <row r="559" spans="1:17" x14ac:dyDescent="0.25">
      <c r="A559" s="1" t="s">
        <v>24</v>
      </c>
      <c r="B559" s="1" t="s">
        <v>371</v>
      </c>
      <c r="C559" s="1" t="s">
        <v>416</v>
      </c>
      <c r="D559" s="1" t="s">
        <v>642</v>
      </c>
      <c r="E559" s="1" t="s">
        <v>622</v>
      </c>
      <c r="F559" s="1" t="s">
        <v>19</v>
      </c>
      <c r="G559" s="1" t="s">
        <v>248</v>
      </c>
      <c r="H559" s="1" t="s">
        <v>49</v>
      </c>
      <c r="I559" s="1" t="s">
        <v>22</v>
      </c>
      <c r="J559" s="3">
        <v>-97</v>
      </c>
      <c r="K559" s="1" t="s">
        <v>415</v>
      </c>
      <c r="L559" s="1" t="s">
        <v>22</v>
      </c>
      <c r="M559" s="1" t="s">
        <v>22</v>
      </c>
      <c r="N559" s="1" t="s">
        <v>416</v>
      </c>
      <c r="O559" s="2">
        <v>40329</v>
      </c>
      <c r="P559" s="2">
        <v>40568</v>
      </c>
      <c r="Q559" s="1" t="s">
        <v>23</v>
      </c>
    </row>
    <row r="560" spans="1:17" x14ac:dyDescent="0.25">
      <c r="A560" s="1" t="s">
        <v>24</v>
      </c>
      <c r="B560" s="1" t="s">
        <v>371</v>
      </c>
      <c r="C560" s="1" t="s">
        <v>416</v>
      </c>
      <c r="D560" s="1" t="s">
        <v>641</v>
      </c>
      <c r="E560" s="1" t="s">
        <v>620</v>
      </c>
      <c r="F560" s="1" t="s">
        <v>19</v>
      </c>
      <c r="G560" s="1" t="s">
        <v>248</v>
      </c>
      <c r="H560" s="1" t="s">
        <v>49</v>
      </c>
      <c r="I560" s="1" t="s">
        <v>22</v>
      </c>
      <c r="J560" s="3">
        <v>-240</v>
      </c>
      <c r="K560" s="1" t="s">
        <v>415</v>
      </c>
      <c r="L560" s="1" t="s">
        <v>22</v>
      </c>
      <c r="M560" s="1" t="s">
        <v>22</v>
      </c>
      <c r="N560" s="1" t="s">
        <v>416</v>
      </c>
      <c r="O560" s="2">
        <v>40329</v>
      </c>
      <c r="P560" s="2">
        <v>40568</v>
      </c>
      <c r="Q560" s="1" t="s">
        <v>23</v>
      </c>
    </row>
    <row r="561" spans="1:17" x14ac:dyDescent="0.25">
      <c r="A561" s="1" t="s">
        <v>24</v>
      </c>
      <c r="B561" s="1" t="s">
        <v>371</v>
      </c>
      <c r="C561" s="1" t="s">
        <v>416</v>
      </c>
      <c r="D561" s="1" t="s">
        <v>642</v>
      </c>
      <c r="E561" s="1" t="s">
        <v>622</v>
      </c>
      <c r="F561" s="1" t="s">
        <v>19</v>
      </c>
      <c r="G561" s="1" t="s">
        <v>248</v>
      </c>
      <c r="H561" s="1" t="s">
        <v>49</v>
      </c>
      <c r="I561" s="1" t="s">
        <v>22</v>
      </c>
      <c r="J561" s="3">
        <v>-582</v>
      </c>
      <c r="K561" s="1" t="s">
        <v>415</v>
      </c>
      <c r="L561" s="1" t="s">
        <v>22</v>
      </c>
      <c r="M561" s="1" t="s">
        <v>22</v>
      </c>
      <c r="N561" s="1" t="s">
        <v>416</v>
      </c>
      <c r="O561" s="2">
        <v>40329</v>
      </c>
      <c r="P561" s="2">
        <v>40568</v>
      </c>
      <c r="Q561" s="1" t="s">
        <v>23</v>
      </c>
    </row>
    <row r="562" spans="1:17" x14ac:dyDescent="0.25">
      <c r="A562" s="1" t="s">
        <v>24</v>
      </c>
      <c r="B562" s="1" t="s">
        <v>371</v>
      </c>
      <c r="C562" s="1" t="s">
        <v>416</v>
      </c>
      <c r="D562" s="1" t="s">
        <v>641</v>
      </c>
      <c r="E562" s="1" t="s">
        <v>620</v>
      </c>
      <c r="F562" s="1" t="s">
        <v>19</v>
      </c>
      <c r="G562" s="1" t="s">
        <v>248</v>
      </c>
      <c r="H562" s="1" t="s">
        <v>49</v>
      </c>
      <c r="I562" s="1" t="s">
        <v>22</v>
      </c>
      <c r="J562" s="3">
        <v>-1441</v>
      </c>
      <c r="K562" s="1" t="s">
        <v>415</v>
      </c>
      <c r="L562" s="1" t="s">
        <v>22</v>
      </c>
      <c r="M562" s="1" t="s">
        <v>22</v>
      </c>
      <c r="N562" s="1" t="s">
        <v>416</v>
      </c>
      <c r="O562" s="2">
        <v>40329</v>
      </c>
      <c r="P562" s="2">
        <v>40568</v>
      </c>
      <c r="Q562" s="1" t="s">
        <v>23</v>
      </c>
    </row>
    <row r="563" spans="1:17" x14ac:dyDescent="0.25">
      <c r="A563" s="1" t="s">
        <v>24</v>
      </c>
      <c r="B563" s="1" t="s">
        <v>371</v>
      </c>
      <c r="C563" s="1" t="s">
        <v>416</v>
      </c>
      <c r="D563" s="1" t="s">
        <v>638</v>
      </c>
      <c r="E563" s="1" t="s">
        <v>622</v>
      </c>
      <c r="F563" s="1" t="s">
        <v>19</v>
      </c>
      <c r="G563" s="1" t="s">
        <v>188</v>
      </c>
      <c r="H563" s="1" t="s">
        <v>21</v>
      </c>
      <c r="I563" s="1" t="s">
        <v>22</v>
      </c>
      <c r="J563" s="3">
        <v>-116</v>
      </c>
      <c r="K563" s="1" t="s">
        <v>415</v>
      </c>
      <c r="L563" s="1" t="s">
        <v>22</v>
      </c>
      <c r="M563" s="1" t="s">
        <v>22</v>
      </c>
      <c r="N563" s="1" t="s">
        <v>416</v>
      </c>
      <c r="O563" s="2">
        <v>40329</v>
      </c>
      <c r="P563" s="2">
        <v>40568</v>
      </c>
      <c r="Q563" s="1" t="s">
        <v>23</v>
      </c>
    </row>
    <row r="564" spans="1:17" x14ac:dyDescent="0.25">
      <c r="A564" s="1" t="s">
        <v>24</v>
      </c>
      <c r="B564" s="1" t="s">
        <v>371</v>
      </c>
      <c r="C564" s="1" t="s">
        <v>416</v>
      </c>
      <c r="D564" s="1" t="s">
        <v>637</v>
      </c>
      <c r="E564" s="1" t="s">
        <v>620</v>
      </c>
      <c r="F564" s="1" t="s">
        <v>19</v>
      </c>
      <c r="G564" s="1" t="s">
        <v>188</v>
      </c>
      <c r="H564" s="1" t="s">
        <v>21</v>
      </c>
      <c r="I564" s="1" t="s">
        <v>22</v>
      </c>
      <c r="J564" s="3">
        <v>-286</v>
      </c>
      <c r="K564" s="1" t="s">
        <v>415</v>
      </c>
      <c r="L564" s="1" t="s">
        <v>22</v>
      </c>
      <c r="M564" s="1" t="s">
        <v>22</v>
      </c>
      <c r="N564" s="1" t="s">
        <v>416</v>
      </c>
      <c r="O564" s="2">
        <v>40329</v>
      </c>
      <c r="P564" s="2">
        <v>40568</v>
      </c>
      <c r="Q564" s="1" t="s">
        <v>23</v>
      </c>
    </row>
    <row r="565" spans="1:17" x14ac:dyDescent="0.25">
      <c r="A565" s="1" t="s">
        <v>24</v>
      </c>
      <c r="B565" s="1" t="s">
        <v>371</v>
      </c>
      <c r="C565" s="1" t="s">
        <v>416</v>
      </c>
      <c r="D565" s="1" t="s">
        <v>638</v>
      </c>
      <c r="E565" s="1" t="s">
        <v>622</v>
      </c>
      <c r="F565" s="1" t="s">
        <v>19</v>
      </c>
      <c r="G565" s="1" t="s">
        <v>188</v>
      </c>
      <c r="H565" s="1" t="s">
        <v>21</v>
      </c>
      <c r="I565" s="1" t="s">
        <v>22</v>
      </c>
      <c r="J565" s="3">
        <v>-696</v>
      </c>
      <c r="K565" s="1" t="s">
        <v>415</v>
      </c>
      <c r="L565" s="1" t="s">
        <v>22</v>
      </c>
      <c r="M565" s="1" t="s">
        <v>22</v>
      </c>
      <c r="N565" s="1" t="s">
        <v>416</v>
      </c>
      <c r="O565" s="2">
        <v>40329</v>
      </c>
      <c r="P565" s="2">
        <v>40568</v>
      </c>
      <c r="Q565" s="1" t="s">
        <v>23</v>
      </c>
    </row>
    <row r="566" spans="1:17" x14ac:dyDescent="0.25">
      <c r="A566" s="1" t="s">
        <v>24</v>
      </c>
      <c r="B566" s="1" t="s">
        <v>371</v>
      </c>
      <c r="C566" s="1" t="s">
        <v>416</v>
      </c>
      <c r="D566" s="1" t="s">
        <v>637</v>
      </c>
      <c r="E566" s="1" t="s">
        <v>620</v>
      </c>
      <c r="F566" s="1" t="s">
        <v>19</v>
      </c>
      <c r="G566" s="1" t="s">
        <v>188</v>
      </c>
      <c r="H566" s="1" t="s">
        <v>21</v>
      </c>
      <c r="I566" s="1" t="s">
        <v>22</v>
      </c>
      <c r="J566" s="3">
        <v>-1720</v>
      </c>
      <c r="K566" s="1" t="s">
        <v>415</v>
      </c>
      <c r="L566" s="1" t="s">
        <v>22</v>
      </c>
      <c r="M566" s="1" t="s">
        <v>22</v>
      </c>
      <c r="N566" s="1" t="s">
        <v>416</v>
      </c>
      <c r="O566" s="2">
        <v>40329</v>
      </c>
      <c r="P566" s="2">
        <v>40568</v>
      </c>
      <c r="Q566" s="1" t="s">
        <v>23</v>
      </c>
    </row>
    <row r="567" spans="1:17" x14ac:dyDescent="0.25">
      <c r="A567" s="1" t="s">
        <v>24</v>
      </c>
      <c r="B567" s="1" t="s">
        <v>371</v>
      </c>
      <c r="C567" s="1" t="s">
        <v>416</v>
      </c>
      <c r="D567" s="1" t="s">
        <v>650</v>
      </c>
      <c r="E567" s="1" t="s">
        <v>620</v>
      </c>
      <c r="F567" s="1" t="s">
        <v>19</v>
      </c>
      <c r="G567" s="1" t="s">
        <v>188</v>
      </c>
      <c r="H567" s="1" t="s">
        <v>49</v>
      </c>
      <c r="I567" s="1" t="s">
        <v>22</v>
      </c>
      <c r="J567" s="3">
        <v>240</v>
      </c>
      <c r="K567" s="1" t="s">
        <v>415</v>
      </c>
      <c r="L567" s="1" t="s">
        <v>22</v>
      </c>
      <c r="M567" s="1" t="s">
        <v>392</v>
      </c>
      <c r="N567" s="1" t="s">
        <v>416</v>
      </c>
      <c r="O567" s="2">
        <v>40329</v>
      </c>
      <c r="P567" s="2">
        <v>40568</v>
      </c>
      <c r="Q567" s="1" t="s">
        <v>23</v>
      </c>
    </row>
    <row r="568" spans="1:17" x14ac:dyDescent="0.25">
      <c r="A568" s="1" t="s">
        <v>24</v>
      </c>
      <c r="B568" s="1" t="s">
        <v>371</v>
      </c>
      <c r="C568" s="1" t="s">
        <v>416</v>
      </c>
      <c r="D568" s="1" t="s">
        <v>654</v>
      </c>
      <c r="E568" s="1" t="s">
        <v>622</v>
      </c>
      <c r="F568" s="1" t="s">
        <v>19</v>
      </c>
      <c r="G568" s="1" t="s">
        <v>188</v>
      </c>
      <c r="H568" s="1" t="s">
        <v>49</v>
      </c>
      <c r="I568" s="1" t="s">
        <v>22</v>
      </c>
      <c r="J568" s="3">
        <v>97</v>
      </c>
      <c r="K568" s="1" t="s">
        <v>415</v>
      </c>
      <c r="L568" s="1" t="s">
        <v>22</v>
      </c>
      <c r="M568" s="1" t="s">
        <v>392</v>
      </c>
      <c r="N568" s="1" t="s">
        <v>416</v>
      </c>
      <c r="O568" s="2">
        <v>40329</v>
      </c>
      <c r="P568" s="2">
        <v>40568</v>
      </c>
      <c r="Q568" s="1" t="s">
        <v>23</v>
      </c>
    </row>
    <row r="569" spans="1:17" x14ac:dyDescent="0.25">
      <c r="A569" s="1" t="s">
        <v>24</v>
      </c>
      <c r="B569" s="1" t="s">
        <v>371</v>
      </c>
      <c r="C569" s="1" t="s">
        <v>416</v>
      </c>
      <c r="D569" s="1" t="s">
        <v>651</v>
      </c>
      <c r="E569" s="1" t="s">
        <v>620</v>
      </c>
      <c r="F569" s="1" t="s">
        <v>19</v>
      </c>
      <c r="G569" s="1" t="s">
        <v>387</v>
      </c>
      <c r="H569" s="1" t="s">
        <v>49</v>
      </c>
      <c r="I569" s="1" t="s">
        <v>22</v>
      </c>
      <c r="J569" s="3">
        <v>2613</v>
      </c>
      <c r="K569" s="1" t="s">
        <v>415</v>
      </c>
      <c r="L569" s="1" t="s">
        <v>22</v>
      </c>
      <c r="M569" s="1" t="s">
        <v>392</v>
      </c>
      <c r="N569" s="1" t="s">
        <v>416</v>
      </c>
      <c r="O569" s="2">
        <v>40329</v>
      </c>
      <c r="P569" s="2">
        <v>40568</v>
      </c>
      <c r="Q569" s="1" t="s">
        <v>23</v>
      </c>
    </row>
    <row r="570" spans="1:17" x14ac:dyDescent="0.25">
      <c r="A570" s="1" t="s">
        <v>24</v>
      </c>
      <c r="B570" s="1" t="s">
        <v>371</v>
      </c>
      <c r="C570" s="1" t="s">
        <v>416</v>
      </c>
      <c r="D570" s="1" t="s">
        <v>651</v>
      </c>
      <c r="E570" s="1" t="s">
        <v>620</v>
      </c>
      <c r="F570" s="1" t="s">
        <v>19</v>
      </c>
      <c r="G570" s="1" t="s">
        <v>387</v>
      </c>
      <c r="H570" s="1" t="s">
        <v>49</v>
      </c>
      <c r="I570" s="1" t="s">
        <v>22</v>
      </c>
      <c r="J570" s="3">
        <v>435</v>
      </c>
      <c r="K570" s="1" t="s">
        <v>415</v>
      </c>
      <c r="L570" s="1" t="s">
        <v>22</v>
      </c>
      <c r="M570" s="1" t="s">
        <v>392</v>
      </c>
      <c r="N570" s="1" t="s">
        <v>416</v>
      </c>
      <c r="O570" s="2">
        <v>40329</v>
      </c>
      <c r="P570" s="2">
        <v>40568</v>
      </c>
      <c r="Q570" s="1" t="s">
        <v>23</v>
      </c>
    </row>
    <row r="571" spans="1:17" x14ac:dyDescent="0.25">
      <c r="A571" s="1" t="s">
        <v>24</v>
      </c>
      <c r="B571" s="1" t="s">
        <v>371</v>
      </c>
      <c r="C571" s="1" t="s">
        <v>416</v>
      </c>
      <c r="D571" s="1" t="s">
        <v>655</v>
      </c>
      <c r="E571" s="1" t="s">
        <v>622</v>
      </c>
      <c r="F571" s="1" t="s">
        <v>19</v>
      </c>
      <c r="G571" s="1" t="s">
        <v>387</v>
      </c>
      <c r="H571" s="1" t="s">
        <v>49</v>
      </c>
      <c r="I571" s="1" t="s">
        <v>22</v>
      </c>
      <c r="J571" s="3">
        <v>1111</v>
      </c>
      <c r="K571" s="1" t="s">
        <v>415</v>
      </c>
      <c r="L571" s="1" t="s">
        <v>22</v>
      </c>
      <c r="M571" s="1" t="s">
        <v>392</v>
      </c>
      <c r="N571" s="1" t="s">
        <v>416</v>
      </c>
      <c r="O571" s="2">
        <v>40329</v>
      </c>
      <c r="P571" s="2">
        <v>40568</v>
      </c>
      <c r="Q571" s="1" t="s">
        <v>23</v>
      </c>
    </row>
    <row r="572" spans="1:17" x14ac:dyDescent="0.25">
      <c r="A572" s="1" t="s">
        <v>24</v>
      </c>
      <c r="B572" s="1" t="s">
        <v>371</v>
      </c>
      <c r="C572" s="1" t="s">
        <v>416</v>
      </c>
      <c r="D572" s="1" t="s">
        <v>655</v>
      </c>
      <c r="E572" s="1" t="s">
        <v>622</v>
      </c>
      <c r="F572" s="1" t="s">
        <v>19</v>
      </c>
      <c r="G572" s="1" t="s">
        <v>387</v>
      </c>
      <c r="H572" s="1" t="s">
        <v>49</v>
      </c>
      <c r="I572" s="1" t="s">
        <v>22</v>
      </c>
      <c r="J572" s="3">
        <v>185</v>
      </c>
      <c r="K572" s="1" t="s">
        <v>415</v>
      </c>
      <c r="L572" s="1" t="s">
        <v>22</v>
      </c>
      <c r="M572" s="1" t="s">
        <v>392</v>
      </c>
      <c r="N572" s="1" t="s">
        <v>416</v>
      </c>
      <c r="O572" s="2">
        <v>40329</v>
      </c>
      <c r="P572" s="2">
        <v>40568</v>
      </c>
      <c r="Q572" s="1" t="s">
        <v>23</v>
      </c>
    </row>
    <row r="573" spans="1:17" x14ac:dyDescent="0.25">
      <c r="A573" s="1" t="s">
        <v>24</v>
      </c>
      <c r="B573" s="1" t="s">
        <v>371</v>
      </c>
      <c r="C573" s="1" t="s">
        <v>416</v>
      </c>
      <c r="D573" s="1" t="s">
        <v>649</v>
      </c>
      <c r="E573" s="1" t="s">
        <v>620</v>
      </c>
      <c r="F573" s="1" t="s">
        <v>19</v>
      </c>
      <c r="G573" s="1" t="s">
        <v>385</v>
      </c>
      <c r="H573" s="1" t="s">
        <v>21</v>
      </c>
      <c r="I573" s="1" t="s">
        <v>22</v>
      </c>
      <c r="J573" s="3">
        <v>144</v>
      </c>
      <c r="K573" s="1" t="s">
        <v>415</v>
      </c>
      <c r="L573" s="1" t="s">
        <v>22</v>
      </c>
      <c r="M573" s="1" t="s">
        <v>392</v>
      </c>
      <c r="N573" s="1" t="s">
        <v>416</v>
      </c>
      <c r="O573" s="2">
        <v>40329</v>
      </c>
      <c r="P573" s="2">
        <v>40568</v>
      </c>
      <c r="Q573" s="1" t="s">
        <v>23</v>
      </c>
    </row>
    <row r="574" spans="1:17" x14ac:dyDescent="0.25">
      <c r="A574" s="1" t="s">
        <v>24</v>
      </c>
      <c r="B574" s="1" t="s">
        <v>371</v>
      </c>
      <c r="C574" s="1" t="s">
        <v>416</v>
      </c>
      <c r="D574" s="1" t="s">
        <v>649</v>
      </c>
      <c r="E574" s="1" t="s">
        <v>620</v>
      </c>
      <c r="F574" s="1" t="s">
        <v>19</v>
      </c>
      <c r="G574" s="1" t="s">
        <v>385</v>
      </c>
      <c r="H574" s="1" t="s">
        <v>21</v>
      </c>
      <c r="I574" s="1" t="s">
        <v>22</v>
      </c>
      <c r="J574" s="3">
        <v>24</v>
      </c>
      <c r="K574" s="1" t="s">
        <v>415</v>
      </c>
      <c r="L574" s="1" t="s">
        <v>22</v>
      </c>
      <c r="M574" s="1" t="s">
        <v>392</v>
      </c>
      <c r="N574" s="1" t="s">
        <v>416</v>
      </c>
      <c r="O574" s="2">
        <v>40329</v>
      </c>
      <c r="P574" s="2">
        <v>40568</v>
      </c>
      <c r="Q574" s="1" t="s">
        <v>23</v>
      </c>
    </row>
    <row r="575" spans="1:17" x14ac:dyDescent="0.25">
      <c r="A575" s="1" t="s">
        <v>24</v>
      </c>
      <c r="B575" s="1" t="s">
        <v>371</v>
      </c>
      <c r="C575" s="1" t="s">
        <v>416</v>
      </c>
      <c r="D575" s="1" t="s">
        <v>653</v>
      </c>
      <c r="E575" s="1" t="s">
        <v>622</v>
      </c>
      <c r="F575" s="1" t="s">
        <v>19</v>
      </c>
      <c r="G575" s="1" t="s">
        <v>385</v>
      </c>
      <c r="H575" s="1" t="s">
        <v>21</v>
      </c>
      <c r="I575" s="1" t="s">
        <v>22</v>
      </c>
      <c r="J575" s="3">
        <v>61</v>
      </c>
      <c r="K575" s="1" t="s">
        <v>415</v>
      </c>
      <c r="L575" s="1" t="s">
        <v>22</v>
      </c>
      <c r="M575" s="1" t="s">
        <v>392</v>
      </c>
      <c r="N575" s="1" t="s">
        <v>416</v>
      </c>
      <c r="O575" s="2">
        <v>40329</v>
      </c>
      <c r="P575" s="2">
        <v>40568</v>
      </c>
      <c r="Q575" s="1" t="s">
        <v>23</v>
      </c>
    </row>
    <row r="576" spans="1:17" x14ac:dyDescent="0.25">
      <c r="A576" s="1" t="s">
        <v>24</v>
      </c>
      <c r="B576" s="1" t="s">
        <v>371</v>
      </c>
      <c r="C576" s="1" t="s">
        <v>416</v>
      </c>
      <c r="D576" s="1" t="s">
        <v>653</v>
      </c>
      <c r="E576" s="1" t="s">
        <v>622</v>
      </c>
      <c r="F576" s="1" t="s">
        <v>19</v>
      </c>
      <c r="G576" s="1" t="s">
        <v>385</v>
      </c>
      <c r="H576" s="1" t="s">
        <v>21</v>
      </c>
      <c r="I576" s="1" t="s">
        <v>22</v>
      </c>
      <c r="J576" s="3">
        <v>10</v>
      </c>
      <c r="K576" s="1" t="s">
        <v>415</v>
      </c>
      <c r="L576" s="1" t="s">
        <v>22</v>
      </c>
      <c r="M576" s="1" t="s">
        <v>392</v>
      </c>
      <c r="N576" s="1" t="s">
        <v>416</v>
      </c>
      <c r="O576" s="2">
        <v>40329</v>
      </c>
      <c r="P576" s="2">
        <v>40568</v>
      </c>
      <c r="Q576" s="1" t="s">
        <v>23</v>
      </c>
    </row>
    <row r="577" spans="1:17" x14ac:dyDescent="0.25">
      <c r="A577" s="1" t="s">
        <v>24</v>
      </c>
      <c r="B577" s="1" t="s">
        <v>371</v>
      </c>
      <c r="C577" s="1" t="s">
        <v>416</v>
      </c>
      <c r="D577" s="1" t="s">
        <v>637</v>
      </c>
      <c r="E577" s="1" t="s">
        <v>620</v>
      </c>
      <c r="F577" s="1" t="s">
        <v>19</v>
      </c>
      <c r="G577" s="1" t="s">
        <v>188</v>
      </c>
      <c r="H577" s="1" t="s">
        <v>21</v>
      </c>
      <c r="I577" s="1" t="s">
        <v>22</v>
      </c>
      <c r="J577" s="3">
        <v>1441</v>
      </c>
      <c r="K577" s="1" t="s">
        <v>415</v>
      </c>
      <c r="L577" s="1" t="s">
        <v>22</v>
      </c>
      <c r="M577" s="1" t="s">
        <v>392</v>
      </c>
      <c r="N577" s="1" t="s">
        <v>416</v>
      </c>
      <c r="O577" s="2">
        <v>40329</v>
      </c>
      <c r="P577" s="2">
        <v>40568</v>
      </c>
      <c r="Q577" s="1" t="s">
        <v>23</v>
      </c>
    </row>
    <row r="578" spans="1:17" x14ac:dyDescent="0.25">
      <c r="A578" s="1" t="s">
        <v>24</v>
      </c>
      <c r="B578" s="1" t="s">
        <v>371</v>
      </c>
      <c r="C578" s="1" t="s">
        <v>416</v>
      </c>
      <c r="D578" s="1" t="s">
        <v>638</v>
      </c>
      <c r="E578" s="1" t="s">
        <v>622</v>
      </c>
      <c r="F578" s="1" t="s">
        <v>19</v>
      </c>
      <c r="G578" s="1" t="s">
        <v>188</v>
      </c>
      <c r="H578" s="1" t="s">
        <v>21</v>
      </c>
      <c r="I578" s="1" t="s">
        <v>22</v>
      </c>
      <c r="J578" s="3">
        <v>582</v>
      </c>
      <c r="K578" s="1" t="s">
        <v>415</v>
      </c>
      <c r="L578" s="1" t="s">
        <v>22</v>
      </c>
      <c r="M578" s="1" t="s">
        <v>392</v>
      </c>
      <c r="N578" s="1" t="s">
        <v>416</v>
      </c>
      <c r="O578" s="2">
        <v>40329</v>
      </c>
      <c r="P578" s="2">
        <v>40568</v>
      </c>
      <c r="Q578" s="1" t="s">
        <v>23</v>
      </c>
    </row>
    <row r="579" spans="1:17" x14ac:dyDescent="0.25">
      <c r="A579" s="1" t="s">
        <v>24</v>
      </c>
      <c r="B579" s="1" t="s">
        <v>371</v>
      </c>
      <c r="C579" s="1" t="s">
        <v>416</v>
      </c>
      <c r="D579" s="1" t="s">
        <v>652</v>
      </c>
      <c r="E579" s="1" t="s">
        <v>620</v>
      </c>
      <c r="F579" s="1" t="s">
        <v>19</v>
      </c>
      <c r="G579" s="1" t="s">
        <v>388</v>
      </c>
      <c r="H579" s="1" t="s">
        <v>21</v>
      </c>
      <c r="I579" s="1" t="s">
        <v>22</v>
      </c>
      <c r="J579" s="3">
        <v>165</v>
      </c>
      <c r="K579" s="1" t="s">
        <v>415</v>
      </c>
      <c r="L579" s="1" t="s">
        <v>22</v>
      </c>
      <c r="M579" s="1" t="s">
        <v>392</v>
      </c>
      <c r="N579" s="1" t="s">
        <v>416</v>
      </c>
      <c r="O579" s="2">
        <v>40329</v>
      </c>
      <c r="P579" s="2">
        <v>40568</v>
      </c>
      <c r="Q579" s="1" t="s">
        <v>23</v>
      </c>
    </row>
    <row r="580" spans="1:17" x14ac:dyDescent="0.25">
      <c r="A580" s="1" t="s">
        <v>206</v>
      </c>
      <c r="B580" s="1" t="s">
        <v>371</v>
      </c>
      <c r="C580" s="1" t="s">
        <v>417</v>
      </c>
      <c r="D580" s="1" t="s">
        <v>657</v>
      </c>
      <c r="E580" s="1" t="s">
        <v>620</v>
      </c>
      <c r="F580" s="1" t="s">
        <v>19</v>
      </c>
      <c r="G580" s="1" t="s">
        <v>174</v>
      </c>
      <c r="H580" s="1" t="s">
        <v>175</v>
      </c>
      <c r="I580" s="1" t="s">
        <v>22</v>
      </c>
      <c r="J580" s="3">
        <v>2035</v>
      </c>
      <c r="K580" s="1" t="s">
        <v>418</v>
      </c>
      <c r="L580" s="1" t="s">
        <v>22</v>
      </c>
      <c r="M580" s="1" t="s">
        <v>396</v>
      </c>
      <c r="N580" s="1" t="s">
        <v>417</v>
      </c>
      <c r="O580" s="2">
        <v>40329</v>
      </c>
      <c r="P580" s="2">
        <v>40338</v>
      </c>
      <c r="Q580" s="1" t="s">
        <v>23</v>
      </c>
    </row>
    <row r="581" spans="1:17" x14ac:dyDescent="0.25">
      <c r="A581" s="1" t="s">
        <v>206</v>
      </c>
      <c r="B581" s="1" t="s">
        <v>371</v>
      </c>
      <c r="C581" s="1" t="s">
        <v>417</v>
      </c>
      <c r="D581" s="1" t="s">
        <v>659</v>
      </c>
      <c r="E581" s="1" t="s">
        <v>622</v>
      </c>
      <c r="F581" s="1" t="s">
        <v>19</v>
      </c>
      <c r="G581" s="1" t="s">
        <v>174</v>
      </c>
      <c r="H581" s="1" t="s">
        <v>175</v>
      </c>
      <c r="I581" s="1" t="s">
        <v>22</v>
      </c>
      <c r="J581" s="3">
        <v>507</v>
      </c>
      <c r="K581" s="1" t="s">
        <v>418</v>
      </c>
      <c r="L581" s="1" t="s">
        <v>22</v>
      </c>
      <c r="M581" s="1" t="s">
        <v>396</v>
      </c>
      <c r="N581" s="1" t="s">
        <v>417</v>
      </c>
      <c r="O581" s="2">
        <v>40329</v>
      </c>
      <c r="P581" s="2">
        <v>40338</v>
      </c>
      <c r="Q581" s="1" t="s">
        <v>23</v>
      </c>
    </row>
    <row r="582" spans="1:17" x14ac:dyDescent="0.25">
      <c r="A582" s="1" t="s">
        <v>24</v>
      </c>
      <c r="B582" s="1" t="s">
        <v>371</v>
      </c>
      <c r="C582" s="1" t="s">
        <v>416</v>
      </c>
      <c r="D582" s="1" t="s">
        <v>652</v>
      </c>
      <c r="E582" s="1" t="s">
        <v>620</v>
      </c>
      <c r="F582" s="1" t="s">
        <v>19</v>
      </c>
      <c r="G582" s="1" t="s">
        <v>388</v>
      </c>
      <c r="H582" s="1" t="s">
        <v>21</v>
      </c>
      <c r="I582" s="1" t="s">
        <v>22</v>
      </c>
      <c r="J582" s="3">
        <v>28</v>
      </c>
      <c r="K582" s="1" t="s">
        <v>415</v>
      </c>
      <c r="L582" s="1" t="s">
        <v>22</v>
      </c>
      <c r="M582" s="1" t="s">
        <v>392</v>
      </c>
      <c r="N582" s="1" t="s">
        <v>416</v>
      </c>
      <c r="O582" s="2">
        <v>40329</v>
      </c>
      <c r="P582" s="2">
        <v>40568</v>
      </c>
      <c r="Q582" s="1" t="s">
        <v>23</v>
      </c>
    </row>
    <row r="583" spans="1:17" x14ac:dyDescent="0.25">
      <c r="A583" s="1" t="s">
        <v>24</v>
      </c>
      <c r="B583" s="1" t="s">
        <v>371</v>
      </c>
      <c r="C583" s="1" t="s">
        <v>414</v>
      </c>
      <c r="D583" s="1" t="s">
        <v>643</v>
      </c>
      <c r="E583" s="1" t="s">
        <v>620</v>
      </c>
      <c r="F583" s="1" t="s">
        <v>19</v>
      </c>
      <c r="G583" s="1" t="s">
        <v>82</v>
      </c>
      <c r="H583" s="1" t="s">
        <v>21</v>
      </c>
      <c r="I583" s="1" t="s">
        <v>22</v>
      </c>
      <c r="J583" s="3">
        <v>13197</v>
      </c>
      <c r="K583" s="1" t="s">
        <v>415</v>
      </c>
      <c r="L583" s="1" t="s">
        <v>22</v>
      </c>
      <c r="M583" s="1" t="s">
        <v>22</v>
      </c>
      <c r="N583" s="1" t="s">
        <v>414</v>
      </c>
      <c r="O583" s="2">
        <v>40329</v>
      </c>
      <c r="P583" s="2">
        <v>40338</v>
      </c>
      <c r="Q583" s="1" t="s">
        <v>23</v>
      </c>
    </row>
    <row r="584" spans="1:17" x14ac:dyDescent="0.25">
      <c r="A584" s="1" t="s">
        <v>24</v>
      </c>
      <c r="B584" s="1" t="s">
        <v>371</v>
      </c>
      <c r="C584" s="1" t="s">
        <v>414</v>
      </c>
      <c r="D584" s="1" t="s">
        <v>644</v>
      </c>
      <c r="E584" s="1" t="s">
        <v>622</v>
      </c>
      <c r="F584" s="1" t="s">
        <v>19</v>
      </c>
      <c r="G584" s="1" t="s">
        <v>82</v>
      </c>
      <c r="H584" s="1" t="s">
        <v>21</v>
      </c>
      <c r="I584" s="1" t="s">
        <v>22</v>
      </c>
      <c r="J584" s="3">
        <v>433</v>
      </c>
      <c r="K584" s="1" t="s">
        <v>415</v>
      </c>
      <c r="L584" s="1" t="s">
        <v>22</v>
      </c>
      <c r="M584" s="1" t="s">
        <v>22</v>
      </c>
      <c r="N584" s="1" t="s">
        <v>414</v>
      </c>
      <c r="O584" s="2">
        <v>40329</v>
      </c>
      <c r="P584" s="2">
        <v>40338</v>
      </c>
      <c r="Q584" s="1" t="s">
        <v>23</v>
      </c>
    </row>
    <row r="585" spans="1:17" x14ac:dyDescent="0.25">
      <c r="A585" s="1" t="s">
        <v>24</v>
      </c>
      <c r="B585" s="1" t="s">
        <v>371</v>
      </c>
      <c r="C585" s="1" t="s">
        <v>414</v>
      </c>
      <c r="D585" s="1" t="s">
        <v>643</v>
      </c>
      <c r="E585" s="1" t="s">
        <v>620</v>
      </c>
      <c r="F585" s="1" t="s">
        <v>19</v>
      </c>
      <c r="G585" s="1" t="s">
        <v>82</v>
      </c>
      <c r="H585" s="1" t="s">
        <v>21</v>
      </c>
      <c r="I585" s="1" t="s">
        <v>22</v>
      </c>
      <c r="J585" s="3">
        <v>2194</v>
      </c>
      <c r="K585" s="1" t="s">
        <v>415</v>
      </c>
      <c r="L585" s="1" t="s">
        <v>22</v>
      </c>
      <c r="M585" s="1" t="s">
        <v>22</v>
      </c>
      <c r="N585" s="1" t="s">
        <v>414</v>
      </c>
      <c r="O585" s="2">
        <v>40329</v>
      </c>
      <c r="P585" s="2">
        <v>40338</v>
      </c>
      <c r="Q585" s="1" t="s">
        <v>23</v>
      </c>
    </row>
    <row r="586" spans="1:17" x14ac:dyDescent="0.25">
      <c r="A586" s="1" t="s">
        <v>24</v>
      </c>
      <c r="B586" s="1" t="s">
        <v>371</v>
      </c>
      <c r="C586" s="1" t="s">
        <v>414</v>
      </c>
      <c r="D586" s="1" t="s">
        <v>644</v>
      </c>
      <c r="E586" s="1" t="s">
        <v>622</v>
      </c>
      <c r="F586" s="1" t="s">
        <v>19</v>
      </c>
      <c r="G586" s="1" t="s">
        <v>82</v>
      </c>
      <c r="H586" s="1" t="s">
        <v>21</v>
      </c>
      <c r="I586" s="1" t="s">
        <v>22</v>
      </c>
      <c r="J586" s="3">
        <v>72</v>
      </c>
      <c r="K586" s="1" t="s">
        <v>415</v>
      </c>
      <c r="L586" s="1" t="s">
        <v>22</v>
      </c>
      <c r="M586" s="1" t="s">
        <v>22</v>
      </c>
      <c r="N586" s="1" t="s">
        <v>414</v>
      </c>
      <c r="O586" s="2">
        <v>40329</v>
      </c>
      <c r="P586" s="2">
        <v>40338</v>
      </c>
      <c r="Q586" s="1" t="s">
        <v>23</v>
      </c>
    </row>
    <row r="587" spans="1:17" x14ac:dyDescent="0.25">
      <c r="A587" s="1" t="s">
        <v>24</v>
      </c>
      <c r="B587" s="1" t="s">
        <v>371</v>
      </c>
      <c r="C587" s="1" t="s">
        <v>419</v>
      </c>
      <c r="D587" s="1" t="s">
        <v>636</v>
      </c>
      <c r="E587" s="1" t="s">
        <v>620</v>
      </c>
      <c r="F587" s="1" t="s">
        <v>19</v>
      </c>
      <c r="G587" s="1" t="s">
        <v>216</v>
      </c>
      <c r="H587" s="1" t="s">
        <v>21</v>
      </c>
      <c r="I587" s="1" t="s">
        <v>22</v>
      </c>
      <c r="J587" s="3">
        <v>4160</v>
      </c>
      <c r="K587" s="1" t="s">
        <v>391</v>
      </c>
      <c r="L587" s="1" t="s">
        <v>22</v>
      </c>
      <c r="M587" s="1" t="s">
        <v>392</v>
      </c>
      <c r="N587" s="1" t="s">
        <v>419</v>
      </c>
      <c r="O587" s="2">
        <v>40359</v>
      </c>
      <c r="P587" s="2">
        <v>40373</v>
      </c>
      <c r="Q587" s="1" t="s">
        <v>23</v>
      </c>
    </row>
    <row r="588" spans="1:17" x14ac:dyDescent="0.25">
      <c r="A588" s="1" t="s">
        <v>24</v>
      </c>
      <c r="B588" s="1" t="s">
        <v>371</v>
      </c>
      <c r="C588" s="1" t="s">
        <v>419</v>
      </c>
      <c r="D588" s="1" t="s">
        <v>636</v>
      </c>
      <c r="E588" s="1" t="s">
        <v>620</v>
      </c>
      <c r="F588" s="1" t="s">
        <v>19</v>
      </c>
      <c r="G588" s="1" t="s">
        <v>216</v>
      </c>
      <c r="H588" s="1" t="s">
        <v>21</v>
      </c>
      <c r="I588" s="1" t="s">
        <v>22</v>
      </c>
      <c r="J588" s="3">
        <v>691</v>
      </c>
      <c r="K588" s="1" t="s">
        <v>391</v>
      </c>
      <c r="L588" s="1" t="s">
        <v>22</v>
      </c>
      <c r="M588" s="1" t="s">
        <v>392</v>
      </c>
      <c r="N588" s="1" t="s">
        <v>419</v>
      </c>
      <c r="O588" s="2">
        <v>40359</v>
      </c>
      <c r="P588" s="2">
        <v>40373</v>
      </c>
      <c r="Q588" s="1" t="s">
        <v>23</v>
      </c>
    </row>
    <row r="589" spans="1:17" x14ac:dyDescent="0.25">
      <c r="A589" s="1" t="s">
        <v>24</v>
      </c>
      <c r="B589" s="1" t="s">
        <v>371</v>
      </c>
      <c r="C589" s="1" t="s">
        <v>419</v>
      </c>
      <c r="D589" s="1" t="s">
        <v>619</v>
      </c>
      <c r="E589" s="1" t="s">
        <v>620</v>
      </c>
      <c r="F589" s="1" t="s">
        <v>19</v>
      </c>
      <c r="G589" s="1" t="s">
        <v>228</v>
      </c>
      <c r="H589" s="1" t="s">
        <v>21</v>
      </c>
      <c r="I589" s="1" t="s">
        <v>22</v>
      </c>
      <c r="J589" s="3">
        <v>869</v>
      </c>
      <c r="K589" s="1" t="s">
        <v>391</v>
      </c>
      <c r="L589" s="1" t="s">
        <v>22</v>
      </c>
      <c r="M589" s="1" t="s">
        <v>392</v>
      </c>
      <c r="N589" s="1" t="s">
        <v>419</v>
      </c>
      <c r="O589" s="2">
        <v>40359</v>
      </c>
      <c r="P589" s="2">
        <v>40373</v>
      </c>
      <c r="Q589" s="1" t="s">
        <v>23</v>
      </c>
    </row>
    <row r="590" spans="1:17" x14ac:dyDescent="0.25">
      <c r="A590" s="1" t="s">
        <v>24</v>
      </c>
      <c r="B590" s="1" t="s">
        <v>371</v>
      </c>
      <c r="C590" s="1" t="s">
        <v>419</v>
      </c>
      <c r="D590" s="1" t="s">
        <v>621</v>
      </c>
      <c r="E590" s="1" t="s">
        <v>622</v>
      </c>
      <c r="F590" s="1" t="s">
        <v>19</v>
      </c>
      <c r="G590" s="1" t="s">
        <v>228</v>
      </c>
      <c r="H590" s="1" t="s">
        <v>21</v>
      </c>
      <c r="I590" s="1" t="s">
        <v>22</v>
      </c>
      <c r="J590" s="3">
        <v>352</v>
      </c>
      <c r="K590" s="1" t="s">
        <v>391</v>
      </c>
      <c r="L590" s="1" t="s">
        <v>22</v>
      </c>
      <c r="M590" s="1" t="s">
        <v>392</v>
      </c>
      <c r="N590" s="1" t="s">
        <v>419</v>
      </c>
      <c r="O590" s="2">
        <v>40359</v>
      </c>
      <c r="P590" s="2">
        <v>40373</v>
      </c>
      <c r="Q590" s="1" t="s">
        <v>23</v>
      </c>
    </row>
    <row r="591" spans="1:17" x14ac:dyDescent="0.25">
      <c r="A591" s="1" t="s">
        <v>24</v>
      </c>
      <c r="B591" s="1" t="s">
        <v>371</v>
      </c>
      <c r="C591" s="1" t="s">
        <v>419</v>
      </c>
      <c r="D591" s="1" t="s">
        <v>619</v>
      </c>
      <c r="E591" s="1" t="s">
        <v>620</v>
      </c>
      <c r="F591" s="1" t="s">
        <v>19</v>
      </c>
      <c r="G591" s="1" t="s">
        <v>228</v>
      </c>
      <c r="H591" s="1" t="s">
        <v>21</v>
      </c>
      <c r="I591" s="1" t="s">
        <v>22</v>
      </c>
      <c r="J591" s="3">
        <v>145</v>
      </c>
      <c r="K591" s="1" t="s">
        <v>391</v>
      </c>
      <c r="L591" s="1" t="s">
        <v>22</v>
      </c>
      <c r="M591" s="1" t="s">
        <v>392</v>
      </c>
      <c r="N591" s="1" t="s">
        <v>419</v>
      </c>
      <c r="O591" s="2">
        <v>40359</v>
      </c>
      <c r="P591" s="2">
        <v>40373</v>
      </c>
      <c r="Q591" s="1" t="s">
        <v>23</v>
      </c>
    </row>
    <row r="592" spans="1:17" x14ac:dyDescent="0.25">
      <c r="A592" s="1" t="s">
        <v>24</v>
      </c>
      <c r="B592" s="1" t="s">
        <v>371</v>
      </c>
      <c r="C592" s="1" t="s">
        <v>419</v>
      </c>
      <c r="D592" s="1" t="s">
        <v>621</v>
      </c>
      <c r="E592" s="1" t="s">
        <v>622</v>
      </c>
      <c r="F592" s="1" t="s">
        <v>19</v>
      </c>
      <c r="G592" s="1" t="s">
        <v>228</v>
      </c>
      <c r="H592" s="1" t="s">
        <v>21</v>
      </c>
      <c r="I592" s="1" t="s">
        <v>22</v>
      </c>
      <c r="J592" s="3">
        <v>58</v>
      </c>
      <c r="K592" s="1" t="s">
        <v>391</v>
      </c>
      <c r="L592" s="1" t="s">
        <v>22</v>
      </c>
      <c r="M592" s="1" t="s">
        <v>392</v>
      </c>
      <c r="N592" s="1" t="s">
        <v>419</v>
      </c>
      <c r="O592" s="2">
        <v>40359</v>
      </c>
      <c r="P592" s="2">
        <v>40373</v>
      </c>
      <c r="Q592" s="1" t="s">
        <v>23</v>
      </c>
    </row>
    <row r="593" spans="1:17" x14ac:dyDescent="0.25">
      <c r="A593" s="1" t="s">
        <v>24</v>
      </c>
      <c r="B593" s="1" t="s">
        <v>371</v>
      </c>
      <c r="C593" s="1" t="s">
        <v>420</v>
      </c>
      <c r="D593" s="1" t="s">
        <v>645</v>
      </c>
      <c r="E593" s="1" t="s">
        <v>620</v>
      </c>
      <c r="F593" s="1" t="s">
        <v>19</v>
      </c>
      <c r="G593" s="1" t="s">
        <v>204</v>
      </c>
      <c r="H593" s="1" t="s">
        <v>21</v>
      </c>
      <c r="I593" s="1" t="s">
        <v>22</v>
      </c>
      <c r="J593" s="3">
        <v>-24684</v>
      </c>
      <c r="K593" s="1" t="s">
        <v>391</v>
      </c>
      <c r="L593" s="1" t="s">
        <v>22</v>
      </c>
      <c r="M593" s="1" t="s">
        <v>392</v>
      </c>
      <c r="N593" s="1" t="s">
        <v>420</v>
      </c>
      <c r="O593" s="2">
        <v>40359</v>
      </c>
      <c r="P593" s="2">
        <v>40568</v>
      </c>
      <c r="Q593" s="1" t="s">
        <v>23</v>
      </c>
    </row>
    <row r="594" spans="1:17" x14ac:dyDescent="0.25">
      <c r="A594" s="1" t="s">
        <v>24</v>
      </c>
      <c r="B594" s="1" t="s">
        <v>371</v>
      </c>
      <c r="C594" s="1" t="s">
        <v>420</v>
      </c>
      <c r="D594" s="1" t="s">
        <v>645</v>
      </c>
      <c r="E594" s="1" t="s">
        <v>620</v>
      </c>
      <c r="F594" s="1" t="s">
        <v>19</v>
      </c>
      <c r="G594" s="1" t="s">
        <v>204</v>
      </c>
      <c r="H594" s="1" t="s">
        <v>21</v>
      </c>
      <c r="I594" s="1" t="s">
        <v>22</v>
      </c>
      <c r="J594" s="3">
        <v>-4105</v>
      </c>
      <c r="K594" s="1" t="s">
        <v>391</v>
      </c>
      <c r="L594" s="1" t="s">
        <v>22</v>
      </c>
      <c r="M594" s="1" t="s">
        <v>392</v>
      </c>
      <c r="N594" s="1" t="s">
        <v>420</v>
      </c>
      <c r="O594" s="2">
        <v>40359</v>
      </c>
      <c r="P594" s="2">
        <v>40568</v>
      </c>
      <c r="Q594" s="1" t="s">
        <v>23</v>
      </c>
    </row>
    <row r="595" spans="1:17" x14ac:dyDescent="0.25">
      <c r="A595" s="1" t="s">
        <v>24</v>
      </c>
      <c r="B595" s="1" t="s">
        <v>371</v>
      </c>
      <c r="C595" s="1" t="s">
        <v>420</v>
      </c>
      <c r="D595" s="1" t="s">
        <v>646</v>
      </c>
      <c r="E595" s="1" t="s">
        <v>622</v>
      </c>
      <c r="F595" s="1" t="s">
        <v>19</v>
      </c>
      <c r="G595" s="1" t="s">
        <v>204</v>
      </c>
      <c r="H595" s="1" t="s">
        <v>21</v>
      </c>
      <c r="I595" s="1" t="s">
        <v>22</v>
      </c>
      <c r="J595" s="3">
        <v>-9991</v>
      </c>
      <c r="K595" s="1" t="s">
        <v>391</v>
      </c>
      <c r="L595" s="1" t="s">
        <v>22</v>
      </c>
      <c r="M595" s="1" t="s">
        <v>392</v>
      </c>
      <c r="N595" s="1" t="s">
        <v>420</v>
      </c>
      <c r="O595" s="2">
        <v>40359</v>
      </c>
      <c r="P595" s="2">
        <v>40568</v>
      </c>
      <c r="Q595" s="1" t="s">
        <v>23</v>
      </c>
    </row>
    <row r="596" spans="1:17" x14ac:dyDescent="0.25">
      <c r="A596" s="1" t="s">
        <v>24</v>
      </c>
      <c r="B596" s="1" t="s">
        <v>371</v>
      </c>
      <c r="C596" s="1" t="s">
        <v>420</v>
      </c>
      <c r="D596" s="1" t="s">
        <v>646</v>
      </c>
      <c r="E596" s="1" t="s">
        <v>622</v>
      </c>
      <c r="F596" s="1" t="s">
        <v>19</v>
      </c>
      <c r="G596" s="1" t="s">
        <v>204</v>
      </c>
      <c r="H596" s="1" t="s">
        <v>21</v>
      </c>
      <c r="I596" s="1" t="s">
        <v>22</v>
      </c>
      <c r="J596" s="3">
        <v>-1662</v>
      </c>
      <c r="K596" s="1" t="s">
        <v>391</v>
      </c>
      <c r="L596" s="1" t="s">
        <v>22</v>
      </c>
      <c r="M596" s="1" t="s">
        <v>392</v>
      </c>
      <c r="N596" s="1" t="s">
        <v>420</v>
      </c>
      <c r="O596" s="2">
        <v>40359</v>
      </c>
      <c r="P596" s="2">
        <v>40568</v>
      </c>
      <c r="Q596" s="1" t="s">
        <v>23</v>
      </c>
    </row>
    <row r="597" spans="1:17" x14ac:dyDescent="0.25">
      <c r="A597" s="1" t="s">
        <v>24</v>
      </c>
      <c r="B597" s="1" t="s">
        <v>371</v>
      </c>
      <c r="C597" s="1" t="s">
        <v>419</v>
      </c>
      <c r="D597" s="1" t="s">
        <v>623</v>
      </c>
      <c r="E597" s="1" t="s">
        <v>620</v>
      </c>
      <c r="F597" s="1" t="s">
        <v>19</v>
      </c>
      <c r="G597" s="1" t="s">
        <v>33</v>
      </c>
      <c r="H597" s="1" t="s">
        <v>21</v>
      </c>
      <c r="I597" s="1" t="s">
        <v>22</v>
      </c>
      <c r="J597" s="3">
        <v>17603</v>
      </c>
      <c r="K597" s="1" t="s">
        <v>391</v>
      </c>
      <c r="L597" s="1" t="s">
        <v>22</v>
      </c>
      <c r="M597" s="1" t="s">
        <v>392</v>
      </c>
      <c r="N597" s="1" t="s">
        <v>419</v>
      </c>
      <c r="O597" s="2">
        <v>40359</v>
      </c>
      <c r="P597" s="2">
        <v>40373</v>
      </c>
      <c r="Q597" s="1" t="s">
        <v>23</v>
      </c>
    </row>
    <row r="598" spans="1:17" x14ac:dyDescent="0.25">
      <c r="A598" s="1" t="s">
        <v>24</v>
      </c>
      <c r="B598" s="1" t="s">
        <v>371</v>
      </c>
      <c r="C598" s="1" t="s">
        <v>419</v>
      </c>
      <c r="D598" s="1" t="s">
        <v>624</v>
      </c>
      <c r="E598" s="1" t="s">
        <v>622</v>
      </c>
      <c r="F598" s="1" t="s">
        <v>19</v>
      </c>
      <c r="G598" s="1" t="s">
        <v>33</v>
      </c>
      <c r="H598" s="1" t="s">
        <v>21</v>
      </c>
      <c r="I598" s="1" t="s">
        <v>22</v>
      </c>
      <c r="J598" s="3">
        <v>7481</v>
      </c>
      <c r="K598" s="1" t="s">
        <v>391</v>
      </c>
      <c r="L598" s="1" t="s">
        <v>22</v>
      </c>
      <c r="M598" s="1" t="s">
        <v>392</v>
      </c>
      <c r="N598" s="1" t="s">
        <v>419</v>
      </c>
      <c r="O598" s="2">
        <v>40359</v>
      </c>
      <c r="P598" s="2">
        <v>40373</v>
      </c>
      <c r="Q598" s="1" t="s">
        <v>23</v>
      </c>
    </row>
    <row r="599" spans="1:17" x14ac:dyDescent="0.25">
      <c r="A599" s="1" t="s">
        <v>24</v>
      </c>
      <c r="B599" s="1" t="s">
        <v>371</v>
      </c>
      <c r="C599" s="1" t="s">
        <v>419</v>
      </c>
      <c r="D599" s="1" t="s">
        <v>623</v>
      </c>
      <c r="E599" s="1" t="s">
        <v>620</v>
      </c>
      <c r="F599" s="1" t="s">
        <v>19</v>
      </c>
      <c r="G599" s="1" t="s">
        <v>33</v>
      </c>
      <c r="H599" s="1" t="s">
        <v>21</v>
      </c>
      <c r="I599" s="1" t="s">
        <v>22</v>
      </c>
      <c r="J599" s="3">
        <v>2927</v>
      </c>
      <c r="K599" s="1" t="s">
        <v>391</v>
      </c>
      <c r="L599" s="1" t="s">
        <v>22</v>
      </c>
      <c r="M599" s="1" t="s">
        <v>392</v>
      </c>
      <c r="N599" s="1" t="s">
        <v>419</v>
      </c>
      <c r="O599" s="2">
        <v>40359</v>
      </c>
      <c r="P599" s="2">
        <v>40373</v>
      </c>
      <c r="Q599" s="1" t="s">
        <v>23</v>
      </c>
    </row>
    <row r="600" spans="1:17" x14ac:dyDescent="0.25">
      <c r="A600" s="1" t="s">
        <v>24</v>
      </c>
      <c r="B600" s="1" t="s">
        <v>371</v>
      </c>
      <c r="C600" s="1" t="s">
        <v>419</v>
      </c>
      <c r="D600" s="1" t="s">
        <v>624</v>
      </c>
      <c r="E600" s="1" t="s">
        <v>622</v>
      </c>
      <c r="F600" s="1" t="s">
        <v>19</v>
      </c>
      <c r="G600" s="1" t="s">
        <v>33</v>
      </c>
      <c r="H600" s="1" t="s">
        <v>21</v>
      </c>
      <c r="I600" s="1" t="s">
        <v>22</v>
      </c>
      <c r="J600" s="3">
        <v>1244</v>
      </c>
      <c r="K600" s="1" t="s">
        <v>391</v>
      </c>
      <c r="L600" s="1" t="s">
        <v>22</v>
      </c>
      <c r="M600" s="1" t="s">
        <v>392</v>
      </c>
      <c r="N600" s="1" t="s">
        <v>419</v>
      </c>
      <c r="O600" s="2">
        <v>40359</v>
      </c>
      <c r="P600" s="2">
        <v>40373</v>
      </c>
      <c r="Q600" s="1" t="s">
        <v>23</v>
      </c>
    </row>
    <row r="601" spans="1:17" x14ac:dyDescent="0.25">
      <c r="A601" s="1" t="s">
        <v>24</v>
      </c>
      <c r="B601" s="1" t="s">
        <v>371</v>
      </c>
      <c r="C601" s="1" t="s">
        <v>419</v>
      </c>
      <c r="D601" s="1" t="s">
        <v>623</v>
      </c>
      <c r="E601" s="1" t="s">
        <v>620</v>
      </c>
      <c r="F601" s="1" t="s">
        <v>19</v>
      </c>
      <c r="G601" s="1" t="s">
        <v>33</v>
      </c>
      <c r="H601" s="1" t="s">
        <v>21</v>
      </c>
      <c r="I601" s="1" t="s">
        <v>22</v>
      </c>
      <c r="J601" s="3">
        <v>741</v>
      </c>
      <c r="K601" s="1" t="s">
        <v>391</v>
      </c>
      <c r="L601" s="1" t="s">
        <v>22</v>
      </c>
      <c r="M601" s="1" t="s">
        <v>392</v>
      </c>
      <c r="N601" s="1" t="s">
        <v>419</v>
      </c>
      <c r="O601" s="2">
        <v>40359</v>
      </c>
      <c r="P601" s="2">
        <v>40373</v>
      </c>
      <c r="Q601" s="1" t="s">
        <v>23</v>
      </c>
    </row>
    <row r="602" spans="1:17" x14ac:dyDescent="0.25">
      <c r="A602" s="1" t="s">
        <v>24</v>
      </c>
      <c r="B602" s="1" t="s">
        <v>371</v>
      </c>
      <c r="C602" s="1" t="s">
        <v>419</v>
      </c>
      <c r="D602" s="1" t="s">
        <v>623</v>
      </c>
      <c r="E602" s="1" t="s">
        <v>620</v>
      </c>
      <c r="F602" s="1" t="s">
        <v>19</v>
      </c>
      <c r="G602" s="1" t="s">
        <v>33</v>
      </c>
      <c r="H602" s="1" t="s">
        <v>21</v>
      </c>
      <c r="I602" s="1" t="s">
        <v>22</v>
      </c>
      <c r="J602" s="3">
        <v>123</v>
      </c>
      <c r="K602" s="1" t="s">
        <v>391</v>
      </c>
      <c r="L602" s="1" t="s">
        <v>22</v>
      </c>
      <c r="M602" s="1" t="s">
        <v>392</v>
      </c>
      <c r="N602" s="1" t="s">
        <v>419</v>
      </c>
      <c r="O602" s="2">
        <v>40359</v>
      </c>
      <c r="P602" s="2">
        <v>40373</v>
      </c>
      <c r="Q602" s="1" t="s">
        <v>23</v>
      </c>
    </row>
    <row r="603" spans="1:17" x14ac:dyDescent="0.25">
      <c r="A603" s="1" t="s">
        <v>24</v>
      </c>
      <c r="B603" s="1" t="s">
        <v>371</v>
      </c>
      <c r="C603" s="1" t="s">
        <v>419</v>
      </c>
      <c r="D603" s="1" t="s">
        <v>623</v>
      </c>
      <c r="E603" s="1" t="s">
        <v>620</v>
      </c>
      <c r="F603" s="1" t="s">
        <v>19</v>
      </c>
      <c r="G603" s="1" t="s">
        <v>33</v>
      </c>
      <c r="H603" s="1" t="s">
        <v>21</v>
      </c>
      <c r="I603" s="1" t="s">
        <v>22</v>
      </c>
      <c r="J603" s="3">
        <v>-2282</v>
      </c>
      <c r="K603" s="1" t="s">
        <v>391</v>
      </c>
      <c r="L603" s="1" t="s">
        <v>22</v>
      </c>
      <c r="M603" s="1" t="s">
        <v>392</v>
      </c>
      <c r="N603" s="1" t="s">
        <v>419</v>
      </c>
      <c r="O603" s="2">
        <v>40359</v>
      </c>
      <c r="P603" s="2">
        <v>40373</v>
      </c>
      <c r="Q603" s="1" t="s">
        <v>23</v>
      </c>
    </row>
    <row r="604" spans="1:17" x14ac:dyDescent="0.25">
      <c r="A604" s="1" t="s">
        <v>24</v>
      </c>
      <c r="B604" s="1" t="s">
        <v>371</v>
      </c>
      <c r="C604" s="1" t="s">
        <v>419</v>
      </c>
      <c r="D604" s="1" t="s">
        <v>624</v>
      </c>
      <c r="E604" s="1" t="s">
        <v>622</v>
      </c>
      <c r="F604" s="1" t="s">
        <v>19</v>
      </c>
      <c r="G604" s="1" t="s">
        <v>33</v>
      </c>
      <c r="H604" s="1" t="s">
        <v>21</v>
      </c>
      <c r="I604" s="1" t="s">
        <v>22</v>
      </c>
      <c r="J604" s="3">
        <v>-970</v>
      </c>
      <c r="K604" s="1" t="s">
        <v>391</v>
      </c>
      <c r="L604" s="1" t="s">
        <v>22</v>
      </c>
      <c r="M604" s="1" t="s">
        <v>392</v>
      </c>
      <c r="N604" s="1" t="s">
        <v>419</v>
      </c>
      <c r="O604" s="2">
        <v>40359</v>
      </c>
      <c r="P604" s="2">
        <v>40373</v>
      </c>
      <c r="Q604" s="1" t="s">
        <v>23</v>
      </c>
    </row>
    <row r="605" spans="1:17" x14ac:dyDescent="0.25">
      <c r="A605" s="1" t="s">
        <v>24</v>
      </c>
      <c r="B605" s="1" t="s">
        <v>371</v>
      </c>
      <c r="C605" s="1" t="s">
        <v>419</v>
      </c>
      <c r="D605" s="1" t="s">
        <v>623</v>
      </c>
      <c r="E605" s="1" t="s">
        <v>620</v>
      </c>
      <c r="F605" s="1" t="s">
        <v>19</v>
      </c>
      <c r="G605" s="1" t="s">
        <v>33</v>
      </c>
      <c r="H605" s="1" t="s">
        <v>21</v>
      </c>
      <c r="I605" s="1" t="s">
        <v>22</v>
      </c>
      <c r="J605" s="3">
        <v>-380</v>
      </c>
      <c r="K605" s="1" t="s">
        <v>391</v>
      </c>
      <c r="L605" s="1" t="s">
        <v>22</v>
      </c>
      <c r="M605" s="1" t="s">
        <v>392</v>
      </c>
      <c r="N605" s="1" t="s">
        <v>419</v>
      </c>
      <c r="O605" s="2">
        <v>40359</v>
      </c>
      <c r="P605" s="2">
        <v>40373</v>
      </c>
      <c r="Q605" s="1" t="s">
        <v>23</v>
      </c>
    </row>
    <row r="606" spans="1:17" x14ac:dyDescent="0.25">
      <c r="A606" s="1" t="s">
        <v>24</v>
      </c>
      <c r="B606" s="1" t="s">
        <v>371</v>
      </c>
      <c r="C606" s="1" t="s">
        <v>419</v>
      </c>
      <c r="D606" s="1" t="s">
        <v>624</v>
      </c>
      <c r="E606" s="1" t="s">
        <v>622</v>
      </c>
      <c r="F606" s="1" t="s">
        <v>19</v>
      </c>
      <c r="G606" s="1" t="s">
        <v>33</v>
      </c>
      <c r="H606" s="1" t="s">
        <v>21</v>
      </c>
      <c r="I606" s="1" t="s">
        <v>22</v>
      </c>
      <c r="J606" s="3">
        <v>-161</v>
      </c>
      <c r="K606" s="1" t="s">
        <v>391</v>
      </c>
      <c r="L606" s="1" t="s">
        <v>22</v>
      </c>
      <c r="M606" s="1" t="s">
        <v>392</v>
      </c>
      <c r="N606" s="1" t="s">
        <v>419</v>
      </c>
      <c r="O606" s="2">
        <v>40359</v>
      </c>
      <c r="P606" s="2">
        <v>40373</v>
      </c>
      <c r="Q606" s="1" t="s">
        <v>23</v>
      </c>
    </row>
    <row r="607" spans="1:17" x14ac:dyDescent="0.25">
      <c r="A607" s="1" t="s">
        <v>24</v>
      </c>
      <c r="B607" s="1" t="s">
        <v>371</v>
      </c>
      <c r="C607" s="1" t="s">
        <v>419</v>
      </c>
      <c r="D607" s="1" t="s">
        <v>623</v>
      </c>
      <c r="E607" s="1" t="s">
        <v>620</v>
      </c>
      <c r="F607" s="1" t="s">
        <v>19</v>
      </c>
      <c r="G607" s="1" t="s">
        <v>33</v>
      </c>
      <c r="H607" s="1" t="s">
        <v>21</v>
      </c>
      <c r="I607" s="1" t="s">
        <v>22</v>
      </c>
      <c r="J607" s="3">
        <v>-3649</v>
      </c>
      <c r="K607" s="1" t="s">
        <v>391</v>
      </c>
      <c r="L607" s="1" t="s">
        <v>22</v>
      </c>
      <c r="M607" s="1" t="s">
        <v>392</v>
      </c>
      <c r="N607" s="1" t="s">
        <v>419</v>
      </c>
      <c r="O607" s="2">
        <v>40359</v>
      </c>
      <c r="P607" s="2">
        <v>40373</v>
      </c>
      <c r="Q607" s="1" t="s">
        <v>23</v>
      </c>
    </row>
    <row r="608" spans="1:17" x14ac:dyDescent="0.25">
      <c r="A608" s="1" t="s">
        <v>24</v>
      </c>
      <c r="B608" s="1" t="s">
        <v>371</v>
      </c>
      <c r="C608" s="1" t="s">
        <v>419</v>
      </c>
      <c r="D608" s="1" t="s">
        <v>623</v>
      </c>
      <c r="E608" s="1" t="s">
        <v>620</v>
      </c>
      <c r="F608" s="1" t="s">
        <v>19</v>
      </c>
      <c r="G608" s="1" t="s">
        <v>33</v>
      </c>
      <c r="H608" s="1" t="s">
        <v>21</v>
      </c>
      <c r="I608" s="1" t="s">
        <v>22</v>
      </c>
      <c r="J608" s="3">
        <v>-607</v>
      </c>
      <c r="K608" s="1" t="s">
        <v>391</v>
      </c>
      <c r="L608" s="1" t="s">
        <v>22</v>
      </c>
      <c r="M608" s="1" t="s">
        <v>392</v>
      </c>
      <c r="N608" s="1" t="s">
        <v>419</v>
      </c>
      <c r="O608" s="2">
        <v>40359</v>
      </c>
      <c r="P608" s="2">
        <v>40373</v>
      </c>
      <c r="Q608" s="1" t="s">
        <v>23</v>
      </c>
    </row>
    <row r="609" spans="1:17" x14ac:dyDescent="0.25">
      <c r="A609" s="1" t="s">
        <v>24</v>
      </c>
      <c r="B609" s="1" t="s">
        <v>371</v>
      </c>
      <c r="C609" s="1" t="s">
        <v>419</v>
      </c>
      <c r="D609" s="1" t="s">
        <v>623</v>
      </c>
      <c r="E609" s="1" t="s">
        <v>620</v>
      </c>
      <c r="F609" s="1" t="s">
        <v>19</v>
      </c>
      <c r="G609" s="1" t="s">
        <v>33</v>
      </c>
      <c r="H609" s="1" t="s">
        <v>21</v>
      </c>
      <c r="I609" s="1" t="s">
        <v>22</v>
      </c>
      <c r="J609" s="3">
        <v>384</v>
      </c>
      <c r="K609" s="1" t="s">
        <v>391</v>
      </c>
      <c r="L609" s="1" t="s">
        <v>22</v>
      </c>
      <c r="M609" s="1" t="s">
        <v>392</v>
      </c>
      <c r="N609" s="1" t="s">
        <v>419</v>
      </c>
      <c r="O609" s="2">
        <v>40359</v>
      </c>
      <c r="P609" s="2">
        <v>40373</v>
      </c>
      <c r="Q609" s="1" t="s">
        <v>23</v>
      </c>
    </row>
    <row r="610" spans="1:17" x14ac:dyDescent="0.25">
      <c r="A610" s="1" t="s">
        <v>24</v>
      </c>
      <c r="B610" s="1" t="s">
        <v>371</v>
      </c>
      <c r="C610" s="1" t="s">
        <v>419</v>
      </c>
      <c r="D610" s="1" t="s">
        <v>624</v>
      </c>
      <c r="E610" s="1" t="s">
        <v>622</v>
      </c>
      <c r="F610" s="1" t="s">
        <v>19</v>
      </c>
      <c r="G610" s="1" t="s">
        <v>33</v>
      </c>
      <c r="H610" s="1" t="s">
        <v>21</v>
      </c>
      <c r="I610" s="1" t="s">
        <v>22</v>
      </c>
      <c r="J610" s="3">
        <v>7225</v>
      </c>
      <c r="K610" s="1" t="s">
        <v>391</v>
      </c>
      <c r="L610" s="1" t="s">
        <v>22</v>
      </c>
      <c r="M610" s="1" t="s">
        <v>392</v>
      </c>
      <c r="N610" s="1" t="s">
        <v>419</v>
      </c>
      <c r="O610" s="2">
        <v>40359</v>
      </c>
      <c r="P610" s="2">
        <v>40373</v>
      </c>
      <c r="Q610" s="1" t="s">
        <v>23</v>
      </c>
    </row>
    <row r="611" spans="1:17" x14ac:dyDescent="0.25">
      <c r="A611" s="1" t="s">
        <v>24</v>
      </c>
      <c r="B611" s="1" t="s">
        <v>371</v>
      </c>
      <c r="C611" s="1" t="s">
        <v>419</v>
      </c>
      <c r="D611" s="1" t="s">
        <v>623</v>
      </c>
      <c r="E611" s="1" t="s">
        <v>620</v>
      </c>
      <c r="F611" s="1" t="s">
        <v>19</v>
      </c>
      <c r="G611" s="1" t="s">
        <v>33</v>
      </c>
      <c r="H611" s="1" t="s">
        <v>21</v>
      </c>
      <c r="I611" s="1" t="s">
        <v>22</v>
      </c>
      <c r="J611" s="3">
        <v>64</v>
      </c>
      <c r="K611" s="1" t="s">
        <v>391</v>
      </c>
      <c r="L611" s="1" t="s">
        <v>22</v>
      </c>
      <c r="M611" s="1" t="s">
        <v>392</v>
      </c>
      <c r="N611" s="1" t="s">
        <v>419</v>
      </c>
      <c r="O611" s="2">
        <v>40359</v>
      </c>
      <c r="P611" s="2">
        <v>40373</v>
      </c>
      <c r="Q611" s="1" t="s">
        <v>23</v>
      </c>
    </row>
    <row r="612" spans="1:17" x14ac:dyDescent="0.25">
      <c r="A612" s="1" t="s">
        <v>24</v>
      </c>
      <c r="B612" s="1" t="s">
        <v>371</v>
      </c>
      <c r="C612" s="1" t="s">
        <v>419</v>
      </c>
      <c r="D612" s="1" t="s">
        <v>624</v>
      </c>
      <c r="E612" s="1" t="s">
        <v>622</v>
      </c>
      <c r="F612" s="1" t="s">
        <v>19</v>
      </c>
      <c r="G612" s="1" t="s">
        <v>33</v>
      </c>
      <c r="H612" s="1" t="s">
        <v>21</v>
      </c>
      <c r="I612" s="1" t="s">
        <v>22</v>
      </c>
      <c r="J612" s="3">
        <v>1201</v>
      </c>
      <c r="K612" s="1" t="s">
        <v>391</v>
      </c>
      <c r="L612" s="1" t="s">
        <v>22</v>
      </c>
      <c r="M612" s="1" t="s">
        <v>392</v>
      </c>
      <c r="N612" s="1" t="s">
        <v>419</v>
      </c>
      <c r="O612" s="2">
        <v>40359</v>
      </c>
      <c r="P612" s="2">
        <v>40373</v>
      </c>
      <c r="Q612" s="1" t="s">
        <v>23</v>
      </c>
    </row>
    <row r="613" spans="1:17" x14ac:dyDescent="0.25">
      <c r="A613" s="1" t="s">
        <v>24</v>
      </c>
      <c r="B613" s="1" t="s">
        <v>371</v>
      </c>
      <c r="C613" s="1" t="s">
        <v>420</v>
      </c>
      <c r="D613" s="1" t="s">
        <v>623</v>
      </c>
      <c r="E613" s="1" t="s">
        <v>620</v>
      </c>
      <c r="F613" s="1" t="s">
        <v>19</v>
      </c>
      <c r="G613" s="1" t="s">
        <v>33</v>
      </c>
      <c r="H613" s="1" t="s">
        <v>21</v>
      </c>
      <c r="I613" s="1" t="s">
        <v>22</v>
      </c>
      <c r="J613" s="3">
        <v>-64</v>
      </c>
      <c r="K613" s="1" t="s">
        <v>391</v>
      </c>
      <c r="L613" s="1" t="s">
        <v>22</v>
      </c>
      <c r="M613" s="1" t="s">
        <v>392</v>
      </c>
      <c r="N613" s="1" t="s">
        <v>420</v>
      </c>
      <c r="O613" s="2">
        <v>40359</v>
      </c>
      <c r="P613" s="2">
        <v>40568</v>
      </c>
      <c r="Q613" s="1" t="s">
        <v>23</v>
      </c>
    </row>
    <row r="614" spans="1:17" x14ac:dyDescent="0.25">
      <c r="A614" s="1" t="s">
        <v>24</v>
      </c>
      <c r="B614" s="1" t="s">
        <v>371</v>
      </c>
      <c r="C614" s="1" t="s">
        <v>420</v>
      </c>
      <c r="D614" s="1" t="s">
        <v>623</v>
      </c>
      <c r="E614" s="1" t="s">
        <v>620</v>
      </c>
      <c r="F614" s="1" t="s">
        <v>19</v>
      </c>
      <c r="G614" s="1" t="s">
        <v>33</v>
      </c>
      <c r="H614" s="1" t="s">
        <v>21</v>
      </c>
      <c r="I614" s="1" t="s">
        <v>22</v>
      </c>
      <c r="J614" s="3">
        <v>-123</v>
      </c>
      <c r="K614" s="1" t="s">
        <v>391</v>
      </c>
      <c r="L614" s="1" t="s">
        <v>22</v>
      </c>
      <c r="M614" s="1" t="s">
        <v>392</v>
      </c>
      <c r="N614" s="1" t="s">
        <v>420</v>
      </c>
      <c r="O614" s="2">
        <v>40359</v>
      </c>
      <c r="P614" s="2">
        <v>40568</v>
      </c>
      <c r="Q614" s="1" t="s">
        <v>23</v>
      </c>
    </row>
    <row r="615" spans="1:17" x14ac:dyDescent="0.25">
      <c r="A615" s="1" t="s">
        <v>24</v>
      </c>
      <c r="B615" s="1" t="s">
        <v>371</v>
      </c>
      <c r="C615" s="1" t="s">
        <v>420</v>
      </c>
      <c r="D615" s="1" t="s">
        <v>624</v>
      </c>
      <c r="E615" s="1" t="s">
        <v>622</v>
      </c>
      <c r="F615" s="1" t="s">
        <v>19</v>
      </c>
      <c r="G615" s="1" t="s">
        <v>33</v>
      </c>
      <c r="H615" s="1" t="s">
        <v>21</v>
      </c>
      <c r="I615" s="1" t="s">
        <v>22</v>
      </c>
      <c r="J615" s="3">
        <v>161</v>
      </c>
      <c r="K615" s="1" t="s">
        <v>391</v>
      </c>
      <c r="L615" s="1" t="s">
        <v>22</v>
      </c>
      <c r="M615" s="1" t="s">
        <v>392</v>
      </c>
      <c r="N615" s="1" t="s">
        <v>420</v>
      </c>
      <c r="O615" s="2">
        <v>40359</v>
      </c>
      <c r="P615" s="2">
        <v>40568</v>
      </c>
      <c r="Q615" s="1" t="s">
        <v>23</v>
      </c>
    </row>
    <row r="616" spans="1:17" x14ac:dyDescent="0.25">
      <c r="A616" s="1" t="s">
        <v>24</v>
      </c>
      <c r="B616" s="1" t="s">
        <v>371</v>
      </c>
      <c r="C616" s="1" t="s">
        <v>420</v>
      </c>
      <c r="D616" s="1" t="s">
        <v>623</v>
      </c>
      <c r="E616" s="1" t="s">
        <v>620</v>
      </c>
      <c r="F616" s="1" t="s">
        <v>19</v>
      </c>
      <c r="G616" s="1" t="s">
        <v>33</v>
      </c>
      <c r="H616" s="1" t="s">
        <v>21</v>
      </c>
      <c r="I616" s="1" t="s">
        <v>22</v>
      </c>
      <c r="J616" s="3">
        <v>380</v>
      </c>
      <c r="K616" s="1" t="s">
        <v>391</v>
      </c>
      <c r="L616" s="1" t="s">
        <v>22</v>
      </c>
      <c r="M616" s="1" t="s">
        <v>392</v>
      </c>
      <c r="N616" s="1" t="s">
        <v>420</v>
      </c>
      <c r="O616" s="2">
        <v>40359</v>
      </c>
      <c r="P616" s="2">
        <v>40568</v>
      </c>
      <c r="Q616" s="1" t="s">
        <v>23</v>
      </c>
    </row>
    <row r="617" spans="1:17" x14ac:dyDescent="0.25">
      <c r="A617" s="1" t="s">
        <v>24</v>
      </c>
      <c r="B617" s="1" t="s">
        <v>371</v>
      </c>
      <c r="C617" s="1" t="s">
        <v>420</v>
      </c>
      <c r="D617" s="1" t="s">
        <v>623</v>
      </c>
      <c r="E617" s="1" t="s">
        <v>620</v>
      </c>
      <c r="F617" s="1" t="s">
        <v>19</v>
      </c>
      <c r="G617" s="1" t="s">
        <v>33</v>
      </c>
      <c r="H617" s="1" t="s">
        <v>21</v>
      </c>
      <c r="I617" s="1" t="s">
        <v>22</v>
      </c>
      <c r="J617" s="3">
        <v>-384</v>
      </c>
      <c r="K617" s="1" t="s">
        <v>391</v>
      </c>
      <c r="L617" s="1" t="s">
        <v>22</v>
      </c>
      <c r="M617" s="1" t="s">
        <v>392</v>
      </c>
      <c r="N617" s="1" t="s">
        <v>420</v>
      </c>
      <c r="O617" s="2">
        <v>40359</v>
      </c>
      <c r="P617" s="2">
        <v>40568</v>
      </c>
      <c r="Q617" s="1" t="s">
        <v>23</v>
      </c>
    </row>
    <row r="618" spans="1:17" x14ac:dyDescent="0.25">
      <c r="A618" s="1" t="s">
        <v>24</v>
      </c>
      <c r="B618" s="1" t="s">
        <v>371</v>
      </c>
      <c r="C618" s="1" t="s">
        <v>420</v>
      </c>
      <c r="D618" s="1" t="s">
        <v>623</v>
      </c>
      <c r="E618" s="1" t="s">
        <v>620</v>
      </c>
      <c r="F618" s="1" t="s">
        <v>19</v>
      </c>
      <c r="G618" s="1" t="s">
        <v>33</v>
      </c>
      <c r="H618" s="1" t="s">
        <v>21</v>
      </c>
      <c r="I618" s="1" t="s">
        <v>22</v>
      </c>
      <c r="J618" s="3">
        <v>607</v>
      </c>
      <c r="K618" s="1" t="s">
        <v>391</v>
      </c>
      <c r="L618" s="1" t="s">
        <v>22</v>
      </c>
      <c r="M618" s="1" t="s">
        <v>392</v>
      </c>
      <c r="N618" s="1" t="s">
        <v>420</v>
      </c>
      <c r="O618" s="2">
        <v>40359</v>
      </c>
      <c r="P618" s="2">
        <v>40568</v>
      </c>
      <c r="Q618" s="1" t="s">
        <v>23</v>
      </c>
    </row>
    <row r="619" spans="1:17" x14ac:dyDescent="0.25">
      <c r="A619" s="1" t="s">
        <v>24</v>
      </c>
      <c r="B619" s="1" t="s">
        <v>371</v>
      </c>
      <c r="C619" s="1" t="s">
        <v>420</v>
      </c>
      <c r="D619" s="1" t="s">
        <v>623</v>
      </c>
      <c r="E619" s="1" t="s">
        <v>620</v>
      </c>
      <c r="F619" s="1" t="s">
        <v>19</v>
      </c>
      <c r="G619" s="1" t="s">
        <v>33</v>
      </c>
      <c r="H619" s="1" t="s">
        <v>21</v>
      </c>
      <c r="I619" s="1" t="s">
        <v>22</v>
      </c>
      <c r="J619" s="3">
        <v>-741</v>
      </c>
      <c r="K619" s="1" t="s">
        <v>391</v>
      </c>
      <c r="L619" s="1" t="s">
        <v>22</v>
      </c>
      <c r="M619" s="1" t="s">
        <v>392</v>
      </c>
      <c r="N619" s="1" t="s">
        <v>420</v>
      </c>
      <c r="O619" s="2">
        <v>40359</v>
      </c>
      <c r="P619" s="2">
        <v>40568</v>
      </c>
      <c r="Q619" s="1" t="s">
        <v>23</v>
      </c>
    </row>
    <row r="620" spans="1:17" x14ac:dyDescent="0.25">
      <c r="A620" s="1" t="s">
        <v>24</v>
      </c>
      <c r="B620" s="1" t="s">
        <v>371</v>
      </c>
      <c r="C620" s="1" t="s">
        <v>420</v>
      </c>
      <c r="D620" s="1" t="s">
        <v>624</v>
      </c>
      <c r="E620" s="1" t="s">
        <v>622</v>
      </c>
      <c r="F620" s="1" t="s">
        <v>19</v>
      </c>
      <c r="G620" s="1" t="s">
        <v>33</v>
      </c>
      <c r="H620" s="1" t="s">
        <v>21</v>
      </c>
      <c r="I620" s="1" t="s">
        <v>22</v>
      </c>
      <c r="J620" s="3">
        <v>970</v>
      </c>
      <c r="K620" s="1" t="s">
        <v>391</v>
      </c>
      <c r="L620" s="1" t="s">
        <v>22</v>
      </c>
      <c r="M620" s="1" t="s">
        <v>392</v>
      </c>
      <c r="N620" s="1" t="s">
        <v>420</v>
      </c>
      <c r="O620" s="2">
        <v>40359</v>
      </c>
      <c r="P620" s="2">
        <v>40568</v>
      </c>
      <c r="Q620" s="1" t="s">
        <v>23</v>
      </c>
    </row>
    <row r="621" spans="1:17" x14ac:dyDescent="0.25">
      <c r="A621" s="1" t="s">
        <v>24</v>
      </c>
      <c r="B621" s="1" t="s">
        <v>371</v>
      </c>
      <c r="C621" s="1" t="s">
        <v>420</v>
      </c>
      <c r="D621" s="1" t="s">
        <v>624</v>
      </c>
      <c r="E621" s="1" t="s">
        <v>622</v>
      </c>
      <c r="F621" s="1" t="s">
        <v>19</v>
      </c>
      <c r="G621" s="1" t="s">
        <v>33</v>
      </c>
      <c r="H621" s="1" t="s">
        <v>21</v>
      </c>
      <c r="I621" s="1" t="s">
        <v>22</v>
      </c>
      <c r="J621" s="3">
        <v>-1201</v>
      </c>
      <c r="K621" s="1" t="s">
        <v>391</v>
      </c>
      <c r="L621" s="1" t="s">
        <v>22</v>
      </c>
      <c r="M621" s="1" t="s">
        <v>392</v>
      </c>
      <c r="N621" s="1" t="s">
        <v>420</v>
      </c>
      <c r="O621" s="2">
        <v>40359</v>
      </c>
      <c r="P621" s="2">
        <v>40568</v>
      </c>
      <c r="Q621" s="1" t="s">
        <v>23</v>
      </c>
    </row>
    <row r="622" spans="1:17" x14ac:dyDescent="0.25">
      <c r="A622" s="1" t="s">
        <v>24</v>
      </c>
      <c r="B622" s="1" t="s">
        <v>371</v>
      </c>
      <c r="C622" s="1" t="s">
        <v>420</v>
      </c>
      <c r="D622" s="1" t="s">
        <v>624</v>
      </c>
      <c r="E622" s="1" t="s">
        <v>622</v>
      </c>
      <c r="F622" s="1" t="s">
        <v>19</v>
      </c>
      <c r="G622" s="1" t="s">
        <v>33</v>
      </c>
      <c r="H622" s="1" t="s">
        <v>21</v>
      </c>
      <c r="I622" s="1" t="s">
        <v>22</v>
      </c>
      <c r="J622" s="3">
        <v>-1244</v>
      </c>
      <c r="K622" s="1" t="s">
        <v>391</v>
      </c>
      <c r="L622" s="1" t="s">
        <v>22</v>
      </c>
      <c r="M622" s="1" t="s">
        <v>392</v>
      </c>
      <c r="N622" s="1" t="s">
        <v>420</v>
      </c>
      <c r="O622" s="2">
        <v>40359</v>
      </c>
      <c r="P622" s="2">
        <v>40568</v>
      </c>
      <c r="Q622" s="1" t="s">
        <v>23</v>
      </c>
    </row>
    <row r="623" spans="1:17" x14ac:dyDescent="0.25">
      <c r="A623" s="1" t="s">
        <v>24</v>
      </c>
      <c r="B623" s="1" t="s">
        <v>371</v>
      </c>
      <c r="C623" s="1" t="s">
        <v>420</v>
      </c>
      <c r="D623" s="1" t="s">
        <v>623</v>
      </c>
      <c r="E623" s="1" t="s">
        <v>620</v>
      </c>
      <c r="F623" s="1" t="s">
        <v>19</v>
      </c>
      <c r="G623" s="1" t="s">
        <v>33</v>
      </c>
      <c r="H623" s="1" t="s">
        <v>21</v>
      </c>
      <c r="I623" s="1" t="s">
        <v>22</v>
      </c>
      <c r="J623" s="3">
        <v>2282</v>
      </c>
      <c r="K623" s="1" t="s">
        <v>391</v>
      </c>
      <c r="L623" s="1" t="s">
        <v>22</v>
      </c>
      <c r="M623" s="1" t="s">
        <v>392</v>
      </c>
      <c r="N623" s="1" t="s">
        <v>420</v>
      </c>
      <c r="O623" s="2">
        <v>40359</v>
      </c>
      <c r="P623" s="2">
        <v>40568</v>
      </c>
      <c r="Q623" s="1" t="s">
        <v>23</v>
      </c>
    </row>
    <row r="624" spans="1:17" x14ac:dyDescent="0.25">
      <c r="A624" s="1" t="s">
        <v>24</v>
      </c>
      <c r="B624" s="1" t="s">
        <v>371</v>
      </c>
      <c r="C624" s="1" t="s">
        <v>420</v>
      </c>
      <c r="D624" s="1" t="s">
        <v>623</v>
      </c>
      <c r="E624" s="1" t="s">
        <v>620</v>
      </c>
      <c r="F624" s="1" t="s">
        <v>19</v>
      </c>
      <c r="G624" s="1" t="s">
        <v>33</v>
      </c>
      <c r="H624" s="1" t="s">
        <v>21</v>
      </c>
      <c r="I624" s="1" t="s">
        <v>22</v>
      </c>
      <c r="J624" s="3">
        <v>-2927</v>
      </c>
      <c r="K624" s="1" t="s">
        <v>391</v>
      </c>
      <c r="L624" s="1" t="s">
        <v>22</v>
      </c>
      <c r="M624" s="1" t="s">
        <v>392</v>
      </c>
      <c r="N624" s="1" t="s">
        <v>420</v>
      </c>
      <c r="O624" s="2">
        <v>40359</v>
      </c>
      <c r="P624" s="2">
        <v>40568</v>
      </c>
      <c r="Q624" s="1" t="s">
        <v>23</v>
      </c>
    </row>
    <row r="625" spans="1:17" x14ac:dyDescent="0.25">
      <c r="A625" s="1" t="s">
        <v>24</v>
      </c>
      <c r="B625" s="1" t="s">
        <v>371</v>
      </c>
      <c r="C625" s="1" t="s">
        <v>420</v>
      </c>
      <c r="D625" s="1" t="s">
        <v>623</v>
      </c>
      <c r="E625" s="1" t="s">
        <v>620</v>
      </c>
      <c r="F625" s="1" t="s">
        <v>19</v>
      </c>
      <c r="G625" s="1" t="s">
        <v>33</v>
      </c>
      <c r="H625" s="1" t="s">
        <v>21</v>
      </c>
      <c r="I625" s="1" t="s">
        <v>22</v>
      </c>
      <c r="J625" s="3">
        <v>3649</v>
      </c>
      <c r="K625" s="1" t="s">
        <v>391</v>
      </c>
      <c r="L625" s="1" t="s">
        <v>22</v>
      </c>
      <c r="M625" s="1" t="s">
        <v>392</v>
      </c>
      <c r="N625" s="1" t="s">
        <v>420</v>
      </c>
      <c r="O625" s="2">
        <v>40359</v>
      </c>
      <c r="P625" s="2">
        <v>40568</v>
      </c>
      <c r="Q625" s="1" t="s">
        <v>23</v>
      </c>
    </row>
    <row r="626" spans="1:17" x14ac:dyDescent="0.25">
      <c r="A626" s="1" t="s">
        <v>24</v>
      </c>
      <c r="B626" s="1" t="s">
        <v>371</v>
      </c>
      <c r="C626" s="1" t="s">
        <v>420</v>
      </c>
      <c r="D626" s="1" t="s">
        <v>624</v>
      </c>
      <c r="E626" s="1" t="s">
        <v>622</v>
      </c>
      <c r="F626" s="1" t="s">
        <v>19</v>
      </c>
      <c r="G626" s="1" t="s">
        <v>33</v>
      </c>
      <c r="H626" s="1" t="s">
        <v>21</v>
      </c>
      <c r="I626" s="1" t="s">
        <v>22</v>
      </c>
      <c r="J626" s="3">
        <v>-7225</v>
      </c>
      <c r="K626" s="1" t="s">
        <v>391</v>
      </c>
      <c r="L626" s="1" t="s">
        <v>22</v>
      </c>
      <c r="M626" s="1" t="s">
        <v>392</v>
      </c>
      <c r="N626" s="1" t="s">
        <v>420</v>
      </c>
      <c r="O626" s="2">
        <v>40359</v>
      </c>
      <c r="P626" s="2">
        <v>40568</v>
      </c>
      <c r="Q626" s="1" t="s">
        <v>23</v>
      </c>
    </row>
    <row r="627" spans="1:17" x14ac:dyDescent="0.25">
      <c r="A627" s="1" t="s">
        <v>24</v>
      </c>
      <c r="B627" s="1" t="s">
        <v>371</v>
      </c>
      <c r="C627" s="1" t="s">
        <v>420</v>
      </c>
      <c r="D627" s="1" t="s">
        <v>624</v>
      </c>
      <c r="E627" s="1" t="s">
        <v>622</v>
      </c>
      <c r="F627" s="1" t="s">
        <v>19</v>
      </c>
      <c r="G627" s="1" t="s">
        <v>33</v>
      </c>
      <c r="H627" s="1" t="s">
        <v>21</v>
      </c>
      <c r="I627" s="1" t="s">
        <v>22</v>
      </c>
      <c r="J627" s="3">
        <v>-7481</v>
      </c>
      <c r="K627" s="1" t="s">
        <v>391</v>
      </c>
      <c r="L627" s="1" t="s">
        <v>22</v>
      </c>
      <c r="M627" s="1" t="s">
        <v>392</v>
      </c>
      <c r="N627" s="1" t="s">
        <v>420</v>
      </c>
      <c r="O627" s="2">
        <v>40359</v>
      </c>
      <c r="P627" s="2">
        <v>40568</v>
      </c>
      <c r="Q627" s="1" t="s">
        <v>23</v>
      </c>
    </row>
    <row r="628" spans="1:17" x14ac:dyDescent="0.25">
      <c r="A628" s="1" t="s">
        <v>24</v>
      </c>
      <c r="B628" s="1" t="s">
        <v>371</v>
      </c>
      <c r="C628" s="1" t="s">
        <v>420</v>
      </c>
      <c r="D628" s="1" t="s">
        <v>623</v>
      </c>
      <c r="E628" s="1" t="s">
        <v>620</v>
      </c>
      <c r="F628" s="1" t="s">
        <v>19</v>
      </c>
      <c r="G628" s="1" t="s">
        <v>33</v>
      </c>
      <c r="H628" s="1" t="s">
        <v>21</v>
      </c>
      <c r="I628" s="1" t="s">
        <v>22</v>
      </c>
      <c r="J628" s="3">
        <v>-17603</v>
      </c>
      <c r="K628" s="1" t="s">
        <v>391</v>
      </c>
      <c r="L628" s="1" t="s">
        <v>22</v>
      </c>
      <c r="M628" s="1" t="s">
        <v>392</v>
      </c>
      <c r="N628" s="1" t="s">
        <v>420</v>
      </c>
      <c r="O628" s="2">
        <v>40359</v>
      </c>
      <c r="P628" s="2">
        <v>40568</v>
      </c>
      <c r="Q628" s="1" t="s">
        <v>23</v>
      </c>
    </row>
    <row r="629" spans="1:17" x14ac:dyDescent="0.25">
      <c r="A629" s="1" t="s">
        <v>24</v>
      </c>
      <c r="B629" s="1" t="s">
        <v>371</v>
      </c>
      <c r="C629" s="1" t="s">
        <v>420</v>
      </c>
      <c r="D629" s="1" t="s">
        <v>623</v>
      </c>
      <c r="E629" s="1" t="s">
        <v>620</v>
      </c>
      <c r="F629" s="1" t="s">
        <v>19</v>
      </c>
      <c r="G629" s="1" t="s">
        <v>33</v>
      </c>
      <c r="H629" s="1" t="s">
        <v>21</v>
      </c>
      <c r="I629" s="1" t="s">
        <v>22</v>
      </c>
      <c r="J629" s="3">
        <v>-3649</v>
      </c>
      <c r="K629" s="1" t="s">
        <v>391</v>
      </c>
      <c r="L629" s="1" t="s">
        <v>22</v>
      </c>
      <c r="M629" s="1" t="s">
        <v>392</v>
      </c>
      <c r="N629" s="1" t="s">
        <v>420</v>
      </c>
      <c r="O629" s="2">
        <v>40359</v>
      </c>
      <c r="P629" s="2">
        <v>40568</v>
      </c>
      <c r="Q629" s="1" t="s">
        <v>23</v>
      </c>
    </row>
    <row r="630" spans="1:17" x14ac:dyDescent="0.25">
      <c r="A630" s="1" t="s">
        <v>24</v>
      </c>
      <c r="B630" s="1" t="s">
        <v>371</v>
      </c>
      <c r="C630" s="1" t="s">
        <v>420</v>
      </c>
      <c r="D630" s="1" t="s">
        <v>623</v>
      </c>
      <c r="E630" s="1" t="s">
        <v>620</v>
      </c>
      <c r="F630" s="1" t="s">
        <v>19</v>
      </c>
      <c r="G630" s="1" t="s">
        <v>33</v>
      </c>
      <c r="H630" s="1" t="s">
        <v>21</v>
      </c>
      <c r="I630" s="1" t="s">
        <v>22</v>
      </c>
      <c r="J630" s="3">
        <v>-607</v>
      </c>
      <c r="K630" s="1" t="s">
        <v>391</v>
      </c>
      <c r="L630" s="1" t="s">
        <v>22</v>
      </c>
      <c r="M630" s="1" t="s">
        <v>392</v>
      </c>
      <c r="N630" s="1" t="s">
        <v>420</v>
      </c>
      <c r="O630" s="2">
        <v>40359</v>
      </c>
      <c r="P630" s="2">
        <v>40568</v>
      </c>
      <c r="Q630" s="1" t="s">
        <v>23</v>
      </c>
    </row>
    <row r="631" spans="1:17" x14ac:dyDescent="0.25">
      <c r="A631" s="1" t="s">
        <v>24</v>
      </c>
      <c r="B631" s="1" t="s">
        <v>371</v>
      </c>
      <c r="C631" s="1" t="s">
        <v>420</v>
      </c>
      <c r="D631" s="1" t="s">
        <v>647</v>
      </c>
      <c r="E631" s="1" t="s">
        <v>620</v>
      </c>
      <c r="F631" s="1" t="s">
        <v>19</v>
      </c>
      <c r="G631" s="1" t="s">
        <v>59</v>
      </c>
      <c r="H631" s="1" t="s">
        <v>21</v>
      </c>
      <c r="I631" s="1" t="s">
        <v>22</v>
      </c>
      <c r="J631" s="3">
        <v>384</v>
      </c>
      <c r="K631" s="1" t="s">
        <v>391</v>
      </c>
      <c r="L631" s="1" t="s">
        <v>22</v>
      </c>
      <c r="M631" s="1" t="s">
        <v>392</v>
      </c>
      <c r="N631" s="1" t="s">
        <v>420</v>
      </c>
      <c r="O631" s="2">
        <v>40359</v>
      </c>
      <c r="P631" s="2">
        <v>40568</v>
      </c>
      <c r="Q631" s="1" t="s">
        <v>23</v>
      </c>
    </row>
    <row r="632" spans="1:17" x14ac:dyDescent="0.25">
      <c r="A632" s="1" t="s">
        <v>24</v>
      </c>
      <c r="B632" s="1" t="s">
        <v>371</v>
      </c>
      <c r="C632" s="1" t="s">
        <v>420</v>
      </c>
      <c r="D632" s="1" t="s">
        <v>647</v>
      </c>
      <c r="E632" s="1" t="s">
        <v>620</v>
      </c>
      <c r="F632" s="1" t="s">
        <v>19</v>
      </c>
      <c r="G632" s="1" t="s">
        <v>59</v>
      </c>
      <c r="H632" s="1" t="s">
        <v>21</v>
      </c>
      <c r="I632" s="1" t="s">
        <v>22</v>
      </c>
      <c r="J632" s="3">
        <v>64</v>
      </c>
      <c r="K632" s="1" t="s">
        <v>391</v>
      </c>
      <c r="L632" s="1" t="s">
        <v>22</v>
      </c>
      <c r="M632" s="1" t="s">
        <v>392</v>
      </c>
      <c r="N632" s="1" t="s">
        <v>420</v>
      </c>
      <c r="O632" s="2">
        <v>40359</v>
      </c>
      <c r="P632" s="2">
        <v>40568</v>
      </c>
      <c r="Q632" s="1" t="s">
        <v>23</v>
      </c>
    </row>
    <row r="633" spans="1:17" x14ac:dyDescent="0.25">
      <c r="A633" s="1" t="s">
        <v>24</v>
      </c>
      <c r="B633" s="1" t="s">
        <v>371</v>
      </c>
      <c r="C633" s="1" t="s">
        <v>420</v>
      </c>
      <c r="D633" s="1" t="s">
        <v>648</v>
      </c>
      <c r="E633" s="1" t="s">
        <v>622</v>
      </c>
      <c r="F633" s="1" t="s">
        <v>19</v>
      </c>
      <c r="G633" s="1" t="s">
        <v>59</v>
      </c>
      <c r="H633" s="1" t="s">
        <v>21</v>
      </c>
      <c r="I633" s="1" t="s">
        <v>22</v>
      </c>
      <c r="J633" s="3">
        <v>7225</v>
      </c>
      <c r="K633" s="1" t="s">
        <v>391</v>
      </c>
      <c r="L633" s="1" t="s">
        <v>22</v>
      </c>
      <c r="M633" s="1" t="s">
        <v>392</v>
      </c>
      <c r="N633" s="1" t="s">
        <v>420</v>
      </c>
      <c r="O633" s="2">
        <v>40359</v>
      </c>
      <c r="P633" s="2">
        <v>40568</v>
      </c>
      <c r="Q633" s="1" t="s">
        <v>23</v>
      </c>
    </row>
    <row r="634" spans="1:17" x14ac:dyDescent="0.25">
      <c r="A634" s="1" t="s">
        <v>24</v>
      </c>
      <c r="B634" s="1" t="s">
        <v>371</v>
      </c>
      <c r="C634" s="1" t="s">
        <v>420</v>
      </c>
      <c r="D634" s="1" t="s">
        <v>648</v>
      </c>
      <c r="E634" s="1" t="s">
        <v>622</v>
      </c>
      <c r="F634" s="1" t="s">
        <v>19</v>
      </c>
      <c r="G634" s="1" t="s">
        <v>59</v>
      </c>
      <c r="H634" s="1" t="s">
        <v>21</v>
      </c>
      <c r="I634" s="1" t="s">
        <v>22</v>
      </c>
      <c r="J634" s="3">
        <v>1201</v>
      </c>
      <c r="K634" s="1" t="s">
        <v>391</v>
      </c>
      <c r="L634" s="1" t="s">
        <v>22</v>
      </c>
      <c r="M634" s="1" t="s">
        <v>392</v>
      </c>
      <c r="N634" s="1" t="s">
        <v>420</v>
      </c>
      <c r="O634" s="2">
        <v>40359</v>
      </c>
      <c r="P634" s="2">
        <v>40568</v>
      </c>
      <c r="Q634" s="1" t="s">
        <v>23</v>
      </c>
    </row>
    <row r="635" spans="1:17" x14ac:dyDescent="0.25">
      <c r="A635" s="1" t="s">
        <v>24</v>
      </c>
      <c r="B635" s="1" t="s">
        <v>371</v>
      </c>
      <c r="C635" s="1" t="s">
        <v>419</v>
      </c>
      <c r="D635" s="1" t="s">
        <v>637</v>
      </c>
      <c r="E635" s="1" t="s">
        <v>620</v>
      </c>
      <c r="F635" s="1" t="s">
        <v>19</v>
      </c>
      <c r="G635" s="1" t="s">
        <v>188</v>
      </c>
      <c r="H635" s="1" t="s">
        <v>21</v>
      </c>
      <c r="I635" s="1" t="s">
        <v>22</v>
      </c>
      <c r="J635" s="3">
        <v>-24684</v>
      </c>
      <c r="K635" s="1" t="s">
        <v>391</v>
      </c>
      <c r="L635" s="1" t="s">
        <v>22</v>
      </c>
      <c r="M635" s="1" t="s">
        <v>392</v>
      </c>
      <c r="N635" s="1" t="s">
        <v>419</v>
      </c>
      <c r="O635" s="2">
        <v>40359</v>
      </c>
      <c r="P635" s="2">
        <v>40373</v>
      </c>
      <c r="Q635" s="1" t="s">
        <v>23</v>
      </c>
    </row>
    <row r="636" spans="1:17" x14ac:dyDescent="0.25">
      <c r="A636" s="1" t="s">
        <v>24</v>
      </c>
      <c r="B636" s="1" t="s">
        <v>371</v>
      </c>
      <c r="C636" s="1" t="s">
        <v>419</v>
      </c>
      <c r="D636" s="1" t="s">
        <v>638</v>
      </c>
      <c r="E636" s="1" t="s">
        <v>622</v>
      </c>
      <c r="F636" s="1" t="s">
        <v>19</v>
      </c>
      <c r="G636" s="1" t="s">
        <v>188</v>
      </c>
      <c r="H636" s="1" t="s">
        <v>21</v>
      </c>
      <c r="I636" s="1" t="s">
        <v>22</v>
      </c>
      <c r="J636" s="3">
        <v>-9991</v>
      </c>
      <c r="K636" s="1" t="s">
        <v>391</v>
      </c>
      <c r="L636" s="1" t="s">
        <v>22</v>
      </c>
      <c r="M636" s="1" t="s">
        <v>392</v>
      </c>
      <c r="N636" s="1" t="s">
        <v>419</v>
      </c>
      <c r="O636" s="2">
        <v>40359</v>
      </c>
      <c r="P636" s="2">
        <v>40373</v>
      </c>
      <c r="Q636" s="1" t="s">
        <v>23</v>
      </c>
    </row>
    <row r="637" spans="1:17" x14ac:dyDescent="0.25">
      <c r="A637" s="1" t="s">
        <v>24</v>
      </c>
      <c r="B637" s="1" t="s">
        <v>371</v>
      </c>
      <c r="C637" s="1" t="s">
        <v>419</v>
      </c>
      <c r="D637" s="1" t="s">
        <v>637</v>
      </c>
      <c r="E637" s="1" t="s">
        <v>620</v>
      </c>
      <c r="F637" s="1" t="s">
        <v>19</v>
      </c>
      <c r="G637" s="1" t="s">
        <v>188</v>
      </c>
      <c r="H637" s="1" t="s">
        <v>21</v>
      </c>
      <c r="I637" s="1" t="s">
        <v>22</v>
      </c>
      <c r="J637" s="3">
        <v>-4105</v>
      </c>
      <c r="K637" s="1" t="s">
        <v>391</v>
      </c>
      <c r="L637" s="1" t="s">
        <v>22</v>
      </c>
      <c r="M637" s="1" t="s">
        <v>392</v>
      </c>
      <c r="N637" s="1" t="s">
        <v>419</v>
      </c>
      <c r="O637" s="2">
        <v>40359</v>
      </c>
      <c r="P637" s="2">
        <v>40373</v>
      </c>
      <c r="Q637" s="1" t="s">
        <v>23</v>
      </c>
    </row>
    <row r="638" spans="1:17" x14ac:dyDescent="0.25">
      <c r="A638" s="1" t="s">
        <v>24</v>
      </c>
      <c r="B638" s="1" t="s">
        <v>371</v>
      </c>
      <c r="C638" s="1" t="s">
        <v>419</v>
      </c>
      <c r="D638" s="1" t="s">
        <v>638</v>
      </c>
      <c r="E638" s="1" t="s">
        <v>622</v>
      </c>
      <c r="F638" s="1" t="s">
        <v>19</v>
      </c>
      <c r="G638" s="1" t="s">
        <v>188</v>
      </c>
      <c r="H638" s="1" t="s">
        <v>21</v>
      </c>
      <c r="I638" s="1" t="s">
        <v>22</v>
      </c>
      <c r="J638" s="3">
        <v>-1662</v>
      </c>
      <c r="K638" s="1" t="s">
        <v>391</v>
      </c>
      <c r="L638" s="1" t="s">
        <v>22</v>
      </c>
      <c r="M638" s="1" t="s">
        <v>392</v>
      </c>
      <c r="N638" s="1" t="s">
        <v>419</v>
      </c>
      <c r="O638" s="2">
        <v>40359</v>
      </c>
      <c r="P638" s="2">
        <v>40373</v>
      </c>
      <c r="Q638" s="1" t="s">
        <v>23</v>
      </c>
    </row>
    <row r="639" spans="1:17" x14ac:dyDescent="0.25">
      <c r="A639" s="1" t="s">
        <v>24</v>
      </c>
      <c r="B639" s="1" t="s">
        <v>371</v>
      </c>
      <c r="C639" s="1" t="s">
        <v>419</v>
      </c>
      <c r="D639" s="1" t="s">
        <v>639</v>
      </c>
      <c r="E639" s="1" t="s">
        <v>620</v>
      </c>
      <c r="F639" s="1" t="s">
        <v>19</v>
      </c>
      <c r="G639" s="1" t="s">
        <v>379</v>
      </c>
      <c r="H639" s="1" t="s">
        <v>49</v>
      </c>
      <c r="I639" s="1" t="s">
        <v>22</v>
      </c>
      <c r="J639" s="3">
        <v>1248</v>
      </c>
      <c r="K639" s="1" t="s">
        <v>391</v>
      </c>
      <c r="L639" s="1" t="s">
        <v>22</v>
      </c>
      <c r="M639" s="1" t="s">
        <v>392</v>
      </c>
      <c r="N639" s="1" t="s">
        <v>419</v>
      </c>
      <c r="O639" s="2">
        <v>40359</v>
      </c>
      <c r="P639" s="2">
        <v>40373</v>
      </c>
      <c r="Q639" s="1" t="s">
        <v>23</v>
      </c>
    </row>
    <row r="640" spans="1:17" x14ac:dyDescent="0.25">
      <c r="A640" s="1" t="s">
        <v>24</v>
      </c>
      <c r="B640" s="1" t="s">
        <v>371</v>
      </c>
      <c r="C640" s="1" t="s">
        <v>419</v>
      </c>
      <c r="D640" s="1" t="s">
        <v>640</v>
      </c>
      <c r="E640" s="1" t="s">
        <v>622</v>
      </c>
      <c r="F640" s="1" t="s">
        <v>19</v>
      </c>
      <c r="G640" s="1" t="s">
        <v>379</v>
      </c>
      <c r="H640" s="1" t="s">
        <v>49</v>
      </c>
      <c r="I640" s="1" t="s">
        <v>22</v>
      </c>
      <c r="J640" s="3">
        <v>555</v>
      </c>
      <c r="K640" s="1" t="s">
        <v>391</v>
      </c>
      <c r="L640" s="1" t="s">
        <v>22</v>
      </c>
      <c r="M640" s="1" t="s">
        <v>392</v>
      </c>
      <c r="N640" s="1" t="s">
        <v>419</v>
      </c>
      <c r="O640" s="2">
        <v>40359</v>
      </c>
      <c r="P640" s="2">
        <v>40373</v>
      </c>
      <c r="Q640" s="1" t="s">
        <v>23</v>
      </c>
    </row>
    <row r="641" spans="1:17" x14ac:dyDescent="0.25">
      <c r="A641" s="1" t="s">
        <v>24</v>
      </c>
      <c r="B641" s="1" t="s">
        <v>371</v>
      </c>
      <c r="C641" s="1" t="s">
        <v>419</v>
      </c>
      <c r="D641" s="1" t="s">
        <v>639</v>
      </c>
      <c r="E641" s="1" t="s">
        <v>620</v>
      </c>
      <c r="F641" s="1" t="s">
        <v>19</v>
      </c>
      <c r="G641" s="1" t="s">
        <v>379</v>
      </c>
      <c r="H641" s="1" t="s">
        <v>49</v>
      </c>
      <c r="I641" s="1" t="s">
        <v>22</v>
      </c>
      <c r="J641" s="3">
        <v>207</v>
      </c>
      <c r="K641" s="1" t="s">
        <v>391</v>
      </c>
      <c r="L641" s="1" t="s">
        <v>22</v>
      </c>
      <c r="M641" s="1" t="s">
        <v>392</v>
      </c>
      <c r="N641" s="1" t="s">
        <v>419</v>
      </c>
      <c r="O641" s="2">
        <v>40359</v>
      </c>
      <c r="P641" s="2">
        <v>40373</v>
      </c>
      <c r="Q641" s="1" t="s">
        <v>23</v>
      </c>
    </row>
    <row r="642" spans="1:17" x14ac:dyDescent="0.25">
      <c r="A642" s="1" t="s">
        <v>24</v>
      </c>
      <c r="B642" s="1" t="s">
        <v>371</v>
      </c>
      <c r="C642" s="1" t="s">
        <v>419</v>
      </c>
      <c r="D642" s="1" t="s">
        <v>640</v>
      </c>
      <c r="E642" s="1" t="s">
        <v>622</v>
      </c>
      <c r="F642" s="1" t="s">
        <v>19</v>
      </c>
      <c r="G642" s="1" t="s">
        <v>379</v>
      </c>
      <c r="H642" s="1" t="s">
        <v>49</v>
      </c>
      <c r="I642" s="1" t="s">
        <v>22</v>
      </c>
      <c r="J642" s="3">
        <v>92</v>
      </c>
      <c r="K642" s="1" t="s">
        <v>391</v>
      </c>
      <c r="L642" s="1" t="s">
        <v>22</v>
      </c>
      <c r="M642" s="1" t="s">
        <v>392</v>
      </c>
      <c r="N642" s="1" t="s">
        <v>419</v>
      </c>
      <c r="O642" s="2">
        <v>40359</v>
      </c>
      <c r="P642" s="2">
        <v>40373</v>
      </c>
      <c r="Q642" s="1" t="s">
        <v>23</v>
      </c>
    </row>
    <row r="643" spans="1:17" x14ac:dyDescent="0.25">
      <c r="A643" s="1" t="s">
        <v>24</v>
      </c>
      <c r="B643" s="1" t="s">
        <v>371</v>
      </c>
      <c r="C643" s="1" t="s">
        <v>419</v>
      </c>
      <c r="D643" s="1" t="s">
        <v>641</v>
      </c>
      <c r="E643" s="1" t="s">
        <v>620</v>
      </c>
      <c r="F643" s="1" t="s">
        <v>19</v>
      </c>
      <c r="G643" s="1" t="s">
        <v>248</v>
      </c>
      <c r="H643" s="1" t="s">
        <v>49</v>
      </c>
      <c r="I643" s="1" t="s">
        <v>22</v>
      </c>
      <c r="J643" s="3">
        <v>191</v>
      </c>
      <c r="K643" s="1" t="s">
        <v>391</v>
      </c>
      <c r="L643" s="1" t="s">
        <v>22</v>
      </c>
      <c r="M643" s="1" t="s">
        <v>392</v>
      </c>
      <c r="N643" s="1" t="s">
        <v>419</v>
      </c>
      <c r="O643" s="2">
        <v>40359</v>
      </c>
      <c r="P643" s="2">
        <v>40373</v>
      </c>
      <c r="Q643" s="1" t="s">
        <v>23</v>
      </c>
    </row>
    <row r="644" spans="1:17" x14ac:dyDescent="0.25">
      <c r="A644" s="1" t="s">
        <v>24</v>
      </c>
      <c r="B644" s="1" t="s">
        <v>371</v>
      </c>
      <c r="C644" s="1" t="s">
        <v>419</v>
      </c>
      <c r="D644" s="1" t="s">
        <v>642</v>
      </c>
      <c r="E644" s="1" t="s">
        <v>622</v>
      </c>
      <c r="F644" s="1" t="s">
        <v>19</v>
      </c>
      <c r="G644" s="1" t="s">
        <v>248</v>
      </c>
      <c r="H644" s="1" t="s">
        <v>49</v>
      </c>
      <c r="I644" s="1" t="s">
        <v>22</v>
      </c>
      <c r="J644" s="3">
        <v>78</v>
      </c>
      <c r="K644" s="1" t="s">
        <v>391</v>
      </c>
      <c r="L644" s="1" t="s">
        <v>22</v>
      </c>
      <c r="M644" s="1" t="s">
        <v>392</v>
      </c>
      <c r="N644" s="1" t="s">
        <v>419</v>
      </c>
      <c r="O644" s="2">
        <v>40359</v>
      </c>
      <c r="P644" s="2">
        <v>40373</v>
      </c>
      <c r="Q644" s="1" t="s">
        <v>23</v>
      </c>
    </row>
    <row r="645" spans="1:17" x14ac:dyDescent="0.25">
      <c r="A645" s="1" t="s">
        <v>24</v>
      </c>
      <c r="B645" s="1" t="s">
        <v>371</v>
      </c>
      <c r="C645" s="1" t="s">
        <v>419</v>
      </c>
      <c r="D645" s="1" t="s">
        <v>641</v>
      </c>
      <c r="E645" s="1" t="s">
        <v>620</v>
      </c>
      <c r="F645" s="1" t="s">
        <v>19</v>
      </c>
      <c r="G645" s="1" t="s">
        <v>248</v>
      </c>
      <c r="H645" s="1" t="s">
        <v>49</v>
      </c>
      <c r="I645" s="1" t="s">
        <v>22</v>
      </c>
      <c r="J645" s="3">
        <v>31</v>
      </c>
      <c r="K645" s="1" t="s">
        <v>391</v>
      </c>
      <c r="L645" s="1" t="s">
        <v>22</v>
      </c>
      <c r="M645" s="1" t="s">
        <v>392</v>
      </c>
      <c r="N645" s="1" t="s">
        <v>419</v>
      </c>
      <c r="O645" s="2">
        <v>40359</v>
      </c>
      <c r="P645" s="2">
        <v>40373</v>
      </c>
      <c r="Q645" s="1" t="s">
        <v>23</v>
      </c>
    </row>
    <row r="646" spans="1:17" x14ac:dyDescent="0.25">
      <c r="A646" s="1" t="s">
        <v>24</v>
      </c>
      <c r="B646" s="1" t="s">
        <v>371</v>
      </c>
      <c r="C646" s="1" t="s">
        <v>419</v>
      </c>
      <c r="D646" s="1" t="s">
        <v>642</v>
      </c>
      <c r="E646" s="1" t="s">
        <v>622</v>
      </c>
      <c r="F646" s="1" t="s">
        <v>19</v>
      </c>
      <c r="G646" s="1" t="s">
        <v>248</v>
      </c>
      <c r="H646" s="1" t="s">
        <v>49</v>
      </c>
      <c r="I646" s="1" t="s">
        <v>22</v>
      </c>
      <c r="J646" s="3">
        <v>13</v>
      </c>
      <c r="K646" s="1" t="s">
        <v>391</v>
      </c>
      <c r="L646" s="1" t="s">
        <v>22</v>
      </c>
      <c r="M646" s="1" t="s">
        <v>392</v>
      </c>
      <c r="N646" s="1" t="s">
        <v>419</v>
      </c>
      <c r="O646" s="2">
        <v>40359</v>
      </c>
      <c r="P646" s="2">
        <v>40373</v>
      </c>
      <c r="Q646" s="1" t="s">
        <v>23</v>
      </c>
    </row>
    <row r="647" spans="1:17" x14ac:dyDescent="0.25">
      <c r="A647" s="1" t="s">
        <v>24</v>
      </c>
      <c r="B647" s="1" t="s">
        <v>371</v>
      </c>
      <c r="C647" s="1" t="s">
        <v>420</v>
      </c>
      <c r="D647" s="1" t="s">
        <v>642</v>
      </c>
      <c r="E647" s="1" t="s">
        <v>622</v>
      </c>
      <c r="F647" s="1" t="s">
        <v>19</v>
      </c>
      <c r="G647" s="1" t="s">
        <v>248</v>
      </c>
      <c r="H647" s="1" t="s">
        <v>49</v>
      </c>
      <c r="I647" s="1" t="s">
        <v>22</v>
      </c>
      <c r="J647" s="3">
        <v>-13</v>
      </c>
      <c r="K647" s="1" t="s">
        <v>391</v>
      </c>
      <c r="L647" s="1" t="s">
        <v>22</v>
      </c>
      <c r="M647" s="1" t="s">
        <v>392</v>
      </c>
      <c r="N647" s="1" t="s">
        <v>420</v>
      </c>
      <c r="O647" s="2">
        <v>40359</v>
      </c>
      <c r="P647" s="2">
        <v>40568</v>
      </c>
      <c r="Q647" s="1" t="s">
        <v>23</v>
      </c>
    </row>
    <row r="648" spans="1:17" x14ac:dyDescent="0.25">
      <c r="A648" s="1" t="s">
        <v>24</v>
      </c>
      <c r="B648" s="1" t="s">
        <v>371</v>
      </c>
      <c r="C648" s="1" t="s">
        <v>420</v>
      </c>
      <c r="D648" s="1" t="s">
        <v>641</v>
      </c>
      <c r="E648" s="1" t="s">
        <v>620</v>
      </c>
      <c r="F648" s="1" t="s">
        <v>19</v>
      </c>
      <c r="G648" s="1" t="s">
        <v>248</v>
      </c>
      <c r="H648" s="1" t="s">
        <v>49</v>
      </c>
      <c r="I648" s="1" t="s">
        <v>22</v>
      </c>
      <c r="J648" s="3">
        <v>-31</v>
      </c>
      <c r="K648" s="1" t="s">
        <v>391</v>
      </c>
      <c r="L648" s="1" t="s">
        <v>22</v>
      </c>
      <c r="M648" s="1" t="s">
        <v>392</v>
      </c>
      <c r="N648" s="1" t="s">
        <v>420</v>
      </c>
      <c r="O648" s="2">
        <v>40359</v>
      </c>
      <c r="P648" s="2">
        <v>40568</v>
      </c>
      <c r="Q648" s="1" t="s">
        <v>23</v>
      </c>
    </row>
    <row r="649" spans="1:17" x14ac:dyDescent="0.25">
      <c r="A649" s="1" t="s">
        <v>24</v>
      </c>
      <c r="B649" s="1" t="s">
        <v>371</v>
      </c>
      <c r="C649" s="1" t="s">
        <v>420</v>
      </c>
      <c r="D649" s="1" t="s">
        <v>642</v>
      </c>
      <c r="E649" s="1" t="s">
        <v>622</v>
      </c>
      <c r="F649" s="1" t="s">
        <v>19</v>
      </c>
      <c r="G649" s="1" t="s">
        <v>248</v>
      </c>
      <c r="H649" s="1" t="s">
        <v>49</v>
      </c>
      <c r="I649" s="1" t="s">
        <v>22</v>
      </c>
      <c r="J649" s="3">
        <v>-78</v>
      </c>
      <c r="K649" s="1" t="s">
        <v>391</v>
      </c>
      <c r="L649" s="1" t="s">
        <v>22</v>
      </c>
      <c r="M649" s="1" t="s">
        <v>392</v>
      </c>
      <c r="N649" s="1" t="s">
        <v>420</v>
      </c>
      <c r="O649" s="2">
        <v>40359</v>
      </c>
      <c r="P649" s="2">
        <v>40568</v>
      </c>
      <c r="Q649" s="1" t="s">
        <v>23</v>
      </c>
    </row>
    <row r="650" spans="1:17" x14ac:dyDescent="0.25">
      <c r="A650" s="1" t="s">
        <v>24</v>
      </c>
      <c r="B650" s="1" t="s">
        <v>371</v>
      </c>
      <c r="C650" s="1" t="s">
        <v>420</v>
      </c>
      <c r="D650" s="1" t="s">
        <v>641</v>
      </c>
      <c r="E650" s="1" t="s">
        <v>620</v>
      </c>
      <c r="F650" s="1" t="s">
        <v>19</v>
      </c>
      <c r="G650" s="1" t="s">
        <v>248</v>
      </c>
      <c r="H650" s="1" t="s">
        <v>49</v>
      </c>
      <c r="I650" s="1" t="s">
        <v>22</v>
      </c>
      <c r="J650" s="3">
        <v>-191</v>
      </c>
      <c r="K650" s="1" t="s">
        <v>391</v>
      </c>
      <c r="L650" s="1" t="s">
        <v>22</v>
      </c>
      <c r="M650" s="1" t="s">
        <v>392</v>
      </c>
      <c r="N650" s="1" t="s">
        <v>420</v>
      </c>
      <c r="O650" s="2">
        <v>40359</v>
      </c>
      <c r="P650" s="2">
        <v>40568</v>
      </c>
      <c r="Q650" s="1" t="s">
        <v>23</v>
      </c>
    </row>
    <row r="651" spans="1:17" x14ac:dyDescent="0.25">
      <c r="A651" s="1" t="s">
        <v>24</v>
      </c>
      <c r="B651" s="1" t="s">
        <v>371</v>
      </c>
      <c r="C651" s="1" t="s">
        <v>420</v>
      </c>
      <c r="D651" s="1" t="s">
        <v>638</v>
      </c>
      <c r="E651" s="1" t="s">
        <v>622</v>
      </c>
      <c r="F651" s="1" t="s">
        <v>19</v>
      </c>
      <c r="G651" s="1" t="s">
        <v>188</v>
      </c>
      <c r="H651" s="1" t="s">
        <v>21</v>
      </c>
      <c r="I651" s="1" t="s">
        <v>22</v>
      </c>
      <c r="J651" s="3">
        <v>1662</v>
      </c>
      <c r="K651" s="1" t="s">
        <v>391</v>
      </c>
      <c r="L651" s="1" t="s">
        <v>22</v>
      </c>
      <c r="M651" s="1" t="s">
        <v>392</v>
      </c>
      <c r="N651" s="1" t="s">
        <v>420</v>
      </c>
      <c r="O651" s="2">
        <v>40359</v>
      </c>
      <c r="P651" s="2">
        <v>40568</v>
      </c>
      <c r="Q651" s="1" t="s">
        <v>23</v>
      </c>
    </row>
    <row r="652" spans="1:17" x14ac:dyDescent="0.25">
      <c r="A652" s="1" t="s">
        <v>24</v>
      </c>
      <c r="B652" s="1" t="s">
        <v>371</v>
      </c>
      <c r="C652" s="1" t="s">
        <v>420</v>
      </c>
      <c r="D652" s="1" t="s">
        <v>637</v>
      </c>
      <c r="E652" s="1" t="s">
        <v>620</v>
      </c>
      <c r="F652" s="1" t="s">
        <v>19</v>
      </c>
      <c r="G652" s="1" t="s">
        <v>188</v>
      </c>
      <c r="H652" s="1" t="s">
        <v>21</v>
      </c>
      <c r="I652" s="1" t="s">
        <v>22</v>
      </c>
      <c r="J652" s="3">
        <v>4105</v>
      </c>
      <c r="K652" s="1" t="s">
        <v>391</v>
      </c>
      <c r="L652" s="1" t="s">
        <v>22</v>
      </c>
      <c r="M652" s="1" t="s">
        <v>392</v>
      </c>
      <c r="N652" s="1" t="s">
        <v>420</v>
      </c>
      <c r="O652" s="2">
        <v>40359</v>
      </c>
      <c r="P652" s="2">
        <v>40568</v>
      </c>
      <c r="Q652" s="1" t="s">
        <v>23</v>
      </c>
    </row>
    <row r="653" spans="1:17" x14ac:dyDescent="0.25">
      <c r="A653" s="1" t="s">
        <v>24</v>
      </c>
      <c r="B653" s="1" t="s">
        <v>371</v>
      </c>
      <c r="C653" s="1" t="s">
        <v>420</v>
      </c>
      <c r="D653" s="1" t="s">
        <v>638</v>
      </c>
      <c r="E653" s="1" t="s">
        <v>622</v>
      </c>
      <c r="F653" s="1" t="s">
        <v>19</v>
      </c>
      <c r="G653" s="1" t="s">
        <v>188</v>
      </c>
      <c r="H653" s="1" t="s">
        <v>21</v>
      </c>
      <c r="I653" s="1" t="s">
        <v>22</v>
      </c>
      <c r="J653" s="3">
        <v>9991</v>
      </c>
      <c r="K653" s="1" t="s">
        <v>391</v>
      </c>
      <c r="L653" s="1" t="s">
        <v>22</v>
      </c>
      <c r="M653" s="1" t="s">
        <v>392</v>
      </c>
      <c r="N653" s="1" t="s">
        <v>420</v>
      </c>
      <c r="O653" s="2">
        <v>40359</v>
      </c>
      <c r="P653" s="2">
        <v>40568</v>
      </c>
      <c r="Q653" s="1" t="s">
        <v>23</v>
      </c>
    </row>
    <row r="654" spans="1:17" x14ac:dyDescent="0.25">
      <c r="A654" s="1" t="s">
        <v>24</v>
      </c>
      <c r="B654" s="1" t="s">
        <v>371</v>
      </c>
      <c r="C654" s="1" t="s">
        <v>420</v>
      </c>
      <c r="D654" s="1" t="s">
        <v>637</v>
      </c>
      <c r="E654" s="1" t="s">
        <v>620</v>
      </c>
      <c r="F654" s="1" t="s">
        <v>19</v>
      </c>
      <c r="G654" s="1" t="s">
        <v>188</v>
      </c>
      <c r="H654" s="1" t="s">
        <v>21</v>
      </c>
      <c r="I654" s="1" t="s">
        <v>22</v>
      </c>
      <c r="J654" s="3">
        <v>24684</v>
      </c>
      <c r="K654" s="1" t="s">
        <v>391</v>
      </c>
      <c r="L654" s="1" t="s">
        <v>22</v>
      </c>
      <c r="M654" s="1" t="s">
        <v>392</v>
      </c>
      <c r="N654" s="1" t="s">
        <v>420</v>
      </c>
      <c r="O654" s="2">
        <v>40359</v>
      </c>
      <c r="P654" s="2">
        <v>40568</v>
      </c>
      <c r="Q654" s="1" t="s">
        <v>23</v>
      </c>
    </row>
    <row r="655" spans="1:17" x14ac:dyDescent="0.25">
      <c r="A655" s="1" t="s">
        <v>24</v>
      </c>
      <c r="B655" s="1" t="s">
        <v>371</v>
      </c>
      <c r="C655" s="1" t="s">
        <v>420</v>
      </c>
      <c r="D655" s="1" t="s">
        <v>650</v>
      </c>
      <c r="E655" s="1" t="s">
        <v>620</v>
      </c>
      <c r="F655" s="1" t="s">
        <v>19</v>
      </c>
      <c r="G655" s="1" t="s">
        <v>188</v>
      </c>
      <c r="H655" s="1" t="s">
        <v>49</v>
      </c>
      <c r="I655" s="1" t="s">
        <v>22</v>
      </c>
      <c r="J655" s="3">
        <v>31</v>
      </c>
      <c r="K655" s="1" t="s">
        <v>391</v>
      </c>
      <c r="L655" s="1" t="s">
        <v>22</v>
      </c>
      <c r="M655" s="1" t="s">
        <v>392</v>
      </c>
      <c r="N655" s="1" t="s">
        <v>420</v>
      </c>
      <c r="O655" s="2">
        <v>40359</v>
      </c>
      <c r="P655" s="2">
        <v>40568</v>
      </c>
      <c r="Q655" s="1" t="s">
        <v>23</v>
      </c>
    </row>
    <row r="656" spans="1:17" x14ac:dyDescent="0.25">
      <c r="A656" s="1" t="s">
        <v>24</v>
      </c>
      <c r="B656" s="1" t="s">
        <v>371</v>
      </c>
      <c r="C656" s="1" t="s">
        <v>420</v>
      </c>
      <c r="D656" s="1" t="s">
        <v>654</v>
      </c>
      <c r="E656" s="1" t="s">
        <v>622</v>
      </c>
      <c r="F656" s="1" t="s">
        <v>19</v>
      </c>
      <c r="G656" s="1" t="s">
        <v>188</v>
      </c>
      <c r="H656" s="1" t="s">
        <v>49</v>
      </c>
      <c r="I656" s="1" t="s">
        <v>22</v>
      </c>
      <c r="J656" s="3">
        <v>13</v>
      </c>
      <c r="K656" s="1" t="s">
        <v>391</v>
      </c>
      <c r="L656" s="1" t="s">
        <v>22</v>
      </c>
      <c r="M656" s="1" t="s">
        <v>392</v>
      </c>
      <c r="N656" s="1" t="s">
        <v>420</v>
      </c>
      <c r="O656" s="2">
        <v>40359</v>
      </c>
      <c r="P656" s="2">
        <v>40568</v>
      </c>
      <c r="Q656" s="1" t="s">
        <v>23</v>
      </c>
    </row>
    <row r="657" spans="1:17" x14ac:dyDescent="0.25">
      <c r="A657" s="1" t="s">
        <v>24</v>
      </c>
      <c r="B657" s="1" t="s">
        <v>371</v>
      </c>
      <c r="C657" s="1" t="s">
        <v>420</v>
      </c>
      <c r="D657" s="1" t="s">
        <v>651</v>
      </c>
      <c r="E657" s="1" t="s">
        <v>620</v>
      </c>
      <c r="F657" s="1" t="s">
        <v>19</v>
      </c>
      <c r="G657" s="1" t="s">
        <v>387</v>
      </c>
      <c r="H657" s="1" t="s">
        <v>49</v>
      </c>
      <c r="I657" s="1" t="s">
        <v>22</v>
      </c>
      <c r="J657" s="3">
        <v>-2282</v>
      </c>
      <c r="K657" s="1" t="s">
        <v>391</v>
      </c>
      <c r="L657" s="1" t="s">
        <v>22</v>
      </c>
      <c r="M657" s="1" t="s">
        <v>392</v>
      </c>
      <c r="N657" s="1" t="s">
        <v>420</v>
      </c>
      <c r="O657" s="2">
        <v>40359</v>
      </c>
      <c r="P657" s="2">
        <v>40568</v>
      </c>
      <c r="Q657" s="1" t="s">
        <v>23</v>
      </c>
    </row>
    <row r="658" spans="1:17" x14ac:dyDescent="0.25">
      <c r="A658" s="1" t="s">
        <v>24</v>
      </c>
      <c r="B658" s="1" t="s">
        <v>371</v>
      </c>
      <c r="C658" s="1" t="s">
        <v>420</v>
      </c>
      <c r="D658" s="1" t="s">
        <v>651</v>
      </c>
      <c r="E658" s="1" t="s">
        <v>620</v>
      </c>
      <c r="F658" s="1" t="s">
        <v>19</v>
      </c>
      <c r="G658" s="1" t="s">
        <v>387</v>
      </c>
      <c r="H658" s="1" t="s">
        <v>49</v>
      </c>
      <c r="I658" s="1" t="s">
        <v>22</v>
      </c>
      <c r="J658" s="3">
        <v>-380</v>
      </c>
      <c r="K658" s="1" t="s">
        <v>391</v>
      </c>
      <c r="L658" s="1" t="s">
        <v>22</v>
      </c>
      <c r="M658" s="1" t="s">
        <v>392</v>
      </c>
      <c r="N658" s="1" t="s">
        <v>420</v>
      </c>
      <c r="O658" s="2">
        <v>40359</v>
      </c>
      <c r="P658" s="2">
        <v>40568</v>
      </c>
      <c r="Q658" s="1" t="s">
        <v>23</v>
      </c>
    </row>
    <row r="659" spans="1:17" x14ac:dyDescent="0.25">
      <c r="A659" s="1" t="s">
        <v>24</v>
      </c>
      <c r="B659" s="1" t="s">
        <v>371</v>
      </c>
      <c r="C659" s="1" t="s">
        <v>420</v>
      </c>
      <c r="D659" s="1" t="s">
        <v>655</v>
      </c>
      <c r="E659" s="1" t="s">
        <v>622</v>
      </c>
      <c r="F659" s="1" t="s">
        <v>19</v>
      </c>
      <c r="G659" s="1" t="s">
        <v>387</v>
      </c>
      <c r="H659" s="1" t="s">
        <v>49</v>
      </c>
      <c r="I659" s="1" t="s">
        <v>22</v>
      </c>
      <c r="J659" s="3">
        <v>-970</v>
      </c>
      <c r="K659" s="1" t="s">
        <v>391</v>
      </c>
      <c r="L659" s="1" t="s">
        <v>22</v>
      </c>
      <c r="M659" s="1" t="s">
        <v>392</v>
      </c>
      <c r="N659" s="1" t="s">
        <v>420</v>
      </c>
      <c r="O659" s="2">
        <v>40359</v>
      </c>
      <c r="P659" s="2">
        <v>40568</v>
      </c>
      <c r="Q659" s="1" t="s">
        <v>23</v>
      </c>
    </row>
    <row r="660" spans="1:17" x14ac:dyDescent="0.25">
      <c r="A660" s="1" t="s">
        <v>24</v>
      </c>
      <c r="B660" s="1" t="s">
        <v>371</v>
      </c>
      <c r="C660" s="1" t="s">
        <v>420</v>
      </c>
      <c r="D660" s="1" t="s">
        <v>655</v>
      </c>
      <c r="E660" s="1" t="s">
        <v>622</v>
      </c>
      <c r="F660" s="1" t="s">
        <v>19</v>
      </c>
      <c r="G660" s="1" t="s">
        <v>387</v>
      </c>
      <c r="H660" s="1" t="s">
        <v>49</v>
      </c>
      <c r="I660" s="1" t="s">
        <v>22</v>
      </c>
      <c r="J660" s="3">
        <v>-161</v>
      </c>
      <c r="K660" s="1" t="s">
        <v>391</v>
      </c>
      <c r="L660" s="1" t="s">
        <v>22</v>
      </c>
      <c r="M660" s="1" t="s">
        <v>392</v>
      </c>
      <c r="N660" s="1" t="s">
        <v>420</v>
      </c>
      <c r="O660" s="2">
        <v>40359</v>
      </c>
      <c r="P660" s="2">
        <v>40568</v>
      </c>
      <c r="Q660" s="1" t="s">
        <v>23</v>
      </c>
    </row>
    <row r="661" spans="1:17" x14ac:dyDescent="0.25">
      <c r="A661" s="1" t="s">
        <v>24</v>
      </c>
      <c r="B661" s="1" t="s">
        <v>371</v>
      </c>
      <c r="C661" s="1" t="s">
        <v>420</v>
      </c>
      <c r="D661" s="1" t="s">
        <v>649</v>
      </c>
      <c r="E661" s="1" t="s">
        <v>620</v>
      </c>
      <c r="F661" s="1" t="s">
        <v>19</v>
      </c>
      <c r="G661" s="1" t="s">
        <v>385</v>
      </c>
      <c r="H661" s="1" t="s">
        <v>21</v>
      </c>
      <c r="I661" s="1" t="s">
        <v>22</v>
      </c>
      <c r="J661" s="3">
        <v>17603</v>
      </c>
      <c r="K661" s="1" t="s">
        <v>391</v>
      </c>
      <c r="L661" s="1" t="s">
        <v>22</v>
      </c>
      <c r="M661" s="1" t="s">
        <v>392</v>
      </c>
      <c r="N661" s="1" t="s">
        <v>420</v>
      </c>
      <c r="O661" s="2">
        <v>40359</v>
      </c>
      <c r="P661" s="2">
        <v>40568</v>
      </c>
      <c r="Q661" s="1" t="s">
        <v>23</v>
      </c>
    </row>
    <row r="662" spans="1:17" x14ac:dyDescent="0.25">
      <c r="A662" s="1" t="s">
        <v>24</v>
      </c>
      <c r="B662" s="1" t="s">
        <v>371</v>
      </c>
      <c r="C662" s="1" t="s">
        <v>420</v>
      </c>
      <c r="D662" s="1" t="s">
        <v>649</v>
      </c>
      <c r="E662" s="1" t="s">
        <v>620</v>
      </c>
      <c r="F662" s="1" t="s">
        <v>19</v>
      </c>
      <c r="G662" s="1" t="s">
        <v>385</v>
      </c>
      <c r="H662" s="1" t="s">
        <v>21</v>
      </c>
      <c r="I662" s="1" t="s">
        <v>22</v>
      </c>
      <c r="J662" s="3">
        <v>2927</v>
      </c>
      <c r="K662" s="1" t="s">
        <v>391</v>
      </c>
      <c r="L662" s="1" t="s">
        <v>22</v>
      </c>
      <c r="M662" s="1" t="s">
        <v>392</v>
      </c>
      <c r="N662" s="1" t="s">
        <v>420</v>
      </c>
      <c r="O662" s="2">
        <v>40359</v>
      </c>
      <c r="P662" s="2">
        <v>40568</v>
      </c>
      <c r="Q662" s="1" t="s">
        <v>23</v>
      </c>
    </row>
    <row r="663" spans="1:17" x14ac:dyDescent="0.25">
      <c r="A663" s="1" t="s">
        <v>24</v>
      </c>
      <c r="B663" s="1" t="s">
        <v>371</v>
      </c>
      <c r="C663" s="1" t="s">
        <v>420</v>
      </c>
      <c r="D663" s="1" t="s">
        <v>653</v>
      </c>
      <c r="E663" s="1" t="s">
        <v>622</v>
      </c>
      <c r="F663" s="1" t="s">
        <v>19</v>
      </c>
      <c r="G663" s="1" t="s">
        <v>385</v>
      </c>
      <c r="H663" s="1" t="s">
        <v>21</v>
      </c>
      <c r="I663" s="1" t="s">
        <v>22</v>
      </c>
      <c r="J663" s="3">
        <v>7481</v>
      </c>
      <c r="K663" s="1" t="s">
        <v>391</v>
      </c>
      <c r="L663" s="1" t="s">
        <v>22</v>
      </c>
      <c r="M663" s="1" t="s">
        <v>392</v>
      </c>
      <c r="N663" s="1" t="s">
        <v>420</v>
      </c>
      <c r="O663" s="2">
        <v>40359</v>
      </c>
      <c r="P663" s="2">
        <v>40568</v>
      </c>
      <c r="Q663" s="1" t="s">
        <v>23</v>
      </c>
    </row>
    <row r="664" spans="1:17" x14ac:dyDescent="0.25">
      <c r="A664" s="1" t="s">
        <v>24</v>
      </c>
      <c r="B664" s="1" t="s">
        <v>371</v>
      </c>
      <c r="C664" s="1" t="s">
        <v>420</v>
      </c>
      <c r="D664" s="1" t="s">
        <v>653</v>
      </c>
      <c r="E664" s="1" t="s">
        <v>622</v>
      </c>
      <c r="F664" s="1" t="s">
        <v>19</v>
      </c>
      <c r="G664" s="1" t="s">
        <v>385</v>
      </c>
      <c r="H664" s="1" t="s">
        <v>21</v>
      </c>
      <c r="I664" s="1" t="s">
        <v>22</v>
      </c>
      <c r="J664" s="3">
        <v>1244</v>
      </c>
      <c r="K664" s="1" t="s">
        <v>391</v>
      </c>
      <c r="L664" s="1" t="s">
        <v>22</v>
      </c>
      <c r="M664" s="1" t="s">
        <v>392</v>
      </c>
      <c r="N664" s="1" t="s">
        <v>420</v>
      </c>
      <c r="O664" s="2">
        <v>40359</v>
      </c>
      <c r="P664" s="2">
        <v>40568</v>
      </c>
      <c r="Q664" s="1" t="s">
        <v>23</v>
      </c>
    </row>
    <row r="665" spans="1:17" x14ac:dyDescent="0.25">
      <c r="A665" s="1" t="s">
        <v>24</v>
      </c>
      <c r="B665" s="1" t="s">
        <v>371</v>
      </c>
      <c r="C665" s="1" t="s">
        <v>420</v>
      </c>
      <c r="D665" s="1" t="s">
        <v>637</v>
      </c>
      <c r="E665" s="1" t="s">
        <v>620</v>
      </c>
      <c r="F665" s="1" t="s">
        <v>19</v>
      </c>
      <c r="G665" s="1" t="s">
        <v>188</v>
      </c>
      <c r="H665" s="1" t="s">
        <v>21</v>
      </c>
      <c r="I665" s="1" t="s">
        <v>22</v>
      </c>
      <c r="J665" s="3">
        <v>191</v>
      </c>
      <c r="K665" s="1" t="s">
        <v>391</v>
      </c>
      <c r="L665" s="1" t="s">
        <v>22</v>
      </c>
      <c r="M665" s="1" t="s">
        <v>392</v>
      </c>
      <c r="N665" s="1" t="s">
        <v>420</v>
      </c>
      <c r="O665" s="2">
        <v>40359</v>
      </c>
      <c r="P665" s="2">
        <v>40568</v>
      </c>
      <c r="Q665" s="1" t="s">
        <v>23</v>
      </c>
    </row>
    <row r="666" spans="1:17" x14ac:dyDescent="0.25">
      <c r="A666" s="1" t="s">
        <v>24</v>
      </c>
      <c r="B666" s="1" t="s">
        <v>371</v>
      </c>
      <c r="C666" s="1" t="s">
        <v>420</v>
      </c>
      <c r="D666" s="1" t="s">
        <v>638</v>
      </c>
      <c r="E666" s="1" t="s">
        <v>622</v>
      </c>
      <c r="F666" s="1" t="s">
        <v>19</v>
      </c>
      <c r="G666" s="1" t="s">
        <v>188</v>
      </c>
      <c r="H666" s="1" t="s">
        <v>21</v>
      </c>
      <c r="I666" s="1" t="s">
        <v>22</v>
      </c>
      <c r="J666" s="3">
        <v>78</v>
      </c>
      <c r="K666" s="1" t="s">
        <v>391</v>
      </c>
      <c r="L666" s="1" t="s">
        <v>22</v>
      </c>
      <c r="M666" s="1" t="s">
        <v>392</v>
      </c>
      <c r="N666" s="1" t="s">
        <v>420</v>
      </c>
      <c r="O666" s="2">
        <v>40359</v>
      </c>
      <c r="P666" s="2">
        <v>40568</v>
      </c>
      <c r="Q666" s="1" t="s">
        <v>23</v>
      </c>
    </row>
    <row r="667" spans="1:17" x14ac:dyDescent="0.25">
      <c r="A667" s="1" t="s">
        <v>24</v>
      </c>
      <c r="B667" s="1" t="s">
        <v>371</v>
      </c>
      <c r="C667" s="1" t="s">
        <v>420</v>
      </c>
      <c r="D667" s="1" t="s">
        <v>652</v>
      </c>
      <c r="E667" s="1" t="s">
        <v>620</v>
      </c>
      <c r="F667" s="1" t="s">
        <v>19</v>
      </c>
      <c r="G667" s="1" t="s">
        <v>388</v>
      </c>
      <c r="H667" s="1" t="s">
        <v>21</v>
      </c>
      <c r="I667" s="1" t="s">
        <v>22</v>
      </c>
      <c r="J667" s="3">
        <v>741</v>
      </c>
      <c r="K667" s="1" t="s">
        <v>391</v>
      </c>
      <c r="L667" s="1" t="s">
        <v>22</v>
      </c>
      <c r="M667" s="1" t="s">
        <v>392</v>
      </c>
      <c r="N667" s="1" t="s">
        <v>420</v>
      </c>
      <c r="O667" s="2">
        <v>40359</v>
      </c>
      <c r="P667" s="2">
        <v>40568</v>
      </c>
      <c r="Q667" s="1" t="s">
        <v>23</v>
      </c>
    </row>
    <row r="668" spans="1:17" x14ac:dyDescent="0.25">
      <c r="A668" s="1" t="s">
        <v>24</v>
      </c>
      <c r="B668" s="1" t="s">
        <v>371</v>
      </c>
      <c r="C668" s="1" t="s">
        <v>420</v>
      </c>
      <c r="D668" s="1" t="s">
        <v>652</v>
      </c>
      <c r="E668" s="1" t="s">
        <v>620</v>
      </c>
      <c r="F668" s="1" t="s">
        <v>19</v>
      </c>
      <c r="G668" s="1" t="s">
        <v>388</v>
      </c>
      <c r="H668" s="1" t="s">
        <v>21</v>
      </c>
      <c r="I668" s="1" t="s">
        <v>22</v>
      </c>
      <c r="J668" s="3">
        <v>123</v>
      </c>
      <c r="K668" s="1" t="s">
        <v>391</v>
      </c>
      <c r="L668" s="1" t="s">
        <v>22</v>
      </c>
      <c r="M668" s="1" t="s">
        <v>392</v>
      </c>
      <c r="N668" s="1" t="s">
        <v>420</v>
      </c>
      <c r="O668" s="2">
        <v>40359</v>
      </c>
      <c r="P668" s="2">
        <v>40568</v>
      </c>
      <c r="Q668" s="1" t="s">
        <v>23</v>
      </c>
    </row>
    <row r="669" spans="1:17" x14ac:dyDescent="0.25">
      <c r="A669" s="1" t="s">
        <v>24</v>
      </c>
      <c r="B669" s="1" t="s">
        <v>371</v>
      </c>
      <c r="C669" s="1" t="s">
        <v>419</v>
      </c>
      <c r="D669" s="1" t="s">
        <v>630</v>
      </c>
      <c r="E669" s="1" t="s">
        <v>620</v>
      </c>
      <c r="F669" s="1" t="s">
        <v>19</v>
      </c>
      <c r="G669" s="1" t="s">
        <v>44</v>
      </c>
      <c r="H669" s="1" t="s">
        <v>34</v>
      </c>
      <c r="I669" s="1" t="s">
        <v>22</v>
      </c>
      <c r="J669" s="3">
        <v>-6586</v>
      </c>
      <c r="K669" s="1" t="s">
        <v>391</v>
      </c>
      <c r="L669" s="1" t="s">
        <v>22</v>
      </c>
      <c r="M669" s="1" t="s">
        <v>392</v>
      </c>
      <c r="N669" s="1" t="s">
        <v>419</v>
      </c>
      <c r="O669" s="2">
        <v>40359</v>
      </c>
      <c r="P669" s="2">
        <v>40373</v>
      </c>
      <c r="Q669" s="1" t="s">
        <v>23</v>
      </c>
    </row>
    <row r="670" spans="1:17" x14ac:dyDescent="0.25">
      <c r="A670" s="1" t="s">
        <v>24</v>
      </c>
      <c r="B670" s="1" t="s">
        <v>371</v>
      </c>
      <c r="C670" s="1" t="s">
        <v>419</v>
      </c>
      <c r="D670" s="1" t="s">
        <v>631</v>
      </c>
      <c r="E670" s="1" t="s">
        <v>622</v>
      </c>
      <c r="F670" s="1" t="s">
        <v>19</v>
      </c>
      <c r="G670" s="1" t="s">
        <v>44</v>
      </c>
      <c r="H670" s="1" t="s">
        <v>34</v>
      </c>
      <c r="I670" s="1" t="s">
        <v>22</v>
      </c>
      <c r="J670" s="3">
        <v>-3523</v>
      </c>
      <c r="K670" s="1" t="s">
        <v>391</v>
      </c>
      <c r="L670" s="1" t="s">
        <v>22</v>
      </c>
      <c r="M670" s="1" t="s">
        <v>392</v>
      </c>
      <c r="N670" s="1" t="s">
        <v>419</v>
      </c>
      <c r="O670" s="2">
        <v>40359</v>
      </c>
      <c r="P670" s="2">
        <v>40373</v>
      </c>
      <c r="Q670" s="1" t="s">
        <v>23</v>
      </c>
    </row>
    <row r="671" spans="1:17" x14ac:dyDescent="0.25">
      <c r="A671" s="1" t="s">
        <v>24</v>
      </c>
      <c r="B671" s="1" t="s">
        <v>371</v>
      </c>
      <c r="C671" s="1" t="s">
        <v>419</v>
      </c>
      <c r="D671" s="1" t="s">
        <v>630</v>
      </c>
      <c r="E671" s="1" t="s">
        <v>620</v>
      </c>
      <c r="F671" s="1" t="s">
        <v>19</v>
      </c>
      <c r="G671" s="1" t="s">
        <v>44</v>
      </c>
      <c r="H671" s="1" t="s">
        <v>34</v>
      </c>
      <c r="I671" s="1" t="s">
        <v>22</v>
      </c>
      <c r="J671" s="3">
        <v>-1095</v>
      </c>
      <c r="K671" s="1" t="s">
        <v>391</v>
      </c>
      <c r="L671" s="1" t="s">
        <v>22</v>
      </c>
      <c r="M671" s="1" t="s">
        <v>392</v>
      </c>
      <c r="N671" s="1" t="s">
        <v>419</v>
      </c>
      <c r="O671" s="2">
        <v>40359</v>
      </c>
      <c r="P671" s="2">
        <v>40373</v>
      </c>
      <c r="Q671" s="1" t="s">
        <v>23</v>
      </c>
    </row>
    <row r="672" spans="1:17" x14ac:dyDescent="0.25">
      <c r="A672" s="1" t="s">
        <v>24</v>
      </c>
      <c r="B672" s="1" t="s">
        <v>371</v>
      </c>
      <c r="C672" s="1" t="s">
        <v>419</v>
      </c>
      <c r="D672" s="1" t="s">
        <v>631</v>
      </c>
      <c r="E672" s="1" t="s">
        <v>622</v>
      </c>
      <c r="F672" s="1" t="s">
        <v>19</v>
      </c>
      <c r="G672" s="1" t="s">
        <v>44</v>
      </c>
      <c r="H672" s="1" t="s">
        <v>34</v>
      </c>
      <c r="I672" s="1" t="s">
        <v>22</v>
      </c>
      <c r="J672" s="3">
        <v>-586</v>
      </c>
      <c r="K672" s="1" t="s">
        <v>391</v>
      </c>
      <c r="L672" s="1" t="s">
        <v>22</v>
      </c>
      <c r="M672" s="1" t="s">
        <v>392</v>
      </c>
      <c r="N672" s="1" t="s">
        <v>419</v>
      </c>
      <c r="O672" s="2">
        <v>40359</v>
      </c>
      <c r="P672" s="2">
        <v>40373</v>
      </c>
      <c r="Q672" s="1" t="s">
        <v>23</v>
      </c>
    </row>
    <row r="673" spans="1:17" x14ac:dyDescent="0.25">
      <c r="A673" s="1" t="s">
        <v>24</v>
      </c>
      <c r="B673" s="1" t="s">
        <v>371</v>
      </c>
      <c r="C673" s="1" t="s">
        <v>419</v>
      </c>
      <c r="D673" s="1" t="s">
        <v>643</v>
      </c>
      <c r="E673" s="1" t="s">
        <v>620</v>
      </c>
      <c r="F673" s="1" t="s">
        <v>19</v>
      </c>
      <c r="G673" s="1" t="s">
        <v>82</v>
      </c>
      <c r="H673" s="1" t="s">
        <v>21</v>
      </c>
      <c r="I673" s="1" t="s">
        <v>22</v>
      </c>
      <c r="J673" s="3">
        <v>5330</v>
      </c>
      <c r="K673" s="1" t="s">
        <v>391</v>
      </c>
      <c r="L673" s="1" t="s">
        <v>22</v>
      </c>
      <c r="M673" s="1" t="s">
        <v>392</v>
      </c>
      <c r="N673" s="1" t="s">
        <v>419</v>
      </c>
      <c r="O673" s="2">
        <v>40359</v>
      </c>
      <c r="P673" s="2">
        <v>40373</v>
      </c>
      <c r="Q673" s="1" t="s">
        <v>23</v>
      </c>
    </row>
    <row r="674" spans="1:17" x14ac:dyDescent="0.25">
      <c r="A674" s="1" t="s">
        <v>24</v>
      </c>
      <c r="B674" s="1" t="s">
        <v>371</v>
      </c>
      <c r="C674" s="1" t="s">
        <v>419</v>
      </c>
      <c r="D674" s="1" t="s">
        <v>644</v>
      </c>
      <c r="E674" s="1" t="s">
        <v>622</v>
      </c>
      <c r="F674" s="1" t="s">
        <v>19</v>
      </c>
      <c r="G674" s="1" t="s">
        <v>82</v>
      </c>
      <c r="H674" s="1" t="s">
        <v>21</v>
      </c>
      <c r="I674" s="1" t="s">
        <v>22</v>
      </c>
      <c r="J674" s="3">
        <v>2700</v>
      </c>
      <c r="K674" s="1" t="s">
        <v>391</v>
      </c>
      <c r="L674" s="1" t="s">
        <v>22</v>
      </c>
      <c r="M674" s="1" t="s">
        <v>392</v>
      </c>
      <c r="N674" s="1" t="s">
        <v>419</v>
      </c>
      <c r="O674" s="2">
        <v>40359</v>
      </c>
      <c r="P674" s="2">
        <v>40373</v>
      </c>
      <c r="Q674" s="1" t="s">
        <v>23</v>
      </c>
    </row>
    <row r="675" spans="1:17" x14ac:dyDescent="0.25">
      <c r="A675" s="1" t="s">
        <v>24</v>
      </c>
      <c r="B675" s="1" t="s">
        <v>371</v>
      </c>
      <c r="C675" s="1" t="s">
        <v>419</v>
      </c>
      <c r="D675" s="1" t="s">
        <v>643</v>
      </c>
      <c r="E675" s="1" t="s">
        <v>620</v>
      </c>
      <c r="F675" s="1" t="s">
        <v>19</v>
      </c>
      <c r="G675" s="1" t="s">
        <v>82</v>
      </c>
      <c r="H675" s="1" t="s">
        <v>21</v>
      </c>
      <c r="I675" s="1" t="s">
        <v>22</v>
      </c>
      <c r="J675" s="3">
        <v>887</v>
      </c>
      <c r="K675" s="1" t="s">
        <v>391</v>
      </c>
      <c r="L675" s="1" t="s">
        <v>22</v>
      </c>
      <c r="M675" s="1" t="s">
        <v>392</v>
      </c>
      <c r="N675" s="1" t="s">
        <v>419</v>
      </c>
      <c r="O675" s="2">
        <v>40359</v>
      </c>
      <c r="P675" s="2">
        <v>40373</v>
      </c>
      <c r="Q675" s="1" t="s">
        <v>23</v>
      </c>
    </row>
    <row r="676" spans="1:17" x14ac:dyDescent="0.25">
      <c r="A676" s="1" t="s">
        <v>24</v>
      </c>
      <c r="B676" s="1" t="s">
        <v>371</v>
      </c>
      <c r="C676" s="1" t="s">
        <v>419</v>
      </c>
      <c r="D676" s="1" t="s">
        <v>644</v>
      </c>
      <c r="E676" s="1" t="s">
        <v>622</v>
      </c>
      <c r="F676" s="1" t="s">
        <v>19</v>
      </c>
      <c r="G676" s="1" t="s">
        <v>82</v>
      </c>
      <c r="H676" s="1" t="s">
        <v>21</v>
      </c>
      <c r="I676" s="1" t="s">
        <v>22</v>
      </c>
      <c r="J676" s="3">
        <v>449</v>
      </c>
      <c r="K676" s="1" t="s">
        <v>391</v>
      </c>
      <c r="L676" s="1" t="s">
        <v>22</v>
      </c>
      <c r="M676" s="1" t="s">
        <v>392</v>
      </c>
      <c r="N676" s="1" t="s">
        <v>419</v>
      </c>
      <c r="O676" s="2">
        <v>40359</v>
      </c>
      <c r="P676" s="2">
        <v>40373</v>
      </c>
      <c r="Q676" s="1" t="s">
        <v>23</v>
      </c>
    </row>
    <row r="677" spans="1:17" x14ac:dyDescent="0.25">
      <c r="A677" s="1" t="s">
        <v>24</v>
      </c>
      <c r="B677" s="1" t="s">
        <v>371</v>
      </c>
      <c r="C677" s="1" t="s">
        <v>419</v>
      </c>
      <c r="D677" s="1" t="s">
        <v>632</v>
      </c>
      <c r="E677" s="1" t="s">
        <v>620</v>
      </c>
      <c r="F677" s="1" t="s">
        <v>19</v>
      </c>
      <c r="G677" s="1" t="s">
        <v>65</v>
      </c>
      <c r="H677" s="1" t="s">
        <v>49</v>
      </c>
      <c r="I677" s="1" t="s">
        <v>22</v>
      </c>
      <c r="J677" s="3">
        <v>-10066</v>
      </c>
      <c r="K677" s="1" t="s">
        <v>391</v>
      </c>
      <c r="L677" s="1" t="s">
        <v>22</v>
      </c>
      <c r="M677" s="1" t="s">
        <v>392</v>
      </c>
      <c r="N677" s="1" t="s">
        <v>419</v>
      </c>
      <c r="O677" s="2">
        <v>40359</v>
      </c>
      <c r="P677" s="2">
        <v>40373</v>
      </c>
      <c r="Q677" s="1" t="s">
        <v>23</v>
      </c>
    </row>
    <row r="678" spans="1:17" x14ac:dyDescent="0.25">
      <c r="A678" s="1" t="s">
        <v>24</v>
      </c>
      <c r="B678" s="1" t="s">
        <v>371</v>
      </c>
      <c r="C678" s="1" t="s">
        <v>419</v>
      </c>
      <c r="D678" s="1" t="s">
        <v>633</v>
      </c>
      <c r="E678" s="1" t="s">
        <v>622</v>
      </c>
      <c r="F678" s="1" t="s">
        <v>19</v>
      </c>
      <c r="G678" s="1" t="s">
        <v>65</v>
      </c>
      <c r="H678" s="1" t="s">
        <v>49</v>
      </c>
      <c r="I678" s="1" t="s">
        <v>22</v>
      </c>
      <c r="J678" s="3">
        <v>16339</v>
      </c>
      <c r="K678" s="1" t="s">
        <v>391</v>
      </c>
      <c r="L678" s="1" t="s">
        <v>22</v>
      </c>
      <c r="M678" s="1" t="s">
        <v>392</v>
      </c>
      <c r="N678" s="1" t="s">
        <v>419</v>
      </c>
      <c r="O678" s="2">
        <v>40359</v>
      </c>
      <c r="P678" s="2">
        <v>40373</v>
      </c>
      <c r="Q678" s="1" t="s">
        <v>23</v>
      </c>
    </row>
    <row r="679" spans="1:17" x14ac:dyDescent="0.25">
      <c r="A679" s="1" t="s">
        <v>24</v>
      </c>
      <c r="B679" s="1" t="s">
        <v>371</v>
      </c>
      <c r="C679" s="1" t="s">
        <v>419</v>
      </c>
      <c r="D679" s="1" t="s">
        <v>632</v>
      </c>
      <c r="E679" s="1" t="s">
        <v>620</v>
      </c>
      <c r="F679" s="1" t="s">
        <v>19</v>
      </c>
      <c r="G679" s="1" t="s">
        <v>65</v>
      </c>
      <c r="H679" s="1" t="s">
        <v>49</v>
      </c>
      <c r="I679" s="1" t="s">
        <v>22</v>
      </c>
      <c r="J679" s="3">
        <v>-1674</v>
      </c>
      <c r="K679" s="1" t="s">
        <v>391</v>
      </c>
      <c r="L679" s="1" t="s">
        <v>22</v>
      </c>
      <c r="M679" s="1" t="s">
        <v>392</v>
      </c>
      <c r="N679" s="1" t="s">
        <v>419</v>
      </c>
      <c r="O679" s="2">
        <v>40359</v>
      </c>
      <c r="P679" s="2">
        <v>40373</v>
      </c>
      <c r="Q679" s="1" t="s">
        <v>23</v>
      </c>
    </row>
    <row r="680" spans="1:17" x14ac:dyDescent="0.25">
      <c r="A680" s="1" t="s">
        <v>24</v>
      </c>
      <c r="B680" s="1" t="s">
        <v>371</v>
      </c>
      <c r="C680" s="1" t="s">
        <v>419</v>
      </c>
      <c r="D680" s="1" t="s">
        <v>633</v>
      </c>
      <c r="E680" s="1" t="s">
        <v>622</v>
      </c>
      <c r="F680" s="1" t="s">
        <v>19</v>
      </c>
      <c r="G680" s="1" t="s">
        <v>65</v>
      </c>
      <c r="H680" s="1" t="s">
        <v>49</v>
      </c>
      <c r="I680" s="1" t="s">
        <v>22</v>
      </c>
      <c r="J680" s="3">
        <v>2717</v>
      </c>
      <c r="K680" s="1" t="s">
        <v>391</v>
      </c>
      <c r="L680" s="1" t="s">
        <v>22</v>
      </c>
      <c r="M680" s="1" t="s">
        <v>392</v>
      </c>
      <c r="N680" s="1" t="s">
        <v>419</v>
      </c>
      <c r="O680" s="2">
        <v>40359</v>
      </c>
      <c r="P680" s="2">
        <v>40373</v>
      </c>
      <c r="Q680" s="1" t="s">
        <v>23</v>
      </c>
    </row>
    <row r="681" spans="1:17" x14ac:dyDescent="0.25">
      <c r="A681" s="1" t="s">
        <v>24</v>
      </c>
      <c r="B681" s="1" t="s">
        <v>371</v>
      </c>
      <c r="C681" s="1" t="s">
        <v>419</v>
      </c>
      <c r="D681" s="1" t="s">
        <v>630</v>
      </c>
      <c r="E681" s="1" t="s">
        <v>620</v>
      </c>
      <c r="F681" s="1" t="s">
        <v>19</v>
      </c>
      <c r="G681" s="1" t="s">
        <v>44</v>
      </c>
      <c r="H681" s="1" t="s">
        <v>34</v>
      </c>
      <c r="I681" s="1" t="s">
        <v>22</v>
      </c>
      <c r="J681" s="3">
        <v>810</v>
      </c>
      <c r="K681" s="1" t="s">
        <v>391</v>
      </c>
      <c r="L681" s="1" t="s">
        <v>22</v>
      </c>
      <c r="M681" s="1" t="s">
        <v>392</v>
      </c>
      <c r="N681" s="1" t="s">
        <v>419</v>
      </c>
      <c r="O681" s="2">
        <v>40359</v>
      </c>
      <c r="P681" s="2">
        <v>40373</v>
      </c>
      <c r="Q681" s="1" t="s">
        <v>23</v>
      </c>
    </row>
    <row r="682" spans="1:17" x14ac:dyDescent="0.25">
      <c r="A682" s="1" t="s">
        <v>24</v>
      </c>
      <c r="B682" s="1" t="s">
        <v>371</v>
      </c>
      <c r="C682" s="1" t="s">
        <v>419</v>
      </c>
      <c r="D682" s="1" t="s">
        <v>631</v>
      </c>
      <c r="E682" s="1" t="s">
        <v>622</v>
      </c>
      <c r="F682" s="1" t="s">
        <v>19</v>
      </c>
      <c r="G682" s="1" t="s">
        <v>44</v>
      </c>
      <c r="H682" s="1" t="s">
        <v>34</v>
      </c>
      <c r="I682" s="1" t="s">
        <v>22</v>
      </c>
      <c r="J682" s="3">
        <v>328</v>
      </c>
      <c r="K682" s="1" t="s">
        <v>391</v>
      </c>
      <c r="L682" s="1" t="s">
        <v>22</v>
      </c>
      <c r="M682" s="1" t="s">
        <v>392</v>
      </c>
      <c r="N682" s="1" t="s">
        <v>419</v>
      </c>
      <c r="O682" s="2">
        <v>40359</v>
      </c>
      <c r="P682" s="2">
        <v>40373</v>
      </c>
      <c r="Q682" s="1" t="s">
        <v>23</v>
      </c>
    </row>
    <row r="683" spans="1:17" x14ac:dyDescent="0.25">
      <c r="A683" s="1" t="s">
        <v>24</v>
      </c>
      <c r="B683" s="1" t="s">
        <v>371</v>
      </c>
      <c r="C683" s="1" t="s">
        <v>419</v>
      </c>
      <c r="D683" s="1" t="s">
        <v>630</v>
      </c>
      <c r="E683" s="1" t="s">
        <v>620</v>
      </c>
      <c r="F683" s="1" t="s">
        <v>19</v>
      </c>
      <c r="G683" s="1" t="s">
        <v>44</v>
      </c>
      <c r="H683" s="1" t="s">
        <v>34</v>
      </c>
      <c r="I683" s="1" t="s">
        <v>22</v>
      </c>
      <c r="J683" s="3">
        <v>-2320</v>
      </c>
      <c r="K683" s="1" t="s">
        <v>391</v>
      </c>
      <c r="L683" s="1" t="s">
        <v>22</v>
      </c>
      <c r="M683" s="1" t="s">
        <v>392</v>
      </c>
      <c r="N683" s="1" t="s">
        <v>419</v>
      </c>
      <c r="O683" s="2">
        <v>40359</v>
      </c>
      <c r="P683" s="2">
        <v>40373</v>
      </c>
      <c r="Q683" s="1" t="s">
        <v>23</v>
      </c>
    </row>
    <row r="684" spans="1:17" x14ac:dyDescent="0.25">
      <c r="A684" s="1" t="s">
        <v>24</v>
      </c>
      <c r="B684" s="1" t="s">
        <v>371</v>
      </c>
      <c r="C684" s="1" t="s">
        <v>419</v>
      </c>
      <c r="D684" s="1" t="s">
        <v>631</v>
      </c>
      <c r="E684" s="1" t="s">
        <v>622</v>
      </c>
      <c r="F684" s="1" t="s">
        <v>19</v>
      </c>
      <c r="G684" s="1" t="s">
        <v>44</v>
      </c>
      <c r="H684" s="1" t="s">
        <v>34</v>
      </c>
      <c r="I684" s="1" t="s">
        <v>22</v>
      </c>
      <c r="J684" s="3">
        <v>-938</v>
      </c>
      <c r="K684" s="1" t="s">
        <v>391</v>
      </c>
      <c r="L684" s="1" t="s">
        <v>22</v>
      </c>
      <c r="M684" s="1" t="s">
        <v>392</v>
      </c>
      <c r="N684" s="1" t="s">
        <v>419</v>
      </c>
      <c r="O684" s="2">
        <v>40359</v>
      </c>
      <c r="P684" s="2">
        <v>40373</v>
      </c>
      <c r="Q684" s="1" t="s">
        <v>23</v>
      </c>
    </row>
    <row r="685" spans="1:17" x14ac:dyDescent="0.25">
      <c r="A685" s="1" t="s">
        <v>24</v>
      </c>
      <c r="B685" s="1" t="s">
        <v>371</v>
      </c>
      <c r="C685" s="1" t="s">
        <v>419</v>
      </c>
      <c r="D685" s="1" t="s">
        <v>634</v>
      </c>
      <c r="E685" s="1" t="s">
        <v>620</v>
      </c>
      <c r="F685" s="1" t="s">
        <v>19</v>
      </c>
      <c r="G685" s="1" t="s">
        <v>380</v>
      </c>
      <c r="H685" s="1" t="s">
        <v>49</v>
      </c>
      <c r="I685" s="1" t="s">
        <v>22</v>
      </c>
      <c r="J685" s="3">
        <v>-1042</v>
      </c>
      <c r="K685" s="1" t="s">
        <v>391</v>
      </c>
      <c r="L685" s="1" t="s">
        <v>22</v>
      </c>
      <c r="M685" s="1" t="s">
        <v>392</v>
      </c>
      <c r="N685" s="1" t="s">
        <v>419</v>
      </c>
      <c r="O685" s="2">
        <v>40359</v>
      </c>
      <c r="P685" s="2">
        <v>40373</v>
      </c>
      <c r="Q685" s="1" t="s">
        <v>23</v>
      </c>
    </row>
    <row r="686" spans="1:17" x14ac:dyDescent="0.25">
      <c r="A686" s="1" t="s">
        <v>24</v>
      </c>
      <c r="B686" s="1" t="s">
        <v>371</v>
      </c>
      <c r="C686" s="1" t="s">
        <v>419</v>
      </c>
      <c r="D686" s="1" t="s">
        <v>635</v>
      </c>
      <c r="E686" s="1" t="s">
        <v>622</v>
      </c>
      <c r="F686" s="1" t="s">
        <v>19</v>
      </c>
      <c r="G686" s="1" t="s">
        <v>380</v>
      </c>
      <c r="H686" s="1" t="s">
        <v>49</v>
      </c>
      <c r="I686" s="1" t="s">
        <v>22</v>
      </c>
      <c r="J686" s="3">
        <v>-9875</v>
      </c>
      <c r="K686" s="1" t="s">
        <v>391</v>
      </c>
      <c r="L686" s="1" t="s">
        <v>22</v>
      </c>
      <c r="M686" s="1" t="s">
        <v>392</v>
      </c>
      <c r="N686" s="1" t="s">
        <v>419</v>
      </c>
      <c r="O686" s="2">
        <v>40359</v>
      </c>
      <c r="P686" s="2">
        <v>40373</v>
      </c>
      <c r="Q686" s="1" t="s">
        <v>23</v>
      </c>
    </row>
    <row r="687" spans="1:17" x14ac:dyDescent="0.25">
      <c r="A687" s="1" t="s">
        <v>24</v>
      </c>
      <c r="B687" s="1" t="s">
        <v>371</v>
      </c>
      <c r="C687" s="1" t="s">
        <v>419</v>
      </c>
      <c r="D687" s="1" t="s">
        <v>634</v>
      </c>
      <c r="E687" s="1" t="s">
        <v>620</v>
      </c>
      <c r="F687" s="1" t="s">
        <v>19</v>
      </c>
      <c r="G687" s="1" t="s">
        <v>380</v>
      </c>
      <c r="H687" s="1" t="s">
        <v>49</v>
      </c>
      <c r="I687" s="1" t="s">
        <v>22</v>
      </c>
      <c r="J687" s="3">
        <v>-173</v>
      </c>
      <c r="K687" s="1" t="s">
        <v>391</v>
      </c>
      <c r="L687" s="1" t="s">
        <v>22</v>
      </c>
      <c r="M687" s="1" t="s">
        <v>392</v>
      </c>
      <c r="N687" s="1" t="s">
        <v>419</v>
      </c>
      <c r="O687" s="2">
        <v>40359</v>
      </c>
      <c r="P687" s="2">
        <v>40373</v>
      </c>
      <c r="Q687" s="1" t="s">
        <v>23</v>
      </c>
    </row>
    <row r="688" spans="1:17" x14ac:dyDescent="0.25">
      <c r="A688" s="1" t="s">
        <v>24</v>
      </c>
      <c r="B688" s="1" t="s">
        <v>371</v>
      </c>
      <c r="C688" s="1" t="s">
        <v>419</v>
      </c>
      <c r="D688" s="1" t="s">
        <v>635</v>
      </c>
      <c r="E688" s="1" t="s">
        <v>622</v>
      </c>
      <c r="F688" s="1" t="s">
        <v>19</v>
      </c>
      <c r="G688" s="1" t="s">
        <v>380</v>
      </c>
      <c r="H688" s="1" t="s">
        <v>49</v>
      </c>
      <c r="I688" s="1" t="s">
        <v>22</v>
      </c>
      <c r="J688" s="3">
        <v>-1642</v>
      </c>
      <c r="K688" s="1" t="s">
        <v>391</v>
      </c>
      <c r="L688" s="1" t="s">
        <v>22</v>
      </c>
      <c r="M688" s="1" t="s">
        <v>392</v>
      </c>
      <c r="N688" s="1" t="s">
        <v>419</v>
      </c>
      <c r="O688" s="2">
        <v>40359</v>
      </c>
      <c r="P688" s="2">
        <v>40373</v>
      </c>
      <c r="Q688" s="1" t="s">
        <v>23</v>
      </c>
    </row>
    <row r="689" spans="1:17" x14ac:dyDescent="0.25">
      <c r="A689" s="1" t="s">
        <v>24</v>
      </c>
      <c r="B689" s="1" t="s">
        <v>371</v>
      </c>
      <c r="C689" s="1" t="s">
        <v>419</v>
      </c>
      <c r="D689" s="1" t="s">
        <v>630</v>
      </c>
      <c r="E689" s="1" t="s">
        <v>620</v>
      </c>
      <c r="F689" s="1" t="s">
        <v>19</v>
      </c>
      <c r="G689" s="1" t="s">
        <v>44</v>
      </c>
      <c r="H689" s="1" t="s">
        <v>34</v>
      </c>
      <c r="I689" s="1" t="s">
        <v>22</v>
      </c>
      <c r="J689" s="3">
        <v>-715024</v>
      </c>
      <c r="K689" s="1" t="s">
        <v>661</v>
      </c>
      <c r="L689" s="1" t="s">
        <v>22</v>
      </c>
      <c r="M689" s="1" t="s">
        <v>662</v>
      </c>
      <c r="N689" s="1" t="s">
        <v>419</v>
      </c>
      <c r="O689" s="2">
        <v>40359</v>
      </c>
      <c r="P689" s="2">
        <v>40373</v>
      </c>
      <c r="Q689" s="1" t="s">
        <v>23</v>
      </c>
    </row>
    <row r="690" spans="1:17" x14ac:dyDescent="0.25">
      <c r="A690" s="1" t="s">
        <v>24</v>
      </c>
      <c r="B690" s="1" t="s">
        <v>371</v>
      </c>
      <c r="C690" s="1" t="s">
        <v>419</v>
      </c>
      <c r="D690" s="1" t="s">
        <v>630</v>
      </c>
      <c r="E690" s="1" t="s">
        <v>620</v>
      </c>
      <c r="F690" s="1" t="s">
        <v>19</v>
      </c>
      <c r="G690" s="1" t="s">
        <v>44</v>
      </c>
      <c r="H690" s="1" t="s">
        <v>34</v>
      </c>
      <c r="I690" s="1" t="s">
        <v>22</v>
      </c>
      <c r="J690" s="3">
        <v>-100670</v>
      </c>
      <c r="K690" s="1" t="s">
        <v>661</v>
      </c>
      <c r="L690" s="1" t="s">
        <v>22</v>
      </c>
      <c r="M690" s="1" t="s">
        <v>662</v>
      </c>
      <c r="N690" s="1" t="s">
        <v>419</v>
      </c>
      <c r="O690" s="2">
        <v>40359</v>
      </c>
      <c r="P690" s="2">
        <v>40373</v>
      </c>
      <c r="Q690" s="1" t="s">
        <v>23</v>
      </c>
    </row>
    <row r="691" spans="1:17" x14ac:dyDescent="0.25">
      <c r="A691" s="1" t="s">
        <v>206</v>
      </c>
      <c r="B691" s="1" t="s">
        <v>371</v>
      </c>
      <c r="C691" s="1" t="s">
        <v>421</v>
      </c>
      <c r="D691" s="1" t="s">
        <v>657</v>
      </c>
      <c r="E691" s="1" t="s">
        <v>620</v>
      </c>
      <c r="F691" s="1" t="s">
        <v>19</v>
      </c>
      <c r="G691" s="1" t="s">
        <v>174</v>
      </c>
      <c r="H691" s="1" t="s">
        <v>175</v>
      </c>
      <c r="I691" s="1" t="s">
        <v>22</v>
      </c>
      <c r="J691" s="3">
        <v>2035</v>
      </c>
      <c r="K691" s="1" t="s">
        <v>422</v>
      </c>
      <c r="L691" s="1" t="s">
        <v>22</v>
      </c>
      <c r="M691" s="1" t="s">
        <v>396</v>
      </c>
      <c r="N691" s="1" t="s">
        <v>421</v>
      </c>
      <c r="O691" s="2">
        <v>40359</v>
      </c>
      <c r="P691" s="2">
        <v>40373</v>
      </c>
      <c r="Q691" s="1" t="s">
        <v>23</v>
      </c>
    </row>
    <row r="692" spans="1:17" x14ac:dyDescent="0.25">
      <c r="A692" s="1" t="s">
        <v>206</v>
      </c>
      <c r="B692" s="1" t="s">
        <v>371</v>
      </c>
      <c r="C692" s="1" t="s">
        <v>421</v>
      </c>
      <c r="D692" s="1" t="s">
        <v>659</v>
      </c>
      <c r="E692" s="1" t="s">
        <v>622</v>
      </c>
      <c r="F692" s="1" t="s">
        <v>19</v>
      </c>
      <c r="G692" s="1" t="s">
        <v>174</v>
      </c>
      <c r="H692" s="1" t="s">
        <v>175</v>
      </c>
      <c r="I692" s="1" t="s">
        <v>22</v>
      </c>
      <c r="J692" s="3">
        <v>507</v>
      </c>
      <c r="K692" s="1" t="s">
        <v>422</v>
      </c>
      <c r="L692" s="1" t="s">
        <v>22</v>
      </c>
      <c r="M692" s="1" t="s">
        <v>396</v>
      </c>
      <c r="N692" s="1" t="s">
        <v>421</v>
      </c>
      <c r="O692" s="2">
        <v>40359</v>
      </c>
      <c r="P692" s="2">
        <v>40373</v>
      </c>
      <c r="Q692" s="1" t="s">
        <v>23</v>
      </c>
    </row>
    <row r="693" spans="1:17" x14ac:dyDescent="0.25">
      <c r="A693" s="1" t="s">
        <v>24</v>
      </c>
      <c r="B693" s="1" t="s">
        <v>371</v>
      </c>
      <c r="C693" s="1" t="s">
        <v>423</v>
      </c>
      <c r="D693" s="1" t="s">
        <v>636</v>
      </c>
      <c r="E693" s="1" t="s">
        <v>620</v>
      </c>
      <c r="F693" s="1" t="s">
        <v>19</v>
      </c>
      <c r="G693" s="1" t="s">
        <v>216</v>
      </c>
      <c r="H693" s="1" t="s">
        <v>21</v>
      </c>
      <c r="I693" s="1" t="s">
        <v>22</v>
      </c>
      <c r="J693" s="3">
        <v>4159</v>
      </c>
      <c r="K693" s="1" t="s">
        <v>391</v>
      </c>
      <c r="L693" s="1" t="s">
        <v>22</v>
      </c>
      <c r="M693" s="1" t="s">
        <v>392</v>
      </c>
      <c r="N693" s="1" t="s">
        <v>423</v>
      </c>
      <c r="O693" s="2">
        <v>40390</v>
      </c>
      <c r="P693" s="2">
        <v>40407</v>
      </c>
      <c r="Q693" s="1" t="s">
        <v>23</v>
      </c>
    </row>
    <row r="694" spans="1:17" x14ac:dyDescent="0.25">
      <c r="A694" s="1" t="s">
        <v>24</v>
      </c>
      <c r="B694" s="1" t="s">
        <v>371</v>
      </c>
      <c r="C694" s="1" t="s">
        <v>423</v>
      </c>
      <c r="D694" s="1" t="s">
        <v>636</v>
      </c>
      <c r="E694" s="1" t="s">
        <v>620</v>
      </c>
      <c r="F694" s="1" t="s">
        <v>19</v>
      </c>
      <c r="G694" s="1" t="s">
        <v>216</v>
      </c>
      <c r="H694" s="1" t="s">
        <v>21</v>
      </c>
      <c r="I694" s="1" t="s">
        <v>22</v>
      </c>
      <c r="J694" s="3">
        <v>692</v>
      </c>
      <c r="K694" s="1" t="s">
        <v>391</v>
      </c>
      <c r="L694" s="1" t="s">
        <v>22</v>
      </c>
      <c r="M694" s="1" t="s">
        <v>392</v>
      </c>
      <c r="N694" s="1" t="s">
        <v>423</v>
      </c>
      <c r="O694" s="2">
        <v>40390</v>
      </c>
      <c r="P694" s="2">
        <v>40407</v>
      </c>
      <c r="Q694" s="1" t="s">
        <v>23</v>
      </c>
    </row>
    <row r="695" spans="1:17" x14ac:dyDescent="0.25">
      <c r="A695" s="1" t="s">
        <v>24</v>
      </c>
      <c r="B695" s="1" t="s">
        <v>371</v>
      </c>
      <c r="C695" s="1" t="s">
        <v>423</v>
      </c>
      <c r="D695" s="1" t="s">
        <v>619</v>
      </c>
      <c r="E695" s="1" t="s">
        <v>620</v>
      </c>
      <c r="F695" s="1" t="s">
        <v>19</v>
      </c>
      <c r="G695" s="1" t="s">
        <v>228</v>
      </c>
      <c r="H695" s="1" t="s">
        <v>21</v>
      </c>
      <c r="I695" s="1" t="s">
        <v>22</v>
      </c>
      <c r="J695" s="3">
        <v>-52260</v>
      </c>
      <c r="K695" s="1" t="s">
        <v>391</v>
      </c>
      <c r="L695" s="1" t="s">
        <v>22</v>
      </c>
      <c r="M695" s="1" t="s">
        <v>392</v>
      </c>
      <c r="N695" s="1" t="s">
        <v>423</v>
      </c>
      <c r="O695" s="2">
        <v>40390</v>
      </c>
      <c r="P695" s="2">
        <v>40407</v>
      </c>
      <c r="Q695" s="1" t="s">
        <v>23</v>
      </c>
    </row>
    <row r="696" spans="1:17" x14ac:dyDescent="0.25">
      <c r="A696" s="1" t="s">
        <v>24</v>
      </c>
      <c r="B696" s="1" t="s">
        <v>371</v>
      </c>
      <c r="C696" s="1" t="s">
        <v>423</v>
      </c>
      <c r="D696" s="1" t="s">
        <v>621</v>
      </c>
      <c r="E696" s="1" t="s">
        <v>622</v>
      </c>
      <c r="F696" s="1" t="s">
        <v>19</v>
      </c>
      <c r="G696" s="1" t="s">
        <v>228</v>
      </c>
      <c r="H696" s="1" t="s">
        <v>21</v>
      </c>
      <c r="I696" s="1" t="s">
        <v>22</v>
      </c>
      <c r="J696" s="3">
        <v>-21153</v>
      </c>
      <c r="K696" s="1" t="s">
        <v>391</v>
      </c>
      <c r="L696" s="1" t="s">
        <v>22</v>
      </c>
      <c r="M696" s="1" t="s">
        <v>392</v>
      </c>
      <c r="N696" s="1" t="s">
        <v>423</v>
      </c>
      <c r="O696" s="2">
        <v>40390</v>
      </c>
      <c r="P696" s="2">
        <v>40407</v>
      </c>
      <c r="Q696" s="1" t="s">
        <v>23</v>
      </c>
    </row>
    <row r="697" spans="1:17" x14ac:dyDescent="0.25">
      <c r="A697" s="1" t="s">
        <v>24</v>
      </c>
      <c r="B697" s="1" t="s">
        <v>371</v>
      </c>
      <c r="C697" s="1" t="s">
        <v>423</v>
      </c>
      <c r="D697" s="1" t="s">
        <v>619</v>
      </c>
      <c r="E697" s="1" t="s">
        <v>620</v>
      </c>
      <c r="F697" s="1" t="s">
        <v>19</v>
      </c>
      <c r="G697" s="1" t="s">
        <v>228</v>
      </c>
      <c r="H697" s="1" t="s">
        <v>21</v>
      </c>
      <c r="I697" s="1" t="s">
        <v>22</v>
      </c>
      <c r="J697" s="3">
        <v>-8691</v>
      </c>
      <c r="K697" s="1" t="s">
        <v>391</v>
      </c>
      <c r="L697" s="1" t="s">
        <v>22</v>
      </c>
      <c r="M697" s="1" t="s">
        <v>392</v>
      </c>
      <c r="N697" s="1" t="s">
        <v>423</v>
      </c>
      <c r="O697" s="2">
        <v>40390</v>
      </c>
      <c r="P697" s="2">
        <v>40407</v>
      </c>
      <c r="Q697" s="1" t="s">
        <v>23</v>
      </c>
    </row>
    <row r="698" spans="1:17" x14ac:dyDescent="0.25">
      <c r="A698" s="1" t="s">
        <v>24</v>
      </c>
      <c r="B698" s="1" t="s">
        <v>371</v>
      </c>
      <c r="C698" s="1" t="s">
        <v>423</v>
      </c>
      <c r="D698" s="1" t="s">
        <v>621</v>
      </c>
      <c r="E698" s="1" t="s">
        <v>622</v>
      </c>
      <c r="F698" s="1" t="s">
        <v>19</v>
      </c>
      <c r="G698" s="1" t="s">
        <v>228</v>
      </c>
      <c r="H698" s="1" t="s">
        <v>21</v>
      </c>
      <c r="I698" s="1" t="s">
        <v>22</v>
      </c>
      <c r="J698" s="3">
        <v>-3517</v>
      </c>
      <c r="K698" s="1" t="s">
        <v>391</v>
      </c>
      <c r="L698" s="1" t="s">
        <v>22</v>
      </c>
      <c r="M698" s="1" t="s">
        <v>392</v>
      </c>
      <c r="N698" s="1" t="s">
        <v>423</v>
      </c>
      <c r="O698" s="2">
        <v>40390</v>
      </c>
      <c r="P698" s="2">
        <v>40407</v>
      </c>
      <c r="Q698" s="1" t="s">
        <v>23</v>
      </c>
    </row>
    <row r="699" spans="1:17" x14ac:dyDescent="0.25">
      <c r="A699" s="1" t="s">
        <v>24</v>
      </c>
      <c r="B699" s="1" t="s">
        <v>371</v>
      </c>
      <c r="C699" s="1" t="s">
        <v>423</v>
      </c>
      <c r="D699" s="1" t="s">
        <v>623</v>
      </c>
      <c r="E699" s="1" t="s">
        <v>620</v>
      </c>
      <c r="F699" s="1" t="s">
        <v>19</v>
      </c>
      <c r="G699" s="1" t="s">
        <v>33</v>
      </c>
      <c r="H699" s="1" t="s">
        <v>21</v>
      </c>
      <c r="I699" s="1" t="s">
        <v>22</v>
      </c>
      <c r="J699" s="3">
        <v>-16444</v>
      </c>
      <c r="K699" s="1" t="s">
        <v>391</v>
      </c>
      <c r="L699" s="1" t="s">
        <v>22</v>
      </c>
      <c r="M699" s="1" t="s">
        <v>392</v>
      </c>
      <c r="N699" s="1" t="s">
        <v>423</v>
      </c>
      <c r="O699" s="2">
        <v>40390</v>
      </c>
      <c r="P699" s="2">
        <v>40407</v>
      </c>
      <c r="Q699" s="1" t="s">
        <v>23</v>
      </c>
    </row>
    <row r="700" spans="1:17" x14ac:dyDescent="0.25">
      <c r="A700" s="1" t="s">
        <v>24</v>
      </c>
      <c r="B700" s="1" t="s">
        <v>371</v>
      </c>
      <c r="C700" s="1" t="s">
        <v>423</v>
      </c>
      <c r="D700" s="1" t="s">
        <v>624</v>
      </c>
      <c r="E700" s="1" t="s">
        <v>622</v>
      </c>
      <c r="F700" s="1" t="s">
        <v>19</v>
      </c>
      <c r="G700" s="1" t="s">
        <v>33</v>
      </c>
      <c r="H700" s="1" t="s">
        <v>21</v>
      </c>
      <c r="I700" s="1" t="s">
        <v>22</v>
      </c>
      <c r="J700" s="3">
        <v>-6988</v>
      </c>
      <c r="K700" s="1" t="s">
        <v>391</v>
      </c>
      <c r="L700" s="1" t="s">
        <v>22</v>
      </c>
      <c r="M700" s="1" t="s">
        <v>392</v>
      </c>
      <c r="N700" s="1" t="s">
        <v>423</v>
      </c>
      <c r="O700" s="2">
        <v>40390</v>
      </c>
      <c r="P700" s="2">
        <v>40407</v>
      </c>
      <c r="Q700" s="1" t="s">
        <v>23</v>
      </c>
    </row>
    <row r="701" spans="1:17" x14ac:dyDescent="0.25">
      <c r="A701" s="1" t="s">
        <v>24</v>
      </c>
      <c r="B701" s="1" t="s">
        <v>371</v>
      </c>
      <c r="C701" s="1" t="s">
        <v>423</v>
      </c>
      <c r="D701" s="1" t="s">
        <v>623</v>
      </c>
      <c r="E701" s="1" t="s">
        <v>620</v>
      </c>
      <c r="F701" s="1" t="s">
        <v>19</v>
      </c>
      <c r="G701" s="1" t="s">
        <v>33</v>
      </c>
      <c r="H701" s="1" t="s">
        <v>21</v>
      </c>
      <c r="I701" s="1" t="s">
        <v>22</v>
      </c>
      <c r="J701" s="3">
        <v>-2734</v>
      </c>
      <c r="K701" s="1" t="s">
        <v>391</v>
      </c>
      <c r="L701" s="1" t="s">
        <v>22</v>
      </c>
      <c r="M701" s="1" t="s">
        <v>392</v>
      </c>
      <c r="N701" s="1" t="s">
        <v>423</v>
      </c>
      <c r="O701" s="2">
        <v>40390</v>
      </c>
      <c r="P701" s="2">
        <v>40407</v>
      </c>
      <c r="Q701" s="1" t="s">
        <v>23</v>
      </c>
    </row>
    <row r="702" spans="1:17" x14ac:dyDescent="0.25">
      <c r="A702" s="1" t="s">
        <v>24</v>
      </c>
      <c r="B702" s="1" t="s">
        <v>371</v>
      </c>
      <c r="C702" s="1" t="s">
        <v>423</v>
      </c>
      <c r="D702" s="1" t="s">
        <v>624</v>
      </c>
      <c r="E702" s="1" t="s">
        <v>622</v>
      </c>
      <c r="F702" s="1" t="s">
        <v>19</v>
      </c>
      <c r="G702" s="1" t="s">
        <v>33</v>
      </c>
      <c r="H702" s="1" t="s">
        <v>21</v>
      </c>
      <c r="I702" s="1" t="s">
        <v>22</v>
      </c>
      <c r="J702" s="3">
        <v>-1162</v>
      </c>
      <c r="K702" s="1" t="s">
        <v>391</v>
      </c>
      <c r="L702" s="1" t="s">
        <v>22</v>
      </c>
      <c r="M702" s="1" t="s">
        <v>392</v>
      </c>
      <c r="N702" s="1" t="s">
        <v>423</v>
      </c>
      <c r="O702" s="2">
        <v>40390</v>
      </c>
      <c r="P702" s="2">
        <v>40407</v>
      </c>
      <c r="Q702" s="1" t="s">
        <v>23</v>
      </c>
    </row>
    <row r="703" spans="1:17" x14ac:dyDescent="0.25">
      <c r="A703" s="1" t="s">
        <v>24</v>
      </c>
      <c r="B703" s="1" t="s">
        <v>371</v>
      </c>
      <c r="C703" s="1" t="s">
        <v>423</v>
      </c>
      <c r="D703" s="1" t="s">
        <v>623</v>
      </c>
      <c r="E703" s="1" t="s">
        <v>620</v>
      </c>
      <c r="F703" s="1" t="s">
        <v>19</v>
      </c>
      <c r="G703" s="1" t="s">
        <v>33</v>
      </c>
      <c r="H703" s="1" t="s">
        <v>21</v>
      </c>
      <c r="I703" s="1" t="s">
        <v>22</v>
      </c>
      <c r="J703" s="3">
        <v>165</v>
      </c>
      <c r="K703" s="1" t="s">
        <v>391</v>
      </c>
      <c r="L703" s="1" t="s">
        <v>22</v>
      </c>
      <c r="M703" s="1" t="s">
        <v>392</v>
      </c>
      <c r="N703" s="1" t="s">
        <v>423</v>
      </c>
      <c r="O703" s="2">
        <v>40390</v>
      </c>
      <c r="P703" s="2">
        <v>40407</v>
      </c>
      <c r="Q703" s="1" t="s">
        <v>23</v>
      </c>
    </row>
    <row r="704" spans="1:17" x14ac:dyDescent="0.25">
      <c r="A704" s="1" t="s">
        <v>24</v>
      </c>
      <c r="B704" s="1" t="s">
        <v>371</v>
      </c>
      <c r="C704" s="1" t="s">
        <v>423</v>
      </c>
      <c r="D704" s="1" t="s">
        <v>623</v>
      </c>
      <c r="E704" s="1" t="s">
        <v>620</v>
      </c>
      <c r="F704" s="1" t="s">
        <v>19</v>
      </c>
      <c r="G704" s="1" t="s">
        <v>33</v>
      </c>
      <c r="H704" s="1" t="s">
        <v>21</v>
      </c>
      <c r="I704" s="1" t="s">
        <v>22</v>
      </c>
      <c r="J704" s="3">
        <v>27</v>
      </c>
      <c r="K704" s="1" t="s">
        <v>391</v>
      </c>
      <c r="L704" s="1" t="s">
        <v>22</v>
      </c>
      <c r="M704" s="1" t="s">
        <v>392</v>
      </c>
      <c r="N704" s="1" t="s">
        <v>423</v>
      </c>
      <c r="O704" s="2">
        <v>40390</v>
      </c>
      <c r="P704" s="2">
        <v>40407</v>
      </c>
      <c r="Q704" s="1" t="s">
        <v>23</v>
      </c>
    </row>
    <row r="705" spans="1:17" x14ac:dyDescent="0.25">
      <c r="A705" s="1" t="s">
        <v>24</v>
      </c>
      <c r="B705" s="1" t="s">
        <v>371</v>
      </c>
      <c r="C705" s="1" t="s">
        <v>423</v>
      </c>
      <c r="D705" s="1" t="s">
        <v>623</v>
      </c>
      <c r="E705" s="1" t="s">
        <v>620</v>
      </c>
      <c r="F705" s="1" t="s">
        <v>19</v>
      </c>
      <c r="G705" s="1" t="s">
        <v>33</v>
      </c>
      <c r="H705" s="1" t="s">
        <v>21</v>
      </c>
      <c r="I705" s="1" t="s">
        <v>22</v>
      </c>
      <c r="J705" s="3">
        <v>4016</v>
      </c>
      <c r="K705" s="1" t="s">
        <v>391</v>
      </c>
      <c r="L705" s="1" t="s">
        <v>22</v>
      </c>
      <c r="M705" s="1" t="s">
        <v>392</v>
      </c>
      <c r="N705" s="1" t="s">
        <v>423</v>
      </c>
      <c r="O705" s="2">
        <v>40390</v>
      </c>
      <c r="P705" s="2">
        <v>40407</v>
      </c>
      <c r="Q705" s="1" t="s">
        <v>23</v>
      </c>
    </row>
    <row r="706" spans="1:17" x14ac:dyDescent="0.25">
      <c r="A706" s="1" t="s">
        <v>24</v>
      </c>
      <c r="B706" s="1" t="s">
        <v>371</v>
      </c>
      <c r="C706" s="1" t="s">
        <v>423</v>
      </c>
      <c r="D706" s="1" t="s">
        <v>624</v>
      </c>
      <c r="E706" s="1" t="s">
        <v>622</v>
      </c>
      <c r="F706" s="1" t="s">
        <v>19</v>
      </c>
      <c r="G706" s="1" t="s">
        <v>33</v>
      </c>
      <c r="H706" s="1" t="s">
        <v>21</v>
      </c>
      <c r="I706" s="1" t="s">
        <v>22</v>
      </c>
      <c r="J706" s="3">
        <v>1707</v>
      </c>
      <c r="K706" s="1" t="s">
        <v>391</v>
      </c>
      <c r="L706" s="1" t="s">
        <v>22</v>
      </c>
      <c r="M706" s="1" t="s">
        <v>392</v>
      </c>
      <c r="N706" s="1" t="s">
        <v>423</v>
      </c>
      <c r="O706" s="2">
        <v>40390</v>
      </c>
      <c r="P706" s="2">
        <v>40407</v>
      </c>
      <c r="Q706" s="1" t="s">
        <v>23</v>
      </c>
    </row>
    <row r="707" spans="1:17" x14ac:dyDescent="0.25">
      <c r="A707" s="1" t="s">
        <v>24</v>
      </c>
      <c r="B707" s="1" t="s">
        <v>371</v>
      </c>
      <c r="C707" s="1" t="s">
        <v>423</v>
      </c>
      <c r="D707" s="1" t="s">
        <v>623</v>
      </c>
      <c r="E707" s="1" t="s">
        <v>620</v>
      </c>
      <c r="F707" s="1" t="s">
        <v>19</v>
      </c>
      <c r="G707" s="1" t="s">
        <v>33</v>
      </c>
      <c r="H707" s="1" t="s">
        <v>21</v>
      </c>
      <c r="I707" s="1" t="s">
        <v>22</v>
      </c>
      <c r="J707" s="3">
        <v>668</v>
      </c>
      <c r="K707" s="1" t="s">
        <v>391</v>
      </c>
      <c r="L707" s="1" t="s">
        <v>22</v>
      </c>
      <c r="M707" s="1" t="s">
        <v>392</v>
      </c>
      <c r="N707" s="1" t="s">
        <v>423</v>
      </c>
      <c r="O707" s="2">
        <v>40390</v>
      </c>
      <c r="P707" s="2">
        <v>40407</v>
      </c>
      <c r="Q707" s="1" t="s">
        <v>23</v>
      </c>
    </row>
    <row r="708" spans="1:17" x14ac:dyDescent="0.25">
      <c r="A708" s="1" t="s">
        <v>24</v>
      </c>
      <c r="B708" s="1" t="s">
        <v>371</v>
      </c>
      <c r="C708" s="1" t="s">
        <v>423</v>
      </c>
      <c r="D708" s="1" t="s">
        <v>624</v>
      </c>
      <c r="E708" s="1" t="s">
        <v>622</v>
      </c>
      <c r="F708" s="1" t="s">
        <v>19</v>
      </c>
      <c r="G708" s="1" t="s">
        <v>33</v>
      </c>
      <c r="H708" s="1" t="s">
        <v>21</v>
      </c>
      <c r="I708" s="1" t="s">
        <v>22</v>
      </c>
      <c r="J708" s="3">
        <v>283</v>
      </c>
      <c r="K708" s="1" t="s">
        <v>391</v>
      </c>
      <c r="L708" s="1" t="s">
        <v>22</v>
      </c>
      <c r="M708" s="1" t="s">
        <v>392</v>
      </c>
      <c r="N708" s="1" t="s">
        <v>423</v>
      </c>
      <c r="O708" s="2">
        <v>40390</v>
      </c>
      <c r="P708" s="2">
        <v>40407</v>
      </c>
      <c r="Q708" s="1" t="s">
        <v>23</v>
      </c>
    </row>
    <row r="709" spans="1:17" x14ac:dyDescent="0.25">
      <c r="A709" s="1" t="s">
        <v>24</v>
      </c>
      <c r="B709" s="1" t="s">
        <v>371</v>
      </c>
      <c r="C709" s="1" t="s">
        <v>423</v>
      </c>
      <c r="D709" s="1" t="s">
        <v>623</v>
      </c>
      <c r="E709" s="1" t="s">
        <v>620</v>
      </c>
      <c r="F709" s="1" t="s">
        <v>19</v>
      </c>
      <c r="G709" s="1" t="s">
        <v>33</v>
      </c>
      <c r="H709" s="1" t="s">
        <v>21</v>
      </c>
      <c r="I709" s="1" t="s">
        <v>22</v>
      </c>
      <c r="J709" s="3">
        <v>320</v>
      </c>
      <c r="K709" s="1" t="s">
        <v>391</v>
      </c>
      <c r="L709" s="1" t="s">
        <v>22</v>
      </c>
      <c r="M709" s="1" t="s">
        <v>392</v>
      </c>
      <c r="N709" s="1" t="s">
        <v>423</v>
      </c>
      <c r="O709" s="2">
        <v>40390</v>
      </c>
      <c r="P709" s="2">
        <v>40407</v>
      </c>
      <c r="Q709" s="1" t="s">
        <v>23</v>
      </c>
    </row>
    <row r="710" spans="1:17" x14ac:dyDescent="0.25">
      <c r="A710" s="1" t="s">
        <v>24</v>
      </c>
      <c r="B710" s="1" t="s">
        <v>371</v>
      </c>
      <c r="C710" s="1" t="s">
        <v>423</v>
      </c>
      <c r="D710" s="1" t="s">
        <v>624</v>
      </c>
      <c r="E710" s="1" t="s">
        <v>622</v>
      </c>
      <c r="F710" s="1" t="s">
        <v>19</v>
      </c>
      <c r="G710" s="1" t="s">
        <v>33</v>
      </c>
      <c r="H710" s="1" t="s">
        <v>21</v>
      </c>
      <c r="I710" s="1" t="s">
        <v>22</v>
      </c>
      <c r="J710" s="3">
        <v>3198</v>
      </c>
      <c r="K710" s="1" t="s">
        <v>391</v>
      </c>
      <c r="L710" s="1" t="s">
        <v>22</v>
      </c>
      <c r="M710" s="1" t="s">
        <v>392</v>
      </c>
      <c r="N710" s="1" t="s">
        <v>423</v>
      </c>
      <c r="O710" s="2">
        <v>40390</v>
      </c>
      <c r="P710" s="2">
        <v>40407</v>
      </c>
      <c r="Q710" s="1" t="s">
        <v>23</v>
      </c>
    </row>
    <row r="711" spans="1:17" x14ac:dyDescent="0.25">
      <c r="A711" s="1" t="s">
        <v>24</v>
      </c>
      <c r="B711" s="1" t="s">
        <v>371</v>
      </c>
      <c r="C711" s="1" t="s">
        <v>423</v>
      </c>
      <c r="D711" s="1" t="s">
        <v>623</v>
      </c>
      <c r="E711" s="1" t="s">
        <v>620</v>
      </c>
      <c r="F711" s="1" t="s">
        <v>19</v>
      </c>
      <c r="G711" s="1" t="s">
        <v>33</v>
      </c>
      <c r="H711" s="1" t="s">
        <v>21</v>
      </c>
      <c r="I711" s="1" t="s">
        <v>22</v>
      </c>
      <c r="J711" s="3">
        <v>53</v>
      </c>
      <c r="K711" s="1" t="s">
        <v>391</v>
      </c>
      <c r="L711" s="1" t="s">
        <v>22</v>
      </c>
      <c r="M711" s="1" t="s">
        <v>392</v>
      </c>
      <c r="N711" s="1" t="s">
        <v>423</v>
      </c>
      <c r="O711" s="2">
        <v>40390</v>
      </c>
      <c r="P711" s="2">
        <v>40407</v>
      </c>
      <c r="Q711" s="1" t="s">
        <v>23</v>
      </c>
    </row>
    <row r="712" spans="1:17" x14ac:dyDescent="0.25">
      <c r="A712" s="1" t="s">
        <v>24</v>
      </c>
      <c r="B712" s="1" t="s">
        <v>371</v>
      </c>
      <c r="C712" s="1" t="s">
        <v>423</v>
      </c>
      <c r="D712" s="1" t="s">
        <v>624</v>
      </c>
      <c r="E712" s="1" t="s">
        <v>622</v>
      </c>
      <c r="F712" s="1" t="s">
        <v>19</v>
      </c>
      <c r="G712" s="1" t="s">
        <v>33</v>
      </c>
      <c r="H712" s="1" t="s">
        <v>21</v>
      </c>
      <c r="I712" s="1" t="s">
        <v>22</v>
      </c>
      <c r="J712" s="3">
        <v>532</v>
      </c>
      <c r="K712" s="1" t="s">
        <v>391</v>
      </c>
      <c r="L712" s="1" t="s">
        <v>22</v>
      </c>
      <c r="M712" s="1" t="s">
        <v>392</v>
      </c>
      <c r="N712" s="1" t="s">
        <v>423</v>
      </c>
      <c r="O712" s="2">
        <v>40390</v>
      </c>
      <c r="P712" s="2">
        <v>40407</v>
      </c>
      <c r="Q712" s="1" t="s">
        <v>23</v>
      </c>
    </row>
    <row r="713" spans="1:17" x14ac:dyDescent="0.25">
      <c r="A713" s="1" t="s">
        <v>24</v>
      </c>
      <c r="B713" s="1" t="s">
        <v>371</v>
      </c>
      <c r="C713" s="1" t="s">
        <v>424</v>
      </c>
      <c r="D713" s="1" t="s">
        <v>623</v>
      </c>
      <c r="E713" s="1" t="s">
        <v>620</v>
      </c>
      <c r="F713" s="1" t="s">
        <v>19</v>
      </c>
      <c r="G713" s="1" t="s">
        <v>33</v>
      </c>
      <c r="H713" s="1" t="s">
        <v>21</v>
      </c>
      <c r="I713" s="1" t="s">
        <v>22</v>
      </c>
      <c r="J713" s="3">
        <v>-27</v>
      </c>
      <c r="K713" s="1" t="s">
        <v>391</v>
      </c>
      <c r="L713" s="1" t="s">
        <v>22</v>
      </c>
      <c r="M713" s="1" t="s">
        <v>392</v>
      </c>
      <c r="N713" s="1" t="s">
        <v>424</v>
      </c>
      <c r="O713" s="2">
        <v>40390</v>
      </c>
      <c r="P713" s="2">
        <v>40568</v>
      </c>
      <c r="Q713" s="1" t="s">
        <v>23</v>
      </c>
    </row>
    <row r="714" spans="1:17" x14ac:dyDescent="0.25">
      <c r="A714" s="1" t="s">
        <v>24</v>
      </c>
      <c r="B714" s="1" t="s">
        <v>371</v>
      </c>
      <c r="C714" s="1" t="s">
        <v>424</v>
      </c>
      <c r="D714" s="1" t="s">
        <v>623</v>
      </c>
      <c r="E714" s="1" t="s">
        <v>620</v>
      </c>
      <c r="F714" s="1" t="s">
        <v>19</v>
      </c>
      <c r="G714" s="1" t="s">
        <v>33</v>
      </c>
      <c r="H714" s="1" t="s">
        <v>21</v>
      </c>
      <c r="I714" s="1" t="s">
        <v>22</v>
      </c>
      <c r="J714" s="3">
        <v>-53</v>
      </c>
      <c r="K714" s="1" t="s">
        <v>391</v>
      </c>
      <c r="L714" s="1" t="s">
        <v>22</v>
      </c>
      <c r="M714" s="1" t="s">
        <v>392</v>
      </c>
      <c r="N714" s="1" t="s">
        <v>424</v>
      </c>
      <c r="O714" s="2">
        <v>40390</v>
      </c>
      <c r="P714" s="2">
        <v>40568</v>
      </c>
      <c r="Q714" s="1" t="s">
        <v>23</v>
      </c>
    </row>
    <row r="715" spans="1:17" x14ac:dyDescent="0.25">
      <c r="A715" s="1" t="s">
        <v>24</v>
      </c>
      <c r="B715" s="1" t="s">
        <v>371</v>
      </c>
      <c r="C715" s="1" t="s">
        <v>424</v>
      </c>
      <c r="D715" s="1" t="s">
        <v>623</v>
      </c>
      <c r="E715" s="1" t="s">
        <v>620</v>
      </c>
      <c r="F715" s="1" t="s">
        <v>19</v>
      </c>
      <c r="G715" s="1" t="s">
        <v>33</v>
      </c>
      <c r="H715" s="1" t="s">
        <v>21</v>
      </c>
      <c r="I715" s="1" t="s">
        <v>22</v>
      </c>
      <c r="J715" s="3">
        <v>-165</v>
      </c>
      <c r="K715" s="1" t="s">
        <v>391</v>
      </c>
      <c r="L715" s="1" t="s">
        <v>22</v>
      </c>
      <c r="M715" s="1" t="s">
        <v>392</v>
      </c>
      <c r="N715" s="1" t="s">
        <v>424</v>
      </c>
      <c r="O715" s="2">
        <v>40390</v>
      </c>
      <c r="P715" s="2">
        <v>40568</v>
      </c>
      <c r="Q715" s="1" t="s">
        <v>23</v>
      </c>
    </row>
    <row r="716" spans="1:17" x14ac:dyDescent="0.25">
      <c r="A716" s="1" t="s">
        <v>24</v>
      </c>
      <c r="B716" s="1" t="s">
        <v>371</v>
      </c>
      <c r="C716" s="1" t="s">
        <v>424</v>
      </c>
      <c r="D716" s="1" t="s">
        <v>624</v>
      </c>
      <c r="E716" s="1" t="s">
        <v>622</v>
      </c>
      <c r="F716" s="1" t="s">
        <v>19</v>
      </c>
      <c r="G716" s="1" t="s">
        <v>33</v>
      </c>
      <c r="H716" s="1" t="s">
        <v>21</v>
      </c>
      <c r="I716" s="1" t="s">
        <v>22</v>
      </c>
      <c r="J716" s="3">
        <v>-283</v>
      </c>
      <c r="K716" s="1" t="s">
        <v>391</v>
      </c>
      <c r="L716" s="1" t="s">
        <v>22</v>
      </c>
      <c r="M716" s="1" t="s">
        <v>392</v>
      </c>
      <c r="N716" s="1" t="s">
        <v>424</v>
      </c>
      <c r="O716" s="2">
        <v>40390</v>
      </c>
      <c r="P716" s="2">
        <v>40568</v>
      </c>
      <c r="Q716" s="1" t="s">
        <v>23</v>
      </c>
    </row>
    <row r="717" spans="1:17" x14ac:dyDescent="0.25">
      <c r="A717" s="1" t="s">
        <v>24</v>
      </c>
      <c r="B717" s="1" t="s">
        <v>371</v>
      </c>
      <c r="C717" s="1" t="s">
        <v>424</v>
      </c>
      <c r="D717" s="1" t="s">
        <v>623</v>
      </c>
      <c r="E717" s="1" t="s">
        <v>620</v>
      </c>
      <c r="F717" s="1" t="s">
        <v>19</v>
      </c>
      <c r="G717" s="1" t="s">
        <v>33</v>
      </c>
      <c r="H717" s="1" t="s">
        <v>21</v>
      </c>
      <c r="I717" s="1" t="s">
        <v>22</v>
      </c>
      <c r="J717" s="3">
        <v>-320</v>
      </c>
      <c r="K717" s="1" t="s">
        <v>391</v>
      </c>
      <c r="L717" s="1" t="s">
        <v>22</v>
      </c>
      <c r="M717" s="1" t="s">
        <v>392</v>
      </c>
      <c r="N717" s="1" t="s">
        <v>424</v>
      </c>
      <c r="O717" s="2">
        <v>40390</v>
      </c>
      <c r="P717" s="2">
        <v>40568</v>
      </c>
      <c r="Q717" s="1" t="s">
        <v>23</v>
      </c>
    </row>
    <row r="718" spans="1:17" x14ac:dyDescent="0.25">
      <c r="A718" s="1" t="s">
        <v>24</v>
      </c>
      <c r="B718" s="1" t="s">
        <v>371</v>
      </c>
      <c r="C718" s="1" t="s">
        <v>424</v>
      </c>
      <c r="D718" s="1" t="s">
        <v>624</v>
      </c>
      <c r="E718" s="1" t="s">
        <v>622</v>
      </c>
      <c r="F718" s="1" t="s">
        <v>19</v>
      </c>
      <c r="G718" s="1" t="s">
        <v>33</v>
      </c>
      <c r="H718" s="1" t="s">
        <v>21</v>
      </c>
      <c r="I718" s="1" t="s">
        <v>22</v>
      </c>
      <c r="J718" s="3">
        <v>-532</v>
      </c>
      <c r="K718" s="1" t="s">
        <v>391</v>
      </c>
      <c r="L718" s="1" t="s">
        <v>22</v>
      </c>
      <c r="M718" s="1" t="s">
        <v>392</v>
      </c>
      <c r="N718" s="1" t="s">
        <v>424</v>
      </c>
      <c r="O718" s="2">
        <v>40390</v>
      </c>
      <c r="P718" s="2">
        <v>40568</v>
      </c>
      <c r="Q718" s="1" t="s">
        <v>23</v>
      </c>
    </row>
    <row r="719" spans="1:17" x14ac:dyDescent="0.25">
      <c r="A719" s="1" t="s">
        <v>24</v>
      </c>
      <c r="B719" s="1" t="s">
        <v>371</v>
      </c>
      <c r="C719" s="1" t="s">
        <v>424</v>
      </c>
      <c r="D719" s="1" t="s">
        <v>623</v>
      </c>
      <c r="E719" s="1" t="s">
        <v>620</v>
      </c>
      <c r="F719" s="1" t="s">
        <v>19</v>
      </c>
      <c r="G719" s="1" t="s">
        <v>33</v>
      </c>
      <c r="H719" s="1" t="s">
        <v>21</v>
      </c>
      <c r="I719" s="1" t="s">
        <v>22</v>
      </c>
      <c r="J719" s="3">
        <v>-668</v>
      </c>
      <c r="K719" s="1" t="s">
        <v>391</v>
      </c>
      <c r="L719" s="1" t="s">
        <v>22</v>
      </c>
      <c r="M719" s="1" t="s">
        <v>392</v>
      </c>
      <c r="N719" s="1" t="s">
        <v>424</v>
      </c>
      <c r="O719" s="2">
        <v>40390</v>
      </c>
      <c r="P719" s="2">
        <v>40568</v>
      </c>
      <c r="Q719" s="1" t="s">
        <v>23</v>
      </c>
    </row>
    <row r="720" spans="1:17" x14ac:dyDescent="0.25">
      <c r="A720" s="1" t="s">
        <v>24</v>
      </c>
      <c r="B720" s="1" t="s">
        <v>371</v>
      </c>
      <c r="C720" s="1" t="s">
        <v>424</v>
      </c>
      <c r="D720" s="1" t="s">
        <v>624</v>
      </c>
      <c r="E720" s="1" t="s">
        <v>622</v>
      </c>
      <c r="F720" s="1" t="s">
        <v>19</v>
      </c>
      <c r="G720" s="1" t="s">
        <v>33</v>
      </c>
      <c r="H720" s="1" t="s">
        <v>21</v>
      </c>
      <c r="I720" s="1" t="s">
        <v>22</v>
      </c>
      <c r="J720" s="3">
        <v>1162</v>
      </c>
      <c r="K720" s="1" t="s">
        <v>391</v>
      </c>
      <c r="L720" s="1" t="s">
        <v>22</v>
      </c>
      <c r="M720" s="1" t="s">
        <v>392</v>
      </c>
      <c r="N720" s="1" t="s">
        <v>424</v>
      </c>
      <c r="O720" s="2">
        <v>40390</v>
      </c>
      <c r="P720" s="2">
        <v>40568</v>
      </c>
      <c r="Q720" s="1" t="s">
        <v>23</v>
      </c>
    </row>
    <row r="721" spans="1:17" x14ac:dyDescent="0.25">
      <c r="A721" s="1" t="s">
        <v>24</v>
      </c>
      <c r="B721" s="1" t="s">
        <v>371</v>
      </c>
      <c r="C721" s="1" t="s">
        <v>424</v>
      </c>
      <c r="D721" s="1" t="s">
        <v>624</v>
      </c>
      <c r="E721" s="1" t="s">
        <v>622</v>
      </c>
      <c r="F721" s="1" t="s">
        <v>19</v>
      </c>
      <c r="G721" s="1" t="s">
        <v>33</v>
      </c>
      <c r="H721" s="1" t="s">
        <v>21</v>
      </c>
      <c r="I721" s="1" t="s">
        <v>22</v>
      </c>
      <c r="J721" s="3">
        <v>-1707</v>
      </c>
      <c r="K721" s="1" t="s">
        <v>391</v>
      </c>
      <c r="L721" s="1" t="s">
        <v>22</v>
      </c>
      <c r="M721" s="1" t="s">
        <v>392</v>
      </c>
      <c r="N721" s="1" t="s">
        <v>424</v>
      </c>
      <c r="O721" s="2">
        <v>40390</v>
      </c>
      <c r="P721" s="2">
        <v>40568</v>
      </c>
      <c r="Q721" s="1" t="s">
        <v>23</v>
      </c>
    </row>
    <row r="722" spans="1:17" x14ac:dyDescent="0.25">
      <c r="A722" s="1" t="s">
        <v>24</v>
      </c>
      <c r="B722" s="1" t="s">
        <v>371</v>
      </c>
      <c r="C722" s="1" t="s">
        <v>424</v>
      </c>
      <c r="D722" s="1" t="s">
        <v>623</v>
      </c>
      <c r="E722" s="1" t="s">
        <v>620</v>
      </c>
      <c r="F722" s="1" t="s">
        <v>19</v>
      </c>
      <c r="G722" s="1" t="s">
        <v>33</v>
      </c>
      <c r="H722" s="1" t="s">
        <v>21</v>
      </c>
      <c r="I722" s="1" t="s">
        <v>22</v>
      </c>
      <c r="J722" s="3">
        <v>2734</v>
      </c>
      <c r="K722" s="1" t="s">
        <v>391</v>
      </c>
      <c r="L722" s="1" t="s">
        <v>22</v>
      </c>
      <c r="M722" s="1" t="s">
        <v>392</v>
      </c>
      <c r="N722" s="1" t="s">
        <v>424</v>
      </c>
      <c r="O722" s="2">
        <v>40390</v>
      </c>
      <c r="P722" s="2">
        <v>40568</v>
      </c>
      <c r="Q722" s="1" t="s">
        <v>23</v>
      </c>
    </row>
    <row r="723" spans="1:17" x14ac:dyDescent="0.25">
      <c r="A723" s="1" t="s">
        <v>24</v>
      </c>
      <c r="B723" s="1" t="s">
        <v>371</v>
      </c>
      <c r="C723" s="1" t="s">
        <v>424</v>
      </c>
      <c r="D723" s="1" t="s">
        <v>624</v>
      </c>
      <c r="E723" s="1" t="s">
        <v>622</v>
      </c>
      <c r="F723" s="1" t="s">
        <v>19</v>
      </c>
      <c r="G723" s="1" t="s">
        <v>33</v>
      </c>
      <c r="H723" s="1" t="s">
        <v>21</v>
      </c>
      <c r="I723" s="1" t="s">
        <v>22</v>
      </c>
      <c r="J723" s="3">
        <v>-3198</v>
      </c>
      <c r="K723" s="1" t="s">
        <v>391</v>
      </c>
      <c r="L723" s="1" t="s">
        <v>22</v>
      </c>
      <c r="M723" s="1" t="s">
        <v>392</v>
      </c>
      <c r="N723" s="1" t="s">
        <v>424</v>
      </c>
      <c r="O723" s="2">
        <v>40390</v>
      </c>
      <c r="P723" s="2">
        <v>40568</v>
      </c>
      <c r="Q723" s="1" t="s">
        <v>23</v>
      </c>
    </row>
    <row r="724" spans="1:17" x14ac:dyDescent="0.25">
      <c r="A724" s="1" t="s">
        <v>24</v>
      </c>
      <c r="B724" s="1" t="s">
        <v>371</v>
      </c>
      <c r="C724" s="1" t="s">
        <v>424</v>
      </c>
      <c r="D724" s="1" t="s">
        <v>623</v>
      </c>
      <c r="E724" s="1" t="s">
        <v>620</v>
      </c>
      <c r="F724" s="1" t="s">
        <v>19</v>
      </c>
      <c r="G724" s="1" t="s">
        <v>33</v>
      </c>
      <c r="H724" s="1" t="s">
        <v>21</v>
      </c>
      <c r="I724" s="1" t="s">
        <v>22</v>
      </c>
      <c r="J724" s="3">
        <v>-4016</v>
      </c>
      <c r="K724" s="1" t="s">
        <v>391</v>
      </c>
      <c r="L724" s="1" t="s">
        <v>22</v>
      </c>
      <c r="M724" s="1" t="s">
        <v>392</v>
      </c>
      <c r="N724" s="1" t="s">
        <v>424</v>
      </c>
      <c r="O724" s="2">
        <v>40390</v>
      </c>
      <c r="P724" s="2">
        <v>40568</v>
      </c>
      <c r="Q724" s="1" t="s">
        <v>23</v>
      </c>
    </row>
    <row r="725" spans="1:17" x14ac:dyDescent="0.25">
      <c r="A725" s="1" t="s">
        <v>24</v>
      </c>
      <c r="B725" s="1" t="s">
        <v>371</v>
      </c>
      <c r="C725" s="1" t="s">
        <v>424</v>
      </c>
      <c r="D725" s="1" t="s">
        <v>624</v>
      </c>
      <c r="E725" s="1" t="s">
        <v>622</v>
      </c>
      <c r="F725" s="1" t="s">
        <v>19</v>
      </c>
      <c r="G725" s="1" t="s">
        <v>33</v>
      </c>
      <c r="H725" s="1" t="s">
        <v>21</v>
      </c>
      <c r="I725" s="1" t="s">
        <v>22</v>
      </c>
      <c r="J725" s="3">
        <v>6988</v>
      </c>
      <c r="K725" s="1" t="s">
        <v>391</v>
      </c>
      <c r="L725" s="1" t="s">
        <v>22</v>
      </c>
      <c r="M725" s="1" t="s">
        <v>392</v>
      </c>
      <c r="N725" s="1" t="s">
        <v>424</v>
      </c>
      <c r="O725" s="2">
        <v>40390</v>
      </c>
      <c r="P725" s="2">
        <v>40568</v>
      </c>
      <c r="Q725" s="1" t="s">
        <v>23</v>
      </c>
    </row>
    <row r="726" spans="1:17" x14ac:dyDescent="0.25">
      <c r="A726" s="1" t="s">
        <v>24</v>
      </c>
      <c r="B726" s="1" t="s">
        <v>371</v>
      </c>
      <c r="C726" s="1" t="s">
        <v>424</v>
      </c>
      <c r="D726" s="1" t="s">
        <v>623</v>
      </c>
      <c r="E726" s="1" t="s">
        <v>620</v>
      </c>
      <c r="F726" s="1" t="s">
        <v>19</v>
      </c>
      <c r="G726" s="1" t="s">
        <v>33</v>
      </c>
      <c r="H726" s="1" t="s">
        <v>21</v>
      </c>
      <c r="I726" s="1" t="s">
        <v>22</v>
      </c>
      <c r="J726" s="3">
        <v>16444</v>
      </c>
      <c r="K726" s="1" t="s">
        <v>391</v>
      </c>
      <c r="L726" s="1" t="s">
        <v>22</v>
      </c>
      <c r="M726" s="1" t="s">
        <v>392</v>
      </c>
      <c r="N726" s="1" t="s">
        <v>424</v>
      </c>
      <c r="O726" s="2">
        <v>40390</v>
      </c>
      <c r="P726" s="2">
        <v>40568</v>
      </c>
      <c r="Q726" s="1" t="s">
        <v>23</v>
      </c>
    </row>
    <row r="727" spans="1:17" x14ac:dyDescent="0.25">
      <c r="A727" s="1" t="s">
        <v>24</v>
      </c>
      <c r="B727" s="1" t="s">
        <v>371</v>
      </c>
      <c r="C727" s="1" t="s">
        <v>424</v>
      </c>
      <c r="D727" s="1" t="s">
        <v>647</v>
      </c>
      <c r="E727" s="1" t="s">
        <v>620</v>
      </c>
      <c r="F727" s="1" t="s">
        <v>19</v>
      </c>
      <c r="G727" s="1" t="s">
        <v>59</v>
      </c>
      <c r="H727" s="1" t="s">
        <v>21</v>
      </c>
      <c r="I727" s="1" t="s">
        <v>22</v>
      </c>
      <c r="J727" s="3">
        <v>320</v>
      </c>
      <c r="K727" s="1" t="s">
        <v>391</v>
      </c>
      <c r="L727" s="1" t="s">
        <v>22</v>
      </c>
      <c r="M727" s="1" t="s">
        <v>392</v>
      </c>
      <c r="N727" s="1" t="s">
        <v>424</v>
      </c>
      <c r="O727" s="2">
        <v>40390</v>
      </c>
      <c r="P727" s="2">
        <v>40568</v>
      </c>
      <c r="Q727" s="1" t="s">
        <v>23</v>
      </c>
    </row>
    <row r="728" spans="1:17" x14ac:dyDescent="0.25">
      <c r="A728" s="1" t="s">
        <v>24</v>
      </c>
      <c r="B728" s="1" t="s">
        <v>371</v>
      </c>
      <c r="C728" s="1" t="s">
        <v>424</v>
      </c>
      <c r="D728" s="1" t="s">
        <v>647</v>
      </c>
      <c r="E728" s="1" t="s">
        <v>620</v>
      </c>
      <c r="F728" s="1" t="s">
        <v>19</v>
      </c>
      <c r="G728" s="1" t="s">
        <v>59</v>
      </c>
      <c r="H728" s="1" t="s">
        <v>21</v>
      </c>
      <c r="I728" s="1" t="s">
        <v>22</v>
      </c>
      <c r="J728" s="3">
        <v>53</v>
      </c>
      <c r="K728" s="1" t="s">
        <v>391</v>
      </c>
      <c r="L728" s="1" t="s">
        <v>22</v>
      </c>
      <c r="M728" s="1" t="s">
        <v>392</v>
      </c>
      <c r="N728" s="1" t="s">
        <v>424</v>
      </c>
      <c r="O728" s="2">
        <v>40390</v>
      </c>
      <c r="P728" s="2">
        <v>40568</v>
      </c>
      <c r="Q728" s="1" t="s">
        <v>23</v>
      </c>
    </row>
    <row r="729" spans="1:17" x14ac:dyDescent="0.25">
      <c r="A729" s="1" t="s">
        <v>24</v>
      </c>
      <c r="B729" s="1" t="s">
        <v>371</v>
      </c>
      <c r="C729" s="1" t="s">
        <v>424</v>
      </c>
      <c r="D729" s="1" t="s">
        <v>648</v>
      </c>
      <c r="E729" s="1" t="s">
        <v>622</v>
      </c>
      <c r="F729" s="1" t="s">
        <v>19</v>
      </c>
      <c r="G729" s="1" t="s">
        <v>59</v>
      </c>
      <c r="H729" s="1" t="s">
        <v>21</v>
      </c>
      <c r="I729" s="1" t="s">
        <v>22</v>
      </c>
      <c r="J729" s="3">
        <v>3198</v>
      </c>
      <c r="K729" s="1" t="s">
        <v>391</v>
      </c>
      <c r="L729" s="1" t="s">
        <v>22</v>
      </c>
      <c r="M729" s="1" t="s">
        <v>392</v>
      </c>
      <c r="N729" s="1" t="s">
        <v>424</v>
      </c>
      <c r="O729" s="2">
        <v>40390</v>
      </c>
      <c r="P729" s="2">
        <v>40568</v>
      </c>
      <c r="Q729" s="1" t="s">
        <v>23</v>
      </c>
    </row>
    <row r="730" spans="1:17" x14ac:dyDescent="0.25">
      <c r="A730" s="1" t="s">
        <v>24</v>
      </c>
      <c r="B730" s="1" t="s">
        <v>371</v>
      </c>
      <c r="C730" s="1" t="s">
        <v>424</v>
      </c>
      <c r="D730" s="1" t="s">
        <v>648</v>
      </c>
      <c r="E730" s="1" t="s">
        <v>622</v>
      </c>
      <c r="F730" s="1" t="s">
        <v>19</v>
      </c>
      <c r="G730" s="1" t="s">
        <v>59</v>
      </c>
      <c r="H730" s="1" t="s">
        <v>21</v>
      </c>
      <c r="I730" s="1" t="s">
        <v>22</v>
      </c>
      <c r="J730" s="3">
        <v>532</v>
      </c>
      <c r="K730" s="1" t="s">
        <v>391</v>
      </c>
      <c r="L730" s="1" t="s">
        <v>22</v>
      </c>
      <c r="M730" s="1" t="s">
        <v>392</v>
      </c>
      <c r="N730" s="1" t="s">
        <v>424</v>
      </c>
      <c r="O730" s="2">
        <v>40390</v>
      </c>
      <c r="P730" s="2">
        <v>40568</v>
      </c>
      <c r="Q730" s="1" t="s">
        <v>23</v>
      </c>
    </row>
    <row r="731" spans="1:17" x14ac:dyDescent="0.25">
      <c r="A731" s="1" t="s">
        <v>24</v>
      </c>
      <c r="B731" s="1" t="s">
        <v>371</v>
      </c>
      <c r="C731" s="1" t="s">
        <v>424</v>
      </c>
      <c r="D731" s="1" t="s">
        <v>645</v>
      </c>
      <c r="E731" s="1" t="s">
        <v>620</v>
      </c>
      <c r="F731" s="1" t="s">
        <v>19</v>
      </c>
      <c r="G731" s="1" t="s">
        <v>204</v>
      </c>
      <c r="H731" s="1" t="s">
        <v>21</v>
      </c>
      <c r="I731" s="1" t="s">
        <v>22</v>
      </c>
      <c r="J731" s="3">
        <v>1676</v>
      </c>
      <c r="K731" s="1" t="s">
        <v>391</v>
      </c>
      <c r="L731" s="1" t="s">
        <v>22</v>
      </c>
      <c r="M731" s="1" t="s">
        <v>392</v>
      </c>
      <c r="N731" s="1" t="s">
        <v>424</v>
      </c>
      <c r="O731" s="2">
        <v>40390</v>
      </c>
      <c r="P731" s="2">
        <v>40568</v>
      </c>
      <c r="Q731" s="1" t="s">
        <v>23</v>
      </c>
    </row>
    <row r="732" spans="1:17" x14ac:dyDescent="0.25">
      <c r="A732" s="1" t="s">
        <v>24</v>
      </c>
      <c r="B732" s="1" t="s">
        <v>371</v>
      </c>
      <c r="C732" s="1" t="s">
        <v>424</v>
      </c>
      <c r="D732" s="1" t="s">
        <v>645</v>
      </c>
      <c r="E732" s="1" t="s">
        <v>620</v>
      </c>
      <c r="F732" s="1" t="s">
        <v>19</v>
      </c>
      <c r="G732" s="1" t="s">
        <v>204</v>
      </c>
      <c r="H732" s="1" t="s">
        <v>21</v>
      </c>
      <c r="I732" s="1" t="s">
        <v>22</v>
      </c>
      <c r="J732" s="3">
        <v>279</v>
      </c>
      <c r="K732" s="1" t="s">
        <v>391</v>
      </c>
      <c r="L732" s="1" t="s">
        <v>22</v>
      </c>
      <c r="M732" s="1" t="s">
        <v>392</v>
      </c>
      <c r="N732" s="1" t="s">
        <v>424</v>
      </c>
      <c r="O732" s="2">
        <v>40390</v>
      </c>
      <c r="P732" s="2">
        <v>40568</v>
      </c>
      <c r="Q732" s="1" t="s">
        <v>23</v>
      </c>
    </row>
    <row r="733" spans="1:17" x14ac:dyDescent="0.25">
      <c r="A733" s="1" t="s">
        <v>24</v>
      </c>
      <c r="B733" s="1" t="s">
        <v>371</v>
      </c>
      <c r="C733" s="1" t="s">
        <v>424</v>
      </c>
      <c r="D733" s="1" t="s">
        <v>646</v>
      </c>
      <c r="E733" s="1" t="s">
        <v>622</v>
      </c>
      <c r="F733" s="1" t="s">
        <v>19</v>
      </c>
      <c r="G733" s="1" t="s">
        <v>204</v>
      </c>
      <c r="H733" s="1" t="s">
        <v>21</v>
      </c>
      <c r="I733" s="1" t="s">
        <v>22</v>
      </c>
      <c r="J733" s="3">
        <v>678</v>
      </c>
      <c r="K733" s="1" t="s">
        <v>391</v>
      </c>
      <c r="L733" s="1" t="s">
        <v>22</v>
      </c>
      <c r="M733" s="1" t="s">
        <v>392</v>
      </c>
      <c r="N733" s="1" t="s">
        <v>424</v>
      </c>
      <c r="O733" s="2">
        <v>40390</v>
      </c>
      <c r="P733" s="2">
        <v>40568</v>
      </c>
      <c r="Q733" s="1" t="s">
        <v>23</v>
      </c>
    </row>
    <row r="734" spans="1:17" x14ac:dyDescent="0.25">
      <c r="A734" s="1" t="s">
        <v>24</v>
      </c>
      <c r="B734" s="1" t="s">
        <v>371</v>
      </c>
      <c r="C734" s="1" t="s">
        <v>424</v>
      </c>
      <c r="D734" s="1" t="s">
        <v>646</v>
      </c>
      <c r="E734" s="1" t="s">
        <v>622</v>
      </c>
      <c r="F734" s="1" t="s">
        <v>19</v>
      </c>
      <c r="G734" s="1" t="s">
        <v>204</v>
      </c>
      <c r="H734" s="1" t="s">
        <v>21</v>
      </c>
      <c r="I734" s="1" t="s">
        <v>22</v>
      </c>
      <c r="J734" s="3">
        <v>113</v>
      </c>
      <c r="K734" s="1" t="s">
        <v>391</v>
      </c>
      <c r="L734" s="1" t="s">
        <v>22</v>
      </c>
      <c r="M734" s="1" t="s">
        <v>392</v>
      </c>
      <c r="N734" s="1" t="s">
        <v>424</v>
      </c>
      <c r="O734" s="2">
        <v>40390</v>
      </c>
      <c r="P734" s="2">
        <v>40568</v>
      </c>
      <c r="Q734" s="1" t="s">
        <v>23</v>
      </c>
    </row>
    <row r="735" spans="1:17" x14ac:dyDescent="0.25">
      <c r="A735" s="1" t="s">
        <v>24</v>
      </c>
      <c r="B735" s="1" t="s">
        <v>371</v>
      </c>
      <c r="C735" s="1" t="s">
        <v>423</v>
      </c>
      <c r="D735" s="1" t="s">
        <v>637</v>
      </c>
      <c r="E735" s="1" t="s">
        <v>620</v>
      </c>
      <c r="F735" s="1" t="s">
        <v>19</v>
      </c>
      <c r="G735" s="1" t="s">
        <v>188</v>
      </c>
      <c r="H735" s="1" t="s">
        <v>21</v>
      </c>
      <c r="I735" s="1" t="s">
        <v>22</v>
      </c>
      <c r="J735" s="3">
        <v>1676</v>
      </c>
      <c r="K735" s="1" t="s">
        <v>391</v>
      </c>
      <c r="L735" s="1" t="s">
        <v>22</v>
      </c>
      <c r="M735" s="1" t="s">
        <v>392</v>
      </c>
      <c r="N735" s="1" t="s">
        <v>423</v>
      </c>
      <c r="O735" s="2">
        <v>40390</v>
      </c>
      <c r="P735" s="2">
        <v>40407</v>
      </c>
      <c r="Q735" s="1" t="s">
        <v>23</v>
      </c>
    </row>
    <row r="736" spans="1:17" x14ac:dyDescent="0.25">
      <c r="A736" s="1" t="s">
        <v>24</v>
      </c>
      <c r="B736" s="1" t="s">
        <v>371</v>
      </c>
      <c r="C736" s="1" t="s">
        <v>423</v>
      </c>
      <c r="D736" s="1" t="s">
        <v>638</v>
      </c>
      <c r="E736" s="1" t="s">
        <v>622</v>
      </c>
      <c r="F736" s="1" t="s">
        <v>19</v>
      </c>
      <c r="G736" s="1" t="s">
        <v>188</v>
      </c>
      <c r="H736" s="1" t="s">
        <v>21</v>
      </c>
      <c r="I736" s="1" t="s">
        <v>22</v>
      </c>
      <c r="J736" s="3">
        <v>678</v>
      </c>
      <c r="K736" s="1" t="s">
        <v>391</v>
      </c>
      <c r="L736" s="1" t="s">
        <v>22</v>
      </c>
      <c r="M736" s="1" t="s">
        <v>392</v>
      </c>
      <c r="N736" s="1" t="s">
        <v>423</v>
      </c>
      <c r="O736" s="2">
        <v>40390</v>
      </c>
      <c r="P736" s="2">
        <v>40407</v>
      </c>
      <c r="Q736" s="1" t="s">
        <v>23</v>
      </c>
    </row>
    <row r="737" spans="1:17" x14ac:dyDescent="0.25">
      <c r="A737" s="1" t="s">
        <v>24</v>
      </c>
      <c r="B737" s="1" t="s">
        <v>371</v>
      </c>
      <c r="C737" s="1" t="s">
        <v>423</v>
      </c>
      <c r="D737" s="1" t="s">
        <v>637</v>
      </c>
      <c r="E737" s="1" t="s">
        <v>620</v>
      </c>
      <c r="F737" s="1" t="s">
        <v>19</v>
      </c>
      <c r="G737" s="1" t="s">
        <v>188</v>
      </c>
      <c r="H737" s="1" t="s">
        <v>21</v>
      </c>
      <c r="I737" s="1" t="s">
        <v>22</v>
      </c>
      <c r="J737" s="3">
        <v>279</v>
      </c>
      <c r="K737" s="1" t="s">
        <v>391</v>
      </c>
      <c r="L737" s="1" t="s">
        <v>22</v>
      </c>
      <c r="M737" s="1" t="s">
        <v>392</v>
      </c>
      <c r="N737" s="1" t="s">
        <v>423</v>
      </c>
      <c r="O737" s="2">
        <v>40390</v>
      </c>
      <c r="P737" s="2">
        <v>40407</v>
      </c>
      <c r="Q737" s="1" t="s">
        <v>23</v>
      </c>
    </row>
    <row r="738" spans="1:17" x14ac:dyDescent="0.25">
      <c r="A738" s="1" t="s">
        <v>24</v>
      </c>
      <c r="B738" s="1" t="s">
        <v>371</v>
      </c>
      <c r="C738" s="1" t="s">
        <v>423</v>
      </c>
      <c r="D738" s="1" t="s">
        <v>638</v>
      </c>
      <c r="E738" s="1" t="s">
        <v>622</v>
      </c>
      <c r="F738" s="1" t="s">
        <v>19</v>
      </c>
      <c r="G738" s="1" t="s">
        <v>188</v>
      </c>
      <c r="H738" s="1" t="s">
        <v>21</v>
      </c>
      <c r="I738" s="1" t="s">
        <v>22</v>
      </c>
      <c r="J738" s="3">
        <v>113</v>
      </c>
      <c r="K738" s="1" t="s">
        <v>391</v>
      </c>
      <c r="L738" s="1" t="s">
        <v>22</v>
      </c>
      <c r="M738" s="1" t="s">
        <v>392</v>
      </c>
      <c r="N738" s="1" t="s">
        <v>423</v>
      </c>
      <c r="O738" s="2">
        <v>40390</v>
      </c>
      <c r="P738" s="2">
        <v>40407</v>
      </c>
      <c r="Q738" s="1" t="s">
        <v>23</v>
      </c>
    </row>
    <row r="739" spans="1:17" x14ac:dyDescent="0.25">
      <c r="A739" s="1" t="s">
        <v>24</v>
      </c>
      <c r="B739" s="1" t="s">
        <v>371</v>
      </c>
      <c r="C739" s="1" t="s">
        <v>423</v>
      </c>
      <c r="D739" s="1" t="s">
        <v>639</v>
      </c>
      <c r="E739" s="1" t="s">
        <v>620</v>
      </c>
      <c r="F739" s="1" t="s">
        <v>19</v>
      </c>
      <c r="G739" s="1" t="s">
        <v>379</v>
      </c>
      <c r="H739" s="1" t="s">
        <v>49</v>
      </c>
      <c r="I739" s="1" t="s">
        <v>22</v>
      </c>
      <c r="J739" s="3">
        <v>-4735</v>
      </c>
      <c r="K739" s="1" t="s">
        <v>391</v>
      </c>
      <c r="L739" s="1" t="s">
        <v>22</v>
      </c>
      <c r="M739" s="1" t="s">
        <v>392</v>
      </c>
      <c r="N739" s="1" t="s">
        <v>423</v>
      </c>
      <c r="O739" s="2">
        <v>40390</v>
      </c>
      <c r="P739" s="2">
        <v>40407</v>
      </c>
      <c r="Q739" s="1" t="s">
        <v>23</v>
      </c>
    </row>
    <row r="740" spans="1:17" x14ac:dyDescent="0.25">
      <c r="A740" s="1" t="s">
        <v>24</v>
      </c>
      <c r="B740" s="1" t="s">
        <v>371</v>
      </c>
      <c r="C740" s="1" t="s">
        <v>423</v>
      </c>
      <c r="D740" s="1" t="s">
        <v>640</v>
      </c>
      <c r="E740" s="1" t="s">
        <v>622</v>
      </c>
      <c r="F740" s="1" t="s">
        <v>19</v>
      </c>
      <c r="G740" s="1" t="s">
        <v>379</v>
      </c>
      <c r="H740" s="1" t="s">
        <v>49</v>
      </c>
      <c r="I740" s="1" t="s">
        <v>22</v>
      </c>
      <c r="J740" s="3">
        <v>-2105</v>
      </c>
      <c r="K740" s="1" t="s">
        <v>391</v>
      </c>
      <c r="L740" s="1" t="s">
        <v>22</v>
      </c>
      <c r="M740" s="1" t="s">
        <v>392</v>
      </c>
      <c r="N740" s="1" t="s">
        <v>423</v>
      </c>
      <c r="O740" s="2">
        <v>40390</v>
      </c>
      <c r="P740" s="2">
        <v>40407</v>
      </c>
      <c r="Q740" s="1" t="s">
        <v>23</v>
      </c>
    </row>
    <row r="741" spans="1:17" x14ac:dyDescent="0.25">
      <c r="A741" s="1" t="s">
        <v>24</v>
      </c>
      <c r="B741" s="1" t="s">
        <v>371</v>
      </c>
      <c r="C741" s="1" t="s">
        <v>423</v>
      </c>
      <c r="D741" s="1" t="s">
        <v>639</v>
      </c>
      <c r="E741" s="1" t="s">
        <v>620</v>
      </c>
      <c r="F741" s="1" t="s">
        <v>19</v>
      </c>
      <c r="G741" s="1" t="s">
        <v>379</v>
      </c>
      <c r="H741" s="1" t="s">
        <v>49</v>
      </c>
      <c r="I741" s="1" t="s">
        <v>22</v>
      </c>
      <c r="J741" s="3">
        <v>-787</v>
      </c>
      <c r="K741" s="1" t="s">
        <v>391</v>
      </c>
      <c r="L741" s="1" t="s">
        <v>22</v>
      </c>
      <c r="M741" s="1" t="s">
        <v>392</v>
      </c>
      <c r="N741" s="1" t="s">
        <v>423</v>
      </c>
      <c r="O741" s="2">
        <v>40390</v>
      </c>
      <c r="P741" s="2">
        <v>40407</v>
      </c>
      <c r="Q741" s="1" t="s">
        <v>23</v>
      </c>
    </row>
    <row r="742" spans="1:17" x14ac:dyDescent="0.25">
      <c r="A742" s="1" t="s">
        <v>24</v>
      </c>
      <c r="B742" s="1" t="s">
        <v>371</v>
      </c>
      <c r="C742" s="1" t="s">
        <v>423</v>
      </c>
      <c r="D742" s="1" t="s">
        <v>640</v>
      </c>
      <c r="E742" s="1" t="s">
        <v>622</v>
      </c>
      <c r="F742" s="1" t="s">
        <v>19</v>
      </c>
      <c r="G742" s="1" t="s">
        <v>379</v>
      </c>
      <c r="H742" s="1" t="s">
        <v>49</v>
      </c>
      <c r="I742" s="1" t="s">
        <v>22</v>
      </c>
      <c r="J742" s="3">
        <v>-350</v>
      </c>
      <c r="K742" s="1" t="s">
        <v>391</v>
      </c>
      <c r="L742" s="1" t="s">
        <v>22</v>
      </c>
      <c r="M742" s="1" t="s">
        <v>392</v>
      </c>
      <c r="N742" s="1" t="s">
        <v>423</v>
      </c>
      <c r="O742" s="2">
        <v>40390</v>
      </c>
      <c r="P742" s="2">
        <v>40407</v>
      </c>
      <c r="Q742" s="1" t="s">
        <v>23</v>
      </c>
    </row>
    <row r="743" spans="1:17" x14ac:dyDescent="0.25">
      <c r="A743" s="1" t="s">
        <v>24</v>
      </c>
      <c r="B743" s="1" t="s">
        <v>371</v>
      </c>
      <c r="C743" s="1" t="s">
        <v>423</v>
      </c>
      <c r="D743" s="1" t="s">
        <v>641</v>
      </c>
      <c r="E743" s="1" t="s">
        <v>620</v>
      </c>
      <c r="F743" s="1" t="s">
        <v>19</v>
      </c>
      <c r="G743" s="1" t="s">
        <v>248</v>
      </c>
      <c r="H743" s="1" t="s">
        <v>49</v>
      </c>
      <c r="I743" s="1" t="s">
        <v>22</v>
      </c>
      <c r="J743" s="3">
        <v>671</v>
      </c>
      <c r="K743" s="1" t="s">
        <v>391</v>
      </c>
      <c r="L743" s="1" t="s">
        <v>22</v>
      </c>
      <c r="M743" s="1" t="s">
        <v>392</v>
      </c>
      <c r="N743" s="1" t="s">
        <v>423</v>
      </c>
      <c r="O743" s="2">
        <v>40390</v>
      </c>
      <c r="P743" s="2">
        <v>40407</v>
      </c>
      <c r="Q743" s="1" t="s">
        <v>23</v>
      </c>
    </row>
    <row r="744" spans="1:17" x14ac:dyDescent="0.25">
      <c r="A744" s="1" t="s">
        <v>24</v>
      </c>
      <c r="B744" s="1" t="s">
        <v>371</v>
      </c>
      <c r="C744" s="1" t="s">
        <v>423</v>
      </c>
      <c r="D744" s="1" t="s">
        <v>642</v>
      </c>
      <c r="E744" s="1" t="s">
        <v>622</v>
      </c>
      <c r="F744" s="1" t="s">
        <v>19</v>
      </c>
      <c r="G744" s="1" t="s">
        <v>248</v>
      </c>
      <c r="H744" s="1" t="s">
        <v>49</v>
      </c>
      <c r="I744" s="1" t="s">
        <v>22</v>
      </c>
      <c r="J744" s="3">
        <v>271</v>
      </c>
      <c r="K744" s="1" t="s">
        <v>391</v>
      </c>
      <c r="L744" s="1" t="s">
        <v>22</v>
      </c>
      <c r="M744" s="1" t="s">
        <v>392</v>
      </c>
      <c r="N744" s="1" t="s">
        <v>423</v>
      </c>
      <c r="O744" s="2">
        <v>40390</v>
      </c>
      <c r="P744" s="2">
        <v>40407</v>
      </c>
      <c r="Q744" s="1" t="s">
        <v>23</v>
      </c>
    </row>
    <row r="745" spans="1:17" x14ac:dyDescent="0.25">
      <c r="A745" s="1" t="s">
        <v>24</v>
      </c>
      <c r="B745" s="1" t="s">
        <v>371</v>
      </c>
      <c r="C745" s="1" t="s">
        <v>423</v>
      </c>
      <c r="D745" s="1" t="s">
        <v>641</v>
      </c>
      <c r="E745" s="1" t="s">
        <v>620</v>
      </c>
      <c r="F745" s="1" t="s">
        <v>19</v>
      </c>
      <c r="G745" s="1" t="s">
        <v>248</v>
      </c>
      <c r="H745" s="1" t="s">
        <v>49</v>
      </c>
      <c r="I745" s="1" t="s">
        <v>22</v>
      </c>
      <c r="J745" s="3">
        <v>112</v>
      </c>
      <c r="K745" s="1" t="s">
        <v>391</v>
      </c>
      <c r="L745" s="1" t="s">
        <v>22</v>
      </c>
      <c r="M745" s="1" t="s">
        <v>392</v>
      </c>
      <c r="N745" s="1" t="s">
        <v>423</v>
      </c>
      <c r="O745" s="2">
        <v>40390</v>
      </c>
      <c r="P745" s="2">
        <v>40407</v>
      </c>
      <c r="Q745" s="1" t="s">
        <v>23</v>
      </c>
    </row>
    <row r="746" spans="1:17" x14ac:dyDescent="0.25">
      <c r="A746" s="1" t="s">
        <v>24</v>
      </c>
      <c r="B746" s="1" t="s">
        <v>371</v>
      </c>
      <c r="C746" s="1" t="s">
        <v>423</v>
      </c>
      <c r="D746" s="1" t="s">
        <v>642</v>
      </c>
      <c r="E746" s="1" t="s">
        <v>622</v>
      </c>
      <c r="F746" s="1" t="s">
        <v>19</v>
      </c>
      <c r="G746" s="1" t="s">
        <v>248</v>
      </c>
      <c r="H746" s="1" t="s">
        <v>49</v>
      </c>
      <c r="I746" s="1" t="s">
        <v>22</v>
      </c>
      <c r="J746" s="3">
        <v>45</v>
      </c>
      <c r="K746" s="1" t="s">
        <v>391</v>
      </c>
      <c r="L746" s="1" t="s">
        <v>22</v>
      </c>
      <c r="M746" s="1" t="s">
        <v>392</v>
      </c>
      <c r="N746" s="1" t="s">
        <v>423</v>
      </c>
      <c r="O746" s="2">
        <v>40390</v>
      </c>
      <c r="P746" s="2">
        <v>40407</v>
      </c>
      <c r="Q746" s="1" t="s">
        <v>23</v>
      </c>
    </row>
    <row r="747" spans="1:17" x14ac:dyDescent="0.25">
      <c r="A747" s="1" t="s">
        <v>24</v>
      </c>
      <c r="B747" s="1" t="s">
        <v>371</v>
      </c>
      <c r="C747" s="1" t="s">
        <v>424</v>
      </c>
      <c r="D747" s="1" t="s">
        <v>642</v>
      </c>
      <c r="E747" s="1" t="s">
        <v>622</v>
      </c>
      <c r="F747" s="1" t="s">
        <v>19</v>
      </c>
      <c r="G747" s="1" t="s">
        <v>248</v>
      </c>
      <c r="H747" s="1" t="s">
        <v>49</v>
      </c>
      <c r="I747" s="1" t="s">
        <v>22</v>
      </c>
      <c r="J747" s="3">
        <v>-45</v>
      </c>
      <c r="K747" s="1" t="s">
        <v>391</v>
      </c>
      <c r="L747" s="1" t="s">
        <v>22</v>
      </c>
      <c r="M747" s="1" t="s">
        <v>392</v>
      </c>
      <c r="N747" s="1" t="s">
        <v>424</v>
      </c>
      <c r="O747" s="2">
        <v>40390</v>
      </c>
      <c r="P747" s="2">
        <v>40568</v>
      </c>
      <c r="Q747" s="1" t="s">
        <v>23</v>
      </c>
    </row>
    <row r="748" spans="1:17" x14ac:dyDescent="0.25">
      <c r="A748" s="1" t="s">
        <v>24</v>
      </c>
      <c r="B748" s="1" t="s">
        <v>371</v>
      </c>
      <c r="C748" s="1" t="s">
        <v>424</v>
      </c>
      <c r="D748" s="1" t="s">
        <v>641</v>
      </c>
      <c r="E748" s="1" t="s">
        <v>620</v>
      </c>
      <c r="F748" s="1" t="s">
        <v>19</v>
      </c>
      <c r="G748" s="1" t="s">
        <v>248</v>
      </c>
      <c r="H748" s="1" t="s">
        <v>49</v>
      </c>
      <c r="I748" s="1" t="s">
        <v>22</v>
      </c>
      <c r="J748" s="3">
        <v>-112</v>
      </c>
      <c r="K748" s="1" t="s">
        <v>391</v>
      </c>
      <c r="L748" s="1" t="s">
        <v>22</v>
      </c>
      <c r="M748" s="1" t="s">
        <v>392</v>
      </c>
      <c r="N748" s="1" t="s">
        <v>424</v>
      </c>
      <c r="O748" s="2">
        <v>40390</v>
      </c>
      <c r="P748" s="2">
        <v>40568</v>
      </c>
      <c r="Q748" s="1" t="s">
        <v>23</v>
      </c>
    </row>
    <row r="749" spans="1:17" x14ac:dyDescent="0.25">
      <c r="A749" s="1" t="s">
        <v>24</v>
      </c>
      <c r="B749" s="1" t="s">
        <v>371</v>
      </c>
      <c r="C749" s="1" t="s">
        <v>424</v>
      </c>
      <c r="D749" s="1" t="s">
        <v>642</v>
      </c>
      <c r="E749" s="1" t="s">
        <v>622</v>
      </c>
      <c r="F749" s="1" t="s">
        <v>19</v>
      </c>
      <c r="G749" s="1" t="s">
        <v>248</v>
      </c>
      <c r="H749" s="1" t="s">
        <v>49</v>
      </c>
      <c r="I749" s="1" t="s">
        <v>22</v>
      </c>
      <c r="J749" s="3">
        <v>-271</v>
      </c>
      <c r="K749" s="1" t="s">
        <v>391</v>
      </c>
      <c r="L749" s="1" t="s">
        <v>22</v>
      </c>
      <c r="M749" s="1" t="s">
        <v>392</v>
      </c>
      <c r="N749" s="1" t="s">
        <v>424</v>
      </c>
      <c r="O749" s="2">
        <v>40390</v>
      </c>
      <c r="P749" s="2">
        <v>40568</v>
      </c>
      <c r="Q749" s="1" t="s">
        <v>23</v>
      </c>
    </row>
    <row r="750" spans="1:17" x14ac:dyDescent="0.25">
      <c r="A750" s="1" t="s">
        <v>24</v>
      </c>
      <c r="B750" s="1" t="s">
        <v>371</v>
      </c>
      <c r="C750" s="1" t="s">
        <v>424</v>
      </c>
      <c r="D750" s="1" t="s">
        <v>641</v>
      </c>
      <c r="E750" s="1" t="s">
        <v>620</v>
      </c>
      <c r="F750" s="1" t="s">
        <v>19</v>
      </c>
      <c r="G750" s="1" t="s">
        <v>248</v>
      </c>
      <c r="H750" s="1" t="s">
        <v>49</v>
      </c>
      <c r="I750" s="1" t="s">
        <v>22</v>
      </c>
      <c r="J750" s="3">
        <v>-671</v>
      </c>
      <c r="K750" s="1" t="s">
        <v>391</v>
      </c>
      <c r="L750" s="1" t="s">
        <v>22</v>
      </c>
      <c r="M750" s="1" t="s">
        <v>392</v>
      </c>
      <c r="N750" s="1" t="s">
        <v>424</v>
      </c>
      <c r="O750" s="2">
        <v>40390</v>
      </c>
      <c r="P750" s="2">
        <v>40568</v>
      </c>
      <c r="Q750" s="1" t="s">
        <v>23</v>
      </c>
    </row>
    <row r="751" spans="1:17" x14ac:dyDescent="0.25">
      <c r="A751" s="1" t="s">
        <v>24</v>
      </c>
      <c r="B751" s="1" t="s">
        <v>371</v>
      </c>
      <c r="C751" s="1" t="s">
        <v>424</v>
      </c>
      <c r="D751" s="1" t="s">
        <v>638</v>
      </c>
      <c r="E751" s="1" t="s">
        <v>622</v>
      </c>
      <c r="F751" s="1" t="s">
        <v>19</v>
      </c>
      <c r="G751" s="1" t="s">
        <v>188</v>
      </c>
      <c r="H751" s="1" t="s">
        <v>21</v>
      </c>
      <c r="I751" s="1" t="s">
        <v>22</v>
      </c>
      <c r="J751" s="3">
        <v>-113</v>
      </c>
      <c r="K751" s="1" t="s">
        <v>391</v>
      </c>
      <c r="L751" s="1" t="s">
        <v>22</v>
      </c>
      <c r="M751" s="1" t="s">
        <v>392</v>
      </c>
      <c r="N751" s="1" t="s">
        <v>424</v>
      </c>
      <c r="O751" s="2">
        <v>40390</v>
      </c>
      <c r="P751" s="2">
        <v>40568</v>
      </c>
      <c r="Q751" s="1" t="s">
        <v>23</v>
      </c>
    </row>
    <row r="752" spans="1:17" x14ac:dyDescent="0.25">
      <c r="A752" s="1" t="s">
        <v>24</v>
      </c>
      <c r="B752" s="1" t="s">
        <v>371</v>
      </c>
      <c r="C752" s="1" t="s">
        <v>424</v>
      </c>
      <c r="D752" s="1" t="s">
        <v>637</v>
      </c>
      <c r="E752" s="1" t="s">
        <v>620</v>
      </c>
      <c r="F752" s="1" t="s">
        <v>19</v>
      </c>
      <c r="G752" s="1" t="s">
        <v>188</v>
      </c>
      <c r="H752" s="1" t="s">
        <v>21</v>
      </c>
      <c r="I752" s="1" t="s">
        <v>22</v>
      </c>
      <c r="J752" s="3">
        <v>-279</v>
      </c>
      <c r="K752" s="1" t="s">
        <v>391</v>
      </c>
      <c r="L752" s="1" t="s">
        <v>22</v>
      </c>
      <c r="M752" s="1" t="s">
        <v>392</v>
      </c>
      <c r="N752" s="1" t="s">
        <v>424</v>
      </c>
      <c r="O752" s="2">
        <v>40390</v>
      </c>
      <c r="P752" s="2">
        <v>40568</v>
      </c>
      <c r="Q752" s="1" t="s">
        <v>23</v>
      </c>
    </row>
    <row r="753" spans="1:17" x14ac:dyDescent="0.25">
      <c r="A753" s="1" t="s">
        <v>24</v>
      </c>
      <c r="B753" s="1" t="s">
        <v>371</v>
      </c>
      <c r="C753" s="1" t="s">
        <v>424</v>
      </c>
      <c r="D753" s="1" t="s">
        <v>638</v>
      </c>
      <c r="E753" s="1" t="s">
        <v>622</v>
      </c>
      <c r="F753" s="1" t="s">
        <v>19</v>
      </c>
      <c r="G753" s="1" t="s">
        <v>188</v>
      </c>
      <c r="H753" s="1" t="s">
        <v>21</v>
      </c>
      <c r="I753" s="1" t="s">
        <v>22</v>
      </c>
      <c r="J753" s="3">
        <v>-678</v>
      </c>
      <c r="K753" s="1" t="s">
        <v>391</v>
      </c>
      <c r="L753" s="1" t="s">
        <v>22</v>
      </c>
      <c r="M753" s="1" t="s">
        <v>392</v>
      </c>
      <c r="N753" s="1" t="s">
        <v>424</v>
      </c>
      <c r="O753" s="2">
        <v>40390</v>
      </c>
      <c r="P753" s="2">
        <v>40568</v>
      </c>
      <c r="Q753" s="1" t="s">
        <v>23</v>
      </c>
    </row>
    <row r="754" spans="1:17" x14ac:dyDescent="0.25">
      <c r="A754" s="1" t="s">
        <v>24</v>
      </c>
      <c r="B754" s="1" t="s">
        <v>371</v>
      </c>
      <c r="C754" s="1" t="s">
        <v>424</v>
      </c>
      <c r="D754" s="1" t="s">
        <v>637</v>
      </c>
      <c r="E754" s="1" t="s">
        <v>620</v>
      </c>
      <c r="F754" s="1" t="s">
        <v>19</v>
      </c>
      <c r="G754" s="1" t="s">
        <v>188</v>
      </c>
      <c r="H754" s="1" t="s">
        <v>21</v>
      </c>
      <c r="I754" s="1" t="s">
        <v>22</v>
      </c>
      <c r="J754" s="3">
        <v>-1676</v>
      </c>
      <c r="K754" s="1" t="s">
        <v>391</v>
      </c>
      <c r="L754" s="1" t="s">
        <v>22</v>
      </c>
      <c r="M754" s="1" t="s">
        <v>392</v>
      </c>
      <c r="N754" s="1" t="s">
        <v>424</v>
      </c>
      <c r="O754" s="2">
        <v>40390</v>
      </c>
      <c r="P754" s="2">
        <v>40568</v>
      </c>
      <c r="Q754" s="1" t="s">
        <v>23</v>
      </c>
    </row>
    <row r="755" spans="1:17" x14ac:dyDescent="0.25">
      <c r="A755" s="1" t="s">
        <v>24</v>
      </c>
      <c r="B755" s="1" t="s">
        <v>371</v>
      </c>
      <c r="C755" s="1" t="s">
        <v>424</v>
      </c>
      <c r="D755" s="1" t="s">
        <v>650</v>
      </c>
      <c r="E755" s="1" t="s">
        <v>620</v>
      </c>
      <c r="F755" s="1" t="s">
        <v>19</v>
      </c>
      <c r="G755" s="1" t="s">
        <v>188</v>
      </c>
      <c r="H755" s="1" t="s">
        <v>49</v>
      </c>
      <c r="I755" s="1" t="s">
        <v>22</v>
      </c>
      <c r="J755" s="3">
        <v>112</v>
      </c>
      <c r="K755" s="1" t="s">
        <v>391</v>
      </c>
      <c r="L755" s="1" t="s">
        <v>22</v>
      </c>
      <c r="M755" s="1" t="s">
        <v>392</v>
      </c>
      <c r="N755" s="1" t="s">
        <v>424</v>
      </c>
      <c r="O755" s="2">
        <v>40390</v>
      </c>
      <c r="P755" s="2">
        <v>40568</v>
      </c>
      <c r="Q755" s="1" t="s">
        <v>23</v>
      </c>
    </row>
    <row r="756" spans="1:17" x14ac:dyDescent="0.25">
      <c r="A756" s="1" t="s">
        <v>24</v>
      </c>
      <c r="B756" s="1" t="s">
        <v>371</v>
      </c>
      <c r="C756" s="1" t="s">
        <v>424</v>
      </c>
      <c r="D756" s="1" t="s">
        <v>654</v>
      </c>
      <c r="E756" s="1" t="s">
        <v>622</v>
      </c>
      <c r="F756" s="1" t="s">
        <v>19</v>
      </c>
      <c r="G756" s="1" t="s">
        <v>188</v>
      </c>
      <c r="H756" s="1" t="s">
        <v>49</v>
      </c>
      <c r="I756" s="1" t="s">
        <v>22</v>
      </c>
      <c r="J756" s="3">
        <v>45</v>
      </c>
      <c r="K756" s="1" t="s">
        <v>391</v>
      </c>
      <c r="L756" s="1" t="s">
        <v>22</v>
      </c>
      <c r="M756" s="1" t="s">
        <v>392</v>
      </c>
      <c r="N756" s="1" t="s">
        <v>424</v>
      </c>
      <c r="O756" s="2">
        <v>40390</v>
      </c>
      <c r="P756" s="2">
        <v>40568</v>
      </c>
      <c r="Q756" s="1" t="s">
        <v>23</v>
      </c>
    </row>
    <row r="757" spans="1:17" x14ac:dyDescent="0.25">
      <c r="A757" s="1" t="s">
        <v>24</v>
      </c>
      <c r="B757" s="1" t="s">
        <v>371</v>
      </c>
      <c r="C757" s="1" t="s">
        <v>424</v>
      </c>
      <c r="D757" s="1" t="s">
        <v>651</v>
      </c>
      <c r="E757" s="1" t="s">
        <v>620</v>
      </c>
      <c r="F757" s="1" t="s">
        <v>19</v>
      </c>
      <c r="G757" s="1" t="s">
        <v>387</v>
      </c>
      <c r="H757" s="1" t="s">
        <v>49</v>
      </c>
      <c r="I757" s="1" t="s">
        <v>22</v>
      </c>
      <c r="J757" s="3">
        <v>4016</v>
      </c>
      <c r="K757" s="1" t="s">
        <v>391</v>
      </c>
      <c r="L757" s="1" t="s">
        <v>22</v>
      </c>
      <c r="M757" s="1" t="s">
        <v>392</v>
      </c>
      <c r="N757" s="1" t="s">
        <v>424</v>
      </c>
      <c r="O757" s="2">
        <v>40390</v>
      </c>
      <c r="P757" s="2">
        <v>40568</v>
      </c>
      <c r="Q757" s="1" t="s">
        <v>23</v>
      </c>
    </row>
    <row r="758" spans="1:17" x14ac:dyDescent="0.25">
      <c r="A758" s="1" t="s">
        <v>24</v>
      </c>
      <c r="B758" s="1" t="s">
        <v>371</v>
      </c>
      <c r="C758" s="1" t="s">
        <v>424</v>
      </c>
      <c r="D758" s="1" t="s">
        <v>651</v>
      </c>
      <c r="E758" s="1" t="s">
        <v>620</v>
      </c>
      <c r="F758" s="1" t="s">
        <v>19</v>
      </c>
      <c r="G758" s="1" t="s">
        <v>387</v>
      </c>
      <c r="H758" s="1" t="s">
        <v>49</v>
      </c>
      <c r="I758" s="1" t="s">
        <v>22</v>
      </c>
      <c r="J758" s="3">
        <v>668</v>
      </c>
      <c r="K758" s="1" t="s">
        <v>391</v>
      </c>
      <c r="L758" s="1" t="s">
        <v>22</v>
      </c>
      <c r="M758" s="1" t="s">
        <v>392</v>
      </c>
      <c r="N758" s="1" t="s">
        <v>424</v>
      </c>
      <c r="O758" s="2">
        <v>40390</v>
      </c>
      <c r="P758" s="2">
        <v>40568</v>
      </c>
      <c r="Q758" s="1" t="s">
        <v>23</v>
      </c>
    </row>
    <row r="759" spans="1:17" x14ac:dyDescent="0.25">
      <c r="A759" s="1" t="s">
        <v>24</v>
      </c>
      <c r="B759" s="1" t="s">
        <v>371</v>
      </c>
      <c r="C759" s="1" t="s">
        <v>424</v>
      </c>
      <c r="D759" s="1" t="s">
        <v>655</v>
      </c>
      <c r="E759" s="1" t="s">
        <v>622</v>
      </c>
      <c r="F759" s="1" t="s">
        <v>19</v>
      </c>
      <c r="G759" s="1" t="s">
        <v>387</v>
      </c>
      <c r="H759" s="1" t="s">
        <v>49</v>
      </c>
      <c r="I759" s="1" t="s">
        <v>22</v>
      </c>
      <c r="J759" s="3">
        <v>1707</v>
      </c>
      <c r="K759" s="1" t="s">
        <v>391</v>
      </c>
      <c r="L759" s="1" t="s">
        <v>22</v>
      </c>
      <c r="M759" s="1" t="s">
        <v>392</v>
      </c>
      <c r="N759" s="1" t="s">
        <v>424</v>
      </c>
      <c r="O759" s="2">
        <v>40390</v>
      </c>
      <c r="P759" s="2">
        <v>40568</v>
      </c>
      <c r="Q759" s="1" t="s">
        <v>23</v>
      </c>
    </row>
    <row r="760" spans="1:17" x14ac:dyDescent="0.25">
      <c r="A760" s="1" t="s">
        <v>24</v>
      </c>
      <c r="B760" s="1" t="s">
        <v>371</v>
      </c>
      <c r="C760" s="1" t="s">
        <v>424</v>
      </c>
      <c r="D760" s="1" t="s">
        <v>655</v>
      </c>
      <c r="E760" s="1" t="s">
        <v>622</v>
      </c>
      <c r="F760" s="1" t="s">
        <v>19</v>
      </c>
      <c r="G760" s="1" t="s">
        <v>387</v>
      </c>
      <c r="H760" s="1" t="s">
        <v>49</v>
      </c>
      <c r="I760" s="1" t="s">
        <v>22</v>
      </c>
      <c r="J760" s="3">
        <v>283</v>
      </c>
      <c r="K760" s="1" t="s">
        <v>391</v>
      </c>
      <c r="L760" s="1" t="s">
        <v>22</v>
      </c>
      <c r="M760" s="1" t="s">
        <v>392</v>
      </c>
      <c r="N760" s="1" t="s">
        <v>424</v>
      </c>
      <c r="O760" s="2">
        <v>40390</v>
      </c>
      <c r="P760" s="2">
        <v>40568</v>
      </c>
      <c r="Q760" s="1" t="s">
        <v>23</v>
      </c>
    </row>
    <row r="761" spans="1:17" x14ac:dyDescent="0.25">
      <c r="A761" s="1" t="s">
        <v>24</v>
      </c>
      <c r="B761" s="1" t="s">
        <v>371</v>
      </c>
      <c r="C761" s="1" t="s">
        <v>424</v>
      </c>
      <c r="D761" s="1" t="s">
        <v>649</v>
      </c>
      <c r="E761" s="1" t="s">
        <v>620</v>
      </c>
      <c r="F761" s="1" t="s">
        <v>19</v>
      </c>
      <c r="G761" s="1" t="s">
        <v>385</v>
      </c>
      <c r="H761" s="1" t="s">
        <v>21</v>
      </c>
      <c r="I761" s="1" t="s">
        <v>22</v>
      </c>
      <c r="J761" s="3">
        <v>-16444</v>
      </c>
      <c r="K761" s="1" t="s">
        <v>391</v>
      </c>
      <c r="L761" s="1" t="s">
        <v>22</v>
      </c>
      <c r="M761" s="1" t="s">
        <v>392</v>
      </c>
      <c r="N761" s="1" t="s">
        <v>424</v>
      </c>
      <c r="O761" s="2">
        <v>40390</v>
      </c>
      <c r="P761" s="2">
        <v>40568</v>
      </c>
      <c r="Q761" s="1" t="s">
        <v>23</v>
      </c>
    </row>
    <row r="762" spans="1:17" x14ac:dyDescent="0.25">
      <c r="A762" s="1" t="s">
        <v>24</v>
      </c>
      <c r="B762" s="1" t="s">
        <v>371</v>
      </c>
      <c r="C762" s="1" t="s">
        <v>424</v>
      </c>
      <c r="D762" s="1" t="s">
        <v>649</v>
      </c>
      <c r="E762" s="1" t="s">
        <v>620</v>
      </c>
      <c r="F762" s="1" t="s">
        <v>19</v>
      </c>
      <c r="G762" s="1" t="s">
        <v>385</v>
      </c>
      <c r="H762" s="1" t="s">
        <v>21</v>
      </c>
      <c r="I762" s="1" t="s">
        <v>22</v>
      </c>
      <c r="J762" s="3">
        <v>-2734</v>
      </c>
      <c r="K762" s="1" t="s">
        <v>391</v>
      </c>
      <c r="L762" s="1" t="s">
        <v>22</v>
      </c>
      <c r="M762" s="1" t="s">
        <v>392</v>
      </c>
      <c r="N762" s="1" t="s">
        <v>424</v>
      </c>
      <c r="O762" s="2">
        <v>40390</v>
      </c>
      <c r="P762" s="2">
        <v>40568</v>
      </c>
      <c r="Q762" s="1" t="s">
        <v>23</v>
      </c>
    </row>
    <row r="763" spans="1:17" x14ac:dyDescent="0.25">
      <c r="A763" s="1" t="s">
        <v>24</v>
      </c>
      <c r="B763" s="1" t="s">
        <v>371</v>
      </c>
      <c r="C763" s="1" t="s">
        <v>424</v>
      </c>
      <c r="D763" s="1" t="s">
        <v>653</v>
      </c>
      <c r="E763" s="1" t="s">
        <v>622</v>
      </c>
      <c r="F763" s="1" t="s">
        <v>19</v>
      </c>
      <c r="G763" s="1" t="s">
        <v>385</v>
      </c>
      <c r="H763" s="1" t="s">
        <v>21</v>
      </c>
      <c r="I763" s="1" t="s">
        <v>22</v>
      </c>
      <c r="J763" s="3">
        <v>-6988</v>
      </c>
      <c r="K763" s="1" t="s">
        <v>391</v>
      </c>
      <c r="L763" s="1" t="s">
        <v>22</v>
      </c>
      <c r="M763" s="1" t="s">
        <v>392</v>
      </c>
      <c r="N763" s="1" t="s">
        <v>424</v>
      </c>
      <c r="O763" s="2">
        <v>40390</v>
      </c>
      <c r="P763" s="2">
        <v>40568</v>
      </c>
      <c r="Q763" s="1" t="s">
        <v>23</v>
      </c>
    </row>
    <row r="764" spans="1:17" x14ac:dyDescent="0.25">
      <c r="A764" s="1" t="s">
        <v>24</v>
      </c>
      <c r="B764" s="1" t="s">
        <v>371</v>
      </c>
      <c r="C764" s="1" t="s">
        <v>424</v>
      </c>
      <c r="D764" s="1" t="s">
        <v>653</v>
      </c>
      <c r="E764" s="1" t="s">
        <v>622</v>
      </c>
      <c r="F764" s="1" t="s">
        <v>19</v>
      </c>
      <c r="G764" s="1" t="s">
        <v>385</v>
      </c>
      <c r="H764" s="1" t="s">
        <v>21</v>
      </c>
      <c r="I764" s="1" t="s">
        <v>22</v>
      </c>
      <c r="J764" s="3">
        <v>-1162</v>
      </c>
      <c r="K764" s="1" t="s">
        <v>391</v>
      </c>
      <c r="L764" s="1" t="s">
        <v>22</v>
      </c>
      <c r="M764" s="1" t="s">
        <v>392</v>
      </c>
      <c r="N764" s="1" t="s">
        <v>424</v>
      </c>
      <c r="O764" s="2">
        <v>40390</v>
      </c>
      <c r="P764" s="2">
        <v>40568</v>
      </c>
      <c r="Q764" s="1" t="s">
        <v>23</v>
      </c>
    </row>
    <row r="765" spans="1:17" x14ac:dyDescent="0.25">
      <c r="A765" s="1" t="s">
        <v>24</v>
      </c>
      <c r="B765" s="1" t="s">
        <v>371</v>
      </c>
      <c r="C765" s="1" t="s">
        <v>424</v>
      </c>
      <c r="D765" s="1" t="s">
        <v>637</v>
      </c>
      <c r="E765" s="1" t="s">
        <v>620</v>
      </c>
      <c r="F765" s="1" t="s">
        <v>19</v>
      </c>
      <c r="G765" s="1" t="s">
        <v>188</v>
      </c>
      <c r="H765" s="1" t="s">
        <v>21</v>
      </c>
      <c r="I765" s="1" t="s">
        <v>22</v>
      </c>
      <c r="J765" s="3">
        <v>671</v>
      </c>
      <c r="K765" s="1" t="s">
        <v>391</v>
      </c>
      <c r="L765" s="1" t="s">
        <v>22</v>
      </c>
      <c r="M765" s="1" t="s">
        <v>392</v>
      </c>
      <c r="N765" s="1" t="s">
        <v>424</v>
      </c>
      <c r="O765" s="2">
        <v>40390</v>
      </c>
      <c r="P765" s="2">
        <v>40568</v>
      </c>
      <c r="Q765" s="1" t="s">
        <v>23</v>
      </c>
    </row>
    <row r="766" spans="1:17" x14ac:dyDescent="0.25">
      <c r="A766" s="1" t="s">
        <v>24</v>
      </c>
      <c r="B766" s="1" t="s">
        <v>371</v>
      </c>
      <c r="C766" s="1" t="s">
        <v>424</v>
      </c>
      <c r="D766" s="1" t="s">
        <v>638</v>
      </c>
      <c r="E766" s="1" t="s">
        <v>622</v>
      </c>
      <c r="F766" s="1" t="s">
        <v>19</v>
      </c>
      <c r="G766" s="1" t="s">
        <v>188</v>
      </c>
      <c r="H766" s="1" t="s">
        <v>21</v>
      </c>
      <c r="I766" s="1" t="s">
        <v>22</v>
      </c>
      <c r="J766" s="3">
        <v>271</v>
      </c>
      <c r="K766" s="1" t="s">
        <v>391</v>
      </c>
      <c r="L766" s="1" t="s">
        <v>22</v>
      </c>
      <c r="M766" s="1" t="s">
        <v>392</v>
      </c>
      <c r="N766" s="1" t="s">
        <v>424</v>
      </c>
      <c r="O766" s="2">
        <v>40390</v>
      </c>
      <c r="P766" s="2">
        <v>40568</v>
      </c>
      <c r="Q766" s="1" t="s">
        <v>23</v>
      </c>
    </row>
    <row r="767" spans="1:17" x14ac:dyDescent="0.25">
      <c r="A767" s="1" t="s">
        <v>24</v>
      </c>
      <c r="B767" s="1" t="s">
        <v>371</v>
      </c>
      <c r="C767" s="1" t="s">
        <v>424</v>
      </c>
      <c r="D767" s="1" t="s">
        <v>652</v>
      </c>
      <c r="E767" s="1" t="s">
        <v>620</v>
      </c>
      <c r="F767" s="1" t="s">
        <v>19</v>
      </c>
      <c r="G767" s="1" t="s">
        <v>388</v>
      </c>
      <c r="H767" s="1" t="s">
        <v>21</v>
      </c>
      <c r="I767" s="1" t="s">
        <v>22</v>
      </c>
      <c r="J767" s="3">
        <v>165</v>
      </c>
      <c r="K767" s="1" t="s">
        <v>391</v>
      </c>
      <c r="L767" s="1" t="s">
        <v>22</v>
      </c>
      <c r="M767" s="1" t="s">
        <v>392</v>
      </c>
      <c r="N767" s="1" t="s">
        <v>424</v>
      </c>
      <c r="O767" s="2">
        <v>40390</v>
      </c>
      <c r="P767" s="2">
        <v>40568</v>
      </c>
      <c r="Q767" s="1" t="s">
        <v>23</v>
      </c>
    </row>
    <row r="768" spans="1:17" x14ac:dyDescent="0.25">
      <c r="A768" s="1" t="s">
        <v>24</v>
      </c>
      <c r="B768" s="1" t="s">
        <v>371</v>
      </c>
      <c r="C768" s="1" t="s">
        <v>424</v>
      </c>
      <c r="D768" s="1" t="s">
        <v>652</v>
      </c>
      <c r="E768" s="1" t="s">
        <v>620</v>
      </c>
      <c r="F768" s="1" t="s">
        <v>19</v>
      </c>
      <c r="G768" s="1" t="s">
        <v>388</v>
      </c>
      <c r="H768" s="1" t="s">
        <v>21</v>
      </c>
      <c r="I768" s="1" t="s">
        <v>22</v>
      </c>
      <c r="J768" s="3">
        <v>27</v>
      </c>
      <c r="K768" s="1" t="s">
        <v>391</v>
      </c>
      <c r="L768" s="1" t="s">
        <v>22</v>
      </c>
      <c r="M768" s="1" t="s">
        <v>392</v>
      </c>
      <c r="N768" s="1" t="s">
        <v>424</v>
      </c>
      <c r="O768" s="2">
        <v>40390</v>
      </c>
      <c r="P768" s="2">
        <v>40568</v>
      </c>
      <c r="Q768" s="1" t="s">
        <v>23</v>
      </c>
    </row>
    <row r="769" spans="1:17" x14ac:dyDescent="0.25">
      <c r="A769" s="1" t="s">
        <v>24</v>
      </c>
      <c r="B769" s="1" t="s">
        <v>371</v>
      </c>
      <c r="C769" s="1" t="s">
        <v>423</v>
      </c>
      <c r="D769" s="1" t="s">
        <v>630</v>
      </c>
      <c r="E769" s="1" t="s">
        <v>620</v>
      </c>
      <c r="F769" s="1" t="s">
        <v>19</v>
      </c>
      <c r="G769" s="1" t="s">
        <v>44</v>
      </c>
      <c r="H769" s="1" t="s">
        <v>34</v>
      </c>
      <c r="I769" s="1" t="s">
        <v>22</v>
      </c>
      <c r="J769" s="3">
        <v>-9322</v>
      </c>
      <c r="K769" s="1" t="s">
        <v>391</v>
      </c>
      <c r="L769" s="1" t="s">
        <v>22</v>
      </c>
      <c r="M769" s="1" t="s">
        <v>392</v>
      </c>
      <c r="N769" s="1" t="s">
        <v>423</v>
      </c>
      <c r="O769" s="2">
        <v>40390</v>
      </c>
      <c r="P769" s="2">
        <v>40407</v>
      </c>
      <c r="Q769" s="1" t="s">
        <v>23</v>
      </c>
    </row>
    <row r="770" spans="1:17" x14ac:dyDescent="0.25">
      <c r="A770" s="1" t="s">
        <v>24</v>
      </c>
      <c r="B770" s="1" t="s">
        <v>371</v>
      </c>
      <c r="C770" s="1" t="s">
        <v>423</v>
      </c>
      <c r="D770" s="1" t="s">
        <v>631</v>
      </c>
      <c r="E770" s="1" t="s">
        <v>622</v>
      </c>
      <c r="F770" s="1" t="s">
        <v>19</v>
      </c>
      <c r="G770" s="1" t="s">
        <v>44</v>
      </c>
      <c r="H770" s="1" t="s">
        <v>34</v>
      </c>
      <c r="I770" s="1" t="s">
        <v>22</v>
      </c>
      <c r="J770" s="3">
        <v>-6869</v>
      </c>
      <c r="K770" s="1" t="s">
        <v>391</v>
      </c>
      <c r="L770" s="1" t="s">
        <v>22</v>
      </c>
      <c r="M770" s="1" t="s">
        <v>392</v>
      </c>
      <c r="N770" s="1" t="s">
        <v>423</v>
      </c>
      <c r="O770" s="2">
        <v>40390</v>
      </c>
      <c r="P770" s="2">
        <v>40407</v>
      </c>
      <c r="Q770" s="1" t="s">
        <v>23</v>
      </c>
    </row>
    <row r="771" spans="1:17" x14ac:dyDescent="0.25">
      <c r="A771" s="1" t="s">
        <v>24</v>
      </c>
      <c r="B771" s="1" t="s">
        <v>371</v>
      </c>
      <c r="C771" s="1" t="s">
        <v>423</v>
      </c>
      <c r="D771" s="1" t="s">
        <v>630</v>
      </c>
      <c r="E771" s="1" t="s">
        <v>620</v>
      </c>
      <c r="F771" s="1" t="s">
        <v>19</v>
      </c>
      <c r="G771" s="1" t="s">
        <v>44</v>
      </c>
      <c r="H771" s="1" t="s">
        <v>34</v>
      </c>
      <c r="I771" s="1" t="s">
        <v>22</v>
      </c>
      <c r="J771" s="3">
        <v>1980</v>
      </c>
      <c r="K771" s="1" t="s">
        <v>391</v>
      </c>
      <c r="L771" s="1" t="s">
        <v>22</v>
      </c>
      <c r="M771" s="1" t="s">
        <v>392</v>
      </c>
      <c r="N771" s="1" t="s">
        <v>423</v>
      </c>
      <c r="O771" s="2">
        <v>40390</v>
      </c>
      <c r="P771" s="2">
        <v>40407</v>
      </c>
      <c r="Q771" s="1" t="s">
        <v>23</v>
      </c>
    </row>
    <row r="772" spans="1:17" x14ac:dyDescent="0.25">
      <c r="A772" s="1" t="s">
        <v>24</v>
      </c>
      <c r="B772" s="1" t="s">
        <v>371</v>
      </c>
      <c r="C772" s="1" t="s">
        <v>423</v>
      </c>
      <c r="D772" s="1" t="s">
        <v>631</v>
      </c>
      <c r="E772" s="1" t="s">
        <v>622</v>
      </c>
      <c r="F772" s="1" t="s">
        <v>19</v>
      </c>
      <c r="G772" s="1" t="s">
        <v>44</v>
      </c>
      <c r="H772" s="1" t="s">
        <v>34</v>
      </c>
      <c r="I772" s="1" t="s">
        <v>22</v>
      </c>
      <c r="J772" s="3">
        <v>-1142</v>
      </c>
      <c r="K772" s="1" t="s">
        <v>391</v>
      </c>
      <c r="L772" s="1" t="s">
        <v>22</v>
      </c>
      <c r="M772" s="1" t="s">
        <v>392</v>
      </c>
      <c r="N772" s="1" t="s">
        <v>423</v>
      </c>
      <c r="O772" s="2">
        <v>40390</v>
      </c>
      <c r="P772" s="2">
        <v>40407</v>
      </c>
      <c r="Q772" s="1" t="s">
        <v>23</v>
      </c>
    </row>
    <row r="773" spans="1:17" x14ac:dyDescent="0.25">
      <c r="A773" s="1" t="s">
        <v>24</v>
      </c>
      <c r="B773" s="1" t="s">
        <v>371</v>
      </c>
      <c r="C773" s="1" t="s">
        <v>423</v>
      </c>
      <c r="D773" s="1" t="s">
        <v>643</v>
      </c>
      <c r="E773" s="1" t="s">
        <v>620</v>
      </c>
      <c r="F773" s="1" t="s">
        <v>19</v>
      </c>
      <c r="G773" s="1" t="s">
        <v>82</v>
      </c>
      <c r="H773" s="1" t="s">
        <v>21</v>
      </c>
      <c r="I773" s="1" t="s">
        <v>22</v>
      </c>
      <c r="J773" s="3">
        <v>1244</v>
      </c>
      <c r="K773" s="1" t="s">
        <v>391</v>
      </c>
      <c r="L773" s="1" t="s">
        <v>22</v>
      </c>
      <c r="M773" s="1" t="s">
        <v>392</v>
      </c>
      <c r="N773" s="1" t="s">
        <v>423</v>
      </c>
      <c r="O773" s="2">
        <v>40390</v>
      </c>
      <c r="P773" s="2">
        <v>40407</v>
      </c>
      <c r="Q773" s="1" t="s">
        <v>23</v>
      </c>
    </row>
    <row r="774" spans="1:17" x14ac:dyDescent="0.25">
      <c r="A774" s="1" t="s">
        <v>24</v>
      </c>
      <c r="B774" s="1" t="s">
        <v>371</v>
      </c>
      <c r="C774" s="1" t="s">
        <v>423</v>
      </c>
      <c r="D774" s="1" t="s">
        <v>644</v>
      </c>
      <c r="E774" s="1" t="s">
        <v>622</v>
      </c>
      <c r="F774" s="1" t="s">
        <v>19</v>
      </c>
      <c r="G774" s="1" t="s">
        <v>82</v>
      </c>
      <c r="H774" s="1" t="s">
        <v>21</v>
      </c>
      <c r="I774" s="1" t="s">
        <v>22</v>
      </c>
      <c r="J774" s="3">
        <v>1244</v>
      </c>
      <c r="K774" s="1" t="s">
        <v>391</v>
      </c>
      <c r="L774" s="1" t="s">
        <v>22</v>
      </c>
      <c r="M774" s="1" t="s">
        <v>392</v>
      </c>
      <c r="N774" s="1" t="s">
        <v>423</v>
      </c>
      <c r="O774" s="2">
        <v>40390</v>
      </c>
      <c r="P774" s="2">
        <v>40407</v>
      </c>
      <c r="Q774" s="1" t="s">
        <v>23</v>
      </c>
    </row>
    <row r="775" spans="1:17" x14ac:dyDescent="0.25">
      <c r="A775" s="1" t="s">
        <v>24</v>
      </c>
      <c r="B775" s="1" t="s">
        <v>371</v>
      </c>
      <c r="C775" s="1" t="s">
        <v>423</v>
      </c>
      <c r="D775" s="1" t="s">
        <v>643</v>
      </c>
      <c r="E775" s="1" t="s">
        <v>620</v>
      </c>
      <c r="F775" s="1" t="s">
        <v>19</v>
      </c>
      <c r="G775" s="1" t="s">
        <v>82</v>
      </c>
      <c r="H775" s="1" t="s">
        <v>21</v>
      </c>
      <c r="I775" s="1" t="s">
        <v>22</v>
      </c>
      <c r="J775" s="3">
        <v>207</v>
      </c>
      <c r="K775" s="1" t="s">
        <v>391</v>
      </c>
      <c r="L775" s="1" t="s">
        <v>22</v>
      </c>
      <c r="M775" s="1" t="s">
        <v>392</v>
      </c>
      <c r="N775" s="1" t="s">
        <v>423</v>
      </c>
      <c r="O775" s="2">
        <v>40390</v>
      </c>
      <c r="P775" s="2">
        <v>40407</v>
      </c>
      <c r="Q775" s="1" t="s">
        <v>23</v>
      </c>
    </row>
    <row r="776" spans="1:17" x14ac:dyDescent="0.25">
      <c r="A776" s="1" t="s">
        <v>24</v>
      </c>
      <c r="B776" s="1" t="s">
        <v>371</v>
      </c>
      <c r="C776" s="1" t="s">
        <v>423</v>
      </c>
      <c r="D776" s="1" t="s">
        <v>644</v>
      </c>
      <c r="E776" s="1" t="s">
        <v>622</v>
      </c>
      <c r="F776" s="1" t="s">
        <v>19</v>
      </c>
      <c r="G776" s="1" t="s">
        <v>82</v>
      </c>
      <c r="H776" s="1" t="s">
        <v>21</v>
      </c>
      <c r="I776" s="1" t="s">
        <v>22</v>
      </c>
      <c r="J776" s="3">
        <v>207</v>
      </c>
      <c r="K776" s="1" t="s">
        <v>391</v>
      </c>
      <c r="L776" s="1" t="s">
        <v>22</v>
      </c>
      <c r="M776" s="1" t="s">
        <v>392</v>
      </c>
      <c r="N776" s="1" t="s">
        <v>423</v>
      </c>
      <c r="O776" s="2">
        <v>40390</v>
      </c>
      <c r="P776" s="2">
        <v>40407</v>
      </c>
      <c r="Q776" s="1" t="s">
        <v>23</v>
      </c>
    </row>
    <row r="777" spans="1:17" x14ac:dyDescent="0.25">
      <c r="A777" s="1" t="s">
        <v>24</v>
      </c>
      <c r="B777" s="1" t="s">
        <v>371</v>
      </c>
      <c r="C777" s="1" t="s">
        <v>423</v>
      </c>
      <c r="D777" s="1" t="s">
        <v>632</v>
      </c>
      <c r="E777" s="1" t="s">
        <v>620</v>
      </c>
      <c r="F777" s="1" t="s">
        <v>19</v>
      </c>
      <c r="G777" s="1" t="s">
        <v>65</v>
      </c>
      <c r="H777" s="1" t="s">
        <v>49</v>
      </c>
      <c r="I777" s="1" t="s">
        <v>22</v>
      </c>
      <c r="J777" s="3">
        <v>1141</v>
      </c>
      <c r="K777" s="1" t="s">
        <v>391</v>
      </c>
      <c r="L777" s="1" t="s">
        <v>22</v>
      </c>
      <c r="M777" s="1" t="s">
        <v>392</v>
      </c>
      <c r="N777" s="1" t="s">
        <v>423</v>
      </c>
      <c r="O777" s="2">
        <v>40390</v>
      </c>
      <c r="P777" s="2">
        <v>40407</v>
      </c>
      <c r="Q777" s="1" t="s">
        <v>23</v>
      </c>
    </row>
    <row r="778" spans="1:17" x14ac:dyDescent="0.25">
      <c r="A778" s="1" t="s">
        <v>24</v>
      </c>
      <c r="B778" s="1" t="s">
        <v>371</v>
      </c>
      <c r="C778" s="1" t="s">
        <v>423</v>
      </c>
      <c r="D778" s="1" t="s">
        <v>633</v>
      </c>
      <c r="E778" s="1" t="s">
        <v>622</v>
      </c>
      <c r="F778" s="1" t="s">
        <v>19</v>
      </c>
      <c r="G778" s="1" t="s">
        <v>65</v>
      </c>
      <c r="H778" s="1" t="s">
        <v>49</v>
      </c>
      <c r="I778" s="1" t="s">
        <v>22</v>
      </c>
      <c r="J778" s="3">
        <v>-13137</v>
      </c>
      <c r="K778" s="1" t="s">
        <v>391</v>
      </c>
      <c r="L778" s="1" t="s">
        <v>22</v>
      </c>
      <c r="M778" s="1" t="s">
        <v>392</v>
      </c>
      <c r="N778" s="1" t="s">
        <v>423</v>
      </c>
      <c r="O778" s="2">
        <v>40390</v>
      </c>
      <c r="P778" s="2">
        <v>40407</v>
      </c>
      <c r="Q778" s="1" t="s">
        <v>23</v>
      </c>
    </row>
    <row r="779" spans="1:17" x14ac:dyDescent="0.25">
      <c r="A779" s="1" t="s">
        <v>24</v>
      </c>
      <c r="B779" s="1" t="s">
        <v>371</v>
      </c>
      <c r="C779" s="1" t="s">
        <v>423</v>
      </c>
      <c r="D779" s="1" t="s">
        <v>632</v>
      </c>
      <c r="E779" s="1" t="s">
        <v>620</v>
      </c>
      <c r="F779" s="1" t="s">
        <v>19</v>
      </c>
      <c r="G779" s="1" t="s">
        <v>65</v>
      </c>
      <c r="H779" s="1" t="s">
        <v>49</v>
      </c>
      <c r="I779" s="1" t="s">
        <v>22</v>
      </c>
      <c r="J779" s="3">
        <v>189</v>
      </c>
      <c r="K779" s="1" t="s">
        <v>391</v>
      </c>
      <c r="L779" s="1" t="s">
        <v>22</v>
      </c>
      <c r="M779" s="1" t="s">
        <v>392</v>
      </c>
      <c r="N779" s="1" t="s">
        <v>423</v>
      </c>
      <c r="O779" s="2">
        <v>40390</v>
      </c>
      <c r="P779" s="2">
        <v>40407</v>
      </c>
      <c r="Q779" s="1" t="s">
        <v>23</v>
      </c>
    </row>
    <row r="780" spans="1:17" x14ac:dyDescent="0.25">
      <c r="A780" s="1" t="s">
        <v>24</v>
      </c>
      <c r="B780" s="1" t="s">
        <v>371</v>
      </c>
      <c r="C780" s="1" t="s">
        <v>423</v>
      </c>
      <c r="D780" s="1" t="s">
        <v>633</v>
      </c>
      <c r="E780" s="1" t="s">
        <v>622</v>
      </c>
      <c r="F780" s="1" t="s">
        <v>19</v>
      </c>
      <c r="G780" s="1" t="s">
        <v>65</v>
      </c>
      <c r="H780" s="1" t="s">
        <v>49</v>
      </c>
      <c r="I780" s="1" t="s">
        <v>22</v>
      </c>
      <c r="J780" s="3">
        <v>-2185</v>
      </c>
      <c r="K780" s="1" t="s">
        <v>391</v>
      </c>
      <c r="L780" s="1" t="s">
        <v>22</v>
      </c>
      <c r="M780" s="1" t="s">
        <v>392</v>
      </c>
      <c r="N780" s="1" t="s">
        <v>423</v>
      </c>
      <c r="O780" s="2">
        <v>40390</v>
      </c>
      <c r="P780" s="2">
        <v>40407</v>
      </c>
      <c r="Q780" s="1" t="s">
        <v>23</v>
      </c>
    </row>
    <row r="781" spans="1:17" x14ac:dyDescent="0.25">
      <c r="A781" s="1" t="s">
        <v>24</v>
      </c>
      <c r="B781" s="1" t="s">
        <v>371</v>
      </c>
      <c r="C781" s="1" t="s">
        <v>423</v>
      </c>
      <c r="D781" s="1" t="s">
        <v>630</v>
      </c>
      <c r="E781" s="1" t="s">
        <v>620</v>
      </c>
      <c r="F781" s="1" t="s">
        <v>19</v>
      </c>
      <c r="G781" s="1" t="s">
        <v>44</v>
      </c>
      <c r="H781" s="1" t="s">
        <v>34</v>
      </c>
      <c r="I781" s="1" t="s">
        <v>22</v>
      </c>
      <c r="J781" s="3">
        <v>810</v>
      </c>
      <c r="K781" s="1" t="s">
        <v>391</v>
      </c>
      <c r="L781" s="1" t="s">
        <v>22</v>
      </c>
      <c r="M781" s="1" t="s">
        <v>392</v>
      </c>
      <c r="N781" s="1" t="s">
        <v>423</v>
      </c>
      <c r="O781" s="2">
        <v>40390</v>
      </c>
      <c r="P781" s="2">
        <v>40407</v>
      </c>
      <c r="Q781" s="1" t="s">
        <v>23</v>
      </c>
    </row>
    <row r="782" spans="1:17" x14ac:dyDescent="0.25">
      <c r="A782" s="1" t="s">
        <v>24</v>
      </c>
      <c r="B782" s="1" t="s">
        <v>371</v>
      </c>
      <c r="C782" s="1" t="s">
        <v>423</v>
      </c>
      <c r="D782" s="1" t="s">
        <v>631</v>
      </c>
      <c r="E782" s="1" t="s">
        <v>622</v>
      </c>
      <c r="F782" s="1" t="s">
        <v>19</v>
      </c>
      <c r="G782" s="1" t="s">
        <v>44</v>
      </c>
      <c r="H782" s="1" t="s">
        <v>34</v>
      </c>
      <c r="I782" s="1" t="s">
        <v>22</v>
      </c>
      <c r="J782" s="3">
        <v>327</v>
      </c>
      <c r="K782" s="1" t="s">
        <v>391</v>
      </c>
      <c r="L782" s="1" t="s">
        <v>22</v>
      </c>
      <c r="M782" s="1" t="s">
        <v>392</v>
      </c>
      <c r="N782" s="1" t="s">
        <v>423</v>
      </c>
      <c r="O782" s="2">
        <v>40390</v>
      </c>
      <c r="P782" s="2">
        <v>40407</v>
      </c>
      <c r="Q782" s="1" t="s">
        <v>23</v>
      </c>
    </row>
    <row r="783" spans="1:17" x14ac:dyDescent="0.25">
      <c r="A783" s="1" t="s">
        <v>24</v>
      </c>
      <c r="B783" s="1" t="s">
        <v>371</v>
      </c>
      <c r="C783" s="1" t="s">
        <v>423</v>
      </c>
      <c r="D783" s="1" t="s">
        <v>630</v>
      </c>
      <c r="E783" s="1" t="s">
        <v>620</v>
      </c>
      <c r="F783" s="1" t="s">
        <v>19</v>
      </c>
      <c r="G783" s="1" t="s">
        <v>44</v>
      </c>
      <c r="H783" s="1" t="s">
        <v>34</v>
      </c>
      <c r="I783" s="1" t="s">
        <v>22</v>
      </c>
      <c r="J783" s="3">
        <v>-2321</v>
      </c>
      <c r="K783" s="1" t="s">
        <v>391</v>
      </c>
      <c r="L783" s="1" t="s">
        <v>22</v>
      </c>
      <c r="M783" s="1" t="s">
        <v>392</v>
      </c>
      <c r="N783" s="1" t="s">
        <v>423</v>
      </c>
      <c r="O783" s="2">
        <v>40390</v>
      </c>
      <c r="P783" s="2">
        <v>40407</v>
      </c>
      <c r="Q783" s="1" t="s">
        <v>23</v>
      </c>
    </row>
    <row r="784" spans="1:17" x14ac:dyDescent="0.25">
      <c r="A784" s="1" t="s">
        <v>24</v>
      </c>
      <c r="B784" s="1" t="s">
        <v>371</v>
      </c>
      <c r="C784" s="1" t="s">
        <v>423</v>
      </c>
      <c r="D784" s="1" t="s">
        <v>631</v>
      </c>
      <c r="E784" s="1" t="s">
        <v>622</v>
      </c>
      <c r="F784" s="1" t="s">
        <v>19</v>
      </c>
      <c r="G784" s="1" t="s">
        <v>44</v>
      </c>
      <c r="H784" s="1" t="s">
        <v>34</v>
      </c>
      <c r="I784" s="1" t="s">
        <v>22</v>
      </c>
      <c r="J784" s="3">
        <v>-938</v>
      </c>
      <c r="K784" s="1" t="s">
        <v>391</v>
      </c>
      <c r="L784" s="1" t="s">
        <v>22</v>
      </c>
      <c r="M784" s="1" t="s">
        <v>392</v>
      </c>
      <c r="N784" s="1" t="s">
        <v>423</v>
      </c>
      <c r="O784" s="2">
        <v>40390</v>
      </c>
      <c r="P784" s="2">
        <v>40407</v>
      </c>
      <c r="Q784" s="1" t="s">
        <v>23</v>
      </c>
    </row>
    <row r="785" spans="1:17" x14ac:dyDescent="0.25">
      <c r="A785" s="1" t="s">
        <v>24</v>
      </c>
      <c r="B785" s="1" t="s">
        <v>371</v>
      </c>
      <c r="C785" s="1" t="s">
        <v>423</v>
      </c>
      <c r="D785" s="1" t="s">
        <v>634</v>
      </c>
      <c r="E785" s="1" t="s">
        <v>620</v>
      </c>
      <c r="F785" s="1" t="s">
        <v>19</v>
      </c>
      <c r="G785" s="1" t="s">
        <v>380</v>
      </c>
      <c r="H785" s="1" t="s">
        <v>49</v>
      </c>
      <c r="I785" s="1" t="s">
        <v>22</v>
      </c>
      <c r="J785" s="3">
        <v>-3794</v>
      </c>
      <c r="K785" s="1" t="s">
        <v>391</v>
      </c>
      <c r="L785" s="1" t="s">
        <v>22</v>
      </c>
      <c r="M785" s="1" t="s">
        <v>392</v>
      </c>
      <c r="N785" s="1" t="s">
        <v>423</v>
      </c>
      <c r="O785" s="2">
        <v>40390</v>
      </c>
      <c r="P785" s="2">
        <v>40407</v>
      </c>
      <c r="Q785" s="1" t="s">
        <v>23</v>
      </c>
    </row>
    <row r="786" spans="1:17" x14ac:dyDescent="0.25">
      <c r="A786" s="1" t="s">
        <v>24</v>
      </c>
      <c r="B786" s="1" t="s">
        <v>371</v>
      </c>
      <c r="C786" s="1" t="s">
        <v>423</v>
      </c>
      <c r="D786" s="1" t="s">
        <v>635</v>
      </c>
      <c r="E786" s="1" t="s">
        <v>622</v>
      </c>
      <c r="F786" s="1" t="s">
        <v>19</v>
      </c>
      <c r="G786" s="1" t="s">
        <v>380</v>
      </c>
      <c r="H786" s="1" t="s">
        <v>49</v>
      </c>
      <c r="I786" s="1" t="s">
        <v>22</v>
      </c>
      <c r="J786" s="3">
        <v>-12399</v>
      </c>
      <c r="K786" s="1" t="s">
        <v>391</v>
      </c>
      <c r="L786" s="1" t="s">
        <v>22</v>
      </c>
      <c r="M786" s="1" t="s">
        <v>392</v>
      </c>
      <c r="N786" s="1" t="s">
        <v>423</v>
      </c>
      <c r="O786" s="2">
        <v>40390</v>
      </c>
      <c r="P786" s="2">
        <v>40407</v>
      </c>
      <c r="Q786" s="1" t="s">
        <v>23</v>
      </c>
    </row>
    <row r="787" spans="1:17" x14ac:dyDescent="0.25">
      <c r="A787" s="1" t="s">
        <v>24</v>
      </c>
      <c r="B787" s="1" t="s">
        <v>371</v>
      </c>
      <c r="C787" s="1" t="s">
        <v>423</v>
      </c>
      <c r="D787" s="1" t="s">
        <v>634</v>
      </c>
      <c r="E787" s="1" t="s">
        <v>620</v>
      </c>
      <c r="F787" s="1" t="s">
        <v>19</v>
      </c>
      <c r="G787" s="1" t="s">
        <v>380</v>
      </c>
      <c r="H787" s="1" t="s">
        <v>49</v>
      </c>
      <c r="I787" s="1" t="s">
        <v>22</v>
      </c>
      <c r="J787" s="3">
        <v>-631</v>
      </c>
      <c r="K787" s="1" t="s">
        <v>391</v>
      </c>
      <c r="L787" s="1" t="s">
        <v>22</v>
      </c>
      <c r="M787" s="1" t="s">
        <v>392</v>
      </c>
      <c r="N787" s="1" t="s">
        <v>423</v>
      </c>
      <c r="O787" s="2">
        <v>40390</v>
      </c>
      <c r="P787" s="2">
        <v>40407</v>
      </c>
      <c r="Q787" s="1" t="s">
        <v>23</v>
      </c>
    </row>
    <row r="788" spans="1:17" x14ac:dyDescent="0.25">
      <c r="A788" s="1" t="s">
        <v>24</v>
      </c>
      <c r="B788" s="1" t="s">
        <v>371</v>
      </c>
      <c r="C788" s="1" t="s">
        <v>423</v>
      </c>
      <c r="D788" s="1" t="s">
        <v>635</v>
      </c>
      <c r="E788" s="1" t="s">
        <v>622</v>
      </c>
      <c r="F788" s="1" t="s">
        <v>19</v>
      </c>
      <c r="G788" s="1" t="s">
        <v>380</v>
      </c>
      <c r="H788" s="1" t="s">
        <v>49</v>
      </c>
      <c r="I788" s="1" t="s">
        <v>22</v>
      </c>
      <c r="J788" s="3">
        <v>-2061</v>
      </c>
      <c r="K788" s="1" t="s">
        <v>391</v>
      </c>
      <c r="L788" s="1" t="s">
        <v>22</v>
      </c>
      <c r="M788" s="1" t="s">
        <v>392</v>
      </c>
      <c r="N788" s="1" t="s">
        <v>423</v>
      </c>
      <c r="O788" s="2">
        <v>40390</v>
      </c>
      <c r="P788" s="2">
        <v>40407</v>
      </c>
      <c r="Q788" s="1" t="s">
        <v>23</v>
      </c>
    </row>
    <row r="789" spans="1:17" x14ac:dyDescent="0.25">
      <c r="A789" s="1" t="s">
        <v>206</v>
      </c>
      <c r="B789" s="1" t="s">
        <v>371</v>
      </c>
      <c r="C789" s="1" t="s">
        <v>425</v>
      </c>
      <c r="D789" s="1" t="s">
        <v>657</v>
      </c>
      <c r="E789" s="1" t="s">
        <v>620</v>
      </c>
      <c r="F789" s="1" t="s">
        <v>19</v>
      </c>
      <c r="G789" s="1" t="s">
        <v>174</v>
      </c>
      <c r="H789" s="1" t="s">
        <v>175</v>
      </c>
      <c r="I789" s="1" t="s">
        <v>22</v>
      </c>
      <c r="J789" s="3">
        <v>2035</v>
      </c>
      <c r="K789" s="1" t="s">
        <v>413</v>
      </c>
      <c r="L789" s="1" t="s">
        <v>22</v>
      </c>
      <c r="M789" s="1" t="s">
        <v>396</v>
      </c>
      <c r="N789" s="1" t="s">
        <v>425</v>
      </c>
      <c r="O789" s="2">
        <v>40390</v>
      </c>
      <c r="P789" s="2">
        <v>40407</v>
      </c>
      <c r="Q789" s="1" t="s">
        <v>23</v>
      </c>
    </row>
    <row r="790" spans="1:17" x14ac:dyDescent="0.25">
      <c r="A790" s="1" t="s">
        <v>24</v>
      </c>
      <c r="B790" s="1" t="s">
        <v>371</v>
      </c>
      <c r="C790" s="1" t="s">
        <v>423</v>
      </c>
      <c r="D790" s="1" t="s">
        <v>630</v>
      </c>
      <c r="E790" s="1" t="s">
        <v>620</v>
      </c>
      <c r="F790" s="1" t="s">
        <v>19</v>
      </c>
      <c r="G790" s="1" t="s">
        <v>44</v>
      </c>
      <c r="H790" s="1" t="s">
        <v>34</v>
      </c>
      <c r="I790" s="1" t="s">
        <v>22</v>
      </c>
      <c r="J790" s="3">
        <v>715024</v>
      </c>
      <c r="K790" s="1" t="s">
        <v>661</v>
      </c>
      <c r="L790" s="1" t="s">
        <v>22</v>
      </c>
      <c r="M790" s="1" t="s">
        <v>662</v>
      </c>
      <c r="N790" s="1" t="s">
        <v>423</v>
      </c>
      <c r="O790" s="2">
        <v>40390</v>
      </c>
      <c r="P790" s="2">
        <v>40407</v>
      </c>
      <c r="Q790" s="1" t="s">
        <v>23</v>
      </c>
    </row>
    <row r="791" spans="1:17" x14ac:dyDescent="0.25">
      <c r="A791" s="1" t="s">
        <v>24</v>
      </c>
      <c r="B791" s="1" t="s">
        <v>371</v>
      </c>
      <c r="C791" s="1" t="s">
        <v>423</v>
      </c>
      <c r="D791" s="1" t="s">
        <v>630</v>
      </c>
      <c r="E791" s="1" t="s">
        <v>620</v>
      </c>
      <c r="F791" s="1" t="s">
        <v>19</v>
      </c>
      <c r="G791" s="1" t="s">
        <v>44</v>
      </c>
      <c r="H791" s="1" t="s">
        <v>34</v>
      </c>
      <c r="I791" s="1" t="s">
        <v>22</v>
      </c>
      <c r="J791" s="3">
        <v>100670</v>
      </c>
      <c r="K791" s="1" t="s">
        <v>661</v>
      </c>
      <c r="L791" s="1" t="s">
        <v>22</v>
      </c>
      <c r="M791" s="1" t="s">
        <v>662</v>
      </c>
      <c r="N791" s="1" t="s">
        <v>423</v>
      </c>
      <c r="O791" s="2">
        <v>40390</v>
      </c>
      <c r="P791" s="2">
        <v>40407</v>
      </c>
      <c r="Q791" s="1" t="s">
        <v>23</v>
      </c>
    </row>
    <row r="792" spans="1:17" x14ac:dyDescent="0.25">
      <c r="A792" s="1" t="s">
        <v>24</v>
      </c>
      <c r="B792" s="1" t="s">
        <v>371</v>
      </c>
      <c r="C792" s="1" t="s">
        <v>423</v>
      </c>
      <c r="D792" s="1" t="s">
        <v>630</v>
      </c>
      <c r="E792" s="1" t="s">
        <v>620</v>
      </c>
      <c r="F792" s="1" t="s">
        <v>19</v>
      </c>
      <c r="G792" s="1" t="s">
        <v>44</v>
      </c>
      <c r="H792" s="1" t="s">
        <v>34</v>
      </c>
      <c r="I792" s="1" t="s">
        <v>22</v>
      </c>
      <c r="J792" s="3">
        <v>-520000</v>
      </c>
      <c r="K792" s="1" t="s">
        <v>663</v>
      </c>
      <c r="L792" s="1" t="s">
        <v>22</v>
      </c>
      <c r="M792" s="1" t="s">
        <v>662</v>
      </c>
      <c r="N792" s="1" t="s">
        <v>423</v>
      </c>
      <c r="O792" s="2">
        <v>40390</v>
      </c>
      <c r="P792" s="2">
        <v>40407</v>
      </c>
      <c r="Q792" s="1" t="s">
        <v>23</v>
      </c>
    </row>
    <row r="793" spans="1:17" x14ac:dyDescent="0.25">
      <c r="A793" s="1" t="s">
        <v>24</v>
      </c>
      <c r="B793" s="1" t="s">
        <v>371</v>
      </c>
      <c r="C793" s="1" t="s">
        <v>423</v>
      </c>
      <c r="D793" s="1" t="s">
        <v>630</v>
      </c>
      <c r="E793" s="1" t="s">
        <v>620</v>
      </c>
      <c r="F793" s="1" t="s">
        <v>19</v>
      </c>
      <c r="G793" s="1" t="s">
        <v>44</v>
      </c>
      <c r="H793" s="1" t="s">
        <v>34</v>
      </c>
      <c r="I793" s="1" t="s">
        <v>22</v>
      </c>
      <c r="J793" s="3">
        <v>-90000</v>
      </c>
      <c r="K793" s="1" t="s">
        <v>664</v>
      </c>
      <c r="L793" s="1" t="s">
        <v>22</v>
      </c>
      <c r="M793" s="1" t="s">
        <v>662</v>
      </c>
      <c r="N793" s="1" t="s">
        <v>423</v>
      </c>
      <c r="O793" s="2">
        <v>40390</v>
      </c>
      <c r="P793" s="2">
        <v>40407</v>
      </c>
      <c r="Q793" s="1" t="s">
        <v>23</v>
      </c>
    </row>
    <row r="794" spans="1:17" x14ac:dyDescent="0.25">
      <c r="A794" s="1" t="s">
        <v>206</v>
      </c>
      <c r="B794" s="1" t="s">
        <v>371</v>
      </c>
      <c r="C794" s="1" t="s">
        <v>425</v>
      </c>
      <c r="D794" s="1" t="s">
        <v>659</v>
      </c>
      <c r="E794" s="1" t="s">
        <v>622</v>
      </c>
      <c r="F794" s="1" t="s">
        <v>19</v>
      </c>
      <c r="G794" s="1" t="s">
        <v>174</v>
      </c>
      <c r="H794" s="1" t="s">
        <v>175</v>
      </c>
      <c r="I794" s="1" t="s">
        <v>22</v>
      </c>
      <c r="J794" s="3">
        <v>507</v>
      </c>
      <c r="K794" s="1" t="s">
        <v>413</v>
      </c>
      <c r="L794" s="1" t="s">
        <v>22</v>
      </c>
      <c r="M794" s="1" t="s">
        <v>396</v>
      </c>
      <c r="N794" s="1" t="s">
        <v>425</v>
      </c>
      <c r="O794" s="2">
        <v>40390</v>
      </c>
      <c r="P794" s="2">
        <v>40407</v>
      </c>
      <c r="Q794" s="1" t="s">
        <v>23</v>
      </c>
    </row>
    <row r="795" spans="1:17" x14ac:dyDescent="0.25">
      <c r="A795" s="1" t="s">
        <v>24</v>
      </c>
      <c r="B795" s="1" t="s">
        <v>541</v>
      </c>
      <c r="C795" s="1" t="s">
        <v>665</v>
      </c>
      <c r="D795" s="1" t="s">
        <v>666</v>
      </c>
      <c r="E795" s="1" t="s">
        <v>541</v>
      </c>
      <c r="F795" s="1" t="s">
        <v>19</v>
      </c>
      <c r="G795" s="1" t="s">
        <v>174</v>
      </c>
      <c r="H795" s="1" t="s">
        <v>175</v>
      </c>
      <c r="I795" s="1" t="s">
        <v>22</v>
      </c>
      <c r="J795" s="3">
        <v>2035</v>
      </c>
      <c r="K795" s="1" t="s">
        <v>426</v>
      </c>
      <c r="L795" s="1" t="s">
        <v>22</v>
      </c>
      <c r="M795" s="1" t="s">
        <v>22</v>
      </c>
      <c r="N795" s="1" t="s">
        <v>665</v>
      </c>
      <c r="O795" s="2">
        <v>40421</v>
      </c>
      <c r="P795" s="2">
        <v>40443</v>
      </c>
      <c r="Q795" s="1" t="s">
        <v>23</v>
      </c>
    </row>
    <row r="796" spans="1:17" x14ac:dyDescent="0.25">
      <c r="A796" s="1" t="s">
        <v>24</v>
      </c>
      <c r="B796" s="1" t="s">
        <v>541</v>
      </c>
      <c r="C796" s="1" t="s">
        <v>665</v>
      </c>
      <c r="D796" s="1" t="s">
        <v>666</v>
      </c>
      <c r="E796" s="1" t="s">
        <v>541</v>
      </c>
      <c r="F796" s="1" t="s">
        <v>19</v>
      </c>
      <c r="G796" s="1" t="s">
        <v>174</v>
      </c>
      <c r="H796" s="1" t="s">
        <v>175</v>
      </c>
      <c r="I796" s="1" t="s">
        <v>22</v>
      </c>
      <c r="J796" s="3">
        <v>507</v>
      </c>
      <c r="K796" s="1" t="s">
        <v>426</v>
      </c>
      <c r="L796" s="1" t="s">
        <v>22</v>
      </c>
      <c r="M796" s="1" t="s">
        <v>22</v>
      </c>
      <c r="N796" s="1" t="s">
        <v>665</v>
      </c>
      <c r="O796" s="2">
        <v>40421</v>
      </c>
      <c r="P796" s="2">
        <v>40443</v>
      </c>
      <c r="Q796" s="1" t="s">
        <v>23</v>
      </c>
    </row>
    <row r="797" spans="1:17" x14ac:dyDescent="0.25">
      <c r="A797" s="1" t="s">
        <v>24</v>
      </c>
      <c r="B797" s="1" t="s">
        <v>371</v>
      </c>
      <c r="C797" s="1" t="s">
        <v>437</v>
      </c>
      <c r="D797" s="1" t="s">
        <v>636</v>
      </c>
      <c r="E797" s="1" t="s">
        <v>620</v>
      </c>
      <c r="F797" s="1" t="s">
        <v>19</v>
      </c>
      <c r="G797" s="1" t="s">
        <v>216</v>
      </c>
      <c r="H797" s="1" t="s">
        <v>21</v>
      </c>
      <c r="I797" s="1" t="s">
        <v>22</v>
      </c>
      <c r="J797" s="3">
        <v>-5168</v>
      </c>
      <c r="K797" s="1" t="s">
        <v>438</v>
      </c>
      <c r="L797" s="1" t="s">
        <v>22</v>
      </c>
      <c r="M797" s="1" t="s">
        <v>22</v>
      </c>
      <c r="N797" s="1" t="s">
        <v>437</v>
      </c>
      <c r="O797" s="2">
        <v>40451</v>
      </c>
      <c r="P797" s="2">
        <v>40456</v>
      </c>
      <c r="Q797" s="1" t="s">
        <v>23</v>
      </c>
    </row>
    <row r="798" spans="1:17" x14ac:dyDescent="0.25">
      <c r="A798" s="1" t="s">
        <v>24</v>
      </c>
      <c r="B798" s="1" t="s">
        <v>371</v>
      </c>
      <c r="C798" s="1" t="s">
        <v>437</v>
      </c>
      <c r="D798" s="1" t="s">
        <v>636</v>
      </c>
      <c r="E798" s="1" t="s">
        <v>620</v>
      </c>
      <c r="F798" s="1" t="s">
        <v>19</v>
      </c>
      <c r="G798" s="1" t="s">
        <v>216</v>
      </c>
      <c r="H798" s="1" t="s">
        <v>21</v>
      </c>
      <c r="I798" s="1" t="s">
        <v>22</v>
      </c>
      <c r="J798" s="3">
        <v>-859</v>
      </c>
      <c r="K798" s="1" t="s">
        <v>438</v>
      </c>
      <c r="L798" s="1" t="s">
        <v>22</v>
      </c>
      <c r="M798" s="1" t="s">
        <v>22</v>
      </c>
      <c r="N798" s="1" t="s">
        <v>437</v>
      </c>
      <c r="O798" s="2">
        <v>40451</v>
      </c>
      <c r="P798" s="2">
        <v>40456</v>
      </c>
      <c r="Q798" s="1" t="s">
        <v>23</v>
      </c>
    </row>
    <row r="799" spans="1:17" x14ac:dyDescent="0.25">
      <c r="A799" s="1" t="s">
        <v>24</v>
      </c>
      <c r="B799" s="1" t="s">
        <v>371</v>
      </c>
      <c r="C799" s="1" t="s">
        <v>437</v>
      </c>
      <c r="D799" s="1" t="s">
        <v>619</v>
      </c>
      <c r="E799" s="1" t="s">
        <v>620</v>
      </c>
      <c r="F799" s="1" t="s">
        <v>19</v>
      </c>
      <c r="G799" s="1" t="s">
        <v>228</v>
      </c>
      <c r="H799" s="1" t="s">
        <v>21</v>
      </c>
      <c r="I799" s="1" t="s">
        <v>22</v>
      </c>
      <c r="J799" s="3">
        <v>58568</v>
      </c>
      <c r="K799" s="1" t="s">
        <v>438</v>
      </c>
      <c r="L799" s="1" t="s">
        <v>22</v>
      </c>
      <c r="M799" s="1" t="s">
        <v>22</v>
      </c>
      <c r="N799" s="1" t="s">
        <v>437</v>
      </c>
      <c r="O799" s="2">
        <v>40451</v>
      </c>
      <c r="P799" s="2">
        <v>40456</v>
      </c>
      <c r="Q799" s="1" t="s">
        <v>23</v>
      </c>
    </row>
    <row r="800" spans="1:17" x14ac:dyDescent="0.25">
      <c r="A800" s="1" t="s">
        <v>24</v>
      </c>
      <c r="B800" s="1" t="s">
        <v>371</v>
      </c>
      <c r="C800" s="1" t="s">
        <v>437</v>
      </c>
      <c r="D800" s="1" t="s">
        <v>621</v>
      </c>
      <c r="E800" s="1" t="s">
        <v>622</v>
      </c>
      <c r="F800" s="1" t="s">
        <v>19</v>
      </c>
      <c r="G800" s="1" t="s">
        <v>228</v>
      </c>
      <c r="H800" s="1" t="s">
        <v>21</v>
      </c>
      <c r="I800" s="1" t="s">
        <v>22</v>
      </c>
      <c r="J800" s="3">
        <v>47283</v>
      </c>
      <c r="K800" s="1" t="s">
        <v>438</v>
      </c>
      <c r="L800" s="1" t="s">
        <v>22</v>
      </c>
      <c r="M800" s="1" t="s">
        <v>22</v>
      </c>
      <c r="N800" s="1" t="s">
        <v>437</v>
      </c>
      <c r="O800" s="2">
        <v>40451</v>
      </c>
      <c r="P800" s="2">
        <v>40456</v>
      </c>
      <c r="Q800" s="1" t="s">
        <v>23</v>
      </c>
    </row>
    <row r="801" spans="1:17" x14ac:dyDescent="0.25">
      <c r="A801" s="1" t="s">
        <v>24</v>
      </c>
      <c r="B801" s="1" t="s">
        <v>371</v>
      </c>
      <c r="C801" s="1" t="s">
        <v>437</v>
      </c>
      <c r="D801" s="1" t="s">
        <v>619</v>
      </c>
      <c r="E801" s="1" t="s">
        <v>620</v>
      </c>
      <c r="F801" s="1" t="s">
        <v>19</v>
      </c>
      <c r="G801" s="1" t="s">
        <v>228</v>
      </c>
      <c r="H801" s="1" t="s">
        <v>21</v>
      </c>
      <c r="I801" s="1" t="s">
        <v>22</v>
      </c>
      <c r="J801" s="3">
        <v>9739</v>
      </c>
      <c r="K801" s="1" t="s">
        <v>438</v>
      </c>
      <c r="L801" s="1" t="s">
        <v>22</v>
      </c>
      <c r="M801" s="1" t="s">
        <v>22</v>
      </c>
      <c r="N801" s="1" t="s">
        <v>437</v>
      </c>
      <c r="O801" s="2">
        <v>40451</v>
      </c>
      <c r="P801" s="2">
        <v>40456</v>
      </c>
      <c r="Q801" s="1" t="s">
        <v>23</v>
      </c>
    </row>
    <row r="802" spans="1:17" x14ac:dyDescent="0.25">
      <c r="A802" s="1" t="s">
        <v>24</v>
      </c>
      <c r="B802" s="1" t="s">
        <v>371</v>
      </c>
      <c r="C802" s="1" t="s">
        <v>437</v>
      </c>
      <c r="D802" s="1" t="s">
        <v>621</v>
      </c>
      <c r="E802" s="1" t="s">
        <v>622</v>
      </c>
      <c r="F802" s="1" t="s">
        <v>19</v>
      </c>
      <c r="G802" s="1" t="s">
        <v>228</v>
      </c>
      <c r="H802" s="1" t="s">
        <v>21</v>
      </c>
      <c r="I802" s="1" t="s">
        <v>22</v>
      </c>
      <c r="J802" s="3">
        <v>7863</v>
      </c>
      <c r="K802" s="1" t="s">
        <v>438</v>
      </c>
      <c r="L802" s="1" t="s">
        <v>22</v>
      </c>
      <c r="M802" s="1" t="s">
        <v>22</v>
      </c>
      <c r="N802" s="1" t="s">
        <v>437</v>
      </c>
      <c r="O802" s="2">
        <v>40451</v>
      </c>
      <c r="P802" s="2">
        <v>40456</v>
      </c>
      <c r="Q802" s="1" t="s">
        <v>23</v>
      </c>
    </row>
    <row r="803" spans="1:17" x14ac:dyDescent="0.25">
      <c r="A803" s="1" t="s">
        <v>24</v>
      </c>
      <c r="B803" s="1" t="s">
        <v>371</v>
      </c>
      <c r="C803" s="1" t="s">
        <v>439</v>
      </c>
      <c r="D803" s="1" t="s">
        <v>636</v>
      </c>
      <c r="E803" s="1" t="s">
        <v>620</v>
      </c>
      <c r="F803" s="1" t="s">
        <v>19</v>
      </c>
      <c r="G803" s="1" t="s">
        <v>216</v>
      </c>
      <c r="H803" s="1" t="s">
        <v>21</v>
      </c>
      <c r="I803" s="1" t="s">
        <v>22</v>
      </c>
      <c r="J803" s="3">
        <v>-4159</v>
      </c>
      <c r="K803" s="1" t="s">
        <v>440</v>
      </c>
      <c r="L803" s="1" t="s">
        <v>22</v>
      </c>
      <c r="M803" s="1" t="s">
        <v>22</v>
      </c>
      <c r="N803" s="1" t="s">
        <v>439</v>
      </c>
      <c r="O803" s="2">
        <v>40451</v>
      </c>
      <c r="P803" s="2">
        <v>40456</v>
      </c>
      <c r="Q803" s="1" t="s">
        <v>23</v>
      </c>
    </row>
    <row r="804" spans="1:17" x14ac:dyDescent="0.25">
      <c r="A804" s="1" t="s">
        <v>24</v>
      </c>
      <c r="B804" s="1" t="s">
        <v>371</v>
      </c>
      <c r="C804" s="1" t="s">
        <v>439</v>
      </c>
      <c r="D804" s="1" t="s">
        <v>636</v>
      </c>
      <c r="E804" s="1" t="s">
        <v>620</v>
      </c>
      <c r="F804" s="1" t="s">
        <v>19</v>
      </c>
      <c r="G804" s="1" t="s">
        <v>216</v>
      </c>
      <c r="H804" s="1" t="s">
        <v>21</v>
      </c>
      <c r="I804" s="1" t="s">
        <v>22</v>
      </c>
      <c r="J804" s="3">
        <v>-692</v>
      </c>
      <c r="K804" s="1" t="s">
        <v>440</v>
      </c>
      <c r="L804" s="1" t="s">
        <v>22</v>
      </c>
      <c r="M804" s="1" t="s">
        <v>22</v>
      </c>
      <c r="N804" s="1" t="s">
        <v>439</v>
      </c>
      <c r="O804" s="2">
        <v>40451</v>
      </c>
      <c r="P804" s="2">
        <v>40456</v>
      </c>
      <c r="Q804" s="1" t="s">
        <v>23</v>
      </c>
    </row>
    <row r="805" spans="1:17" x14ac:dyDescent="0.25">
      <c r="A805" s="1" t="s">
        <v>24</v>
      </c>
      <c r="B805" s="1" t="s">
        <v>371</v>
      </c>
      <c r="C805" s="1" t="s">
        <v>439</v>
      </c>
      <c r="D805" s="1" t="s">
        <v>619</v>
      </c>
      <c r="E805" s="1" t="s">
        <v>620</v>
      </c>
      <c r="F805" s="1" t="s">
        <v>19</v>
      </c>
      <c r="G805" s="1" t="s">
        <v>228</v>
      </c>
      <c r="H805" s="1" t="s">
        <v>21</v>
      </c>
      <c r="I805" s="1" t="s">
        <v>22</v>
      </c>
      <c r="J805" s="3">
        <v>-347</v>
      </c>
      <c r="K805" s="1" t="s">
        <v>440</v>
      </c>
      <c r="L805" s="1" t="s">
        <v>22</v>
      </c>
      <c r="M805" s="1" t="s">
        <v>22</v>
      </c>
      <c r="N805" s="1" t="s">
        <v>439</v>
      </c>
      <c r="O805" s="2">
        <v>40451</v>
      </c>
      <c r="P805" s="2">
        <v>40456</v>
      </c>
      <c r="Q805" s="1" t="s">
        <v>23</v>
      </c>
    </row>
    <row r="806" spans="1:17" x14ac:dyDescent="0.25">
      <c r="A806" s="1" t="s">
        <v>24</v>
      </c>
      <c r="B806" s="1" t="s">
        <v>371</v>
      </c>
      <c r="C806" s="1" t="s">
        <v>439</v>
      </c>
      <c r="D806" s="1" t="s">
        <v>621</v>
      </c>
      <c r="E806" s="1" t="s">
        <v>622</v>
      </c>
      <c r="F806" s="1" t="s">
        <v>19</v>
      </c>
      <c r="G806" s="1" t="s">
        <v>228</v>
      </c>
      <c r="H806" s="1" t="s">
        <v>21</v>
      </c>
      <c r="I806" s="1" t="s">
        <v>22</v>
      </c>
      <c r="J806" s="3">
        <v>-141</v>
      </c>
      <c r="K806" s="1" t="s">
        <v>440</v>
      </c>
      <c r="L806" s="1" t="s">
        <v>22</v>
      </c>
      <c r="M806" s="1" t="s">
        <v>22</v>
      </c>
      <c r="N806" s="1" t="s">
        <v>439</v>
      </c>
      <c r="O806" s="2">
        <v>40451</v>
      </c>
      <c r="P806" s="2">
        <v>40456</v>
      </c>
      <c r="Q806" s="1" t="s">
        <v>23</v>
      </c>
    </row>
    <row r="807" spans="1:17" x14ac:dyDescent="0.25">
      <c r="A807" s="1" t="s">
        <v>24</v>
      </c>
      <c r="B807" s="1" t="s">
        <v>371</v>
      </c>
      <c r="C807" s="1" t="s">
        <v>439</v>
      </c>
      <c r="D807" s="1" t="s">
        <v>619</v>
      </c>
      <c r="E807" s="1" t="s">
        <v>620</v>
      </c>
      <c r="F807" s="1" t="s">
        <v>19</v>
      </c>
      <c r="G807" s="1" t="s">
        <v>228</v>
      </c>
      <c r="H807" s="1" t="s">
        <v>21</v>
      </c>
      <c r="I807" s="1" t="s">
        <v>22</v>
      </c>
      <c r="J807" s="3">
        <v>-58</v>
      </c>
      <c r="K807" s="1" t="s">
        <v>440</v>
      </c>
      <c r="L807" s="1" t="s">
        <v>22</v>
      </c>
      <c r="M807" s="1" t="s">
        <v>22</v>
      </c>
      <c r="N807" s="1" t="s">
        <v>439</v>
      </c>
      <c r="O807" s="2">
        <v>40451</v>
      </c>
      <c r="P807" s="2">
        <v>40456</v>
      </c>
      <c r="Q807" s="1" t="s">
        <v>23</v>
      </c>
    </row>
    <row r="808" spans="1:17" x14ac:dyDescent="0.25">
      <c r="A808" s="1" t="s">
        <v>24</v>
      </c>
      <c r="B808" s="1" t="s">
        <v>371</v>
      </c>
      <c r="C808" s="1" t="s">
        <v>427</v>
      </c>
      <c r="D808" s="1" t="s">
        <v>619</v>
      </c>
      <c r="E808" s="1" t="s">
        <v>620</v>
      </c>
      <c r="F808" s="1" t="s">
        <v>19</v>
      </c>
      <c r="G808" s="1" t="s">
        <v>228</v>
      </c>
      <c r="H808" s="1" t="s">
        <v>21</v>
      </c>
      <c r="I808" s="1" t="s">
        <v>22</v>
      </c>
      <c r="J808" s="3">
        <v>-57</v>
      </c>
      <c r="K808" s="1" t="s">
        <v>428</v>
      </c>
      <c r="L808" s="1" t="s">
        <v>22</v>
      </c>
      <c r="M808" s="1" t="s">
        <v>22</v>
      </c>
      <c r="N808" s="1" t="s">
        <v>427</v>
      </c>
      <c r="O808" s="2">
        <v>40451</v>
      </c>
      <c r="P808" s="2">
        <v>40456</v>
      </c>
      <c r="Q808" s="1" t="s">
        <v>23</v>
      </c>
    </row>
    <row r="809" spans="1:17" x14ac:dyDescent="0.25">
      <c r="A809" s="1" t="s">
        <v>24</v>
      </c>
      <c r="B809" s="1" t="s">
        <v>371</v>
      </c>
      <c r="C809" s="1" t="s">
        <v>427</v>
      </c>
      <c r="D809" s="1" t="s">
        <v>619</v>
      </c>
      <c r="E809" s="1" t="s">
        <v>620</v>
      </c>
      <c r="F809" s="1" t="s">
        <v>19</v>
      </c>
      <c r="G809" s="1" t="s">
        <v>228</v>
      </c>
      <c r="H809" s="1" t="s">
        <v>21</v>
      </c>
      <c r="I809" s="1" t="s">
        <v>22</v>
      </c>
      <c r="J809" s="3">
        <v>-347</v>
      </c>
      <c r="K809" s="1" t="s">
        <v>428</v>
      </c>
      <c r="L809" s="1" t="s">
        <v>22</v>
      </c>
      <c r="M809" s="1" t="s">
        <v>22</v>
      </c>
      <c r="N809" s="1" t="s">
        <v>427</v>
      </c>
      <c r="O809" s="2">
        <v>40451</v>
      </c>
      <c r="P809" s="2">
        <v>40456</v>
      </c>
      <c r="Q809" s="1" t="s">
        <v>23</v>
      </c>
    </row>
    <row r="810" spans="1:17" x14ac:dyDescent="0.25">
      <c r="A810" s="1" t="s">
        <v>24</v>
      </c>
      <c r="B810" s="1" t="s">
        <v>371</v>
      </c>
      <c r="C810" s="1" t="s">
        <v>431</v>
      </c>
      <c r="D810" s="1" t="s">
        <v>636</v>
      </c>
      <c r="E810" s="1" t="s">
        <v>620</v>
      </c>
      <c r="F810" s="1" t="s">
        <v>19</v>
      </c>
      <c r="G810" s="1" t="s">
        <v>216</v>
      </c>
      <c r="H810" s="1" t="s">
        <v>21</v>
      </c>
      <c r="I810" s="1" t="s">
        <v>22</v>
      </c>
      <c r="J810" s="3">
        <v>-4101</v>
      </c>
      <c r="K810" s="1" t="s">
        <v>432</v>
      </c>
      <c r="L810" s="1" t="s">
        <v>22</v>
      </c>
      <c r="M810" s="1" t="s">
        <v>22</v>
      </c>
      <c r="N810" s="1" t="s">
        <v>431</v>
      </c>
      <c r="O810" s="2">
        <v>40451</v>
      </c>
      <c r="P810" s="2">
        <v>40456</v>
      </c>
      <c r="Q810" s="1" t="s">
        <v>23</v>
      </c>
    </row>
    <row r="811" spans="1:17" x14ac:dyDescent="0.25">
      <c r="A811" s="1" t="s">
        <v>24</v>
      </c>
      <c r="B811" s="1" t="s">
        <v>371</v>
      </c>
      <c r="C811" s="1" t="s">
        <v>431</v>
      </c>
      <c r="D811" s="1" t="s">
        <v>636</v>
      </c>
      <c r="E811" s="1" t="s">
        <v>620</v>
      </c>
      <c r="F811" s="1" t="s">
        <v>19</v>
      </c>
      <c r="G811" s="1" t="s">
        <v>216</v>
      </c>
      <c r="H811" s="1" t="s">
        <v>21</v>
      </c>
      <c r="I811" s="1" t="s">
        <v>22</v>
      </c>
      <c r="J811" s="3">
        <v>-682</v>
      </c>
      <c r="K811" s="1" t="s">
        <v>432</v>
      </c>
      <c r="L811" s="1" t="s">
        <v>22</v>
      </c>
      <c r="M811" s="1" t="s">
        <v>22</v>
      </c>
      <c r="N811" s="1" t="s">
        <v>431</v>
      </c>
      <c r="O811" s="2">
        <v>40451</v>
      </c>
      <c r="P811" s="2">
        <v>40456</v>
      </c>
      <c r="Q811" s="1" t="s">
        <v>23</v>
      </c>
    </row>
    <row r="812" spans="1:17" x14ac:dyDescent="0.25">
      <c r="A812" s="1" t="s">
        <v>24</v>
      </c>
      <c r="B812" s="1" t="s">
        <v>371</v>
      </c>
      <c r="C812" s="1" t="s">
        <v>431</v>
      </c>
      <c r="D812" s="1" t="s">
        <v>619</v>
      </c>
      <c r="E812" s="1" t="s">
        <v>620</v>
      </c>
      <c r="F812" s="1" t="s">
        <v>19</v>
      </c>
      <c r="G812" s="1" t="s">
        <v>228</v>
      </c>
      <c r="H812" s="1" t="s">
        <v>21</v>
      </c>
      <c r="I812" s="1" t="s">
        <v>22</v>
      </c>
      <c r="J812" s="3">
        <v>-868</v>
      </c>
      <c r="K812" s="1" t="s">
        <v>432</v>
      </c>
      <c r="L812" s="1" t="s">
        <v>22</v>
      </c>
      <c r="M812" s="1" t="s">
        <v>22</v>
      </c>
      <c r="N812" s="1" t="s">
        <v>431</v>
      </c>
      <c r="O812" s="2">
        <v>40451</v>
      </c>
      <c r="P812" s="2">
        <v>40456</v>
      </c>
      <c r="Q812" s="1" t="s">
        <v>23</v>
      </c>
    </row>
    <row r="813" spans="1:17" x14ac:dyDescent="0.25">
      <c r="A813" s="1" t="s">
        <v>24</v>
      </c>
      <c r="B813" s="1" t="s">
        <v>371</v>
      </c>
      <c r="C813" s="1" t="s">
        <v>431</v>
      </c>
      <c r="D813" s="1" t="s">
        <v>621</v>
      </c>
      <c r="E813" s="1" t="s">
        <v>622</v>
      </c>
      <c r="F813" s="1" t="s">
        <v>19</v>
      </c>
      <c r="G813" s="1" t="s">
        <v>228</v>
      </c>
      <c r="H813" s="1" t="s">
        <v>21</v>
      </c>
      <c r="I813" s="1" t="s">
        <v>22</v>
      </c>
      <c r="J813" s="3">
        <v>-351</v>
      </c>
      <c r="K813" s="1" t="s">
        <v>432</v>
      </c>
      <c r="L813" s="1" t="s">
        <v>22</v>
      </c>
      <c r="M813" s="1" t="s">
        <v>22</v>
      </c>
      <c r="N813" s="1" t="s">
        <v>431</v>
      </c>
      <c r="O813" s="2">
        <v>40451</v>
      </c>
      <c r="P813" s="2">
        <v>40456</v>
      </c>
      <c r="Q813" s="1" t="s">
        <v>23</v>
      </c>
    </row>
    <row r="814" spans="1:17" x14ac:dyDescent="0.25">
      <c r="A814" s="1" t="s">
        <v>24</v>
      </c>
      <c r="B814" s="1" t="s">
        <v>371</v>
      </c>
      <c r="C814" s="1" t="s">
        <v>431</v>
      </c>
      <c r="D814" s="1" t="s">
        <v>619</v>
      </c>
      <c r="E814" s="1" t="s">
        <v>620</v>
      </c>
      <c r="F814" s="1" t="s">
        <v>19</v>
      </c>
      <c r="G814" s="1" t="s">
        <v>228</v>
      </c>
      <c r="H814" s="1" t="s">
        <v>21</v>
      </c>
      <c r="I814" s="1" t="s">
        <v>22</v>
      </c>
      <c r="J814" s="3">
        <v>-144</v>
      </c>
      <c r="K814" s="1" t="s">
        <v>432</v>
      </c>
      <c r="L814" s="1" t="s">
        <v>22</v>
      </c>
      <c r="M814" s="1" t="s">
        <v>22</v>
      </c>
      <c r="N814" s="1" t="s">
        <v>431</v>
      </c>
      <c r="O814" s="2">
        <v>40451</v>
      </c>
      <c r="P814" s="2">
        <v>40456</v>
      </c>
      <c r="Q814" s="1" t="s">
        <v>23</v>
      </c>
    </row>
    <row r="815" spans="1:17" x14ac:dyDescent="0.25">
      <c r="A815" s="1" t="s">
        <v>24</v>
      </c>
      <c r="B815" s="1" t="s">
        <v>371</v>
      </c>
      <c r="C815" s="1" t="s">
        <v>431</v>
      </c>
      <c r="D815" s="1" t="s">
        <v>621</v>
      </c>
      <c r="E815" s="1" t="s">
        <v>622</v>
      </c>
      <c r="F815" s="1" t="s">
        <v>19</v>
      </c>
      <c r="G815" s="1" t="s">
        <v>228</v>
      </c>
      <c r="H815" s="1" t="s">
        <v>21</v>
      </c>
      <c r="I815" s="1" t="s">
        <v>22</v>
      </c>
      <c r="J815" s="3">
        <v>-59</v>
      </c>
      <c r="K815" s="1" t="s">
        <v>432</v>
      </c>
      <c r="L815" s="1" t="s">
        <v>22</v>
      </c>
      <c r="M815" s="1" t="s">
        <v>22</v>
      </c>
      <c r="N815" s="1" t="s">
        <v>431</v>
      </c>
      <c r="O815" s="2">
        <v>40451</v>
      </c>
      <c r="P815" s="2">
        <v>40456</v>
      </c>
      <c r="Q815" s="1" t="s">
        <v>23</v>
      </c>
    </row>
    <row r="816" spans="1:17" x14ac:dyDescent="0.25">
      <c r="A816" s="1" t="s">
        <v>24</v>
      </c>
      <c r="B816" s="1" t="s">
        <v>371</v>
      </c>
      <c r="C816" s="1" t="s">
        <v>433</v>
      </c>
      <c r="D816" s="1" t="s">
        <v>636</v>
      </c>
      <c r="E816" s="1" t="s">
        <v>620</v>
      </c>
      <c r="F816" s="1" t="s">
        <v>19</v>
      </c>
      <c r="G816" s="1" t="s">
        <v>216</v>
      </c>
      <c r="H816" s="1" t="s">
        <v>21</v>
      </c>
      <c r="I816" s="1" t="s">
        <v>22</v>
      </c>
      <c r="J816" s="3">
        <v>-4160</v>
      </c>
      <c r="K816" s="1" t="s">
        <v>434</v>
      </c>
      <c r="L816" s="1" t="s">
        <v>22</v>
      </c>
      <c r="M816" s="1" t="s">
        <v>22</v>
      </c>
      <c r="N816" s="1" t="s">
        <v>433</v>
      </c>
      <c r="O816" s="2">
        <v>40451</v>
      </c>
      <c r="P816" s="2">
        <v>40456</v>
      </c>
      <c r="Q816" s="1" t="s">
        <v>23</v>
      </c>
    </row>
    <row r="817" spans="1:17" x14ac:dyDescent="0.25">
      <c r="A817" s="1" t="s">
        <v>24</v>
      </c>
      <c r="B817" s="1" t="s">
        <v>371</v>
      </c>
      <c r="C817" s="1" t="s">
        <v>433</v>
      </c>
      <c r="D817" s="1" t="s">
        <v>636</v>
      </c>
      <c r="E817" s="1" t="s">
        <v>620</v>
      </c>
      <c r="F817" s="1" t="s">
        <v>19</v>
      </c>
      <c r="G817" s="1" t="s">
        <v>216</v>
      </c>
      <c r="H817" s="1" t="s">
        <v>21</v>
      </c>
      <c r="I817" s="1" t="s">
        <v>22</v>
      </c>
      <c r="J817" s="3">
        <v>-691</v>
      </c>
      <c r="K817" s="1" t="s">
        <v>434</v>
      </c>
      <c r="L817" s="1" t="s">
        <v>22</v>
      </c>
      <c r="M817" s="1" t="s">
        <v>22</v>
      </c>
      <c r="N817" s="1" t="s">
        <v>433</v>
      </c>
      <c r="O817" s="2">
        <v>40451</v>
      </c>
      <c r="P817" s="2">
        <v>40456</v>
      </c>
      <c r="Q817" s="1" t="s">
        <v>23</v>
      </c>
    </row>
    <row r="818" spans="1:17" x14ac:dyDescent="0.25">
      <c r="A818" s="1" t="s">
        <v>24</v>
      </c>
      <c r="B818" s="1" t="s">
        <v>371</v>
      </c>
      <c r="C818" s="1" t="s">
        <v>433</v>
      </c>
      <c r="D818" s="1" t="s">
        <v>619</v>
      </c>
      <c r="E818" s="1" t="s">
        <v>620</v>
      </c>
      <c r="F818" s="1" t="s">
        <v>19</v>
      </c>
      <c r="G818" s="1" t="s">
        <v>228</v>
      </c>
      <c r="H818" s="1" t="s">
        <v>21</v>
      </c>
      <c r="I818" s="1" t="s">
        <v>22</v>
      </c>
      <c r="J818" s="3">
        <v>-869</v>
      </c>
      <c r="K818" s="1" t="s">
        <v>434</v>
      </c>
      <c r="L818" s="1" t="s">
        <v>22</v>
      </c>
      <c r="M818" s="1" t="s">
        <v>22</v>
      </c>
      <c r="N818" s="1" t="s">
        <v>433</v>
      </c>
      <c r="O818" s="2">
        <v>40451</v>
      </c>
      <c r="P818" s="2">
        <v>40456</v>
      </c>
      <c r="Q818" s="1" t="s">
        <v>23</v>
      </c>
    </row>
    <row r="819" spans="1:17" x14ac:dyDescent="0.25">
      <c r="A819" s="1" t="s">
        <v>24</v>
      </c>
      <c r="B819" s="1" t="s">
        <v>371</v>
      </c>
      <c r="C819" s="1" t="s">
        <v>433</v>
      </c>
      <c r="D819" s="1" t="s">
        <v>621</v>
      </c>
      <c r="E819" s="1" t="s">
        <v>622</v>
      </c>
      <c r="F819" s="1" t="s">
        <v>19</v>
      </c>
      <c r="G819" s="1" t="s">
        <v>228</v>
      </c>
      <c r="H819" s="1" t="s">
        <v>21</v>
      </c>
      <c r="I819" s="1" t="s">
        <v>22</v>
      </c>
      <c r="J819" s="3">
        <v>-352</v>
      </c>
      <c r="K819" s="1" t="s">
        <v>434</v>
      </c>
      <c r="L819" s="1" t="s">
        <v>22</v>
      </c>
      <c r="M819" s="1" t="s">
        <v>22</v>
      </c>
      <c r="N819" s="1" t="s">
        <v>433</v>
      </c>
      <c r="O819" s="2">
        <v>40451</v>
      </c>
      <c r="P819" s="2">
        <v>40456</v>
      </c>
      <c r="Q819" s="1" t="s">
        <v>23</v>
      </c>
    </row>
    <row r="820" spans="1:17" x14ac:dyDescent="0.25">
      <c r="A820" s="1" t="s">
        <v>24</v>
      </c>
      <c r="B820" s="1" t="s">
        <v>371</v>
      </c>
      <c r="C820" s="1" t="s">
        <v>433</v>
      </c>
      <c r="D820" s="1" t="s">
        <v>619</v>
      </c>
      <c r="E820" s="1" t="s">
        <v>620</v>
      </c>
      <c r="F820" s="1" t="s">
        <v>19</v>
      </c>
      <c r="G820" s="1" t="s">
        <v>228</v>
      </c>
      <c r="H820" s="1" t="s">
        <v>21</v>
      </c>
      <c r="I820" s="1" t="s">
        <v>22</v>
      </c>
      <c r="J820" s="3">
        <v>-145</v>
      </c>
      <c r="K820" s="1" t="s">
        <v>434</v>
      </c>
      <c r="L820" s="1" t="s">
        <v>22</v>
      </c>
      <c r="M820" s="1" t="s">
        <v>22</v>
      </c>
      <c r="N820" s="1" t="s">
        <v>433</v>
      </c>
      <c r="O820" s="2">
        <v>40451</v>
      </c>
      <c r="P820" s="2">
        <v>40456</v>
      </c>
      <c r="Q820" s="1" t="s">
        <v>23</v>
      </c>
    </row>
    <row r="821" spans="1:17" x14ac:dyDescent="0.25">
      <c r="A821" s="1" t="s">
        <v>24</v>
      </c>
      <c r="B821" s="1" t="s">
        <v>371</v>
      </c>
      <c r="C821" s="1" t="s">
        <v>433</v>
      </c>
      <c r="D821" s="1" t="s">
        <v>621</v>
      </c>
      <c r="E821" s="1" t="s">
        <v>622</v>
      </c>
      <c r="F821" s="1" t="s">
        <v>19</v>
      </c>
      <c r="G821" s="1" t="s">
        <v>228</v>
      </c>
      <c r="H821" s="1" t="s">
        <v>21</v>
      </c>
      <c r="I821" s="1" t="s">
        <v>22</v>
      </c>
      <c r="J821" s="3">
        <v>-58</v>
      </c>
      <c r="K821" s="1" t="s">
        <v>434</v>
      </c>
      <c r="L821" s="1" t="s">
        <v>22</v>
      </c>
      <c r="M821" s="1" t="s">
        <v>22</v>
      </c>
      <c r="N821" s="1" t="s">
        <v>433</v>
      </c>
      <c r="O821" s="2">
        <v>40451</v>
      </c>
      <c r="P821" s="2">
        <v>40456</v>
      </c>
      <c r="Q821" s="1" t="s">
        <v>23</v>
      </c>
    </row>
    <row r="822" spans="1:17" x14ac:dyDescent="0.25">
      <c r="A822" s="1" t="s">
        <v>24</v>
      </c>
      <c r="B822" s="1" t="s">
        <v>371</v>
      </c>
      <c r="C822" s="1" t="s">
        <v>435</v>
      </c>
      <c r="D822" s="1" t="s">
        <v>636</v>
      </c>
      <c r="E822" s="1" t="s">
        <v>620</v>
      </c>
      <c r="F822" s="1" t="s">
        <v>19</v>
      </c>
      <c r="G822" s="1" t="s">
        <v>216</v>
      </c>
      <c r="H822" s="1" t="s">
        <v>21</v>
      </c>
      <c r="I822" s="1" t="s">
        <v>22</v>
      </c>
      <c r="J822" s="3">
        <v>-4159</v>
      </c>
      <c r="K822" s="1" t="s">
        <v>436</v>
      </c>
      <c r="L822" s="1" t="s">
        <v>22</v>
      </c>
      <c r="M822" s="1" t="s">
        <v>22</v>
      </c>
      <c r="N822" s="1" t="s">
        <v>435</v>
      </c>
      <c r="O822" s="2">
        <v>40451</v>
      </c>
      <c r="P822" s="2">
        <v>40456</v>
      </c>
      <c r="Q822" s="1" t="s">
        <v>23</v>
      </c>
    </row>
    <row r="823" spans="1:17" x14ac:dyDescent="0.25">
      <c r="A823" s="1" t="s">
        <v>24</v>
      </c>
      <c r="B823" s="1" t="s">
        <v>371</v>
      </c>
      <c r="C823" s="1" t="s">
        <v>435</v>
      </c>
      <c r="D823" s="1" t="s">
        <v>636</v>
      </c>
      <c r="E823" s="1" t="s">
        <v>620</v>
      </c>
      <c r="F823" s="1" t="s">
        <v>19</v>
      </c>
      <c r="G823" s="1" t="s">
        <v>216</v>
      </c>
      <c r="H823" s="1" t="s">
        <v>21</v>
      </c>
      <c r="I823" s="1" t="s">
        <v>22</v>
      </c>
      <c r="J823" s="3">
        <v>-692</v>
      </c>
      <c r="K823" s="1" t="s">
        <v>436</v>
      </c>
      <c r="L823" s="1" t="s">
        <v>22</v>
      </c>
      <c r="M823" s="1" t="s">
        <v>22</v>
      </c>
      <c r="N823" s="1" t="s">
        <v>435</v>
      </c>
      <c r="O823" s="2">
        <v>40451</v>
      </c>
      <c r="P823" s="2">
        <v>40456</v>
      </c>
      <c r="Q823" s="1" t="s">
        <v>23</v>
      </c>
    </row>
    <row r="824" spans="1:17" x14ac:dyDescent="0.25">
      <c r="A824" s="1" t="s">
        <v>24</v>
      </c>
      <c r="B824" s="1" t="s">
        <v>371</v>
      </c>
      <c r="C824" s="1" t="s">
        <v>435</v>
      </c>
      <c r="D824" s="1" t="s">
        <v>619</v>
      </c>
      <c r="E824" s="1" t="s">
        <v>620</v>
      </c>
      <c r="F824" s="1" t="s">
        <v>19</v>
      </c>
      <c r="G824" s="1" t="s">
        <v>228</v>
      </c>
      <c r="H824" s="1" t="s">
        <v>21</v>
      </c>
      <c r="I824" s="1" t="s">
        <v>22</v>
      </c>
      <c r="J824" s="3">
        <v>52260</v>
      </c>
      <c r="K824" s="1" t="s">
        <v>436</v>
      </c>
      <c r="L824" s="1" t="s">
        <v>22</v>
      </c>
      <c r="M824" s="1" t="s">
        <v>22</v>
      </c>
      <c r="N824" s="1" t="s">
        <v>435</v>
      </c>
      <c r="O824" s="2">
        <v>40451</v>
      </c>
      <c r="P824" s="2">
        <v>40456</v>
      </c>
      <c r="Q824" s="1" t="s">
        <v>23</v>
      </c>
    </row>
    <row r="825" spans="1:17" x14ac:dyDescent="0.25">
      <c r="A825" s="1" t="s">
        <v>24</v>
      </c>
      <c r="B825" s="1" t="s">
        <v>371</v>
      </c>
      <c r="C825" s="1" t="s">
        <v>435</v>
      </c>
      <c r="D825" s="1" t="s">
        <v>621</v>
      </c>
      <c r="E825" s="1" t="s">
        <v>622</v>
      </c>
      <c r="F825" s="1" t="s">
        <v>19</v>
      </c>
      <c r="G825" s="1" t="s">
        <v>228</v>
      </c>
      <c r="H825" s="1" t="s">
        <v>21</v>
      </c>
      <c r="I825" s="1" t="s">
        <v>22</v>
      </c>
      <c r="J825" s="3">
        <v>21153</v>
      </c>
      <c r="K825" s="1" t="s">
        <v>436</v>
      </c>
      <c r="L825" s="1" t="s">
        <v>22</v>
      </c>
      <c r="M825" s="1" t="s">
        <v>22</v>
      </c>
      <c r="N825" s="1" t="s">
        <v>435</v>
      </c>
      <c r="O825" s="2">
        <v>40451</v>
      </c>
      <c r="P825" s="2">
        <v>40456</v>
      </c>
      <c r="Q825" s="1" t="s">
        <v>23</v>
      </c>
    </row>
    <row r="826" spans="1:17" x14ac:dyDescent="0.25">
      <c r="A826" s="1" t="s">
        <v>24</v>
      </c>
      <c r="B826" s="1" t="s">
        <v>371</v>
      </c>
      <c r="C826" s="1" t="s">
        <v>435</v>
      </c>
      <c r="D826" s="1" t="s">
        <v>619</v>
      </c>
      <c r="E826" s="1" t="s">
        <v>620</v>
      </c>
      <c r="F826" s="1" t="s">
        <v>19</v>
      </c>
      <c r="G826" s="1" t="s">
        <v>228</v>
      </c>
      <c r="H826" s="1" t="s">
        <v>21</v>
      </c>
      <c r="I826" s="1" t="s">
        <v>22</v>
      </c>
      <c r="J826" s="3">
        <v>8691</v>
      </c>
      <c r="K826" s="1" t="s">
        <v>436</v>
      </c>
      <c r="L826" s="1" t="s">
        <v>22</v>
      </c>
      <c r="M826" s="1" t="s">
        <v>22</v>
      </c>
      <c r="N826" s="1" t="s">
        <v>435</v>
      </c>
      <c r="O826" s="2">
        <v>40451</v>
      </c>
      <c r="P826" s="2">
        <v>40456</v>
      </c>
      <c r="Q826" s="1" t="s">
        <v>23</v>
      </c>
    </row>
    <row r="827" spans="1:17" x14ac:dyDescent="0.25">
      <c r="A827" s="1" t="s">
        <v>24</v>
      </c>
      <c r="B827" s="1" t="s">
        <v>371</v>
      </c>
      <c r="C827" s="1" t="s">
        <v>435</v>
      </c>
      <c r="D827" s="1" t="s">
        <v>621</v>
      </c>
      <c r="E827" s="1" t="s">
        <v>622</v>
      </c>
      <c r="F827" s="1" t="s">
        <v>19</v>
      </c>
      <c r="G827" s="1" t="s">
        <v>228</v>
      </c>
      <c r="H827" s="1" t="s">
        <v>21</v>
      </c>
      <c r="I827" s="1" t="s">
        <v>22</v>
      </c>
      <c r="J827" s="3">
        <v>3517</v>
      </c>
      <c r="K827" s="1" t="s">
        <v>436</v>
      </c>
      <c r="L827" s="1" t="s">
        <v>22</v>
      </c>
      <c r="M827" s="1" t="s">
        <v>22</v>
      </c>
      <c r="N827" s="1" t="s">
        <v>435</v>
      </c>
      <c r="O827" s="2">
        <v>40451</v>
      </c>
      <c r="P827" s="2">
        <v>40456</v>
      </c>
      <c r="Q827" s="1" t="s">
        <v>23</v>
      </c>
    </row>
    <row r="828" spans="1:17" x14ac:dyDescent="0.25">
      <c r="A828" s="1" t="s">
        <v>24</v>
      </c>
      <c r="B828" s="1" t="s">
        <v>371</v>
      </c>
      <c r="C828" s="1" t="s">
        <v>429</v>
      </c>
      <c r="D828" s="1" t="s">
        <v>636</v>
      </c>
      <c r="E828" s="1" t="s">
        <v>620</v>
      </c>
      <c r="F828" s="1" t="s">
        <v>19</v>
      </c>
      <c r="G828" s="1" t="s">
        <v>216</v>
      </c>
      <c r="H828" s="1" t="s">
        <v>21</v>
      </c>
      <c r="I828" s="1" t="s">
        <v>22</v>
      </c>
      <c r="J828" s="3">
        <v>-4127</v>
      </c>
      <c r="K828" s="1" t="s">
        <v>430</v>
      </c>
      <c r="L828" s="1" t="s">
        <v>22</v>
      </c>
      <c r="M828" s="1" t="s">
        <v>22</v>
      </c>
      <c r="N828" s="1" t="s">
        <v>429</v>
      </c>
      <c r="O828" s="2">
        <v>40451</v>
      </c>
      <c r="P828" s="2">
        <v>40456</v>
      </c>
      <c r="Q828" s="1" t="s">
        <v>23</v>
      </c>
    </row>
    <row r="829" spans="1:17" x14ac:dyDescent="0.25">
      <c r="A829" s="1" t="s">
        <v>24</v>
      </c>
      <c r="B829" s="1" t="s">
        <v>371</v>
      </c>
      <c r="C829" s="1" t="s">
        <v>429</v>
      </c>
      <c r="D829" s="1" t="s">
        <v>636</v>
      </c>
      <c r="E829" s="1" t="s">
        <v>620</v>
      </c>
      <c r="F829" s="1" t="s">
        <v>19</v>
      </c>
      <c r="G829" s="1" t="s">
        <v>216</v>
      </c>
      <c r="H829" s="1" t="s">
        <v>21</v>
      </c>
      <c r="I829" s="1" t="s">
        <v>22</v>
      </c>
      <c r="J829" s="3">
        <v>-686</v>
      </c>
      <c r="K829" s="1" t="s">
        <v>430</v>
      </c>
      <c r="L829" s="1" t="s">
        <v>22</v>
      </c>
      <c r="M829" s="1" t="s">
        <v>22</v>
      </c>
      <c r="N829" s="1" t="s">
        <v>429</v>
      </c>
      <c r="O829" s="2">
        <v>40451</v>
      </c>
      <c r="P829" s="2">
        <v>40456</v>
      </c>
      <c r="Q829" s="1" t="s">
        <v>23</v>
      </c>
    </row>
    <row r="830" spans="1:17" x14ac:dyDescent="0.25">
      <c r="A830" s="1" t="s">
        <v>24</v>
      </c>
      <c r="B830" s="1" t="s">
        <v>371</v>
      </c>
      <c r="C830" s="1" t="s">
        <v>429</v>
      </c>
      <c r="D830" s="1" t="s">
        <v>619</v>
      </c>
      <c r="E830" s="1" t="s">
        <v>620</v>
      </c>
      <c r="F830" s="1" t="s">
        <v>19</v>
      </c>
      <c r="G830" s="1" t="s">
        <v>228</v>
      </c>
      <c r="H830" s="1" t="s">
        <v>21</v>
      </c>
      <c r="I830" s="1" t="s">
        <v>22</v>
      </c>
      <c r="J830" s="3">
        <v>50696</v>
      </c>
      <c r="K830" s="1" t="s">
        <v>430</v>
      </c>
      <c r="L830" s="1" t="s">
        <v>22</v>
      </c>
      <c r="M830" s="1" t="s">
        <v>22</v>
      </c>
      <c r="N830" s="1" t="s">
        <v>429</v>
      </c>
      <c r="O830" s="2">
        <v>40451</v>
      </c>
      <c r="P830" s="2">
        <v>40456</v>
      </c>
      <c r="Q830" s="1" t="s">
        <v>23</v>
      </c>
    </row>
    <row r="831" spans="1:17" x14ac:dyDescent="0.25">
      <c r="A831" s="1" t="s">
        <v>24</v>
      </c>
      <c r="B831" s="1" t="s">
        <v>371</v>
      </c>
      <c r="C831" s="1" t="s">
        <v>429</v>
      </c>
      <c r="D831" s="1" t="s">
        <v>621</v>
      </c>
      <c r="E831" s="1" t="s">
        <v>622</v>
      </c>
      <c r="F831" s="1" t="s">
        <v>19</v>
      </c>
      <c r="G831" s="1" t="s">
        <v>228</v>
      </c>
      <c r="H831" s="1" t="s">
        <v>21</v>
      </c>
      <c r="I831" s="1" t="s">
        <v>22</v>
      </c>
      <c r="J831" s="3">
        <v>20520</v>
      </c>
      <c r="K831" s="1" t="s">
        <v>430</v>
      </c>
      <c r="L831" s="1" t="s">
        <v>22</v>
      </c>
      <c r="M831" s="1" t="s">
        <v>22</v>
      </c>
      <c r="N831" s="1" t="s">
        <v>429</v>
      </c>
      <c r="O831" s="2">
        <v>40451</v>
      </c>
      <c r="P831" s="2">
        <v>40456</v>
      </c>
      <c r="Q831" s="1" t="s">
        <v>23</v>
      </c>
    </row>
    <row r="832" spans="1:17" x14ac:dyDescent="0.25">
      <c r="A832" s="1" t="s">
        <v>24</v>
      </c>
      <c r="B832" s="1" t="s">
        <v>371</v>
      </c>
      <c r="C832" s="1" t="s">
        <v>429</v>
      </c>
      <c r="D832" s="1" t="s">
        <v>619</v>
      </c>
      <c r="E832" s="1" t="s">
        <v>620</v>
      </c>
      <c r="F832" s="1" t="s">
        <v>19</v>
      </c>
      <c r="G832" s="1" t="s">
        <v>228</v>
      </c>
      <c r="H832" s="1" t="s">
        <v>21</v>
      </c>
      <c r="I832" s="1" t="s">
        <v>22</v>
      </c>
      <c r="J832" s="3">
        <v>8430</v>
      </c>
      <c r="K832" s="1" t="s">
        <v>430</v>
      </c>
      <c r="L832" s="1" t="s">
        <v>22</v>
      </c>
      <c r="M832" s="1" t="s">
        <v>22</v>
      </c>
      <c r="N832" s="1" t="s">
        <v>429</v>
      </c>
      <c r="O832" s="2">
        <v>40451</v>
      </c>
      <c r="P832" s="2">
        <v>40456</v>
      </c>
      <c r="Q832" s="1" t="s">
        <v>23</v>
      </c>
    </row>
    <row r="833" spans="1:17" x14ac:dyDescent="0.25">
      <c r="A833" s="1" t="s">
        <v>24</v>
      </c>
      <c r="B833" s="1" t="s">
        <v>371</v>
      </c>
      <c r="C833" s="1" t="s">
        <v>429</v>
      </c>
      <c r="D833" s="1" t="s">
        <v>621</v>
      </c>
      <c r="E833" s="1" t="s">
        <v>622</v>
      </c>
      <c r="F833" s="1" t="s">
        <v>19</v>
      </c>
      <c r="G833" s="1" t="s">
        <v>228</v>
      </c>
      <c r="H833" s="1" t="s">
        <v>21</v>
      </c>
      <c r="I833" s="1" t="s">
        <v>22</v>
      </c>
      <c r="J833" s="3">
        <v>3413</v>
      </c>
      <c r="K833" s="1" t="s">
        <v>430</v>
      </c>
      <c r="L833" s="1" t="s">
        <v>22</v>
      </c>
      <c r="M833" s="1" t="s">
        <v>22</v>
      </c>
      <c r="N833" s="1" t="s">
        <v>429</v>
      </c>
      <c r="O833" s="2">
        <v>40451</v>
      </c>
      <c r="P833" s="2">
        <v>40456</v>
      </c>
      <c r="Q833" s="1" t="s">
        <v>23</v>
      </c>
    </row>
    <row r="834" spans="1:17" x14ac:dyDescent="0.25">
      <c r="A834" s="1" t="s">
        <v>17</v>
      </c>
      <c r="B834" s="1" t="s">
        <v>541</v>
      </c>
      <c r="C834" s="1" t="s">
        <v>667</v>
      </c>
      <c r="D834" s="1" t="s">
        <v>668</v>
      </c>
      <c r="E834" s="1" t="s">
        <v>541</v>
      </c>
      <c r="F834" s="1" t="s">
        <v>19</v>
      </c>
      <c r="G834" s="1" t="s">
        <v>60</v>
      </c>
      <c r="H834" s="1" t="s">
        <v>21</v>
      </c>
      <c r="I834" s="1" t="s">
        <v>22</v>
      </c>
      <c r="J834" s="3">
        <v>5577</v>
      </c>
      <c r="K834" s="1" t="s">
        <v>669</v>
      </c>
      <c r="L834" s="1" t="s">
        <v>22</v>
      </c>
      <c r="M834" s="1" t="s">
        <v>22</v>
      </c>
      <c r="N834" s="1" t="s">
        <v>667</v>
      </c>
      <c r="O834" s="2">
        <v>40451</v>
      </c>
      <c r="P834" s="2">
        <v>40469</v>
      </c>
      <c r="Q834" s="1" t="s">
        <v>23</v>
      </c>
    </row>
    <row r="835" spans="1:17" x14ac:dyDescent="0.25">
      <c r="A835" s="1" t="s">
        <v>17</v>
      </c>
      <c r="B835" s="1" t="s">
        <v>541</v>
      </c>
      <c r="C835" s="1" t="s">
        <v>667</v>
      </c>
      <c r="D835" s="1" t="s">
        <v>670</v>
      </c>
      <c r="E835" s="1" t="s">
        <v>541</v>
      </c>
      <c r="F835" s="1" t="s">
        <v>19</v>
      </c>
      <c r="G835" s="1" t="s">
        <v>61</v>
      </c>
      <c r="H835" s="1" t="s">
        <v>49</v>
      </c>
      <c r="I835" s="1" t="s">
        <v>22</v>
      </c>
      <c r="J835" s="3">
        <v>128</v>
      </c>
      <c r="K835" s="1" t="s">
        <v>669</v>
      </c>
      <c r="L835" s="1" t="s">
        <v>22</v>
      </c>
      <c r="M835" s="1" t="s">
        <v>22</v>
      </c>
      <c r="N835" s="1" t="s">
        <v>667</v>
      </c>
      <c r="O835" s="2">
        <v>40451</v>
      </c>
      <c r="P835" s="2">
        <v>40469</v>
      </c>
      <c r="Q835" s="1" t="s">
        <v>23</v>
      </c>
    </row>
    <row r="836" spans="1:17" x14ac:dyDescent="0.25">
      <c r="A836" s="1" t="s">
        <v>17</v>
      </c>
      <c r="B836" s="1" t="s">
        <v>541</v>
      </c>
      <c r="C836" s="1" t="s">
        <v>667</v>
      </c>
      <c r="D836" s="1" t="s">
        <v>671</v>
      </c>
      <c r="E836" s="1" t="s">
        <v>541</v>
      </c>
      <c r="F836" s="1" t="s">
        <v>19</v>
      </c>
      <c r="G836" s="1" t="s">
        <v>216</v>
      </c>
      <c r="H836" s="1" t="s">
        <v>21</v>
      </c>
      <c r="I836" s="1" t="s">
        <v>22</v>
      </c>
      <c r="J836" s="3">
        <v>3180</v>
      </c>
      <c r="K836" s="1" t="s">
        <v>669</v>
      </c>
      <c r="L836" s="1" t="s">
        <v>22</v>
      </c>
      <c r="M836" s="1" t="s">
        <v>22</v>
      </c>
      <c r="N836" s="1" t="s">
        <v>667</v>
      </c>
      <c r="O836" s="2">
        <v>40451</v>
      </c>
      <c r="P836" s="2">
        <v>40469</v>
      </c>
      <c r="Q836" s="1" t="s">
        <v>23</v>
      </c>
    </row>
    <row r="837" spans="1:17" x14ac:dyDescent="0.25">
      <c r="A837" s="1" t="s">
        <v>17</v>
      </c>
      <c r="B837" s="1" t="s">
        <v>541</v>
      </c>
      <c r="C837" s="1" t="s">
        <v>667</v>
      </c>
      <c r="D837" s="1" t="s">
        <v>671</v>
      </c>
      <c r="E837" s="1" t="s">
        <v>541</v>
      </c>
      <c r="F837" s="1" t="s">
        <v>19</v>
      </c>
      <c r="G837" s="1" t="s">
        <v>216</v>
      </c>
      <c r="H837" s="1" t="s">
        <v>21</v>
      </c>
      <c r="I837" s="1" t="s">
        <v>22</v>
      </c>
      <c r="J837" s="3">
        <v>-42194</v>
      </c>
      <c r="K837" s="1" t="s">
        <v>669</v>
      </c>
      <c r="L837" s="1" t="s">
        <v>22</v>
      </c>
      <c r="M837" s="1" t="s">
        <v>22</v>
      </c>
      <c r="N837" s="1" t="s">
        <v>667</v>
      </c>
      <c r="O837" s="2">
        <v>40451</v>
      </c>
      <c r="P837" s="2">
        <v>40469</v>
      </c>
      <c r="Q837" s="1" t="s">
        <v>23</v>
      </c>
    </row>
    <row r="838" spans="1:17" x14ac:dyDescent="0.25">
      <c r="A838" s="1" t="s">
        <v>17</v>
      </c>
      <c r="B838" s="1" t="s">
        <v>541</v>
      </c>
      <c r="C838" s="1" t="s">
        <v>667</v>
      </c>
      <c r="D838" s="1" t="s">
        <v>672</v>
      </c>
      <c r="E838" s="1" t="s">
        <v>541</v>
      </c>
      <c r="F838" s="1" t="s">
        <v>19</v>
      </c>
      <c r="G838" s="1" t="s">
        <v>228</v>
      </c>
      <c r="H838" s="1" t="s">
        <v>21</v>
      </c>
      <c r="I838" s="1" t="s">
        <v>22</v>
      </c>
      <c r="J838" s="3">
        <v>1</v>
      </c>
      <c r="K838" s="1" t="s">
        <v>669</v>
      </c>
      <c r="L838" s="1" t="s">
        <v>22</v>
      </c>
      <c r="M838" s="1" t="s">
        <v>22</v>
      </c>
      <c r="N838" s="1" t="s">
        <v>667</v>
      </c>
      <c r="O838" s="2">
        <v>40451</v>
      </c>
      <c r="P838" s="2">
        <v>40469</v>
      </c>
      <c r="Q838" s="1" t="s">
        <v>23</v>
      </c>
    </row>
    <row r="839" spans="1:17" x14ac:dyDescent="0.25">
      <c r="A839" s="1" t="s">
        <v>24</v>
      </c>
      <c r="B839" s="1" t="s">
        <v>371</v>
      </c>
      <c r="C839" s="1" t="s">
        <v>427</v>
      </c>
      <c r="D839" s="1" t="s">
        <v>636</v>
      </c>
      <c r="E839" s="1" t="s">
        <v>620</v>
      </c>
      <c r="F839" s="1" t="s">
        <v>19</v>
      </c>
      <c r="G839" s="1" t="s">
        <v>216</v>
      </c>
      <c r="H839" s="1" t="s">
        <v>21</v>
      </c>
      <c r="I839" s="1" t="s">
        <v>22</v>
      </c>
      <c r="J839" s="3">
        <v>-637</v>
      </c>
      <c r="K839" s="1" t="s">
        <v>428</v>
      </c>
      <c r="L839" s="1" t="s">
        <v>22</v>
      </c>
      <c r="M839" s="1" t="s">
        <v>22</v>
      </c>
      <c r="N839" s="1" t="s">
        <v>427</v>
      </c>
      <c r="O839" s="2">
        <v>40451</v>
      </c>
      <c r="P839" s="2">
        <v>40456</v>
      </c>
      <c r="Q839" s="1" t="s">
        <v>23</v>
      </c>
    </row>
    <row r="840" spans="1:17" x14ac:dyDescent="0.25">
      <c r="A840" s="1" t="s">
        <v>24</v>
      </c>
      <c r="B840" s="1" t="s">
        <v>371</v>
      </c>
      <c r="C840" s="1" t="s">
        <v>439</v>
      </c>
      <c r="D840" s="1" t="s">
        <v>621</v>
      </c>
      <c r="E840" s="1" t="s">
        <v>622</v>
      </c>
      <c r="F840" s="1" t="s">
        <v>19</v>
      </c>
      <c r="G840" s="1" t="s">
        <v>228</v>
      </c>
      <c r="H840" s="1" t="s">
        <v>21</v>
      </c>
      <c r="I840" s="1" t="s">
        <v>22</v>
      </c>
      <c r="J840" s="3">
        <v>-24</v>
      </c>
      <c r="K840" s="1" t="s">
        <v>440</v>
      </c>
      <c r="L840" s="1" t="s">
        <v>22</v>
      </c>
      <c r="M840" s="1" t="s">
        <v>22</v>
      </c>
      <c r="N840" s="1" t="s">
        <v>439</v>
      </c>
      <c r="O840" s="2">
        <v>40451</v>
      </c>
      <c r="P840" s="2">
        <v>40456</v>
      </c>
      <c r="Q840" s="1" t="s">
        <v>23</v>
      </c>
    </row>
    <row r="841" spans="1:17" x14ac:dyDescent="0.25">
      <c r="A841" s="1" t="s">
        <v>24</v>
      </c>
      <c r="B841" s="1" t="s">
        <v>371</v>
      </c>
      <c r="C841" s="1" t="s">
        <v>437</v>
      </c>
      <c r="D841" s="1" t="s">
        <v>623</v>
      </c>
      <c r="E841" s="1" t="s">
        <v>620</v>
      </c>
      <c r="F841" s="1" t="s">
        <v>19</v>
      </c>
      <c r="G841" s="1" t="s">
        <v>33</v>
      </c>
      <c r="H841" s="1" t="s">
        <v>21</v>
      </c>
      <c r="I841" s="1" t="s">
        <v>22</v>
      </c>
      <c r="J841" s="3">
        <v>-202</v>
      </c>
      <c r="K841" s="1" t="s">
        <v>438</v>
      </c>
      <c r="L841" s="1" t="s">
        <v>22</v>
      </c>
      <c r="M841" s="1" t="s">
        <v>22</v>
      </c>
      <c r="N841" s="1" t="s">
        <v>437</v>
      </c>
      <c r="O841" s="2">
        <v>40451</v>
      </c>
      <c r="P841" s="2">
        <v>40456</v>
      </c>
      <c r="Q841" s="1" t="s">
        <v>23</v>
      </c>
    </row>
    <row r="842" spans="1:17" x14ac:dyDescent="0.25">
      <c r="A842" s="1" t="s">
        <v>24</v>
      </c>
      <c r="B842" s="1" t="s">
        <v>371</v>
      </c>
      <c r="C842" s="1" t="s">
        <v>437</v>
      </c>
      <c r="D842" s="1" t="s">
        <v>624</v>
      </c>
      <c r="E842" s="1" t="s">
        <v>622</v>
      </c>
      <c r="F842" s="1" t="s">
        <v>19</v>
      </c>
      <c r="G842" s="1" t="s">
        <v>33</v>
      </c>
      <c r="H842" s="1" t="s">
        <v>21</v>
      </c>
      <c r="I842" s="1" t="s">
        <v>22</v>
      </c>
      <c r="J842" s="3">
        <v>-86</v>
      </c>
      <c r="K842" s="1" t="s">
        <v>438</v>
      </c>
      <c r="L842" s="1" t="s">
        <v>22</v>
      </c>
      <c r="M842" s="1" t="s">
        <v>22</v>
      </c>
      <c r="N842" s="1" t="s">
        <v>437</v>
      </c>
      <c r="O842" s="2">
        <v>40451</v>
      </c>
      <c r="P842" s="2">
        <v>40456</v>
      </c>
      <c r="Q842" s="1" t="s">
        <v>23</v>
      </c>
    </row>
    <row r="843" spans="1:17" x14ac:dyDescent="0.25">
      <c r="A843" s="1" t="s">
        <v>24</v>
      </c>
      <c r="B843" s="1" t="s">
        <v>371</v>
      </c>
      <c r="C843" s="1" t="s">
        <v>437</v>
      </c>
      <c r="D843" s="1" t="s">
        <v>623</v>
      </c>
      <c r="E843" s="1" t="s">
        <v>620</v>
      </c>
      <c r="F843" s="1" t="s">
        <v>19</v>
      </c>
      <c r="G843" s="1" t="s">
        <v>33</v>
      </c>
      <c r="H843" s="1" t="s">
        <v>21</v>
      </c>
      <c r="I843" s="1" t="s">
        <v>22</v>
      </c>
      <c r="J843" s="3">
        <v>-34</v>
      </c>
      <c r="K843" s="1" t="s">
        <v>438</v>
      </c>
      <c r="L843" s="1" t="s">
        <v>22</v>
      </c>
      <c r="M843" s="1" t="s">
        <v>22</v>
      </c>
      <c r="N843" s="1" t="s">
        <v>437</v>
      </c>
      <c r="O843" s="2">
        <v>40451</v>
      </c>
      <c r="P843" s="2">
        <v>40456</v>
      </c>
      <c r="Q843" s="1" t="s">
        <v>23</v>
      </c>
    </row>
    <row r="844" spans="1:17" x14ac:dyDescent="0.25">
      <c r="A844" s="1" t="s">
        <v>24</v>
      </c>
      <c r="B844" s="1" t="s">
        <v>371</v>
      </c>
      <c r="C844" s="1" t="s">
        <v>437</v>
      </c>
      <c r="D844" s="1" t="s">
        <v>624</v>
      </c>
      <c r="E844" s="1" t="s">
        <v>622</v>
      </c>
      <c r="F844" s="1" t="s">
        <v>19</v>
      </c>
      <c r="G844" s="1" t="s">
        <v>33</v>
      </c>
      <c r="H844" s="1" t="s">
        <v>21</v>
      </c>
      <c r="I844" s="1" t="s">
        <v>22</v>
      </c>
      <c r="J844" s="3">
        <v>-14</v>
      </c>
      <c r="K844" s="1" t="s">
        <v>438</v>
      </c>
      <c r="L844" s="1" t="s">
        <v>22</v>
      </c>
      <c r="M844" s="1" t="s">
        <v>22</v>
      </c>
      <c r="N844" s="1" t="s">
        <v>437</v>
      </c>
      <c r="O844" s="2">
        <v>40451</v>
      </c>
      <c r="P844" s="2">
        <v>40456</v>
      </c>
      <c r="Q844" s="1" t="s">
        <v>23</v>
      </c>
    </row>
    <row r="845" spans="1:17" x14ac:dyDescent="0.25">
      <c r="A845" s="1" t="s">
        <v>24</v>
      </c>
      <c r="B845" s="1" t="s">
        <v>371</v>
      </c>
      <c r="C845" s="1" t="s">
        <v>437</v>
      </c>
      <c r="D845" s="1" t="s">
        <v>623</v>
      </c>
      <c r="E845" s="1" t="s">
        <v>620</v>
      </c>
      <c r="F845" s="1" t="s">
        <v>19</v>
      </c>
      <c r="G845" s="1" t="s">
        <v>33</v>
      </c>
      <c r="H845" s="1" t="s">
        <v>21</v>
      </c>
      <c r="I845" s="1" t="s">
        <v>22</v>
      </c>
      <c r="J845" s="3">
        <v>-166</v>
      </c>
      <c r="K845" s="1" t="s">
        <v>438</v>
      </c>
      <c r="L845" s="1" t="s">
        <v>22</v>
      </c>
      <c r="M845" s="1" t="s">
        <v>22</v>
      </c>
      <c r="N845" s="1" t="s">
        <v>437</v>
      </c>
      <c r="O845" s="2">
        <v>40451</v>
      </c>
      <c r="P845" s="2">
        <v>40456</v>
      </c>
      <c r="Q845" s="1" t="s">
        <v>23</v>
      </c>
    </row>
    <row r="846" spans="1:17" x14ac:dyDescent="0.25">
      <c r="A846" s="1" t="s">
        <v>24</v>
      </c>
      <c r="B846" s="1" t="s">
        <v>371</v>
      </c>
      <c r="C846" s="1" t="s">
        <v>437</v>
      </c>
      <c r="D846" s="1" t="s">
        <v>623</v>
      </c>
      <c r="E846" s="1" t="s">
        <v>620</v>
      </c>
      <c r="F846" s="1" t="s">
        <v>19</v>
      </c>
      <c r="G846" s="1" t="s">
        <v>33</v>
      </c>
      <c r="H846" s="1" t="s">
        <v>21</v>
      </c>
      <c r="I846" s="1" t="s">
        <v>22</v>
      </c>
      <c r="J846" s="3">
        <v>-28</v>
      </c>
      <c r="K846" s="1" t="s">
        <v>438</v>
      </c>
      <c r="L846" s="1" t="s">
        <v>22</v>
      </c>
      <c r="M846" s="1" t="s">
        <v>22</v>
      </c>
      <c r="N846" s="1" t="s">
        <v>437</v>
      </c>
      <c r="O846" s="2">
        <v>40451</v>
      </c>
      <c r="P846" s="2">
        <v>40456</v>
      </c>
      <c r="Q846" s="1" t="s">
        <v>23</v>
      </c>
    </row>
    <row r="847" spans="1:17" x14ac:dyDescent="0.25">
      <c r="A847" s="1" t="s">
        <v>24</v>
      </c>
      <c r="B847" s="1" t="s">
        <v>371</v>
      </c>
      <c r="C847" s="1" t="s">
        <v>437</v>
      </c>
      <c r="D847" s="1" t="s">
        <v>623</v>
      </c>
      <c r="E847" s="1" t="s">
        <v>620</v>
      </c>
      <c r="F847" s="1" t="s">
        <v>19</v>
      </c>
      <c r="G847" s="1" t="s">
        <v>33</v>
      </c>
      <c r="H847" s="1" t="s">
        <v>21</v>
      </c>
      <c r="I847" s="1" t="s">
        <v>22</v>
      </c>
      <c r="J847" s="3">
        <v>-941</v>
      </c>
      <c r="K847" s="1" t="s">
        <v>438</v>
      </c>
      <c r="L847" s="1" t="s">
        <v>22</v>
      </c>
      <c r="M847" s="1" t="s">
        <v>22</v>
      </c>
      <c r="N847" s="1" t="s">
        <v>437</v>
      </c>
      <c r="O847" s="2">
        <v>40451</v>
      </c>
      <c r="P847" s="2">
        <v>40456</v>
      </c>
      <c r="Q847" s="1" t="s">
        <v>23</v>
      </c>
    </row>
    <row r="848" spans="1:17" x14ac:dyDescent="0.25">
      <c r="A848" s="1" t="s">
        <v>24</v>
      </c>
      <c r="B848" s="1" t="s">
        <v>371</v>
      </c>
      <c r="C848" s="1" t="s">
        <v>437</v>
      </c>
      <c r="D848" s="1" t="s">
        <v>624</v>
      </c>
      <c r="E848" s="1" t="s">
        <v>622</v>
      </c>
      <c r="F848" s="1" t="s">
        <v>19</v>
      </c>
      <c r="G848" s="1" t="s">
        <v>33</v>
      </c>
      <c r="H848" s="1" t="s">
        <v>21</v>
      </c>
      <c r="I848" s="1" t="s">
        <v>22</v>
      </c>
      <c r="J848" s="3">
        <v>-400</v>
      </c>
      <c r="K848" s="1" t="s">
        <v>438</v>
      </c>
      <c r="L848" s="1" t="s">
        <v>22</v>
      </c>
      <c r="M848" s="1" t="s">
        <v>22</v>
      </c>
      <c r="N848" s="1" t="s">
        <v>437</v>
      </c>
      <c r="O848" s="2">
        <v>40451</v>
      </c>
      <c r="P848" s="2">
        <v>40456</v>
      </c>
      <c r="Q848" s="1" t="s">
        <v>23</v>
      </c>
    </row>
    <row r="849" spans="1:17" x14ac:dyDescent="0.25">
      <c r="A849" s="1" t="s">
        <v>24</v>
      </c>
      <c r="B849" s="1" t="s">
        <v>371</v>
      </c>
      <c r="C849" s="1" t="s">
        <v>437</v>
      </c>
      <c r="D849" s="1" t="s">
        <v>623</v>
      </c>
      <c r="E849" s="1" t="s">
        <v>620</v>
      </c>
      <c r="F849" s="1" t="s">
        <v>19</v>
      </c>
      <c r="G849" s="1" t="s">
        <v>33</v>
      </c>
      <c r="H849" s="1" t="s">
        <v>21</v>
      </c>
      <c r="I849" s="1" t="s">
        <v>22</v>
      </c>
      <c r="J849" s="3">
        <v>-156</v>
      </c>
      <c r="K849" s="1" t="s">
        <v>438</v>
      </c>
      <c r="L849" s="1" t="s">
        <v>22</v>
      </c>
      <c r="M849" s="1" t="s">
        <v>22</v>
      </c>
      <c r="N849" s="1" t="s">
        <v>437</v>
      </c>
      <c r="O849" s="2">
        <v>40451</v>
      </c>
      <c r="P849" s="2">
        <v>40456</v>
      </c>
      <c r="Q849" s="1" t="s">
        <v>23</v>
      </c>
    </row>
    <row r="850" spans="1:17" x14ac:dyDescent="0.25">
      <c r="A850" s="1" t="s">
        <v>24</v>
      </c>
      <c r="B850" s="1" t="s">
        <v>371</v>
      </c>
      <c r="C850" s="1" t="s">
        <v>437</v>
      </c>
      <c r="D850" s="1" t="s">
        <v>624</v>
      </c>
      <c r="E850" s="1" t="s">
        <v>622</v>
      </c>
      <c r="F850" s="1" t="s">
        <v>19</v>
      </c>
      <c r="G850" s="1" t="s">
        <v>33</v>
      </c>
      <c r="H850" s="1" t="s">
        <v>21</v>
      </c>
      <c r="I850" s="1" t="s">
        <v>22</v>
      </c>
      <c r="J850" s="3">
        <v>-67</v>
      </c>
      <c r="K850" s="1" t="s">
        <v>438</v>
      </c>
      <c r="L850" s="1" t="s">
        <v>22</v>
      </c>
      <c r="M850" s="1" t="s">
        <v>22</v>
      </c>
      <c r="N850" s="1" t="s">
        <v>437</v>
      </c>
      <c r="O850" s="2">
        <v>40451</v>
      </c>
      <c r="P850" s="2">
        <v>40456</v>
      </c>
      <c r="Q850" s="1" t="s">
        <v>23</v>
      </c>
    </row>
    <row r="851" spans="1:17" x14ac:dyDescent="0.25">
      <c r="A851" s="1" t="s">
        <v>24</v>
      </c>
      <c r="B851" s="1" t="s">
        <v>371</v>
      </c>
      <c r="C851" s="1" t="s">
        <v>437</v>
      </c>
      <c r="D851" s="1" t="s">
        <v>623</v>
      </c>
      <c r="E851" s="1" t="s">
        <v>620</v>
      </c>
      <c r="F851" s="1" t="s">
        <v>19</v>
      </c>
      <c r="G851" s="1" t="s">
        <v>33</v>
      </c>
      <c r="H851" s="1" t="s">
        <v>21</v>
      </c>
      <c r="I851" s="1" t="s">
        <v>22</v>
      </c>
      <c r="J851" s="3">
        <v>-3649</v>
      </c>
      <c r="K851" s="1" t="s">
        <v>438</v>
      </c>
      <c r="L851" s="1" t="s">
        <v>22</v>
      </c>
      <c r="M851" s="1" t="s">
        <v>22</v>
      </c>
      <c r="N851" s="1" t="s">
        <v>437</v>
      </c>
      <c r="O851" s="2">
        <v>40451</v>
      </c>
      <c r="P851" s="2">
        <v>40456</v>
      </c>
      <c r="Q851" s="1" t="s">
        <v>23</v>
      </c>
    </row>
    <row r="852" spans="1:17" x14ac:dyDescent="0.25">
      <c r="A852" s="1" t="s">
        <v>24</v>
      </c>
      <c r="B852" s="1" t="s">
        <v>371</v>
      </c>
      <c r="C852" s="1" t="s">
        <v>437</v>
      </c>
      <c r="D852" s="1" t="s">
        <v>623</v>
      </c>
      <c r="E852" s="1" t="s">
        <v>620</v>
      </c>
      <c r="F852" s="1" t="s">
        <v>19</v>
      </c>
      <c r="G852" s="1" t="s">
        <v>33</v>
      </c>
      <c r="H852" s="1" t="s">
        <v>21</v>
      </c>
      <c r="I852" s="1" t="s">
        <v>22</v>
      </c>
      <c r="J852" s="3">
        <v>-607</v>
      </c>
      <c r="K852" s="1" t="s">
        <v>438</v>
      </c>
      <c r="L852" s="1" t="s">
        <v>22</v>
      </c>
      <c r="M852" s="1" t="s">
        <v>22</v>
      </c>
      <c r="N852" s="1" t="s">
        <v>437</v>
      </c>
      <c r="O852" s="2">
        <v>40451</v>
      </c>
      <c r="P852" s="2">
        <v>40456</v>
      </c>
      <c r="Q852" s="1" t="s">
        <v>23</v>
      </c>
    </row>
    <row r="853" spans="1:17" x14ac:dyDescent="0.25">
      <c r="A853" s="1" t="s">
        <v>24</v>
      </c>
      <c r="B853" s="1" t="s">
        <v>371</v>
      </c>
      <c r="C853" s="1" t="s">
        <v>437</v>
      </c>
      <c r="D853" s="1" t="s">
        <v>623</v>
      </c>
      <c r="E853" s="1" t="s">
        <v>620</v>
      </c>
      <c r="F853" s="1" t="s">
        <v>19</v>
      </c>
      <c r="G853" s="1" t="s">
        <v>33</v>
      </c>
      <c r="H853" s="1" t="s">
        <v>21</v>
      </c>
      <c r="I853" s="1" t="s">
        <v>22</v>
      </c>
      <c r="J853" s="3">
        <v>23027</v>
      </c>
      <c r="K853" s="1" t="s">
        <v>438</v>
      </c>
      <c r="L853" s="1" t="s">
        <v>22</v>
      </c>
      <c r="M853" s="1" t="s">
        <v>22</v>
      </c>
      <c r="N853" s="1" t="s">
        <v>437</v>
      </c>
      <c r="O853" s="2">
        <v>40451</v>
      </c>
      <c r="P853" s="2">
        <v>40456</v>
      </c>
      <c r="Q853" s="1" t="s">
        <v>23</v>
      </c>
    </row>
    <row r="854" spans="1:17" x14ac:dyDescent="0.25">
      <c r="A854" s="1" t="s">
        <v>24</v>
      </c>
      <c r="B854" s="1" t="s">
        <v>371</v>
      </c>
      <c r="C854" s="1" t="s">
        <v>437</v>
      </c>
      <c r="D854" s="1" t="s">
        <v>624</v>
      </c>
      <c r="E854" s="1" t="s">
        <v>622</v>
      </c>
      <c r="F854" s="1" t="s">
        <v>19</v>
      </c>
      <c r="G854" s="1" t="s">
        <v>33</v>
      </c>
      <c r="H854" s="1" t="s">
        <v>21</v>
      </c>
      <c r="I854" s="1" t="s">
        <v>22</v>
      </c>
      <c r="J854" s="3">
        <v>35579</v>
      </c>
      <c r="K854" s="1" t="s">
        <v>438</v>
      </c>
      <c r="L854" s="1" t="s">
        <v>22</v>
      </c>
      <c r="M854" s="1" t="s">
        <v>22</v>
      </c>
      <c r="N854" s="1" t="s">
        <v>437</v>
      </c>
      <c r="O854" s="2">
        <v>40451</v>
      </c>
      <c r="P854" s="2">
        <v>40456</v>
      </c>
      <c r="Q854" s="1" t="s">
        <v>23</v>
      </c>
    </row>
    <row r="855" spans="1:17" x14ac:dyDescent="0.25">
      <c r="A855" s="1" t="s">
        <v>24</v>
      </c>
      <c r="B855" s="1" t="s">
        <v>371</v>
      </c>
      <c r="C855" s="1" t="s">
        <v>437</v>
      </c>
      <c r="D855" s="1" t="s">
        <v>623</v>
      </c>
      <c r="E855" s="1" t="s">
        <v>620</v>
      </c>
      <c r="F855" s="1" t="s">
        <v>19</v>
      </c>
      <c r="G855" s="1" t="s">
        <v>33</v>
      </c>
      <c r="H855" s="1" t="s">
        <v>21</v>
      </c>
      <c r="I855" s="1" t="s">
        <v>22</v>
      </c>
      <c r="J855" s="3">
        <v>3829</v>
      </c>
      <c r="K855" s="1" t="s">
        <v>438</v>
      </c>
      <c r="L855" s="1" t="s">
        <v>22</v>
      </c>
      <c r="M855" s="1" t="s">
        <v>22</v>
      </c>
      <c r="N855" s="1" t="s">
        <v>437</v>
      </c>
      <c r="O855" s="2">
        <v>40451</v>
      </c>
      <c r="P855" s="2">
        <v>40456</v>
      </c>
      <c r="Q855" s="1" t="s">
        <v>23</v>
      </c>
    </row>
    <row r="856" spans="1:17" x14ac:dyDescent="0.25">
      <c r="A856" s="1" t="s">
        <v>24</v>
      </c>
      <c r="B856" s="1" t="s">
        <v>371</v>
      </c>
      <c r="C856" s="1" t="s">
        <v>437</v>
      </c>
      <c r="D856" s="1" t="s">
        <v>624</v>
      </c>
      <c r="E856" s="1" t="s">
        <v>622</v>
      </c>
      <c r="F856" s="1" t="s">
        <v>19</v>
      </c>
      <c r="G856" s="1" t="s">
        <v>33</v>
      </c>
      <c r="H856" s="1" t="s">
        <v>21</v>
      </c>
      <c r="I856" s="1" t="s">
        <v>22</v>
      </c>
      <c r="J856" s="3">
        <v>5916</v>
      </c>
      <c r="K856" s="1" t="s">
        <v>438</v>
      </c>
      <c r="L856" s="1" t="s">
        <v>22</v>
      </c>
      <c r="M856" s="1" t="s">
        <v>22</v>
      </c>
      <c r="N856" s="1" t="s">
        <v>437</v>
      </c>
      <c r="O856" s="2">
        <v>40451</v>
      </c>
      <c r="P856" s="2">
        <v>40456</v>
      </c>
      <c r="Q856" s="1" t="s">
        <v>23</v>
      </c>
    </row>
    <row r="857" spans="1:17" x14ac:dyDescent="0.25">
      <c r="A857" s="1" t="s">
        <v>24</v>
      </c>
      <c r="B857" s="1" t="s">
        <v>371</v>
      </c>
      <c r="C857" s="1" t="s">
        <v>439</v>
      </c>
      <c r="D857" s="1" t="s">
        <v>623</v>
      </c>
      <c r="E857" s="1" t="s">
        <v>620</v>
      </c>
      <c r="F857" s="1" t="s">
        <v>19</v>
      </c>
      <c r="G857" s="1" t="s">
        <v>33</v>
      </c>
      <c r="H857" s="1" t="s">
        <v>21</v>
      </c>
      <c r="I857" s="1" t="s">
        <v>22</v>
      </c>
      <c r="J857" s="3">
        <v>-166</v>
      </c>
      <c r="K857" s="1" t="s">
        <v>440</v>
      </c>
      <c r="L857" s="1" t="s">
        <v>22</v>
      </c>
      <c r="M857" s="1" t="s">
        <v>22</v>
      </c>
      <c r="N857" s="1" t="s">
        <v>439</v>
      </c>
      <c r="O857" s="2">
        <v>40451</v>
      </c>
      <c r="P857" s="2">
        <v>40456</v>
      </c>
      <c r="Q857" s="1" t="s">
        <v>23</v>
      </c>
    </row>
    <row r="858" spans="1:17" x14ac:dyDescent="0.25">
      <c r="A858" s="1" t="s">
        <v>24</v>
      </c>
      <c r="B858" s="1" t="s">
        <v>371</v>
      </c>
      <c r="C858" s="1" t="s">
        <v>439</v>
      </c>
      <c r="D858" s="1" t="s">
        <v>623</v>
      </c>
      <c r="E858" s="1" t="s">
        <v>620</v>
      </c>
      <c r="F858" s="1" t="s">
        <v>19</v>
      </c>
      <c r="G858" s="1" t="s">
        <v>33</v>
      </c>
      <c r="H858" s="1" t="s">
        <v>21</v>
      </c>
      <c r="I858" s="1" t="s">
        <v>22</v>
      </c>
      <c r="J858" s="3">
        <v>-28</v>
      </c>
      <c r="K858" s="1" t="s">
        <v>440</v>
      </c>
      <c r="L858" s="1" t="s">
        <v>22</v>
      </c>
      <c r="M858" s="1" t="s">
        <v>22</v>
      </c>
      <c r="N858" s="1" t="s">
        <v>439</v>
      </c>
      <c r="O858" s="2">
        <v>40451</v>
      </c>
      <c r="P858" s="2">
        <v>40456</v>
      </c>
      <c r="Q858" s="1" t="s">
        <v>23</v>
      </c>
    </row>
    <row r="859" spans="1:17" x14ac:dyDescent="0.25">
      <c r="A859" s="1" t="s">
        <v>24</v>
      </c>
      <c r="B859" s="1" t="s">
        <v>371</v>
      </c>
      <c r="C859" s="1" t="s">
        <v>439</v>
      </c>
      <c r="D859" s="1" t="s">
        <v>623</v>
      </c>
      <c r="E859" s="1" t="s">
        <v>620</v>
      </c>
      <c r="F859" s="1" t="s">
        <v>19</v>
      </c>
      <c r="G859" s="1" t="s">
        <v>33</v>
      </c>
      <c r="H859" s="1" t="s">
        <v>21</v>
      </c>
      <c r="I859" s="1" t="s">
        <v>22</v>
      </c>
      <c r="J859" s="3">
        <v>167</v>
      </c>
      <c r="K859" s="1" t="s">
        <v>440</v>
      </c>
      <c r="L859" s="1" t="s">
        <v>22</v>
      </c>
      <c r="M859" s="1" t="s">
        <v>22</v>
      </c>
      <c r="N859" s="1" t="s">
        <v>439</v>
      </c>
      <c r="O859" s="2">
        <v>40451</v>
      </c>
      <c r="P859" s="2">
        <v>40456</v>
      </c>
      <c r="Q859" s="1" t="s">
        <v>23</v>
      </c>
    </row>
    <row r="860" spans="1:17" x14ac:dyDescent="0.25">
      <c r="A860" s="1" t="s">
        <v>24</v>
      </c>
      <c r="B860" s="1" t="s">
        <v>371</v>
      </c>
      <c r="C860" s="1" t="s">
        <v>439</v>
      </c>
      <c r="D860" s="1" t="s">
        <v>624</v>
      </c>
      <c r="E860" s="1" t="s">
        <v>622</v>
      </c>
      <c r="F860" s="1" t="s">
        <v>19</v>
      </c>
      <c r="G860" s="1" t="s">
        <v>33</v>
      </c>
      <c r="H860" s="1" t="s">
        <v>21</v>
      </c>
      <c r="I860" s="1" t="s">
        <v>22</v>
      </c>
      <c r="J860" s="3">
        <v>71</v>
      </c>
      <c r="K860" s="1" t="s">
        <v>440</v>
      </c>
      <c r="L860" s="1" t="s">
        <v>22</v>
      </c>
      <c r="M860" s="1" t="s">
        <v>22</v>
      </c>
      <c r="N860" s="1" t="s">
        <v>439</v>
      </c>
      <c r="O860" s="2">
        <v>40451</v>
      </c>
      <c r="P860" s="2">
        <v>40456</v>
      </c>
      <c r="Q860" s="1" t="s">
        <v>23</v>
      </c>
    </row>
    <row r="861" spans="1:17" x14ac:dyDescent="0.25">
      <c r="A861" s="1" t="s">
        <v>24</v>
      </c>
      <c r="B861" s="1" t="s">
        <v>371</v>
      </c>
      <c r="C861" s="1" t="s">
        <v>427</v>
      </c>
      <c r="D861" s="1" t="s">
        <v>623</v>
      </c>
      <c r="E861" s="1" t="s">
        <v>620</v>
      </c>
      <c r="F861" s="1" t="s">
        <v>19</v>
      </c>
      <c r="G861" s="1" t="s">
        <v>33</v>
      </c>
      <c r="H861" s="1" t="s">
        <v>21</v>
      </c>
      <c r="I861" s="1" t="s">
        <v>22</v>
      </c>
      <c r="J861" s="3">
        <v>192346</v>
      </c>
      <c r="K861" s="1" t="s">
        <v>428</v>
      </c>
      <c r="L861" s="1" t="s">
        <v>22</v>
      </c>
      <c r="M861" s="1" t="s">
        <v>22</v>
      </c>
      <c r="N861" s="1" t="s">
        <v>427</v>
      </c>
      <c r="O861" s="2">
        <v>40451</v>
      </c>
      <c r="P861" s="2">
        <v>40456</v>
      </c>
      <c r="Q861" s="1" t="s">
        <v>23</v>
      </c>
    </row>
    <row r="862" spans="1:17" x14ac:dyDescent="0.25">
      <c r="A862" s="1" t="s">
        <v>24</v>
      </c>
      <c r="B862" s="1" t="s">
        <v>371</v>
      </c>
      <c r="C862" s="1" t="s">
        <v>427</v>
      </c>
      <c r="D862" s="1" t="s">
        <v>623</v>
      </c>
      <c r="E862" s="1" t="s">
        <v>620</v>
      </c>
      <c r="F862" s="1" t="s">
        <v>19</v>
      </c>
      <c r="G862" s="1" t="s">
        <v>33</v>
      </c>
      <c r="H862" s="1" t="s">
        <v>21</v>
      </c>
      <c r="I862" s="1" t="s">
        <v>22</v>
      </c>
      <c r="J862" s="3">
        <v>31985</v>
      </c>
      <c r="K862" s="1" t="s">
        <v>428</v>
      </c>
      <c r="L862" s="1" t="s">
        <v>22</v>
      </c>
      <c r="M862" s="1" t="s">
        <v>22</v>
      </c>
      <c r="N862" s="1" t="s">
        <v>427</v>
      </c>
      <c r="O862" s="2">
        <v>40451</v>
      </c>
      <c r="P862" s="2">
        <v>40456</v>
      </c>
      <c r="Q862" s="1" t="s">
        <v>23</v>
      </c>
    </row>
    <row r="863" spans="1:17" x14ac:dyDescent="0.25">
      <c r="A863" s="1" t="s">
        <v>24</v>
      </c>
      <c r="B863" s="1" t="s">
        <v>371</v>
      </c>
      <c r="C863" s="1" t="s">
        <v>427</v>
      </c>
      <c r="D863" s="1" t="s">
        <v>623</v>
      </c>
      <c r="E863" s="1" t="s">
        <v>620</v>
      </c>
      <c r="F863" s="1" t="s">
        <v>19</v>
      </c>
      <c r="G863" s="1" t="s">
        <v>33</v>
      </c>
      <c r="H863" s="1" t="s">
        <v>21</v>
      </c>
      <c r="I863" s="1" t="s">
        <v>22</v>
      </c>
      <c r="J863" s="3">
        <v>18270</v>
      </c>
      <c r="K863" s="1" t="s">
        <v>428</v>
      </c>
      <c r="L863" s="1" t="s">
        <v>22</v>
      </c>
      <c r="M863" s="1" t="s">
        <v>22</v>
      </c>
      <c r="N863" s="1" t="s">
        <v>427</v>
      </c>
      <c r="O863" s="2">
        <v>40451</v>
      </c>
      <c r="P863" s="2">
        <v>40456</v>
      </c>
      <c r="Q863" s="1" t="s">
        <v>23</v>
      </c>
    </row>
    <row r="864" spans="1:17" x14ac:dyDescent="0.25">
      <c r="A864" s="1" t="s">
        <v>24</v>
      </c>
      <c r="B864" s="1" t="s">
        <v>371</v>
      </c>
      <c r="C864" s="1" t="s">
        <v>427</v>
      </c>
      <c r="D864" s="1" t="s">
        <v>623</v>
      </c>
      <c r="E864" s="1" t="s">
        <v>620</v>
      </c>
      <c r="F864" s="1" t="s">
        <v>19</v>
      </c>
      <c r="G864" s="1" t="s">
        <v>33</v>
      </c>
      <c r="H864" s="1" t="s">
        <v>21</v>
      </c>
      <c r="I864" s="1" t="s">
        <v>22</v>
      </c>
      <c r="J864" s="3">
        <v>3038</v>
      </c>
      <c r="K864" s="1" t="s">
        <v>428</v>
      </c>
      <c r="L864" s="1" t="s">
        <v>22</v>
      </c>
      <c r="M864" s="1" t="s">
        <v>22</v>
      </c>
      <c r="N864" s="1" t="s">
        <v>427</v>
      </c>
      <c r="O864" s="2">
        <v>40451</v>
      </c>
      <c r="P864" s="2">
        <v>40456</v>
      </c>
      <c r="Q864" s="1" t="s">
        <v>23</v>
      </c>
    </row>
    <row r="865" spans="1:17" x14ac:dyDescent="0.25">
      <c r="A865" s="1" t="s">
        <v>24</v>
      </c>
      <c r="B865" s="1" t="s">
        <v>371</v>
      </c>
      <c r="C865" s="1" t="s">
        <v>427</v>
      </c>
      <c r="D865" s="1" t="s">
        <v>623</v>
      </c>
      <c r="E865" s="1" t="s">
        <v>620</v>
      </c>
      <c r="F865" s="1" t="s">
        <v>19</v>
      </c>
      <c r="G865" s="1" t="s">
        <v>33</v>
      </c>
      <c r="H865" s="1" t="s">
        <v>21</v>
      </c>
      <c r="I865" s="1" t="s">
        <v>22</v>
      </c>
      <c r="J865" s="3">
        <v>-27</v>
      </c>
      <c r="K865" s="1" t="s">
        <v>428</v>
      </c>
      <c r="L865" s="1" t="s">
        <v>22</v>
      </c>
      <c r="M865" s="1" t="s">
        <v>22</v>
      </c>
      <c r="N865" s="1" t="s">
        <v>427</v>
      </c>
      <c r="O865" s="2">
        <v>40451</v>
      </c>
      <c r="P865" s="2">
        <v>40456</v>
      </c>
      <c r="Q865" s="1" t="s">
        <v>23</v>
      </c>
    </row>
    <row r="866" spans="1:17" x14ac:dyDescent="0.25">
      <c r="A866" s="1" t="s">
        <v>24</v>
      </c>
      <c r="B866" s="1" t="s">
        <v>371</v>
      </c>
      <c r="C866" s="1" t="s">
        <v>427</v>
      </c>
      <c r="D866" s="1" t="s">
        <v>623</v>
      </c>
      <c r="E866" s="1" t="s">
        <v>620</v>
      </c>
      <c r="F866" s="1" t="s">
        <v>19</v>
      </c>
      <c r="G866" s="1" t="s">
        <v>33</v>
      </c>
      <c r="H866" s="1" t="s">
        <v>21</v>
      </c>
      <c r="I866" s="1" t="s">
        <v>22</v>
      </c>
      <c r="J866" s="3">
        <v>-34</v>
      </c>
      <c r="K866" s="1" t="s">
        <v>428</v>
      </c>
      <c r="L866" s="1" t="s">
        <v>22</v>
      </c>
      <c r="M866" s="1" t="s">
        <v>22</v>
      </c>
      <c r="N866" s="1" t="s">
        <v>427</v>
      </c>
      <c r="O866" s="2">
        <v>40451</v>
      </c>
      <c r="P866" s="2">
        <v>40456</v>
      </c>
      <c r="Q866" s="1" t="s">
        <v>23</v>
      </c>
    </row>
    <row r="867" spans="1:17" x14ac:dyDescent="0.25">
      <c r="A867" s="1" t="s">
        <v>24</v>
      </c>
      <c r="B867" s="1" t="s">
        <v>371</v>
      </c>
      <c r="C867" s="1" t="s">
        <v>427</v>
      </c>
      <c r="D867" s="1" t="s">
        <v>623</v>
      </c>
      <c r="E867" s="1" t="s">
        <v>620</v>
      </c>
      <c r="F867" s="1" t="s">
        <v>19</v>
      </c>
      <c r="G867" s="1" t="s">
        <v>33</v>
      </c>
      <c r="H867" s="1" t="s">
        <v>21</v>
      </c>
      <c r="I867" s="1" t="s">
        <v>22</v>
      </c>
      <c r="J867" s="3">
        <v>-165</v>
      </c>
      <c r="K867" s="1" t="s">
        <v>428</v>
      </c>
      <c r="L867" s="1" t="s">
        <v>22</v>
      </c>
      <c r="M867" s="1" t="s">
        <v>22</v>
      </c>
      <c r="N867" s="1" t="s">
        <v>427</v>
      </c>
      <c r="O867" s="2">
        <v>40451</v>
      </c>
      <c r="P867" s="2">
        <v>40456</v>
      </c>
      <c r="Q867" s="1" t="s">
        <v>23</v>
      </c>
    </row>
    <row r="868" spans="1:17" x14ac:dyDescent="0.25">
      <c r="A868" s="1" t="s">
        <v>24</v>
      </c>
      <c r="B868" s="1" t="s">
        <v>371</v>
      </c>
      <c r="C868" s="1" t="s">
        <v>427</v>
      </c>
      <c r="D868" s="1" t="s">
        <v>623</v>
      </c>
      <c r="E868" s="1" t="s">
        <v>620</v>
      </c>
      <c r="F868" s="1" t="s">
        <v>19</v>
      </c>
      <c r="G868" s="1" t="s">
        <v>33</v>
      </c>
      <c r="H868" s="1" t="s">
        <v>21</v>
      </c>
      <c r="I868" s="1" t="s">
        <v>22</v>
      </c>
      <c r="J868" s="3">
        <v>-209</v>
      </c>
      <c r="K868" s="1" t="s">
        <v>428</v>
      </c>
      <c r="L868" s="1" t="s">
        <v>22</v>
      </c>
      <c r="M868" s="1" t="s">
        <v>22</v>
      </c>
      <c r="N868" s="1" t="s">
        <v>427</v>
      </c>
      <c r="O868" s="2">
        <v>40451</v>
      </c>
      <c r="P868" s="2">
        <v>40456</v>
      </c>
      <c r="Q868" s="1" t="s">
        <v>23</v>
      </c>
    </row>
    <row r="869" spans="1:17" x14ac:dyDescent="0.25">
      <c r="A869" s="1" t="s">
        <v>24</v>
      </c>
      <c r="B869" s="1" t="s">
        <v>371</v>
      </c>
      <c r="C869" s="1" t="s">
        <v>427</v>
      </c>
      <c r="D869" s="1" t="s">
        <v>623</v>
      </c>
      <c r="E869" s="1" t="s">
        <v>620</v>
      </c>
      <c r="F869" s="1" t="s">
        <v>19</v>
      </c>
      <c r="G869" s="1" t="s">
        <v>33</v>
      </c>
      <c r="H869" s="1" t="s">
        <v>21</v>
      </c>
      <c r="I869" s="1" t="s">
        <v>22</v>
      </c>
      <c r="J869" s="3">
        <v>-361</v>
      </c>
      <c r="K869" s="1" t="s">
        <v>428</v>
      </c>
      <c r="L869" s="1" t="s">
        <v>22</v>
      </c>
      <c r="M869" s="1" t="s">
        <v>22</v>
      </c>
      <c r="N869" s="1" t="s">
        <v>427</v>
      </c>
      <c r="O869" s="2">
        <v>40451</v>
      </c>
      <c r="P869" s="2">
        <v>40456</v>
      </c>
      <c r="Q869" s="1" t="s">
        <v>23</v>
      </c>
    </row>
    <row r="870" spans="1:17" x14ac:dyDescent="0.25">
      <c r="A870" s="1" t="s">
        <v>24</v>
      </c>
      <c r="B870" s="1" t="s">
        <v>371</v>
      </c>
      <c r="C870" s="1" t="s">
        <v>427</v>
      </c>
      <c r="D870" s="1" t="s">
        <v>623</v>
      </c>
      <c r="E870" s="1" t="s">
        <v>620</v>
      </c>
      <c r="F870" s="1" t="s">
        <v>19</v>
      </c>
      <c r="G870" s="1" t="s">
        <v>33</v>
      </c>
      <c r="H870" s="1" t="s">
        <v>21</v>
      </c>
      <c r="I870" s="1" t="s">
        <v>22</v>
      </c>
      <c r="J870" s="3">
        <v>-2170</v>
      </c>
      <c r="K870" s="1" t="s">
        <v>428</v>
      </c>
      <c r="L870" s="1" t="s">
        <v>22</v>
      </c>
      <c r="M870" s="1" t="s">
        <v>22</v>
      </c>
      <c r="N870" s="1" t="s">
        <v>427</v>
      </c>
      <c r="O870" s="2">
        <v>40451</v>
      </c>
      <c r="P870" s="2">
        <v>40456</v>
      </c>
      <c r="Q870" s="1" t="s">
        <v>23</v>
      </c>
    </row>
    <row r="871" spans="1:17" x14ac:dyDescent="0.25">
      <c r="A871" s="1" t="s">
        <v>24</v>
      </c>
      <c r="B871" s="1" t="s">
        <v>371</v>
      </c>
      <c r="C871" s="1" t="s">
        <v>427</v>
      </c>
      <c r="D871" s="1" t="s">
        <v>624</v>
      </c>
      <c r="E871" s="1" t="s">
        <v>622</v>
      </c>
      <c r="F871" s="1" t="s">
        <v>19</v>
      </c>
      <c r="G871" s="1" t="s">
        <v>33</v>
      </c>
      <c r="H871" s="1" t="s">
        <v>21</v>
      </c>
      <c r="I871" s="1" t="s">
        <v>22</v>
      </c>
      <c r="J871" s="3">
        <v>81747</v>
      </c>
      <c r="K871" s="1" t="s">
        <v>428</v>
      </c>
      <c r="L871" s="1" t="s">
        <v>22</v>
      </c>
      <c r="M871" s="1" t="s">
        <v>22</v>
      </c>
      <c r="N871" s="1" t="s">
        <v>427</v>
      </c>
      <c r="O871" s="2">
        <v>40451</v>
      </c>
      <c r="P871" s="2">
        <v>40456</v>
      </c>
      <c r="Q871" s="1" t="s">
        <v>23</v>
      </c>
    </row>
    <row r="872" spans="1:17" x14ac:dyDescent="0.25">
      <c r="A872" s="1" t="s">
        <v>24</v>
      </c>
      <c r="B872" s="1" t="s">
        <v>371</v>
      </c>
      <c r="C872" s="1" t="s">
        <v>427</v>
      </c>
      <c r="D872" s="1" t="s">
        <v>624</v>
      </c>
      <c r="E872" s="1" t="s">
        <v>622</v>
      </c>
      <c r="F872" s="1" t="s">
        <v>19</v>
      </c>
      <c r="G872" s="1" t="s">
        <v>33</v>
      </c>
      <c r="H872" s="1" t="s">
        <v>21</v>
      </c>
      <c r="I872" s="1" t="s">
        <v>22</v>
      </c>
      <c r="J872" s="3">
        <v>13593</v>
      </c>
      <c r="K872" s="1" t="s">
        <v>428</v>
      </c>
      <c r="L872" s="1" t="s">
        <v>22</v>
      </c>
      <c r="M872" s="1" t="s">
        <v>22</v>
      </c>
      <c r="N872" s="1" t="s">
        <v>427</v>
      </c>
      <c r="O872" s="2">
        <v>40451</v>
      </c>
      <c r="P872" s="2">
        <v>40456</v>
      </c>
      <c r="Q872" s="1" t="s">
        <v>23</v>
      </c>
    </row>
    <row r="873" spans="1:17" x14ac:dyDescent="0.25">
      <c r="A873" s="1" t="s">
        <v>24</v>
      </c>
      <c r="B873" s="1" t="s">
        <v>371</v>
      </c>
      <c r="C873" s="1" t="s">
        <v>427</v>
      </c>
      <c r="D873" s="1" t="s">
        <v>624</v>
      </c>
      <c r="E873" s="1" t="s">
        <v>622</v>
      </c>
      <c r="F873" s="1" t="s">
        <v>19</v>
      </c>
      <c r="G873" s="1" t="s">
        <v>33</v>
      </c>
      <c r="H873" s="1" t="s">
        <v>21</v>
      </c>
      <c r="I873" s="1" t="s">
        <v>22</v>
      </c>
      <c r="J873" s="3">
        <v>7765</v>
      </c>
      <c r="K873" s="1" t="s">
        <v>428</v>
      </c>
      <c r="L873" s="1" t="s">
        <v>22</v>
      </c>
      <c r="M873" s="1" t="s">
        <v>22</v>
      </c>
      <c r="N873" s="1" t="s">
        <v>427</v>
      </c>
      <c r="O873" s="2">
        <v>40451</v>
      </c>
      <c r="P873" s="2">
        <v>40456</v>
      </c>
      <c r="Q873" s="1" t="s">
        <v>23</v>
      </c>
    </row>
    <row r="874" spans="1:17" x14ac:dyDescent="0.25">
      <c r="A874" s="1" t="s">
        <v>24</v>
      </c>
      <c r="B874" s="1" t="s">
        <v>371</v>
      </c>
      <c r="C874" s="1" t="s">
        <v>427</v>
      </c>
      <c r="D874" s="1" t="s">
        <v>624</v>
      </c>
      <c r="E874" s="1" t="s">
        <v>622</v>
      </c>
      <c r="F874" s="1" t="s">
        <v>19</v>
      </c>
      <c r="G874" s="1" t="s">
        <v>33</v>
      </c>
      <c r="H874" s="1" t="s">
        <v>21</v>
      </c>
      <c r="I874" s="1" t="s">
        <v>22</v>
      </c>
      <c r="J874" s="3">
        <v>1291</v>
      </c>
      <c r="K874" s="1" t="s">
        <v>428</v>
      </c>
      <c r="L874" s="1" t="s">
        <v>22</v>
      </c>
      <c r="M874" s="1" t="s">
        <v>22</v>
      </c>
      <c r="N874" s="1" t="s">
        <v>427</v>
      </c>
      <c r="O874" s="2">
        <v>40451</v>
      </c>
      <c r="P874" s="2">
        <v>40456</v>
      </c>
      <c r="Q874" s="1" t="s">
        <v>23</v>
      </c>
    </row>
    <row r="875" spans="1:17" x14ac:dyDescent="0.25">
      <c r="A875" s="1" t="s">
        <v>24</v>
      </c>
      <c r="B875" s="1" t="s">
        <v>371</v>
      </c>
      <c r="C875" s="1" t="s">
        <v>427</v>
      </c>
      <c r="D875" s="1" t="s">
        <v>624</v>
      </c>
      <c r="E875" s="1" t="s">
        <v>622</v>
      </c>
      <c r="F875" s="1" t="s">
        <v>19</v>
      </c>
      <c r="G875" s="1" t="s">
        <v>33</v>
      </c>
      <c r="H875" s="1" t="s">
        <v>21</v>
      </c>
      <c r="I875" s="1" t="s">
        <v>22</v>
      </c>
      <c r="J875" s="3">
        <v>-153</v>
      </c>
      <c r="K875" s="1" t="s">
        <v>428</v>
      </c>
      <c r="L875" s="1" t="s">
        <v>22</v>
      </c>
      <c r="M875" s="1" t="s">
        <v>22</v>
      </c>
      <c r="N875" s="1" t="s">
        <v>427</v>
      </c>
      <c r="O875" s="2">
        <v>40451</v>
      </c>
      <c r="P875" s="2">
        <v>40456</v>
      </c>
      <c r="Q875" s="1" t="s">
        <v>23</v>
      </c>
    </row>
    <row r="876" spans="1:17" x14ac:dyDescent="0.25">
      <c r="A876" s="1" t="s">
        <v>24</v>
      </c>
      <c r="B876" s="1" t="s">
        <v>371</v>
      </c>
      <c r="C876" s="1" t="s">
        <v>427</v>
      </c>
      <c r="D876" s="1" t="s">
        <v>624</v>
      </c>
      <c r="E876" s="1" t="s">
        <v>622</v>
      </c>
      <c r="F876" s="1" t="s">
        <v>19</v>
      </c>
      <c r="G876" s="1" t="s">
        <v>33</v>
      </c>
      <c r="H876" s="1" t="s">
        <v>21</v>
      </c>
      <c r="I876" s="1" t="s">
        <v>22</v>
      </c>
      <c r="J876" s="3">
        <v>-377</v>
      </c>
      <c r="K876" s="1" t="s">
        <v>428</v>
      </c>
      <c r="L876" s="1" t="s">
        <v>22</v>
      </c>
      <c r="M876" s="1" t="s">
        <v>22</v>
      </c>
      <c r="N876" s="1" t="s">
        <v>427</v>
      </c>
      <c r="O876" s="2">
        <v>40451</v>
      </c>
      <c r="P876" s="2">
        <v>40456</v>
      </c>
      <c r="Q876" s="1" t="s">
        <v>23</v>
      </c>
    </row>
    <row r="877" spans="1:17" x14ac:dyDescent="0.25">
      <c r="A877" s="1" t="s">
        <v>24</v>
      </c>
      <c r="B877" s="1" t="s">
        <v>371</v>
      </c>
      <c r="C877" s="1" t="s">
        <v>427</v>
      </c>
      <c r="D877" s="1" t="s">
        <v>624</v>
      </c>
      <c r="E877" s="1" t="s">
        <v>622</v>
      </c>
      <c r="F877" s="1" t="s">
        <v>19</v>
      </c>
      <c r="G877" s="1" t="s">
        <v>33</v>
      </c>
      <c r="H877" s="1" t="s">
        <v>21</v>
      </c>
      <c r="I877" s="1" t="s">
        <v>22</v>
      </c>
      <c r="J877" s="3">
        <v>-922</v>
      </c>
      <c r="K877" s="1" t="s">
        <v>428</v>
      </c>
      <c r="L877" s="1" t="s">
        <v>22</v>
      </c>
      <c r="M877" s="1" t="s">
        <v>22</v>
      </c>
      <c r="N877" s="1" t="s">
        <v>427</v>
      </c>
      <c r="O877" s="2">
        <v>40451</v>
      </c>
      <c r="P877" s="2">
        <v>40456</v>
      </c>
      <c r="Q877" s="1" t="s">
        <v>23</v>
      </c>
    </row>
    <row r="878" spans="1:17" x14ac:dyDescent="0.25">
      <c r="A878" s="1" t="s">
        <v>24</v>
      </c>
      <c r="B878" s="1" t="s">
        <v>371</v>
      </c>
      <c r="C878" s="1" t="s">
        <v>427</v>
      </c>
      <c r="D878" s="1" t="s">
        <v>624</v>
      </c>
      <c r="E878" s="1" t="s">
        <v>622</v>
      </c>
      <c r="F878" s="1" t="s">
        <v>19</v>
      </c>
      <c r="G878" s="1" t="s">
        <v>33</v>
      </c>
      <c r="H878" s="1" t="s">
        <v>21</v>
      </c>
      <c r="I878" s="1" t="s">
        <v>22</v>
      </c>
      <c r="J878" s="3">
        <v>-2270</v>
      </c>
      <c r="K878" s="1" t="s">
        <v>428</v>
      </c>
      <c r="L878" s="1" t="s">
        <v>22</v>
      </c>
      <c r="M878" s="1" t="s">
        <v>22</v>
      </c>
      <c r="N878" s="1" t="s">
        <v>427</v>
      </c>
      <c r="O878" s="2">
        <v>40451</v>
      </c>
      <c r="P878" s="2">
        <v>40456</v>
      </c>
      <c r="Q878" s="1" t="s">
        <v>23</v>
      </c>
    </row>
    <row r="879" spans="1:17" x14ac:dyDescent="0.25">
      <c r="A879" s="1" t="s">
        <v>24</v>
      </c>
      <c r="B879" s="1" t="s">
        <v>371</v>
      </c>
      <c r="C879" s="1" t="s">
        <v>431</v>
      </c>
      <c r="D879" s="1" t="s">
        <v>623</v>
      </c>
      <c r="E879" s="1" t="s">
        <v>620</v>
      </c>
      <c r="F879" s="1" t="s">
        <v>19</v>
      </c>
      <c r="G879" s="1" t="s">
        <v>33</v>
      </c>
      <c r="H879" s="1" t="s">
        <v>21</v>
      </c>
      <c r="I879" s="1" t="s">
        <v>22</v>
      </c>
      <c r="J879" s="3">
        <v>-144</v>
      </c>
      <c r="K879" s="1" t="s">
        <v>432</v>
      </c>
      <c r="L879" s="1" t="s">
        <v>22</v>
      </c>
      <c r="M879" s="1" t="s">
        <v>22</v>
      </c>
      <c r="N879" s="1" t="s">
        <v>431</v>
      </c>
      <c r="O879" s="2">
        <v>40451</v>
      </c>
      <c r="P879" s="2">
        <v>40456</v>
      </c>
      <c r="Q879" s="1" t="s">
        <v>23</v>
      </c>
    </row>
    <row r="880" spans="1:17" x14ac:dyDescent="0.25">
      <c r="A880" s="1" t="s">
        <v>24</v>
      </c>
      <c r="B880" s="1" t="s">
        <v>371</v>
      </c>
      <c r="C880" s="1" t="s">
        <v>431</v>
      </c>
      <c r="D880" s="1" t="s">
        <v>624</v>
      </c>
      <c r="E880" s="1" t="s">
        <v>622</v>
      </c>
      <c r="F880" s="1" t="s">
        <v>19</v>
      </c>
      <c r="G880" s="1" t="s">
        <v>33</v>
      </c>
      <c r="H880" s="1" t="s">
        <v>21</v>
      </c>
      <c r="I880" s="1" t="s">
        <v>22</v>
      </c>
      <c r="J880" s="3">
        <v>-61</v>
      </c>
      <c r="K880" s="1" t="s">
        <v>432</v>
      </c>
      <c r="L880" s="1" t="s">
        <v>22</v>
      </c>
      <c r="M880" s="1" t="s">
        <v>22</v>
      </c>
      <c r="N880" s="1" t="s">
        <v>431</v>
      </c>
      <c r="O880" s="2">
        <v>40451</v>
      </c>
      <c r="P880" s="2">
        <v>40456</v>
      </c>
      <c r="Q880" s="1" t="s">
        <v>23</v>
      </c>
    </row>
    <row r="881" spans="1:17" x14ac:dyDescent="0.25">
      <c r="A881" s="1" t="s">
        <v>24</v>
      </c>
      <c r="B881" s="1" t="s">
        <v>371</v>
      </c>
      <c r="C881" s="1" t="s">
        <v>431</v>
      </c>
      <c r="D881" s="1" t="s">
        <v>623</v>
      </c>
      <c r="E881" s="1" t="s">
        <v>620</v>
      </c>
      <c r="F881" s="1" t="s">
        <v>19</v>
      </c>
      <c r="G881" s="1" t="s">
        <v>33</v>
      </c>
      <c r="H881" s="1" t="s">
        <v>21</v>
      </c>
      <c r="I881" s="1" t="s">
        <v>22</v>
      </c>
      <c r="J881" s="3">
        <v>-24</v>
      </c>
      <c r="K881" s="1" t="s">
        <v>432</v>
      </c>
      <c r="L881" s="1" t="s">
        <v>22</v>
      </c>
      <c r="M881" s="1" t="s">
        <v>22</v>
      </c>
      <c r="N881" s="1" t="s">
        <v>431</v>
      </c>
      <c r="O881" s="2">
        <v>40451</v>
      </c>
      <c r="P881" s="2">
        <v>40456</v>
      </c>
      <c r="Q881" s="1" t="s">
        <v>23</v>
      </c>
    </row>
    <row r="882" spans="1:17" x14ac:dyDescent="0.25">
      <c r="A882" s="1" t="s">
        <v>24</v>
      </c>
      <c r="B882" s="1" t="s">
        <v>371</v>
      </c>
      <c r="C882" s="1" t="s">
        <v>431</v>
      </c>
      <c r="D882" s="1" t="s">
        <v>624</v>
      </c>
      <c r="E882" s="1" t="s">
        <v>622</v>
      </c>
      <c r="F882" s="1" t="s">
        <v>19</v>
      </c>
      <c r="G882" s="1" t="s">
        <v>33</v>
      </c>
      <c r="H882" s="1" t="s">
        <v>21</v>
      </c>
      <c r="I882" s="1" t="s">
        <v>22</v>
      </c>
      <c r="J882" s="3">
        <v>-10</v>
      </c>
      <c r="K882" s="1" t="s">
        <v>432</v>
      </c>
      <c r="L882" s="1" t="s">
        <v>22</v>
      </c>
      <c r="M882" s="1" t="s">
        <v>22</v>
      </c>
      <c r="N882" s="1" t="s">
        <v>431</v>
      </c>
      <c r="O882" s="2">
        <v>40451</v>
      </c>
      <c r="P882" s="2">
        <v>40456</v>
      </c>
      <c r="Q882" s="1" t="s">
        <v>23</v>
      </c>
    </row>
    <row r="883" spans="1:17" x14ac:dyDescent="0.25">
      <c r="A883" s="1" t="s">
        <v>24</v>
      </c>
      <c r="B883" s="1" t="s">
        <v>371</v>
      </c>
      <c r="C883" s="1" t="s">
        <v>431</v>
      </c>
      <c r="D883" s="1" t="s">
        <v>623</v>
      </c>
      <c r="E883" s="1" t="s">
        <v>620</v>
      </c>
      <c r="F883" s="1" t="s">
        <v>19</v>
      </c>
      <c r="G883" s="1" t="s">
        <v>33</v>
      </c>
      <c r="H883" s="1" t="s">
        <v>21</v>
      </c>
      <c r="I883" s="1" t="s">
        <v>22</v>
      </c>
      <c r="J883" s="3">
        <v>-165</v>
      </c>
      <c r="K883" s="1" t="s">
        <v>432</v>
      </c>
      <c r="L883" s="1" t="s">
        <v>22</v>
      </c>
      <c r="M883" s="1" t="s">
        <v>22</v>
      </c>
      <c r="N883" s="1" t="s">
        <v>431</v>
      </c>
      <c r="O883" s="2">
        <v>40451</v>
      </c>
      <c r="P883" s="2">
        <v>40456</v>
      </c>
      <c r="Q883" s="1" t="s">
        <v>23</v>
      </c>
    </row>
    <row r="884" spans="1:17" x14ac:dyDescent="0.25">
      <c r="A884" s="1" t="s">
        <v>24</v>
      </c>
      <c r="B884" s="1" t="s">
        <v>371</v>
      </c>
      <c r="C884" s="1" t="s">
        <v>431</v>
      </c>
      <c r="D884" s="1" t="s">
        <v>623</v>
      </c>
      <c r="E884" s="1" t="s">
        <v>620</v>
      </c>
      <c r="F884" s="1" t="s">
        <v>19</v>
      </c>
      <c r="G884" s="1" t="s">
        <v>33</v>
      </c>
      <c r="H884" s="1" t="s">
        <v>21</v>
      </c>
      <c r="I884" s="1" t="s">
        <v>22</v>
      </c>
      <c r="J884" s="3">
        <v>-28</v>
      </c>
      <c r="K884" s="1" t="s">
        <v>432</v>
      </c>
      <c r="L884" s="1" t="s">
        <v>22</v>
      </c>
      <c r="M884" s="1" t="s">
        <v>22</v>
      </c>
      <c r="N884" s="1" t="s">
        <v>431</v>
      </c>
      <c r="O884" s="2">
        <v>40451</v>
      </c>
      <c r="P884" s="2">
        <v>40456</v>
      </c>
      <c r="Q884" s="1" t="s">
        <v>23</v>
      </c>
    </row>
    <row r="885" spans="1:17" x14ac:dyDescent="0.25">
      <c r="A885" s="1" t="s">
        <v>24</v>
      </c>
      <c r="B885" s="1" t="s">
        <v>371</v>
      </c>
      <c r="C885" s="1" t="s">
        <v>431</v>
      </c>
      <c r="D885" s="1" t="s">
        <v>623</v>
      </c>
      <c r="E885" s="1" t="s">
        <v>620</v>
      </c>
      <c r="F885" s="1" t="s">
        <v>19</v>
      </c>
      <c r="G885" s="1" t="s">
        <v>33</v>
      </c>
      <c r="H885" s="1" t="s">
        <v>21</v>
      </c>
      <c r="I885" s="1" t="s">
        <v>22</v>
      </c>
      <c r="J885" s="3">
        <v>-2613</v>
      </c>
      <c r="K885" s="1" t="s">
        <v>432</v>
      </c>
      <c r="L885" s="1" t="s">
        <v>22</v>
      </c>
      <c r="M885" s="1" t="s">
        <v>22</v>
      </c>
      <c r="N885" s="1" t="s">
        <v>431</v>
      </c>
      <c r="O885" s="2">
        <v>40451</v>
      </c>
      <c r="P885" s="2">
        <v>40456</v>
      </c>
      <c r="Q885" s="1" t="s">
        <v>23</v>
      </c>
    </row>
    <row r="886" spans="1:17" x14ac:dyDescent="0.25">
      <c r="A886" s="1" t="s">
        <v>24</v>
      </c>
      <c r="B886" s="1" t="s">
        <v>371</v>
      </c>
      <c r="C886" s="1" t="s">
        <v>431</v>
      </c>
      <c r="D886" s="1" t="s">
        <v>624</v>
      </c>
      <c r="E886" s="1" t="s">
        <v>622</v>
      </c>
      <c r="F886" s="1" t="s">
        <v>19</v>
      </c>
      <c r="G886" s="1" t="s">
        <v>33</v>
      </c>
      <c r="H886" s="1" t="s">
        <v>21</v>
      </c>
      <c r="I886" s="1" t="s">
        <v>22</v>
      </c>
      <c r="J886" s="3">
        <v>-1111</v>
      </c>
      <c r="K886" s="1" t="s">
        <v>432</v>
      </c>
      <c r="L886" s="1" t="s">
        <v>22</v>
      </c>
      <c r="M886" s="1" t="s">
        <v>22</v>
      </c>
      <c r="N886" s="1" t="s">
        <v>431</v>
      </c>
      <c r="O886" s="2">
        <v>40451</v>
      </c>
      <c r="P886" s="2">
        <v>40456</v>
      </c>
      <c r="Q886" s="1" t="s">
        <v>23</v>
      </c>
    </row>
    <row r="887" spans="1:17" x14ac:dyDescent="0.25">
      <c r="A887" s="1" t="s">
        <v>24</v>
      </c>
      <c r="B887" s="1" t="s">
        <v>371</v>
      </c>
      <c r="C887" s="1" t="s">
        <v>429</v>
      </c>
      <c r="D887" s="1" t="s">
        <v>623</v>
      </c>
      <c r="E887" s="1" t="s">
        <v>620</v>
      </c>
      <c r="F887" s="1" t="s">
        <v>19</v>
      </c>
      <c r="G887" s="1" t="s">
        <v>33</v>
      </c>
      <c r="H887" s="1" t="s">
        <v>21</v>
      </c>
      <c r="I887" s="1" t="s">
        <v>22</v>
      </c>
      <c r="J887" s="3">
        <v>-2028</v>
      </c>
      <c r="K887" s="1" t="s">
        <v>430</v>
      </c>
      <c r="L887" s="1" t="s">
        <v>22</v>
      </c>
      <c r="M887" s="1" t="s">
        <v>22</v>
      </c>
      <c r="N887" s="1" t="s">
        <v>429</v>
      </c>
      <c r="O887" s="2">
        <v>40451</v>
      </c>
      <c r="P887" s="2">
        <v>40456</v>
      </c>
      <c r="Q887" s="1" t="s">
        <v>23</v>
      </c>
    </row>
    <row r="888" spans="1:17" x14ac:dyDescent="0.25">
      <c r="A888" s="1" t="s">
        <v>24</v>
      </c>
      <c r="B888" s="1" t="s">
        <v>371</v>
      </c>
      <c r="C888" s="1" t="s">
        <v>429</v>
      </c>
      <c r="D888" s="1" t="s">
        <v>624</v>
      </c>
      <c r="E888" s="1" t="s">
        <v>622</v>
      </c>
      <c r="F888" s="1" t="s">
        <v>19</v>
      </c>
      <c r="G888" s="1" t="s">
        <v>33</v>
      </c>
      <c r="H888" s="1" t="s">
        <v>21</v>
      </c>
      <c r="I888" s="1" t="s">
        <v>22</v>
      </c>
      <c r="J888" s="3">
        <v>-862</v>
      </c>
      <c r="K888" s="1" t="s">
        <v>430</v>
      </c>
      <c r="L888" s="1" t="s">
        <v>22</v>
      </c>
      <c r="M888" s="1" t="s">
        <v>22</v>
      </c>
      <c r="N888" s="1" t="s">
        <v>429</v>
      </c>
      <c r="O888" s="2">
        <v>40451</v>
      </c>
      <c r="P888" s="2">
        <v>40456</v>
      </c>
      <c r="Q888" s="1" t="s">
        <v>23</v>
      </c>
    </row>
    <row r="889" spans="1:17" x14ac:dyDescent="0.25">
      <c r="A889" s="1" t="s">
        <v>24</v>
      </c>
      <c r="B889" s="1" t="s">
        <v>371</v>
      </c>
      <c r="C889" s="1" t="s">
        <v>429</v>
      </c>
      <c r="D889" s="1" t="s">
        <v>623</v>
      </c>
      <c r="E889" s="1" t="s">
        <v>620</v>
      </c>
      <c r="F889" s="1" t="s">
        <v>19</v>
      </c>
      <c r="G889" s="1" t="s">
        <v>33</v>
      </c>
      <c r="H889" s="1" t="s">
        <v>21</v>
      </c>
      <c r="I889" s="1" t="s">
        <v>22</v>
      </c>
      <c r="J889" s="3">
        <v>-337</v>
      </c>
      <c r="K889" s="1" t="s">
        <v>430</v>
      </c>
      <c r="L889" s="1" t="s">
        <v>22</v>
      </c>
      <c r="M889" s="1" t="s">
        <v>22</v>
      </c>
      <c r="N889" s="1" t="s">
        <v>429</v>
      </c>
      <c r="O889" s="2">
        <v>40451</v>
      </c>
      <c r="P889" s="2">
        <v>40456</v>
      </c>
      <c r="Q889" s="1" t="s">
        <v>23</v>
      </c>
    </row>
    <row r="890" spans="1:17" x14ac:dyDescent="0.25">
      <c r="A890" s="1" t="s">
        <v>24</v>
      </c>
      <c r="B890" s="1" t="s">
        <v>371</v>
      </c>
      <c r="C890" s="1" t="s">
        <v>429</v>
      </c>
      <c r="D890" s="1" t="s">
        <v>624</v>
      </c>
      <c r="E890" s="1" t="s">
        <v>622</v>
      </c>
      <c r="F890" s="1" t="s">
        <v>19</v>
      </c>
      <c r="G890" s="1" t="s">
        <v>33</v>
      </c>
      <c r="H890" s="1" t="s">
        <v>21</v>
      </c>
      <c r="I890" s="1" t="s">
        <v>22</v>
      </c>
      <c r="J890" s="3">
        <v>-143</v>
      </c>
      <c r="K890" s="1" t="s">
        <v>430</v>
      </c>
      <c r="L890" s="1" t="s">
        <v>22</v>
      </c>
      <c r="M890" s="1" t="s">
        <v>22</v>
      </c>
      <c r="N890" s="1" t="s">
        <v>429</v>
      </c>
      <c r="O890" s="2">
        <v>40451</v>
      </c>
      <c r="P890" s="2">
        <v>40456</v>
      </c>
      <c r="Q890" s="1" t="s">
        <v>23</v>
      </c>
    </row>
    <row r="891" spans="1:17" x14ac:dyDescent="0.25">
      <c r="A891" s="1" t="s">
        <v>24</v>
      </c>
      <c r="B891" s="1" t="s">
        <v>371</v>
      </c>
      <c r="C891" s="1" t="s">
        <v>429</v>
      </c>
      <c r="D891" s="1" t="s">
        <v>623</v>
      </c>
      <c r="E891" s="1" t="s">
        <v>620</v>
      </c>
      <c r="F891" s="1" t="s">
        <v>19</v>
      </c>
      <c r="G891" s="1" t="s">
        <v>33</v>
      </c>
      <c r="H891" s="1" t="s">
        <v>21</v>
      </c>
      <c r="I891" s="1" t="s">
        <v>22</v>
      </c>
      <c r="J891" s="3">
        <v>-165</v>
      </c>
      <c r="K891" s="1" t="s">
        <v>430</v>
      </c>
      <c r="L891" s="1" t="s">
        <v>22</v>
      </c>
      <c r="M891" s="1" t="s">
        <v>22</v>
      </c>
      <c r="N891" s="1" t="s">
        <v>429</v>
      </c>
      <c r="O891" s="2">
        <v>40451</v>
      </c>
      <c r="P891" s="2">
        <v>40456</v>
      </c>
      <c r="Q891" s="1" t="s">
        <v>23</v>
      </c>
    </row>
    <row r="892" spans="1:17" x14ac:dyDescent="0.25">
      <c r="A892" s="1" t="s">
        <v>24</v>
      </c>
      <c r="B892" s="1" t="s">
        <v>371</v>
      </c>
      <c r="C892" s="1" t="s">
        <v>429</v>
      </c>
      <c r="D892" s="1" t="s">
        <v>623</v>
      </c>
      <c r="E892" s="1" t="s">
        <v>620</v>
      </c>
      <c r="F892" s="1" t="s">
        <v>19</v>
      </c>
      <c r="G892" s="1" t="s">
        <v>33</v>
      </c>
      <c r="H892" s="1" t="s">
        <v>21</v>
      </c>
      <c r="I892" s="1" t="s">
        <v>22</v>
      </c>
      <c r="J892" s="3">
        <v>-27</v>
      </c>
      <c r="K892" s="1" t="s">
        <v>430</v>
      </c>
      <c r="L892" s="1" t="s">
        <v>22</v>
      </c>
      <c r="M892" s="1" t="s">
        <v>22</v>
      </c>
      <c r="N892" s="1" t="s">
        <v>429</v>
      </c>
      <c r="O892" s="2">
        <v>40451</v>
      </c>
      <c r="P892" s="2">
        <v>40456</v>
      </c>
      <c r="Q892" s="1" t="s">
        <v>23</v>
      </c>
    </row>
    <row r="893" spans="1:17" x14ac:dyDescent="0.25">
      <c r="A893" s="1" t="s">
        <v>24</v>
      </c>
      <c r="B893" s="1" t="s">
        <v>371</v>
      </c>
      <c r="C893" s="1" t="s">
        <v>429</v>
      </c>
      <c r="D893" s="1" t="s">
        <v>623</v>
      </c>
      <c r="E893" s="1" t="s">
        <v>620</v>
      </c>
      <c r="F893" s="1" t="s">
        <v>19</v>
      </c>
      <c r="G893" s="1" t="s">
        <v>33</v>
      </c>
      <c r="H893" s="1" t="s">
        <v>21</v>
      </c>
      <c r="I893" s="1" t="s">
        <v>22</v>
      </c>
      <c r="J893" s="3">
        <v>508</v>
      </c>
      <c r="K893" s="1" t="s">
        <v>430</v>
      </c>
      <c r="L893" s="1" t="s">
        <v>22</v>
      </c>
      <c r="M893" s="1" t="s">
        <v>22</v>
      </c>
      <c r="N893" s="1" t="s">
        <v>429</v>
      </c>
      <c r="O893" s="2">
        <v>40451</v>
      </c>
      <c r="P893" s="2">
        <v>40456</v>
      </c>
      <c r="Q893" s="1" t="s">
        <v>23</v>
      </c>
    </row>
    <row r="894" spans="1:17" x14ac:dyDescent="0.25">
      <c r="A894" s="1" t="s">
        <v>24</v>
      </c>
      <c r="B894" s="1" t="s">
        <v>371</v>
      </c>
      <c r="C894" s="1" t="s">
        <v>429</v>
      </c>
      <c r="D894" s="1" t="s">
        <v>624</v>
      </c>
      <c r="E894" s="1" t="s">
        <v>622</v>
      </c>
      <c r="F894" s="1" t="s">
        <v>19</v>
      </c>
      <c r="G894" s="1" t="s">
        <v>33</v>
      </c>
      <c r="H894" s="1" t="s">
        <v>21</v>
      </c>
      <c r="I894" s="1" t="s">
        <v>22</v>
      </c>
      <c r="J894" s="3">
        <v>216</v>
      </c>
      <c r="K894" s="1" t="s">
        <v>430</v>
      </c>
      <c r="L894" s="1" t="s">
        <v>22</v>
      </c>
      <c r="M894" s="1" t="s">
        <v>22</v>
      </c>
      <c r="N894" s="1" t="s">
        <v>429</v>
      </c>
      <c r="O894" s="2">
        <v>40451</v>
      </c>
      <c r="P894" s="2">
        <v>40456</v>
      </c>
      <c r="Q894" s="1" t="s">
        <v>23</v>
      </c>
    </row>
    <row r="895" spans="1:17" x14ac:dyDescent="0.25">
      <c r="A895" s="1" t="s">
        <v>24</v>
      </c>
      <c r="B895" s="1" t="s">
        <v>371</v>
      </c>
      <c r="C895" s="1" t="s">
        <v>429</v>
      </c>
      <c r="D895" s="1" t="s">
        <v>623</v>
      </c>
      <c r="E895" s="1" t="s">
        <v>620</v>
      </c>
      <c r="F895" s="1" t="s">
        <v>19</v>
      </c>
      <c r="G895" s="1" t="s">
        <v>33</v>
      </c>
      <c r="H895" s="1" t="s">
        <v>21</v>
      </c>
      <c r="I895" s="1" t="s">
        <v>22</v>
      </c>
      <c r="J895" s="3">
        <v>84</v>
      </c>
      <c r="K895" s="1" t="s">
        <v>430</v>
      </c>
      <c r="L895" s="1" t="s">
        <v>22</v>
      </c>
      <c r="M895" s="1" t="s">
        <v>22</v>
      </c>
      <c r="N895" s="1" t="s">
        <v>429</v>
      </c>
      <c r="O895" s="2">
        <v>40451</v>
      </c>
      <c r="P895" s="2">
        <v>40456</v>
      </c>
      <c r="Q895" s="1" t="s">
        <v>23</v>
      </c>
    </row>
    <row r="896" spans="1:17" x14ac:dyDescent="0.25">
      <c r="A896" s="1" t="s">
        <v>24</v>
      </c>
      <c r="B896" s="1" t="s">
        <v>371</v>
      </c>
      <c r="C896" s="1" t="s">
        <v>429</v>
      </c>
      <c r="D896" s="1" t="s">
        <v>624</v>
      </c>
      <c r="E896" s="1" t="s">
        <v>622</v>
      </c>
      <c r="F896" s="1" t="s">
        <v>19</v>
      </c>
      <c r="G896" s="1" t="s">
        <v>33</v>
      </c>
      <c r="H896" s="1" t="s">
        <v>21</v>
      </c>
      <c r="I896" s="1" t="s">
        <v>22</v>
      </c>
      <c r="J896" s="3">
        <v>36</v>
      </c>
      <c r="K896" s="1" t="s">
        <v>430</v>
      </c>
      <c r="L896" s="1" t="s">
        <v>22</v>
      </c>
      <c r="M896" s="1" t="s">
        <v>22</v>
      </c>
      <c r="N896" s="1" t="s">
        <v>429</v>
      </c>
      <c r="O896" s="2">
        <v>40451</v>
      </c>
      <c r="P896" s="2">
        <v>40456</v>
      </c>
      <c r="Q896" s="1" t="s">
        <v>23</v>
      </c>
    </row>
    <row r="897" spans="1:17" x14ac:dyDescent="0.25">
      <c r="A897" s="1" t="s">
        <v>24</v>
      </c>
      <c r="B897" s="1" t="s">
        <v>371</v>
      </c>
      <c r="C897" s="1" t="s">
        <v>429</v>
      </c>
      <c r="D897" s="1" t="s">
        <v>623</v>
      </c>
      <c r="E897" s="1" t="s">
        <v>620</v>
      </c>
      <c r="F897" s="1" t="s">
        <v>19</v>
      </c>
      <c r="G897" s="1" t="s">
        <v>33</v>
      </c>
      <c r="H897" s="1" t="s">
        <v>21</v>
      </c>
      <c r="I897" s="1" t="s">
        <v>22</v>
      </c>
      <c r="J897" s="3">
        <v>-64</v>
      </c>
      <c r="K897" s="1" t="s">
        <v>430</v>
      </c>
      <c r="L897" s="1" t="s">
        <v>22</v>
      </c>
      <c r="M897" s="1" t="s">
        <v>22</v>
      </c>
      <c r="N897" s="1" t="s">
        <v>429</v>
      </c>
      <c r="O897" s="2">
        <v>40451</v>
      </c>
      <c r="P897" s="2">
        <v>40456</v>
      </c>
      <c r="Q897" s="1" t="s">
        <v>23</v>
      </c>
    </row>
    <row r="898" spans="1:17" x14ac:dyDescent="0.25">
      <c r="A898" s="1" t="s">
        <v>24</v>
      </c>
      <c r="B898" s="1" t="s">
        <v>371</v>
      </c>
      <c r="C898" s="1" t="s">
        <v>429</v>
      </c>
      <c r="D898" s="1" t="s">
        <v>624</v>
      </c>
      <c r="E898" s="1" t="s">
        <v>622</v>
      </c>
      <c r="F898" s="1" t="s">
        <v>19</v>
      </c>
      <c r="G898" s="1" t="s">
        <v>33</v>
      </c>
      <c r="H898" s="1" t="s">
        <v>21</v>
      </c>
      <c r="I898" s="1" t="s">
        <v>22</v>
      </c>
      <c r="J898" s="3">
        <v>-1231</v>
      </c>
      <c r="K898" s="1" t="s">
        <v>430</v>
      </c>
      <c r="L898" s="1" t="s">
        <v>22</v>
      </c>
      <c r="M898" s="1" t="s">
        <v>22</v>
      </c>
      <c r="N898" s="1" t="s">
        <v>429</v>
      </c>
      <c r="O898" s="2">
        <v>40451</v>
      </c>
      <c r="P898" s="2">
        <v>40456</v>
      </c>
      <c r="Q898" s="1" t="s">
        <v>23</v>
      </c>
    </row>
    <row r="899" spans="1:17" x14ac:dyDescent="0.25">
      <c r="A899" s="1" t="s">
        <v>24</v>
      </c>
      <c r="B899" s="1" t="s">
        <v>371</v>
      </c>
      <c r="C899" s="1" t="s">
        <v>429</v>
      </c>
      <c r="D899" s="1" t="s">
        <v>623</v>
      </c>
      <c r="E899" s="1" t="s">
        <v>620</v>
      </c>
      <c r="F899" s="1" t="s">
        <v>19</v>
      </c>
      <c r="G899" s="1" t="s">
        <v>33</v>
      </c>
      <c r="H899" s="1" t="s">
        <v>21</v>
      </c>
      <c r="I899" s="1" t="s">
        <v>22</v>
      </c>
      <c r="J899" s="3">
        <v>-10</v>
      </c>
      <c r="K899" s="1" t="s">
        <v>430</v>
      </c>
      <c r="L899" s="1" t="s">
        <v>22</v>
      </c>
      <c r="M899" s="1" t="s">
        <v>22</v>
      </c>
      <c r="N899" s="1" t="s">
        <v>429</v>
      </c>
      <c r="O899" s="2">
        <v>40451</v>
      </c>
      <c r="P899" s="2">
        <v>40456</v>
      </c>
      <c r="Q899" s="1" t="s">
        <v>23</v>
      </c>
    </row>
    <row r="900" spans="1:17" x14ac:dyDescent="0.25">
      <c r="A900" s="1" t="s">
        <v>24</v>
      </c>
      <c r="B900" s="1" t="s">
        <v>371</v>
      </c>
      <c r="C900" s="1" t="s">
        <v>429</v>
      </c>
      <c r="D900" s="1" t="s">
        <v>624</v>
      </c>
      <c r="E900" s="1" t="s">
        <v>622</v>
      </c>
      <c r="F900" s="1" t="s">
        <v>19</v>
      </c>
      <c r="G900" s="1" t="s">
        <v>33</v>
      </c>
      <c r="H900" s="1" t="s">
        <v>21</v>
      </c>
      <c r="I900" s="1" t="s">
        <v>22</v>
      </c>
      <c r="J900" s="3">
        <v>-204</v>
      </c>
      <c r="K900" s="1" t="s">
        <v>430</v>
      </c>
      <c r="L900" s="1" t="s">
        <v>22</v>
      </c>
      <c r="M900" s="1" t="s">
        <v>22</v>
      </c>
      <c r="N900" s="1" t="s">
        <v>429</v>
      </c>
      <c r="O900" s="2">
        <v>40451</v>
      </c>
      <c r="P900" s="2">
        <v>40456</v>
      </c>
      <c r="Q900" s="1" t="s">
        <v>23</v>
      </c>
    </row>
    <row r="901" spans="1:17" x14ac:dyDescent="0.25">
      <c r="A901" s="1" t="s">
        <v>17</v>
      </c>
      <c r="B901" s="1" t="s">
        <v>541</v>
      </c>
      <c r="C901" s="1" t="s">
        <v>673</v>
      </c>
      <c r="D901" s="1" t="s">
        <v>674</v>
      </c>
      <c r="E901" s="1" t="s">
        <v>541</v>
      </c>
      <c r="F901" s="1" t="s">
        <v>19</v>
      </c>
      <c r="G901" s="1" t="s">
        <v>33</v>
      </c>
      <c r="H901" s="1" t="s">
        <v>21</v>
      </c>
      <c r="I901" s="1" t="s">
        <v>22</v>
      </c>
      <c r="J901" s="3">
        <v>-9741</v>
      </c>
      <c r="K901" s="1" t="s">
        <v>675</v>
      </c>
      <c r="L901" s="1" t="s">
        <v>22</v>
      </c>
      <c r="M901" s="1" t="s">
        <v>22</v>
      </c>
      <c r="N901" s="1" t="s">
        <v>673</v>
      </c>
      <c r="O901" s="2">
        <v>40451</v>
      </c>
      <c r="P901" s="2">
        <v>40469</v>
      </c>
      <c r="Q901" s="1" t="s">
        <v>23</v>
      </c>
    </row>
    <row r="902" spans="1:17" x14ac:dyDescent="0.25">
      <c r="A902" s="1" t="s">
        <v>17</v>
      </c>
      <c r="B902" s="1" t="s">
        <v>541</v>
      </c>
      <c r="C902" s="1" t="s">
        <v>673</v>
      </c>
      <c r="D902" s="1" t="s">
        <v>674</v>
      </c>
      <c r="E902" s="1" t="s">
        <v>541</v>
      </c>
      <c r="F902" s="1" t="s">
        <v>19</v>
      </c>
      <c r="G902" s="1" t="s">
        <v>33</v>
      </c>
      <c r="H902" s="1" t="s">
        <v>21</v>
      </c>
      <c r="I902" s="1" t="s">
        <v>22</v>
      </c>
      <c r="J902" s="3">
        <v>5525</v>
      </c>
      <c r="K902" s="1" t="s">
        <v>675</v>
      </c>
      <c r="L902" s="1" t="s">
        <v>22</v>
      </c>
      <c r="M902" s="1" t="s">
        <v>22</v>
      </c>
      <c r="N902" s="1" t="s">
        <v>673</v>
      </c>
      <c r="O902" s="2">
        <v>40451</v>
      </c>
      <c r="P902" s="2">
        <v>40469</v>
      </c>
      <c r="Q902" s="1" t="s">
        <v>23</v>
      </c>
    </row>
    <row r="903" spans="1:17" x14ac:dyDescent="0.25">
      <c r="A903" s="1" t="s">
        <v>24</v>
      </c>
      <c r="B903" s="1" t="s">
        <v>371</v>
      </c>
      <c r="C903" s="1" t="s">
        <v>431</v>
      </c>
      <c r="D903" s="1" t="s">
        <v>623</v>
      </c>
      <c r="E903" s="1" t="s">
        <v>620</v>
      </c>
      <c r="F903" s="1" t="s">
        <v>19</v>
      </c>
      <c r="G903" s="1" t="s">
        <v>33</v>
      </c>
      <c r="H903" s="1" t="s">
        <v>21</v>
      </c>
      <c r="I903" s="1" t="s">
        <v>22</v>
      </c>
      <c r="J903" s="3">
        <v>-435</v>
      </c>
      <c r="K903" s="1" t="s">
        <v>432</v>
      </c>
      <c r="L903" s="1" t="s">
        <v>22</v>
      </c>
      <c r="M903" s="1" t="s">
        <v>22</v>
      </c>
      <c r="N903" s="1" t="s">
        <v>431</v>
      </c>
      <c r="O903" s="2">
        <v>40451</v>
      </c>
      <c r="P903" s="2">
        <v>40456</v>
      </c>
      <c r="Q903" s="1" t="s">
        <v>23</v>
      </c>
    </row>
    <row r="904" spans="1:17" x14ac:dyDescent="0.25">
      <c r="A904" s="1" t="s">
        <v>24</v>
      </c>
      <c r="B904" s="1" t="s">
        <v>371</v>
      </c>
      <c r="C904" s="1" t="s">
        <v>431</v>
      </c>
      <c r="D904" s="1" t="s">
        <v>624</v>
      </c>
      <c r="E904" s="1" t="s">
        <v>622</v>
      </c>
      <c r="F904" s="1" t="s">
        <v>19</v>
      </c>
      <c r="G904" s="1" t="s">
        <v>33</v>
      </c>
      <c r="H904" s="1" t="s">
        <v>21</v>
      </c>
      <c r="I904" s="1" t="s">
        <v>22</v>
      </c>
      <c r="J904" s="3">
        <v>-185</v>
      </c>
      <c r="K904" s="1" t="s">
        <v>432</v>
      </c>
      <c r="L904" s="1" t="s">
        <v>22</v>
      </c>
      <c r="M904" s="1" t="s">
        <v>22</v>
      </c>
      <c r="N904" s="1" t="s">
        <v>431</v>
      </c>
      <c r="O904" s="2">
        <v>40451</v>
      </c>
      <c r="P904" s="2">
        <v>40456</v>
      </c>
      <c r="Q904" s="1" t="s">
        <v>23</v>
      </c>
    </row>
    <row r="905" spans="1:17" x14ac:dyDescent="0.25">
      <c r="A905" s="1" t="s">
        <v>24</v>
      </c>
      <c r="B905" s="1" t="s">
        <v>371</v>
      </c>
      <c r="C905" s="1" t="s">
        <v>431</v>
      </c>
      <c r="D905" s="1" t="s">
        <v>623</v>
      </c>
      <c r="E905" s="1" t="s">
        <v>620</v>
      </c>
      <c r="F905" s="1" t="s">
        <v>19</v>
      </c>
      <c r="G905" s="1" t="s">
        <v>33</v>
      </c>
      <c r="H905" s="1" t="s">
        <v>21</v>
      </c>
      <c r="I905" s="1" t="s">
        <v>22</v>
      </c>
      <c r="J905" s="3">
        <v>-2765</v>
      </c>
      <c r="K905" s="1" t="s">
        <v>432</v>
      </c>
      <c r="L905" s="1" t="s">
        <v>22</v>
      </c>
      <c r="M905" s="1" t="s">
        <v>22</v>
      </c>
      <c r="N905" s="1" t="s">
        <v>431</v>
      </c>
      <c r="O905" s="2">
        <v>40451</v>
      </c>
      <c r="P905" s="2">
        <v>40456</v>
      </c>
      <c r="Q905" s="1" t="s">
        <v>23</v>
      </c>
    </row>
    <row r="906" spans="1:17" x14ac:dyDescent="0.25">
      <c r="A906" s="1" t="s">
        <v>24</v>
      </c>
      <c r="B906" s="1" t="s">
        <v>371</v>
      </c>
      <c r="C906" s="1" t="s">
        <v>431</v>
      </c>
      <c r="D906" s="1" t="s">
        <v>624</v>
      </c>
      <c r="E906" s="1" t="s">
        <v>622</v>
      </c>
      <c r="F906" s="1" t="s">
        <v>19</v>
      </c>
      <c r="G906" s="1" t="s">
        <v>33</v>
      </c>
      <c r="H906" s="1" t="s">
        <v>21</v>
      </c>
      <c r="I906" s="1" t="s">
        <v>22</v>
      </c>
      <c r="J906" s="3">
        <v>-1306</v>
      </c>
      <c r="K906" s="1" t="s">
        <v>432</v>
      </c>
      <c r="L906" s="1" t="s">
        <v>22</v>
      </c>
      <c r="M906" s="1" t="s">
        <v>22</v>
      </c>
      <c r="N906" s="1" t="s">
        <v>431</v>
      </c>
      <c r="O906" s="2">
        <v>40451</v>
      </c>
      <c r="P906" s="2">
        <v>40456</v>
      </c>
      <c r="Q906" s="1" t="s">
        <v>23</v>
      </c>
    </row>
    <row r="907" spans="1:17" x14ac:dyDescent="0.25">
      <c r="A907" s="1" t="s">
        <v>24</v>
      </c>
      <c r="B907" s="1" t="s">
        <v>371</v>
      </c>
      <c r="C907" s="1" t="s">
        <v>431</v>
      </c>
      <c r="D907" s="1" t="s">
        <v>623</v>
      </c>
      <c r="E907" s="1" t="s">
        <v>620</v>
      </c>
      <c r="F907" s="1" t="s">
        <v>19</v>
      </c>
      <c r="G907" s="1" t="s">
        <v>33</v>
      </c>
      <c r="H907" s="1" t="s">
        <v>21</v>
      </c>
      <c r="I907" s="1" t="s">
        <v>22</v>
      </c>
      <c r="J907" s="3">
        <v>-460</v>
      </c>
      <c r="K907" s="1" t="s">
        <v>432</v>
      </c>
      <c r="L907" s="1" t="s">
        <v>22</v>
      </c>
      <c r="M907" s="1" t="s">
        <v>22</v>
      </c>
      <c r="N907" s="1" t="s">
        <v>431</v>
      </c>
      <c r="O907" s="2">
        <v>40451</v>
      </c>
      <c r="P907" s="2">
        <v>40456</v>
      </c>
      <c r="Q907" s="1" t="s">
        <v>23</v>
      </c>
    </row>
    <row r="908" spans="1:17" x14ac:dyDescent="0.25">
      <c r="A908" s="1" t="s">
        <v>24</v>
      </c>
      <c r="B908" s="1" t="s">
        <v>371</v>
      </c>
      <c r="C908" s="1" t="s">
        <v>431</v>
      </c>
      <c r="D908" s="1" t="s">
        <v>624</v>
      </c>
      <c r="E908" s="1" t="s">
        <v>622</v>
      </c>
      <c r="F908" s="1" t="s">
        <v>19</v>
      </c>
      <c r="G908" s="1" t="s">
        <v>33</v>
      </c>
      <c r="H908" s="1" t="s">
        <v>21</v>
      </c>
      <c r="I908" s="1" t="s">
        <v>22</v>
      </c>
      <c r="J908" s="3">
        <v>-218</v>
      </c>
      <c r="K908" s="1" t="s">
        <v>432</v>
      </c>
      <c r="L908" s="1" t="s">
        <v>22</v>
      </c>
      <c r="M908" s="1" t="s">
        <v>22</v>
      </c>
      <c r="N908" s="1" t="s">
        <v>431</v>
      </c>
      <c r="O908" s="2">
        <v>40451</v>
      </c>
      <c r="P908" s="2">
        <v>40456</v>
      </c>
      <c r="Q908" s="1" t="s">
        <v>23</v>
      </c>
    </row>
    <row r="909" spans="1:17" x14ac:dyDescent="0.25">
      <c r="A909" s="1" t="s">
        <v>24</v>
      </c>
      <c r="B909" s="1" t="s">
        <v>371</v>
      </c>
      <c r="C909" s="1" t="s">
        <v>433</v>
      </c>
      <c r="D909" s="1" t="s">
        <v>623</v>
      </c>
      <c r="E909" s="1" t="s">
        <v>620</v>
      </c>
      <c r="F909" s="1" t="s">
        <v>19</v>
      </c>
      <c r="G909" s="1" t="s">
        <v>33</v>
      </c>
      <c r="H909" s="1" t="s">
        <v>21</v>
      </c>
      <c r="I909" s="1" t="s">
        <v>22</v>
      </c>
      <c r="J909" s="3">
        <v>-17603</v>
      </c>
      <c r="K909" s="1" t="s">
        <v>434</v>
      </c>
      <c r="L909" s="1" t="s">
        <v>22</v>
      </c>
      <c r="M909" s="1" t="s">
        <v>22</v>
      </c>
      <c r="N909" s="1" t="s">
        <v>433</v>
      </c>
      <c r="O909" s="2">
        <v>40451</v>
      </c>
      <c r="P909" s="2">
        <v>40456</v>
      </c>
      <c r="Q909" s="1" t="s">
        <v>23</v>
      </c>
    </row>
    <row r="910" spans="1:17" x14ac:dyDescent="0.25">
      <c r="A910" s="1" t="s">
        <v>24</v>
      </c>
      <c r="B910" s="1" t="s">
        <v>371</v>
      </c>
      <c r="C910" s="1" t="s">
        <v>433</v>
      </c>
      <c r="D910" s="1" t="s">
        <v>624</v>
      </c>
      <c r="E910" s="1" t="s">
        <v>622</v>
      </c>
      <c r="F910" s="1" t="s">
        <v>19</v>
      </c>
      <c r="G910" s="1" t="s">
        <v>33</v>
      </c>
      <c r="H910" s="1" t="s">
        <v>21</v>
      </c>
      <c r="I910" s="1" t="s">
        <v>22</v>
      </c>
      <c r="J910" s="3">
        <v>-7481</v>
      </c>
      <c r="K910" s="1" t="s">
        <v>434</v>
      </c>
      <c r="L910" s="1" t="s">
        <v>22</v>
      </c>
      <c r="M910" s="1" t="s">
        <v>22</v>
      </c>
      <c r="N910" s="1" t="s">
        <v>433</v>
      </c>
      <c r="O910" s="2">
        <v>40451</v>
      </c>
      <c r="P910" s="2">
        <v>40456</v>
      </c>
      <c r="Q910" s="1" t="s">
        <v>23</v>
      </c>
    </row>
    <row r="911" spans="1:17" x14ac:dyDescent="0.25">
      <c r="A911" s="1" t="s">
        <v>24</v>
      </c>
      <c r="B911" s="1" t="s">
        <v>371</v>
      </c>
      <c r="C911" s="1" t="s">
        <v>433</v>
      </c>
      <c r="D911" s="1" t="s">
        <v>623</v>
      </c>
      <c r="E911" s="1" t="s">
        <v>620</v>
      </c>
      <c r="F911" s="1" t="s">
        <v>19</v>
      </c>
      <c r="G911" s="1" t="s">
        <v>33</v>
      </c>
      <c r="H911" s="1" t="s">
        <v>21</v>
      </c>
      <c r="I911" s="1" t="s">
        <v>22</v>
      </c>
      <c r="J911" s="3">
        <v>-2927</v>
      </c>
      <c r="K911" s="1" t="s">
        <v>434</v>
      </c>
      <c r="L911" s="1" t="s">
        <v>22</v>
      </c>
      <c r="M911" s="1" t="s">
        <v>22</v>
      </c>
      <c r="N911" s="1" t="s">
        <v>433</v>
      </c>
      <c r="O911" s="2">
        <v>40451</v>
      </c>
      <c r="P911" s="2">
        <v>40456</v>
      </c>
      <c r="Q911" s="1" t="s">
        <v>23</v>
      </c>
    </row>
    <row r="912" spans="1:17" x14ac:dyDescent="0.25">
      <c r="A912" s="1" t="s">
        <v>24</v>
      </c>
      <c r="B912" s="1" t="s">
        <v>371</v>
      </c>
      <c r="C912" s="1" t="s">
        <v>433</v>
      </c>
      <c r="D912" s="1" t="s">
        <v>624</v>
      </c>
      <c r="E912" s="1" t="s">
        <v>622</v>
      </c>
      <c r="F912" s="1" t="s">
        <v>19</v>
      </c>
      <c r="G912" s="1" t="s">
        <v>33</v>
      </c>
      <c r="H912" s="1" t="s">
        <v>21</v>
      </c>
      <c r="I912" s="1" t="s">
        <v>22</v>
      </c>
      <c r="J912" s="3">
        <v>-1244</v>
      </c>
      <c r="K912" s="1" t="s">
        <v>434</v>
      </c>
      <c r="L912" s="1" t="s">
        <v>22</v>
      </c>
      <c r="M912" s="1" t="s">
        <v>22</v>
      </c>
      <c r="N912" s="1" t="s">
        <v>433</v>
      </c>
      <c r="O912" s="2">
        <v>40451</v>
      </c>
      <c r="P912" s="2">
        <v>40456</v>
      </c>
      <c r="Q912" s="1" t="s">
        <v>23</v>
      </c>
    </row>
    <row r="913" spans="1:17" x14ac:dyDescent="0.25">
      <c r="A913" s="1" t="s">
        <v>24</v>
      </c>
      <c r="B913" s="1" t="s">
        <v>371</v>
      </c>
      <c r="C913" s="1" t="s">
        <v>433</v>
      </c>
      <c r="D913" s="1" t="s">
        <v>623</v>
      </c>
      <c r="E913" s="1" t="s">
        <v>620</v>
      </c>
      <c r="F913" s="1" t="s">
        <v>19</v>
      </c>
      <c r="G913" s="1" t="s">
        <v>33</v>
      </c>
      <c r="H913" s="1" t="s">
        <v>21</v>
      </c>
      <c r="I913" s="1" t="s">
        <v>22</v>
      </c>
      <c r="J913" s="3">
        <v>-741</v>
      </c>
      <c r="K913" s="1" t="s">
        <v>434</v>
      </c>
      <c r="L913" s="1" t="s">
        <v>22</v>
      </c>
      <c r="M913" s="1" t="s">
        <v>22</v>
      </c>
      <c r="N913" s="1" t="s">
        <v>433</v>
      </c>
      <c r="O913" s="2">
        <v>40451</v>
      </c>
      <c r="P913" s="2">
        <v>40456</v>
      </c>
      <c r="Q913" s="1" t="s">
        <v>23</v>
      </c>
    </row>
    <row r="914" spans="1:17" x14ac:dyDescent="0.25">
      <c r="A914" s="1" t="s">
        <v>24</v>
      </c>
      <c r="B914" s="1" t="s">
        <v>371</v>
      </c>
      <c r="C914" s="1" t="s">
        <v>433</v>
      </c>
      <c r="D914" s="1" t="s">
        <v>623</v>
      </c>
      <c r="E914" s="1" t="s">
        <v>620</v>
      </c>
      <c r="F914" s="1" t="s">
        <v>19</v>
      </c>
      <c r="G914" s="1" t="s">
        <v>33</v>
      </c>
      <c r="H914" s="1" t="s">
        <v>21</v>
      </c>
      <c r="I914" s="1" t="s">
        <v>22</v>
      </c>
      <c r="J914" s="3">
        <v>-123</v>
      </c>
      <c r="K914" s="1" t="s">
        <v>434</v>
      </c>
      <c r="L914" s="1" t="s">
        <v>22</v>
      </c>
      <c r="M914" s="1" t="s">
        <v>22</v>
      </c>
      <c r="N914" s="1" t="s">
        <v>433</v>
      </c>
      <c r="O914" s="2">
        <v>40451</v>
      </c>
      <c r="P914" s="2">
        <v>40456</v>
      </c>
      <c r="Q914" s="1" t="s">
        <v>23</v>
      </c>
    </row>
    <row r="915" spans="1:17" x14ac:dyDescent="0.25">
      <c r="A915" s="1" t="s">
        <v>24</v>
      </c>
      <c r="B915" s="1" t="s">
        <v>371</v>
      </c>
      <c r="C915" s="1" t="s">
        <v>433</v>
      </c>
      <c r="D915" s="1" t="s">
        <v>623</v>
      </c>
      <c r="E915" s="1" t="s">
        <v>620</v>
      </c>
      <c r="F915" s="1" t="s">
        <v>19</v>
      </c>
      <c r="G915" s="1" t="s">
        <v>33</v>
      </c>
      <c r="H915" s="1" t="s">
        <v>21</v>
      </c>
      <c r="I915" s="1" t="s">
        <v>22</v>
      </c>
      <c r="J915" s="3">
        <v>2282</v>
      </c>
      <c r="K915" s="1" t="s">
        <v>434</v>
      </c>
      <c r="L915" s="1" t="s">
        <v>22</v>
      </c>
      <c r="M915" s="1" t="s">
        <v>22</v>
      </c>
      <c r="N915" s="1" t="s">
        <v>433</v>
      </c>
      <c r="O915" s="2">
        <v>40451</v>
      </c>
      <c r="P915" s="2">
        <v>40456</v>
      </c>
      <c r="Q915" s="1" t="s">
        <v>23</v>
      </c>
    </row>
    <row r="916" spans="1:17" x14ac:dyDescent="0.25">
      <c r="A916" s="1" t="s">
        <v>24</v>
      </c>
      <c r="B916" s="1" t="s">
        <v>371</v>
      </c>
      <c r="C916" s="1" t="s">
        <v>433</v>
      </c>
      <c r="D916" s="1" t="s">
        <v>624</v>
      </c>
      <c r="E916" s="1" t="s">
        <v>622</v>
      </c>
      <c r="F916" s="1" t="s">
        <v>19</v>
      </c>
      <c r="G916" s="1" t="s">
        <v>33</v>
      </c>
      <c r="H916" s="1" t="s">
        <v>21</v>
      </c>
      <c r="I916" s="1" t="s">
        <v>22</v>
      </c>
      <c r="J916" s="3">
        <v>970</v>
      </c>
      <c r="K916" s="1" t="s">
        <v>434</v>
      </c>
      <c r="L916" s="1" t="s">
        <v>22</v>
      </c>
      <c r="M916" s="1" t="s">
        <v>22</v>
      </c>
      <c r="N916" s="1" t="s">
        <v>433</v>
      </c>
      <c r="O916" s="2">
        <v>40451</v>
      </c>
      <c r="P916" s="2">
        <v>40456</v>
      </c>
      <c r="Q916" s="1" t="s">
        <v>23</v>
      </c>
    </row>
    <row r="917" spans="1:17" x14ac:dyDescent="0.25">
      <c r="A917" s="1" t="s">
        <v>24</v>
      </c>
      <c r="B917" s="1" t="s">
        <v>371</v>
      </c>
      <c r="C917" s="1" t="s">
        <v>433</v>
      </c>
      <c r="D917" s="1" t="s">
        <v>623</v>
      </c>
      <c r="E917" s="1" t="s">
        <v>620</v>
      </c>
      <c r="F917" s="1" t="s">
        <v>19</v>
      </c>
      <c r="G917" s="1" t="s">
        <v>33</v>
      </c>
      <c r="H917" s="1" t="s">
        <v>21</v>
      </c>
      <c r="I917" s="1" t="s">
        <v>22</v>
      </c>
      <c r="J917" s="3">
        <v>380</v>
      </c>
      <c r="K917" s="1" t="s">
        <v>434</v>
      </c>
      <c r="L917" s="1" t="s">
        <v>22</v>
      </c>
      <c r="M917" s="1" t="s">
        <v>22</v>
      </c>
      <c r="N917" s="1" t="s">
        <v>433</v>
      </c>
      <c r="O917" s="2">
        <v>40451</v>
      </c>
      <c r="P917" s="2">
        <v>40456</v>
      </c>
      <c r="Q917" s="1" t="s">
        <v>23</v>
      </c>
    </row>
    <row r="918" spans="1:17" x14ac:dyDescent="0.25">
      <c r="A918" s="1" t="s">
        <v>24</v>
      </c>
      <c r="B918" s="1" t="s">
        <v>371</v>
      </c>
      <c r="C918" s="1" t="s">
        <v>433</v>
      </c>
      <c r="D918" s="1" t="s">
        <v>624</v>
      </c>
      <c r="E918" s="1" t="s">
        <v>622</v>
      </c>
      <c r="F918" s="1" t="s">
        <v>19</v>
      </c>
      <c r="G918" s="1" t="s">
        <v>33</v>
      </c>
      <c r="H918" s="1" t="s">
        <v>21</v>
      </c>
      <c r="I918" s="1" t="s">
        <v>22</v>
      </c>
      <c r="J918" s="3">
        <v>161</v>
      </c>
      <c r="K918" s="1" t="s">
        <v>434</v>
      </c>
      <c r="L918" s="1" t="s">
        <v>22</v>
      </c>
      <c r="M918" s="1" t="s">
        <v>22</v>
      </c>
      <c r="N918" s="1" t="s">
        <v>433</v>
      </c>
      <c r="O918" s="2">
        <v>40451</v>
      </c>
      <c r="P918" s="2">
        <v>40456</v>
      </c>
      <c r="Q918" s="1" t="s">
        <v>23</v>
      </c>
    </row>
    <row r="919" spans="1:17" x14ac:dyDescent="0.25">
      <c r="A919" s="1" t="s">
        <v>24</v>
      </c>
      <c r="B919" s="1" t="s">
        <v>371</v>
      </c>
      <c r="C919" s="1" t="s">
        <v>433</v>
      </c>
      <c r="D919" s="1" t="s">
        <v>623</v>
      </c>
      <c r="E919" s="1" t="s">
        <v>620</v>
      </c>
      <c r="F919" s="1" t="s">
        <v>19</v>
      </c>
      <c r="G919" s="1" t="s">
        <v>33</v>
      </c>
      <c r="H919" s="1" t="s">
        <v>21</v>
      </c>
      <c r="I919" s="1" t="s">
        <v>22</v>
      </c>
      <c r="J919" s="3">
        <v>3649</v>
      </c>
      <c r="K919" s="1" t="s">
        <v>434</v>
      </c>
      <c r="L919" s="1" t="s">
        <v>22</v>
      </c>
      <c r="M919" s="1" t="s">
        <v>22</v>
      </c>
      <c r="N919" s="1" t="s">
        <v>433</v>
      </c>
      <c r="O919" s="2">
        <v>40451</v>
      </c>
      <c r="P919" s="2">
        <v>40456</v>
      </c>
      <c r="Q919" s="1" t="s">
        <v>23</v>
      </c>
    </row>
    <row r="920" spans="1:17" x14ac:dyDescent="0.25">
      <c r="A920" s="1" t="s">
        <v>24</v>
      </c>
      <c r="B920" s="1" t="s">
        <v>371</v>
      </c>
      <c r="C920" s="1" t="s">
        <v>433</v>
      </c>
      <c r="D920" s="1" t="s">
        <v>623</v>
      </c>
      <c r="E920" s="1" t="s">
        <v>620</v>
      </c>
      <c r="F920" s="1" t="s">
        <v>19</v>
      </c>
      <c r="G920" s="1" t="s">
        <v>33</v>
      </c>
      <c r="H920" s="1" t="s">
        <v>21</v>
      </c>
      <c r="I920" s="1" t="s">
        <v>22</v>
      </c>
      <c r="J920" s="3">
        <v>607</v>
      </c>
      <c r="K920" s="1" t="s">
        <v>434</v>
      </c>
      <c r="L920" s="1" t="s">
        <v>22</v>
      </c>
      <c r="M920" s="1" t="s">
        <v>22</v>
      </c>
      <c r="N920" s="1" t="s">
        <v>433</v>
      </c>
      <c r="O920" s="2">
        <v>40451</v>
      </c>
      <c r="P920" s="2">
        <v>40456</v>
      </c>
      <c r="Q920" s="1" t="s">
        <v>23</v>
      </c>
    </row>
    <row r="921" spans="1:17" x14ac:dyDescent="0.25">
      <c r="A921" s="1" t="s">
        <v>24</v>
      </c>
      <c r="B921" s="1" t="s">
        <v>371</v>
      </c>
      <c r="C921" s="1" t="s">
        <v>433</v>
      </c>
      <c r="D921" s="1" t="s">
        <v>623</v>
      </c>
      <c r="E921" s="1" t="s">
        <v>620</v>
      </c>
      <c r="F921" s="1" t="s">
        <v>19</v>
      </c>
      <c r="G921" s="1" t="s">
        <v>33</v>
      </c>
      <c r="H921" s="1" t="s">
        <v>21</v>
      </c>
      <c r="I921" s="1" t="s">
        <v>22</v>
      </c>
      <c r="J921" s="3">
        <v>-384</v>
      </c>
      <c r="K921" s="1" t="s">
        <v>434</v>
      </c>
      <c r="L921" s="1" t="s">
        <v>22</v>
      </c>
      <c r="M921" s="1" t="s">
        <v>22</v>
      </c>
      <c r="N921" s="1" t="s">
        <v>433</v>
      </c>
      <c r="O921" s="2">
        <v>40451</v>
      </c>
      <c r="P921" s="2">
        <v>40456</v>
      </c>
      <c r="Q921" s="1" t="s">
        <v>23</v>
      </c>
    </row>
    <row r="922" spans="1:17" x14ac:dyDescent="0.25">
      <c r="A922" s="1" t="s">
        <v>24</v>
      </c>
      <c r="B922" s="1" t="s">
        <v>371</v>
      </c>
      <c r="C922" s="1" t="s">
        <v>433</v>
      </c>
      <c r="D922" s="1" t="s">
        <v>624</v>
      </c>
      <c r="E922" s="1" t="s">
        <v>622</v>
      </c>
      <c r="F922" s="1" t="s">
        <v>19</v>
      </c>
      <c r="G922" s="1" t="s">
        <v>33</v>
      </c>
      <c r="H922" s="1" t="s">
        <v>21</v>
      </c>
      <c r="I922" s="1" t="s">
        <v>22</v>
      </c>
      <c r="J922" s="3">
        <v>-7225</v>
      </c>
      <c r="K922" s="1" t="s">
        <v>434</v>
      </c>
      <c r="L922" s="1" t="s">
        <v>22</v>
      </c>
      <c r="M922" s="1" t="s">
        <v>22</v>
      </c>
      <c r="N922" s="1" t="s">
        <v>433</v>
      </c>
      <c r="O922" s="2">
        <v>40451</v>
      </c>
      <c r="P922" s="2">
        <v>40456</v>
      </c>
      <c r="Q922" s="1" t="s">
        <v>23</v>
      </c>
    </row>
    <row r="923" spans="1:17" x14ac:dyDescent="0.25">
      <c r="A923" s="1" t="s">
        <v>24</v>
      </c>
      <c r="B923" s="1" t="s">
        <v>371</v>
      </c>
      <c r="C923" s="1" t="s">
        <v>433</v>
      </c>
      <c r="D923" s="1" t="s">
        <v>623</v>
      </c>
      <c r="E923" s="1" t="s">
        <v>620</v>
      </c>
      <c r="F923" s="1" t="s">
        <v>19</v>
      </c>
      <c r="G923" s="1" t="s">
        <v>33</v>
      </c>
      <c r="H923" s="1" t="s">
        <v>21</v>
      </c>
      <c r="I923" s="1" t="s">
        <v>22</v>
      </c>
      <c r="J923" s="3">
        <v>-64</v>
      </c>
      <c r="K923" s="1" t="s">
        <v>434</v>
      </c>
      <c r="L923" s="1" t="s">
        <v>22</v>
      </c>
      <c r="M923" s="1" t="s">
        <v>22</v>
      </c>
      <c r="N923" s="1" t="s">
        <v>433</v>
      </c>
      <c r="O923" s="2">
        <v>40451</v>
      </c>
      <c r="P923" s="2">
        <v>40456</v>
      </c>
      <c r="Q923" s="1" t="s">
        <v>23</v>
      </c>
    </row>
    <row r="924" spans="1:17" x14ac:dyDescent="0.25">
      <c r="A924" s="1" t="s">
        <v>24</v>
      </c>
      <c r="B924" s="1" t="s">
        <v>371</v>
      </c>
      <c r="C924" s="1" t="s">
        <v>433</v>
      </c>
      <c r="D924" s="1" t="s">
        <v>624</v>
      </c>
      <c r="E924" s="1" t="s">
        <v>622</v>
      </c>
      <c r="F924" s="1" t="s">
        <v>19</v>
      </c>
      <c r="G924" s="1" t="s">
        <v>33</v>
      </c>
      <c r="H924" s="1" t="s">
        <v>21</v>
      </c>
      <c r="I924" s="1" t="s">
        <v>22</v>
      </c>
      <c r="J924" s="3">
        <v>-1201</v>
      </c>
      <c r="K924" s="1" t="s">
        <v>434</v>
      </c>
      <c r="L924" s="1" t="s">
        <v>22</v>
      </c>
      <c r="M924" s="1" t="s">
        <v>22</v>
      </c>
      <c r="N924" s="1" t="s">
        <v>433</v>
      </c>
      <c r="O924" s="2">
        <v>40451</v>
      </c>
      <c r="P924" s="2">
        <v>40456</v>
      </c>
      <c r="Q924" s="1" t="s">
        <v>23</v>
      </c>
    </row>
    <row r="925" spans="1:17" x14ac:dyDescent="0.25">
      <c r="A925" s="1" t="s">
        <v>24</v>
      </c>
      <c r="B925" s="1" t="s">
        <v>371</v>
      </c>
      <c r="C925" s="1" t="s">
        <v>435</v>
      </c>
      <c r="D925" s="1" t="s">
        <v>623</v>
      </c>
      <c r="E925" s="1" t="s">
        <v>620</v>
      </c>
      <c r="F925" s="1" t="s">
        <v>19</v>
      </c>
      <c r="G925" s="1" t="s">
        <v>33</v>
      </c>
      <c r="H925" s="1" t="s">
        <v>21</v>
      </c>
      <c r="I925" s="1" t="s">
        <v>22</v>
      </c>
      <c r="J925" s="3">
        <v>16444</v>
      </c>
      <c r="K925" s="1" t="s">
        <v>436</v>
      </c>
      <c r="L925" s="1" t="s">
        <v>22</v>
      </c>
      <c r="M925" s="1" t="s">
        <v>22</v>
      </c>
      <c r="N925" s="1" t="s">
        <v>435</v>
      </c>
      <c r="O925" s="2">
        <v>40451</v>
      </c>
      <c r="P925" s="2">
        <v>40456</v>
      </c>
      <c r="Q925" s="1" t="s">
        <v>23</v>
      </c>
    </row>
    <row r="926" spans="1:17" x14ac:dyDescent="0.25">
      <c r="A926" s="1" t="s">
        <v>24</v>
      </c>
      <c r="B926" s="1" t="s">
        <v>371</v>
      </c>
      <c r="C926" s="1" t="s">
        <v>435</v>
      </c>
      <c r="D926" s="1" t="s">
        <v>624</v>
      </c>
      <c r="E926" s="1" t="s">
        <v>622</v>
      </c>
      <c r="F926" s="1" t="s">
        <v>19</v>
      </c>
      <c r="G926" s="1" t="s">
        <v>33</v>
      </c>
      <c r="H926" s="1" t="s">
        <v>21</v>
      </c>
      <c r="I926" s="1" t="s">
        <v>22</v>
      </c>
      <c r="J926" s="3">
        <v>6988</v>
      </c>
      <c r="K926" s="1" t="s">
        <v>436</v>
      </c>
      <c r="L926" s="1" t="s">
        <v>22</v>
      </c>
      <c r="M926" s="1" t="s">
        <v>22</v>
      </c>
      <c r="N926" s="1" t="s">
        <v>435</v>
      </c>
      <c r="O926" s="2">
        <v>40451</v>
      </c>
      <c r="P926" s="2">
        <v>40456</v>
      </c>
      <c r="Q926" s="1" t="s">
        <v>23</v>
      </c>
    </row>
    <row r="927" spans="1:17" x14ac:dyDescent="0.25">
      <c r="A927" s="1" t="s">
        <v>24</v>
      </c>
      <c r="B927" s="1" t="s">
        <v>371</v>
      </c>
      <c r="C927" s="1" t="s">
        <v>435</v>
      </c>
      <c r="D927" s="1" t="s">
        <v>623</v>
      </c>
      <c r="E927" s="1" t="s">
        <v>620</v>
      </c>
      <c r="F927" s="1" t="s">
        <v>19</v>
      </c>
      <c r="G927" s="1" t="s">
        <v>33</v>
      </c>
      <c r="H927" s="1" t="s">
        <v>21</v>
      </c>
      <c r="I927" s="1" t="s">
        <v>22</v>
      </c>
      <c r="J927" s="3">
        <v>2734</v>
      </c>
      <c r="K927" s="1" t="s">
        <v>436</v>
      </c>
      <c r="L927" s="1" t="s">
        <v>22</v>
      </c>
      <c r="M927" s="1" t="s">
        <v>22</v>
      </c>
      <c r="N927" s="1" t="s">
        <v>435</v>
      </c>
      <c r="O927" s="2">
        <v>40451</v>
      </c>
      <c r="P927" s="2">
        <v>40456</v>
      </c>
      <c r="Q927" s="1" t="s">
        <v>23</v>
      </c>
    </row>
    <row r="928" spans="1:17" x14ac:dyDescent="0.25">
      <c r="A928" s="1" t="s">
        <v>24</v>
      </c>
      <c r="B928" s="1" t="s">
        <v>371</v>
      </c>
      <c r="C928" s="1" t="s">
        <v>435</v>
      </c>
      <c r="D928" s="1" t="s">
        <v>624</v>
      </c>
      <c r="E928" s="1" t="s">
        <v>622</v>
      </c>
      <c r="F928" s="1" t="s">
        <v>19</v>
      </c>
      <c r="G928" s="1" t="s">
        <v>33</v>
      </c>
      <c r="H928" s="1" t="s">
        <v>21</v>
      </c>
      <c r="I928" s="1" t="s">
        <v>22</v>
      </c>
      <c r="J928" s="3">
        <v>1162</v>
      </c>
      <c r="K928" s="1" t="s">
        <v>436</v>
      </c>
      <c r="L928" s="1" t="s">
        <v>22</v>
      </c>
      <c r="M928" s="1" t="s">
        <v>22</v>
      </c>
      <c r="N928" s="1" t="s">
        <v>435</v>
      </c>
      <c r="O928" s="2">
        <v>40451</v>
      </c>
      <c r="P928" s="2">
        <v>40456</v>
      </c>
      <c r="Q928" s="1" t="s">
        <v>23</v>
      </c>
    </row>
    <row r="929" spans="1:17" x14ac:dyDescent="0.25">
      <c r="A929" s="1" t="s">
        <v>24</v>
      </c>
      <c r="B929" s="1" t="s">
        <v>371</v>
      </c>
      <c r="C929" s="1" t="s">
        <v>435</v>
      </c>
      <c r="D929" s="1" t="s">
        <v>623</v>
      </c>
      <c r="E929" s="1" t="s">
        <v>620</v>
      </c>
      <c r="F929" s="1" t="s">
        <v>19</v>
      </c>
      <c r="G929" s="1" t="s">
        <v>33</v>
      </c>
      <c r="H929" s="1" t="s">
        <v>21</v>
      </c>
      <c r="I929" s="1" t="s">
        <v>22</v>
      </c>
      <c r="J929" s="3">
        <v>-165</v>
      </c>
      <c r="K929" s="1" t="s">
        <v>436</v>
      </c>
      <c r="L929" s="1" t="s">
        <v>22</v>
      </c>
      <c r="M929" s="1" t="s">
        <v>22</v>
      </c>
      <c r="N929" s="1" t="s">
        <v>435</v>
      </c>
      <c r="O929" s="2">
        <v>40451</v>
      </c>
      <c r="P929" s="2">
        <v>40456</v>
      </c>
      <c r="Q929" s="1" t="s">
        <v>23</v>
      </c>
    </row>
    <row r="930" spans="1:17" x14ac:dyDescent="0.25">
      <c r="A930" s="1" t="s">
        <v>24</v>
      </c>
      <c r="B930" s="1" t="s">
        <v>371</v>
      </c>
      <c r="C930" s="1" t="s">
        <v>435</v>
      </c>
      <c r="D930" s="1" t="s">
        <v>623</v>
      </c>
      <c r="E930" s="1" t="s">
        <v>620</v>
      </c>
      <c r="F930" s="1" t="s">
        <v>19</v>
      </c>
      <c r="G930" s="1" t="s">
        <v>33</v>
      </c>
      <c r="H930" s="1" t="s">
        <v>21</v>
      </c>
      <c r="I930" s="1" t="s">
        <v>22</v>
      </c>
      <c r="J930" s="3">
        <v>-27</v>
      </c>
      <c r="K930" s="1" t="s">
        <v>436</v>
      </c>
      <c r="L930" s="1" t="s">
        <v>22</v>
      </c>
      <c r="M930" s="1" t="s">
        <v>22</v>
      </c>
      <c r="N930" s="1" t="s">
        <v>435</v>
      </c>
      <c r="O930" s="2">
        <v>40451</v>
      </c>
      <c r="P930" s="2">
        <v>40456</v>
      </c>
      <c r="Q930" s="1" t="s">
        <v>23</v>
      </c>
    </row>
    <row r="931" spans="1:17" x14ac:dyDescent="0.25">
      <c r="A931" s="1" t="s">
        <v>24</v>
      </c>
      <c r="B931" s="1" t="s">
        <v>371</v>
      </c>
      <c r="C931" s="1" t="s">
        <v>435</v>
      </c>
      <c r="D931" s="1" t="s">
        <v>623</v>
      </c>
      <c r="E931" s="1" t="s">
        <v>620</v>
      </c>
      <c r="F931" s="1" t="s">
        <v>19</v>
      </c>
      <c r="G931" s="1" t="s">
        <v>33</v>
      </c>
      <c r="H931" s="1" t="s">
        <v>21</v>
      </c>
      <c r="I931" s="1" t="s">
        <v>22</v>
      </c>
      <c r="J931" s="3">
        <v>-4016</v>
      </c>
      <c r="K931" s="1" t="s">
        <v>436</v>
      </c>
      <c r="L931" s="1" t="s">
        <v>22</v>
      </c>
      <c r="M931" s="1" t="s">
        <v>22</v>
      </c>
      <c r="N931" s="1" t="s">
        <v>435</v>
      </c>
      <c r="O931" s="2">
        <v>40451</v>
      </c>
      <c r="P931" s="2">
        <v>40456</v>
      </c>
      <c r="Q931" s="1" t="s">
        <v>23</v>
      </c>
    </row>
    <row r="932" spans="1:17" x14ac:dyDescent="0.25">
      <c r="A932" s="1" t="s">
        <v>24</v>
      </c>
      <c r="B932" s="1" t="s">
        <v>371</v>
      </c>
      <c r="C932" s="1" t="s">
        <v>435</v>
      </c>
      <c r="D932" s="1" t="s">
        <v>624</v>
      </c>
      <c r="E932" s="1" t="s">
        <v>622</v>
      </c>
      <c r="F932" s="1" t="s">
        <v>19</v>
      </c>
      <c r="G932" s="1" t="s">
        <v>33</v>
      </c>
      <c r="H932" s="1" t="s">
        <v>21</v>
      </c>
      <c r="I932" s="1" t="s">
        <v>22</v>
      </c>
      <c r="J932" s="3">
        <v>-1707</v>
      </c>
      <c r="K932" s="1" t="s">
        <v>436</v>
      </c>
      <c r="L932" s="1" t="s">
        <v>22</v>
      </c>
      <c r="M932" s="1" t="s">
        <v>22</v>
      </c>
      <c r="N932" s="1" t="s">
        <v>435</v>
      </c>
      <c r="O932" s="2">
        <v>40451</v>
      </c>
      <c r="P932" s="2">
        <v>40456</v>
      </c>
      <c r="Q932" s="1" t="s">
        <v>23</v>
      </c>
    </row>
    <row r="933" spans="1:17" x14ac:dyDescent="0.25">
      <c r="A933" s="1" t="s">
        <v>17</v>
      </c>
      <c r="B933" s="1" t="s">
        <v>541</v>
      </c>
      <c r="C933" s="1" t="s">
        <v>667</v>
      </c>
      <c r="D933" s="1" t="s">
        <v>676</v>
      </c>
      <c r="E933" s="1" t="s">
        <v>541</v>
      </c>
      <c r="F933" s="1" t="s">
        <v>19</v>
      </c>
      <c r="G933" s="1" t="s">
        <v>59</v>
      </c>
      <c r="H933" s="1" t="s">
        <v>21</v>
      </c>
      <c r="I933" s="1" t="s">
        <v>22</v>
      </c>
      <c r="J933" s="3">
        <v>-10234</v>
      </c>
      <c r="K933" s="1" t="s">
        <v>669</v>
      </c>
      <c r="L933" s="1" t="s">
        <v>22</v>
      </c>
      <c r="M933" s="1" t="s">
        <v>22</v>
      </c>
      <c r="N933" s="1" t="s">
        <v>667</v>
      </c>
      <c r="O933" s="2">
        <v>40451</v>
      </c>
      <c r="P933" s="2">
        <v>40469</v>
      </c>
      <c r="Q933" s="1" t="s">
        <v>23</v>
      </c>
    </row>
    <row r="934" spans="1:17" x14ac:dyDescent="0.25">
      <c r="A934" s="1" t="s">
        <v>17</v>
      </c>
      <c r="B934" s="1" t="s">
        <v>541</v>
      </c>
      <c r="C934" s="1" t="s">
        <v>667</v>
      </c>
      <c r="D934" s="1" t="s">
        <v>674</v>
      </c>
      <c r="E934" s="1" t="s">
        <v>541</v>
      </c>
      <c r="F934" s="1" t="s">
        <v>19</v>
      </c>
      <c r="G934" s="1" t="s">
        <v>33</v>
      </c>
      <c r="H934" s="1" t="s">
        <v>21</v>
      </c>
      <c r="I934" s="1" t="s">
        <v>22</v>
      </c>
      <c r="J934" s="3">
        <v>24411</v>
      </c>
      <c r="K934" s="1" t="s">
        <v>669</v>
      </c>
      <c r="L934" s="1" t="s">
        <v>22</v>
      </c>
      <c r="M934" s="1" t="s">
        <v>22</v>
      </c>
      <c r="N934" s="1" t="s">
        <v>667</v>
      </c>
      <c r="O934" s="2">
        <v>40451</v>
      </c>
      <c r="P934" s="2">
        <v>40469</v>
      </c>
      <c r="Q934" s="1" t="s">
        <v>23</v>
      </c>
    </row>
    <row r="935" spans="1:17" x14ac:dyDescent="0.25">
      <c r="A935" s="1" t="s">
        <v>17</v>
      </c>
      <c r="B935" s="1" t="s">
        <v>541</v>
      </c>
      <c r="C935" s="1" t="s">
        <v>667</v>
      </c>
      <c r="D935" s="1" t="s">
        <v>674</v>
      </c>
      <c r="E935" s="1" t="s">
        <v>541</v>
      </c>
      <c r="F935" s="1" t="s">
        <v>19</v>
      </c>
      <c r="G935" s="1" t="s">
        <v>33</v>
      </c>
      <c r="H935" s="1" t="s">
        <v>21</v>
      </c>
      <c r="I935" s="1" t="s">
        <v>22</v>
      </c>
      <c r="J935" s="3">
        <v>-5427</v>
      </c>
      <c r="K935" s="1" t="s">
        <v>669</v>
      </c>
      <c r="L935" s="1" t="s">
        <v>22</v>
      </c>
      <c r="M935" s="1" t="s">
        <v>22</v>
      </c>
      <c r="N935" s="1" t="s">
        <v>667</v>
      </c>
      <c r="O935" s="2">
        <v>40451</v>
      </c>
      <c r="P935" s="2">
        <v>40469</v>
      </c>
      <c r="Q935" s="1" t="s">
        <v>23</v>
      </c>
    </row>
    <row r="936" spans="1:17" x14ac:dyDescent="0.25">
      <c r="A936" s="1" t="s">
        <v>17</v>
      </c>
      <c r="B936" s="1" t="s">
        <v>541</v>
      </c>
      <c r="C936" s="1" t="s">
        <v>667</v>
      </c>
      <c r="D936" s="1" t="s">
        <v>674</v>
      </c>
      <c r="E936" s="1" t="s">
        <v>541</v>
      </c>
      <c r="F936" s="1" t="s">
        <v>19</v>
      </c>
      <c r="G936" s="1" t="s">
        <v>33</v>
      </c>
      <c r="H936" s="1" t="s">
        <v>21</v>
      </c>
      <c r="I936" s="1" t="s">
        <v>22</v>
      </c>
      <c r="J936" s="3">
        <v>4</v>
      </c>
      <c r="K936" s="1" t="s">
        <v>669</v>
      </c>
      <c r="L936" s="1" t="s">
        <v>22</v>
      </c>
      <c r="M936" s="1" t="s">
        <v>22</v>
      </c>
      <c r="N936" s="1" t="s">
        <v>667</v>
      </c>
      <c r="O936" s="2">
        <v>40451</v>
      </c>
      <c r="P936" s="2">
        <v>40469</v>
      </c>
      <c r="Q936" s="1" t="s">
        <v>23</v>
      </c>
    </row>
    <row r="937" spans="1:17" x14ac:dyDescent="0.25">
      <c r="A937" s="1" t="s">
        <v>17</v>
      </c>
      <c r="B937" s="1" t="s">
        <v>541</v>
      </c>
      <c r="C937" s="1" t="s">
        <v>667</v>
      </c>
      <c r="D937" s="1" t="s">
        <v>674</v>
      </c>
      <c r="E937" s="1" t="s">
        <v>541</v>
      </c>
      <c r="F937" s="1" t="s">
        <v>19</v>
      </c>
      <c r="G937" s="1" t="s">
        <v>33</v>
      </c>
      <c r="H937" s="1" t="s">
        <v>21</v>
      </c>
      <c r="I937" s="1" t="s">
        <v>22</v>
      </c>
      <c r="J937" s="3">
        <v>-4605</v>
      </c>
      <c r="K937" s="1" t="s">
        <v>669</v>
      </c>
      <c r="L937" s="1" t="s">
        <v>22</v>
      </c>
      <c r="M937" s="1" t="s">
        <v>22</v>
      </c>
      <c r="N937" s="1" t="s">
        <v>667</v>
      </c>
      <c r="O937" s="2">
        <v>40451</v>
      </c>
      <c r="P937" s="2">
        <v>40469</v>
      </c>
      <c r="Q937" s="1" t="s">
        <v>23</v>
      </c>
    </row>
    <row r="938" spans="1:17" x14ac:dyDescent="0.25">
      <c r="A938" s="1" t="s">
        <v>17</v>
      </c>
      <c r="B938" s="1" t="s">
        <v>371</v>
      </c>
      <c r="C938" s="1" t="s">
        <v>441</v>
      </c>
      <c r="D938" s="1" t="s">
        <v>674</v>
      </c>
      <c r="E938" s="1" t="s">
        <v>541</v>
      </c>
      <c r="F938" s="1" t="s">
        <v>19</v>
      </c>
      <c r="G938" s="1" t="s">
        <v>33</v>
      </c>
      <c r="H938" s="1" t="s">
        <v>21</v>
      </c>
      <c r="I938" s="1" t="s">
        <v>22</v>
      </c>
      <c r="J938" s="3">
        <v>-60780</v>
      </c>
      <c r="K938" s="1" t="s">
        <v>677</v>
      </c>
      <c r="L938" s="1" t="s">
        <v>22</v>
      </c>
      <c r="M938" s="1" t="s">
        <v>22</v>
      </c>
      <c r="N938" s="1" t="s">
        <v>441</v>
      </c>
      <c r="O938" s="2">
        <v>40451</v>
      </c>
      <c r="P938" s="2">
        <v>40471</v>
      </c>
      <c r="Q938" s="1" t="s">
        <v>23</v>
      </c>
    </row>
    <row r="939" spans="1:17" x14ac:dyDescent="0.25">
      <c r="A939" s="1" t="s">
        <v>17</v>
      </c>
      <c r="B939" s="1" t="s">
        <v>371</v>
      </c>
      <c r="C939" s="1" t="s">
        <v>441</v>
      </c>
      <c r="D939" s="1" t="s">
        <v>674</v>
      </c>
      <c r="E939" s="1" t="s">
        <v>541</v>
      </c>
      <c r="F939" s="1" t="s">
        <v>19</v>
      </c>
      <c r="G939" s="1" t="s">
        <v>33</v>
      </c>
      <c r="H939" s="1" t="s">
        <v>21</v>
      </c>
      <c r="I939" s="1" t="s">
        <v>22</v>
      </c>
      <c r="J939" s="3">
        <v>53561</v>
      </c>
      <c r="K939" s="1" t="s">
        <v>678</v>
      </c>
      <c r="L939" s="1" t="s">
        <v>22</v>
      </c>
      <c r="M939" s="1" t="s">
        <v>22</v>
      </c>
      <c r="N939" s="1" t="s">
        <v>441</v>
      </c>
      <c r="O939" s="2">
        <v>40451</v>
      </c>
      <c r="P939" s="2">
        <v>40471</v>
      </c>
      <c r="Q939" s="1" t="s">
        <v>23</v>
      </c>
    </row>
    <row r="940" spans="1:17" x14ac:dyDescent="0.25">
      <c r="A940" s="1" t="s">
        <v>17</v>
      </c>
      <c r="B940" s="1" t="s">
        <v>371</v>
      </c>
      <c r="C940" s="1" t="s">
        <v>444</v>
      </c>
      <c r="D940" s="1" t="s">
        <v>674</v>
      </c>
      <c r="E940" s="1" t="s">
        <v>541</v>
      </c>
      <c r="F940" s="1" t="s">
        <v>19</v>
      </c>
      <c r="G940" s="1" t="s">
        <v>33</v>
      </c>
      <c r="H940" s="1" t="s">
        <v>21</v>
      </c>
      <c r="I940" s="1" t="s">
        <v>22</v>
      </c>
      <c r="J940" s="3">
        <v>3754</v>
      </c>
      <c r="K940" s="1" t="s">
        <v>445</v>
      </c>
      <c r="L940" s="1" t="s">
        <v>22</v>
      </c>
      <c r="M940" s="1" t="s">
        <v>22</v>
      </c>
      <c r="N940" s="1" t="s">
        <v>444</v>
      </c>
      <c r="O940" s="2">
        <v>40451</v>
      </c>
      <c r="P940" s="2">
        <v>40471</v>
      </c>
      <c r="Q940" s="1" t="s">
        <v>23</v>
      </c>
    </row>
    <row r="941" spans="1:17" x14ac:dyDescent="0.25">
      <c r="A941" s="1" t="s">
        <v>17</v>
      </c>
      <c r="B941" s="1" t="s">
        <v>371</v>
      </c>
      <c r="C941" s="1" t="s">
        <v>446</v>
      </c>
      <c r="D941" s="1" t="s">
        <v>674</v>
      </c>
      <c r="E941" s="1" t="s">
        <v>541</v>
      </c>
      <c r="F941" s="1" t="s">
        <v>19</v>
      </c>
      <c r="G941" s="1" t="s">
        <v>33</v>
      </c>
      <c r="H941" s="1" t="s">
        <v>21</v>
      </c>
      <c r="I941" s="1" t="s">
        <v>22</v>
      </c>
      <c r="J941" s="3">
        <v>-11051</v>
      </c>
      <c r="K941" s="1" t="s">
        <v>456</v>
      </c>
      <c r="L941" s="1" t="s">
        <v>22</v>
      </c>
      <c r="M941" s="1" t="s">
        <v>22</v>
      </c>
      <c r="N941" s="1" t="s">
        <v>446</v>
      </c>
      <c r="O941" s="2">
        <v>40451</v>
      </c>
      <c r="P941" s="2">
        <v>40472</v>
      </c>
      <c r="Q941" s="1" t="s">
        <v>23</v>
      </c>
    </row>
    <row r="942" spans="1:17" x14ac:dyDescent="0.25">
      <c r="A942" s="1" t="s">
        <v>17</v>
      </c>
      <c r="B942" s="1" t="s">
        <v>371</v>
      </c>
      <c r="C942" s="1" t="s">
        <v>442</v>
      </c>
      <c r="D942" s="1" t="s">
        <v>674</v>
      </c>
      <c r="E942" s="1" t="s">
        <v>541</v>
      </c>
      <c r="F942" s="1" t="s">
        <v>19</v>
      </c>
      <c r="G942" s="1" t="s">
        <v>33</v>
      </c>
      <c r="H942" s="1" t="s">
        <v>21</v>
      </c>
      <c r="I942" s="1" t="s">
        <v>22</v>
      </c>
      <c r="J942" s="3">
        <v>-22075</v>
      </c>
      <c r="K942" s="1" t="s">
        <v>443</v>
      </c>
      <c r="L942" s="1" t="s">
        <v>22</v>
      </c>
      <c r="M942" s="1" t="s">
        <v>22</v>
      </c>
      <c r="N942" s="1" t="s">
        <v>442</v>
      </c>
      <c r="O942" s="2">
        <v>40451</v>
      </c>
      <c r="P942" s="2">
        <v>40469</v>
      </c>
      <c r="Q942" s="1" t="s">
        <v>23</v>
      </c>
    </row>
    <row r="943" spans="1:17" x14ac:dyDescent="0.25">
      <c r="A943" s="1" t="s">
        <v>17</v>
      </c>
      <c r="B943" s="1" t="s">
        <v>371</v>
      </c>
      <c r="C943" s="1" t="s">
        <v>453</v>
      </c>
      <c r="D943" s="1" t="s">
        <v>674</v>
      </c>
      <c r="E943" s="1" t="s">
        <v>541</v>
      </c>
      <c r="F943" s="1" t="s">
        <v>19</v>
      </c>
      <c r="G943" s="1" t="s">
        <v>33</v>
      </c>
      <c r="H943" s="1" t="s">
        <v>21</v>
      </c>
      <c r="I943" s="1" t="s">
        <v>22</v>
      </c>
      <c r="J943" s="3">
        <v>8273</v>
      </c>
      <c r="K943" s="1" t="s">
        <v>454</v>
      </c>
      <c r="L943" s="1" t="s">
        <v>22</v>
      </c>
      <c r="M943" s="1" t="s">
        <v>22</v>
      </c>
      <c r="N943" s="1" t="s">
        <v>453</v>
      </c>
      <c r="O943" s="2">
        <v>40451</v>
      </c>
      <c r="P943" s="2">
        <v>40471</v>
      </c>
      <c r="Q943" s="1" t="s">
        <v>23</v>
      </c>
    </row>
    <row r="944" spans="1:17" x14ac:dyDescent="0.25">
      <c r="A944" s="1" t="s">
        <v>24</v>
      </c>
      <c r="B944" s="1" t="s">
        <v>371</v>
      </c>
      <c r="C944" s="1" t="s">
        <v>435</v>
      </c>
      <c r="D944" s="1" t="s">
        <v>623</v>
      </c>
      <c r="E944" s="1" t="s">
        <v>620</v>
      </c>
      <c r="F944" s="1" t="s">
        <v>19</v>
      </c>
      <c r="G944" s="1" t="s">
        <v>33</v>
      </c>
      <c r="H944" s="1" t="s">
        <v>21</v>
      </c>
      <c r="I944" s="1" t="s">
        <v>22</v>
      </c>
      <c r="J944" s="3">
        <v>-668</v>
      </c>
      <c r="K944" s="1" t="s">
        <v>436</v>
      </c>
      <c r="L944" s="1" t="s">
        <v>22</v>
      </c>
      <c r="M944" s="1" t="s">
        <v>22</v>
      </c>
      <c r="N944" s="1" t="s">
        <v>435</v>
      </c>
      <c r="O944" s="2">
        <v>40451</v>
      </c>
      <c r="P944" s="2">
        <v>40456</v>
      </c>
      <c r="Q944" s="1" t="s">
        <v>23</v>
      </c>
    </row>
    <row r="945" spans="1:17" x14ac:dyDescent="0.25">
      <c r="A945" s="1" t="s">
        <v>24</v>
      </c>
      <c r="B945" s="1" t="s">
        <v>371</v>
      </c>
      <c r="C945" s="1" t="s">
        <v>435</v>
      </c>
      <c r="D945" s="1" t="s">
        <v>624</v>
      </c>
      <c r="E945" s="1" t="s">
        <v>622</v>
      </c>
      <c r="F945" s="1" t="s">
        <v>19</v>
      </c>
      <c r="G945" s="1" t="s">
        <v>33</v>
      </c>
      <c r="H945" s="1" t="s">
        <v>21</v>
      </c>
      <c r="I945" s="1" t="s">
        <v>22</v>
      </c>
      <c r="J945" s="3">
        <v>-283</v>
      </c>
      <c r="K945" s="1" t="s">
        <v>436</v>
      </c>
      <c r="L945" s="1" t="s">
        <v>22</v>
      </c>
      <c r="M945" s="1" t="s">
        <v>22</v>
      </c>
      <c r="N945" s="1" t="s">
        <v>435</v>
      </c>
      <c r="O945" s="2">
        <v>40451</v>
      </c>
      <c r="P945" s="2">
        <v>40456</v>
      </c>
      <c r="Q945" s="1" t="s">
        <v>23</v>
      </c>
    </row>
    <row r="946" spans="1:17" x14ac:dyDescent="0.25">
      <c r="A946" s="1" t="s">
        <v>24</v>
      </c>
      <c r="B946" s="1" t="s">
        <v>371</v>
      </c>
      <c r="C946" s="1" t="s">
        <v>435</v>
      </c>
      <c r="D946" s="1" t="s">
        <v>623</v>
      </c>
      <c r="E946" s="1" t="s">
        <v>620</v>
      </c>
      <c r="F946" s="1" t="s">
        <v>19</v>
      </c>
      <c r="G946" s="1" t="s">
        <v>33</v>
      </c>
      <c r="H946" s="1" t="s">
        <v>21</v>
      </c>
      <c r="I946" s="1" t="s">
        <v>22</v>
      </c>
      <c r="J946" s="3">
        <v>-320</v>
      </c>
      <c r="K946" s="1" t="s">
        <v>436</v>
      </c>
      <c r="L946" s="1" t="s">
        <v>22</v>
      </c>
      <c r="M946" s="1" t="s">
        <v>22</v>
      </c>
      <c r="N946" s="1" t="s">
        <v>435</v>
      </c>
      <c r="O946" s="2">
        <v>40451</v>
      </c>
      <c r="P946" s="2">
        <v>40456</v>
      </c>
      <c r="Q946" s="1" t="s">
        <v>23</v>
      </c>
    </row>
    <row r="947" spans="1:17" x14ac:dyDescent="0.25">
      <c r="A947" s="1" t="s">
        <v>24</v>
      </c>
      <c r="B947" s="1" t="s">
        <v>371</v>
      </c>
      <c r="C947" s="1" t="s">
        <v>435</v>
      </c>
      <c r="D947" s="1" t="s">
        <v>624</v>
      </c>
      <c r="E947" s="1" t="s">
        <v>622</v>
      </c>
      <c r="F947" s="1" t="s">
        <v>19</v>
      </c>
      <c r="G947" s="1" t="s">
        <v>33</v>
      </c>
      <c r="H947" s="1" t="s">
        <v>21</v>
      </c>
      <c r="I947" s="1" t="s">
        <v>22</v>
      </c>
      <c r="J947" s="3">
        <v>-3198</v>
      </c>
      <c r="K947" s="1" t="s">
        <v>436</v>
      </c>
      <c r="L947" s="1" t="s">
        <v>22</v>
      </c>
      <c r="M947" s="1" t="s">
        <v>22</v>
      </c>
      <c r="N947" s="1" t="s">
        <v>435</v>
      </c>
      <c r="O947" s="2">
        <v>40451</v>
      </c>
      <c r="P947" s="2">
        <v>40456</v>
      </c>
      <c r="Q947" s="1" t="s">
        <v>23</v>
      </c>
    </row>
    <row r="948" spans="1:17" x14ac:dyDescent="0.25">
      <c r="A948" s="1" t="s">
        <v>24</v>
      </c>
      <c r="B948" s="1" t="s">
        <v>371</v>
      </c>
      <c r="C948" s="1" t="s">
        <v>435</v>
      </c>
      <c r="D948" s="1" t="s">
        <v>623</v>
      </c>
      <c r="E948" s="1" t="s">
        <v>620</v>
      </c>
      <c r="F948" s="1" t="s">
        <v>19</v>
      </c>
      <c r="G948" s="1" t="s">
        <v>33</v>
      </c>
      <c r="H948" s="1" t="s">
        <v>21</v>
      </c>
      <c r="I948" s="1" t="s">
        <v>22</v>
      </c>
      <c r="J948" s="3">
        <v>-53</v>
      </c>
      <c r="K948" s="1" t="s">
        <v>436</v>
      </c>
      <c r="L948" s="1" t="s">
        <v>22</v>
      </c>
      <c r="M948" s="1" t="s">
        <v>22</v>
      </c>
      <c r="N948" s="1" t="s">
        <v>435</v>
      </c>
      <c r="O948" s="2">
        <v>40451</v>
      </c>
      <c r="P948" s="2">
        <v>40456</v>
      </c>
      <c r="Q948" s="1" t="s">
        <v>23</v>
      </c>
    </row>
    <row r="949" spans="1:17" x14ac:dyDescent="0.25">
      <c r="A949" s="1" t="s">
        <v>24</v>
      </c>
      <c r="B949" s="1" t="s">
        <v>371</v>
      </c>
      <c r="C949" s="1" t="s">
        <v>435</v>
      </c>
      <c r="D949" s="1" t="s">
        <v>624</v>
      </c>
      <c r="E949" s="1" t="s">
        <v>622</v>
      </c>
      <c r="F949" s="1" t="s">
        <v>19</v>
      </c>
      <c r="G949" s="1" t="s">
        <v>33</v>
      </c>
      <c r="H949" s="1" t="s">
        <v>21</v>
      </c>
      <c r="I949" s="1" t="s">
        <v>22</v>
      </c>
      <c r="J949" s="3">
        <v>-532</v>
      </c>
      <c r="K949" s="1" t="s">
        <v>436</v>
      </c>
      <c r="L949" s="1" t="s">
        <v>22</v>
      </c>
      <c r="M949" s="1" t="s">
        <v>22</v>
      </c>
      <c r="N949" s="1" t="s">
        <v>435</v>
      </c>
      <c r="O949" s="2">
        <v>40451</v>
      </c>
      <c r="P949" s="2">
        <v>40456</v>
      </c>
      <c r="Q949" s="1" t="s">
        <v>23</v>
      </c>
    </row>
    <row r="950" spans="1:17" x14ac:dyDescent="0.25">
      <c r="A950" s="1" t="s">
        <v>17</v>
      </c>
      <c r="B950" s="1" t="s">
        <v>371</v>
      </c>
      <c r="C950" s="1" t="s">
        <v>441</v>
      </c>
      <c r="D950" s="1" t="s">
        <v>674</v>
      </c>
      <c r="E950" s="1" t="s">
        <v>541</v>
      </c>
      <c r="F950" s="1" t="s">
        <v>19</v>
      </c>
      <c r="G950" s="1" t="s">
        <v>33</v>
      </c>
      <c r="H950" s="1" t="s">
        <v>21</v>
      </c>
      <c r="I950" s="1" t="s">
        <v>22</v>
      </c>
      <c r="J950" s="3">
        <v>21273</v>
      </c>
      <c r="K950" s="1" t="s">
        <v>679</v>
      </c>
      <c r="L950" s="1" t="s">
        <v>22</v>
      </c>
      <c r="M950" s="1" t="s">
        <v>22</v>
      </c>
      <c r="N950" s="1" t="s">
        <v>441</v>
      </c>
      <c r="O950" s="2">
        <v>40451</v>
      </c>
      <c r="P950" s="2">
        <v>40471</v>
      </c>
      <c r="Q950" s="1" t="s">
        <v>23</v>
      </c>
    </row>
    <row r="951" spans="1:17" x14ac:dyDescent="0.25">
      <c r="A951" s="1" t="s">
        <v>24</v>
      </c>
      <c r="B951" s="1" t="s">
        <v>371</v>
      </c>
      <c r="C951" s="1" t="s">
        <v>439</v>
      </c>
      <c r="D951" s="1" t="s">
        <v>623</v>
      </c>
      <c r="E951" s="1" t="s">
        <v>620</v>
      </c>
      <c r="F951" s="1" t="s">
        <v>19</v>
      </c>
      <c r="G951" s="1" t="s">
        <v>33</v>
      </c>
      <c r="H951" s="1" t="s">
        <v>21</v>
      </c>
      <c r="I951" s="1" t="s">
        <v>22</v>
      </c>
      <c r="J951" s="3">
        <v>28</v>
      </c>
      <c r="K951" s="1" t="s">
        <v>440</v>
      </c>
      <c r="L951" s="1" t="s">
        <v>22</v>
      </c>
      <c r="M951" s="1" t="s">
        <v>22</v>
      </c>
      <c r="N951" s="1" t="s">
        <v>439</v>
      </c>
      <c r="O951" s="2">
        <v>40451</v>
      </c>
      <c r="P951" s="2">
        <v>40456</v>
      </c>
      <c r="Q951" s="1" t="s">
        <v>23</v>
      </c>
    </row>
    <row r="952" spans="1:17" x14ac:dyDescent="0.25">
      <c r="A952" s="1" t="s">
        <v>24</v>
      </c>
      <c r="B952" s="1" t="s">
        <v>371</v>
      </c>
      <c r="C952" s="1" t="s">
        <v>439</v>
      </c>
      <c r="D952" s="1" t="s">
        <v>624</v>
      </c>
      <c r="E952" s="1" t="s">
        <v>622</v>
      </c>
      <c r="F952" s="1" t="s">
        <v>19</v>
      </c>
      <c r="G952" s="1" t="s">
        <v>33</v>
      </c>
      <c r="H952" s="1" t="s">
        <v>21</v>
      </c>
      <c r="I952" s="1" t="s">
        <v>22</v>
      </c>
      <c r="J952" s="3">
        <v>12</v>
      </c>
      <c r="K952" s="1" t="s">
        <v>440</v>
      </c>
      <c r="L952" s="1" t="s">
        <v>22</v>
      </c>
      <c r="M952" s="1" t="s">
        <v>22</v>
      </c>
      <c r="N952" s="1" t="s">
        <v>439</v>
      </c>
      <c r="O952" s="2">
        <v>40451</v>
      </c>
      <c r="P952" s="2">
        <v>40456</v>
      </c>
      <c r="Q952" s="1" t="s">
        <v>23</v>
      </c>
    </row>
    <row r="953" spans="1:17" x14ac:dyDescent="0.25">
      <c r="A953" s="1" t="s">
        <v>24</v>
      </c>
      <c r="B953" s="1" t="s">
        <v>371</v>
      </c>
      <c r="C953" s="1" t="s">
        <v>439</v>
      </c>
      <c r="D953" s="1" t="s">
        <v>623</v>
      </c>
      <c r="E953" s="1" t="s">
        <v>620</v>
      </c>
      <c r="F953" s="1" t="s">
        <v>19</v>
      </c>
      <c r="G953" s="1" t="s">
        <v>33</v>
      </c>
      <c r="H953" s="1" t="s">
        <v>21</v>
      </c>
      <c r="I953" s="1" t="s">
        <v>22</v>
      </c>
      <c r="J953" s="3">
        <v>-21537</v>
      </c>
      <c r="K953" s="1" t="s">
        <v>440</v>
      </c>
      <c r="L953" s="1" t="s">
        <v>22</v>
      </c>
      <c r="M953" s="1" t="s">
        <v>22</v>
      </c>
      <c r="N953" s="1" t="s">
        <v>439</v>
      </c>
      <c r="O953" s="2">
        <v>40451</v>
      </c>
      <c r="P953" s="2">
        <v>40456</v>
      </c>
      <c r="Q953" s="1" t="s">
        <v>23</v>
      </c>
    </row>
    <row r="954" spans="1:17" x14ac:dyDescent="0.25">
      <c r="A954" s="1" t="s">
        <v>24</v>
      </c>
      <c r="B954" s="1" t="s">
        <v>371</v>
      </c>
      <c r="C954" s="1" t="s">
        <v>439</v>
      </c>
      <c r="D954" s="1" t="s">
        <v>624</v>
      </c>
      <c r="E954" s="1" t="s">
        <v>622</v>
      </c>
      <c r="F954" s="1" t="s">
        <v>19</v>
      </c>
      <c r="G954" s="1" t="s">
        <v>33</v>
      </c>
      <c r="H954" s="1" t="s">
        <v>21</v>
      </c>
      <c r="I954" s="1" t="s">
        <v>22</v>
      </c>
      <c r="J954" s="3">
        <v>-9055</v>
      </c>
      <c r="K954" s="1" t="s">
        <v>440</v>
      </c>
      <c r="L954" s="1" t="s">
        <v>22</v>
      </c>
      <c r="M954" s="1" t="s">
        <v>22</v>
      </c>
      <c r="N954" s="1" t="s">
        <v>439</v>
      </c>
      <c r="O954" s="2">
        <v>40451</v>
      </c>
      <c r="P954" s="2">
        <v>40456</v>
      </c>
      <c r="Q954" s="1" t="s">
        <v>23</v>
      </c>
    </row>
    <row r="955" spans="1:17" x14ac:dyDescent="0.25">
      <c r="A955" s="1" t="s">
        <v>24</v>
      </c>
      <c r="B955" s="1" t="s">
        <v>371</v>
      </c>
      <c r="C955" s="1" t="s">
        <v>439</v>
      </c>
      <c r="D955" s="1" t="s">
        <v>623</v>
      </c>
      <c r="E955" s="1" t="s">
        <v>620</v>
      </c>
      <c r="F955" s="1" t="s">
        <v>19</v>
      </c>
      <c r="G955" s="1" t="s">
        <v>33</v>
      </c>
      <c r="H955" s="1" t="s">
        <v>21</v>
      </c>
      <c r="I955" s="1" t="s">
        <v>22</v>
      </c>
      <c r="J955" s="3">
        <v>-3582</v>
      </c>
      <c r="K955" s="1" t="s">
        <v>440</v>
      </c>
      <c r="L955" s="1" t="s">
        <v>22</v>
      </c>
      <c r="M955" s="1" t="s">
        <v>22</v>
      </c>
      <c r="N955" s="1" t="s">
        <v>439</v>
      </c>
      <c r="O955" s="2">
        <v>40451</v>
      </c>
      <c r="P955" s="2">
        <v>40456</v>
      </c>
      <c r="Q955" s="1" t="s">
        <v>23</v>
      </c>
    </row>
    <row r="956" spans="1:17" x14ac:dyDescent="0.25">
      <c r="A956" s="1" t="s">
        <v>24</v>
      </c>
      <c r="B956" s="1" t="s">
        <v>371</v>
      </c>
      <c r="C956" s="1" t="s">
        <v>439</v>
      </c>
      <c r="D956" s="1" t="s">
        <v>624</v>
      </c>
      <c r="E956" s="1" t="s">
        <v>622</v>
      </c>
      <c r="F956" s="1" t="s">
        <v>19</v>
      </c>
      <c r="G956" s="1" t="s">
        <v>33</v>
      </c>
      <c r="H956" s="1" t="s">
        <v>21</v>
      </c>
      <c r="I956" s="1" t="s">
        <v>22</v>
      </c>
      <c r="J956" s="3">
        <v>-1506</v>
      </c>
      <c r="K956" s="1" t="s">
        <v>440</v>
      </c>
      <c r="L956" s="1" t="s">
        <v>22</v>
      </c>
      <c r="M956" s="1" t="s">
        <v>22</v>
      </c>
      <c r="N956" s="1" t="s">
        <v>439</v>
      </c>
      <c r="O956" s="2">
        <v>40451</v>
      </c>
      <c r="P956" s="2">
        <v>40456</v>
      </c>
      <c r="Q956" s="1" t="s">
        <v>23</v>
      </c>
    </row>
    <row r="957" spans="1:17" x14ac:dyDescent="0.25">
      <c r="A957" s="1" t="s">
        <v>17</v>
      </c>
      <c r="B957" s="1" t="s">
        <v>371</v>
      </c>
      <c r="C957" s="1" t="s">
        <v>448</v>
      </c>
      <c r="D957" s="1" t="s">
        <v>674</v>
      </c>
      <c r="E957" s="1" t="s">
        <v>541</v>
      </c>
      <c r="F957" s="1" t="s">
        <v>19</v>
      </c>
      <c r="G957" s="1" t="s">
        <v>33</v>
      </c>
      <c r="H957" s="1" t="s">
        <v>21</v>
      </c>
      <c r="I957" s="1" t="s">
        <v>22</v>
      </c>
      <c r="J957" s="3">
        <v>-1889</v>
      </c>
      <c r="K957" s="1" t="s">
        <v>449</v>
      </c>
      <c r="L957" s="1" t="s">
        <v>22</v>
      </c>
      <c r="M957" s="1" t="s">
        <v>22</v>
      </c>
      <c r="N957" s="1" t="s">
        <v>448</v>
      </c>
      <c r="O957" s="2">
        <v>40451</v>
      </c>
      <c r="P957" s="2">
        <v>40471</v>
      </c>
      <c r="Q957" s="1" t="s">
        <v>23</v>
      </c>
    </row>
    <row r="958" spans="1:17" x14ac:dyDescent="0.25">
      <c r="A958" s="1" t="s">
        <v>24</v>
      </c>
      <c r="B958" s="1" t="s">
        <v>371</v>
      </c>
      <c r="C958" s="1" t="s">
        <v>427</v>
      </c>
      <c r="D958" s="1" t="s">
        <v>636</v>
      </c>
      <c r="E958" s="1" t="s">
        <v>620</v>
      </c>
      <c r="F958" s="1" t="s">
        <v>19</v>
      </c>
      <c r="G958" s="1" t="s">
        <v>216</v>
      </c>
      <c r="H958" s="1" t="s">
        <v>21</v>
      </c>
      <c r="I958" s="1" t="s">
        <v>22</v>
      </c>
      <c r="J958" s="3">
        <v>-3829</v>
      </c>
      <c r="K958" s="1" t="s">
        <v>428</v>
      </c>
      <c r="L958" s="1" t="s">
        <v>22</v>
      </c>
      <c r="M958" s="1" t="s">
        <v>22</v>
      </c>
      <c r="N958" s="1" t="s">
        <v>427</v>
      </c>
      <c r="O958" s="2">
        <v>40451</v>
      </c>
      <c r="P958" s="2">
        <v>40456</v>
      </c>
      <c r="Q958" s="1" t="s">
        <v>23</v>
      </c>
    </row>
    <row r="959" spans="1:17" x14ac:dyDescent="0.25">
      <c r="A959" s="1" t="s">
        <v>24</v>
      </c>
      <c r="B959" s="1" t="s">
        <v>371</v>
      </c>
      <c r="C959" s="1" t="s">
        <v>427</v>
      </c>
      <c r="D959" s="1" t="s">
        <v>621</v>
      </c>
      <c r="E959" s="1" t="s">
        <v>622</v>
      </c>
      <c r="F959" s="1" t="s">
        <v>19</v>
      </c>
      <c r="G959" s="1" t="s">
        <v>228</v>
      </c>
      <c r="H959" s="1" t="s">
        <v>21</v>
      </c>
      <c r="I959" s="1" t="s">
        <v>22</v>
      </c>
      <c r="J959" s="3">
        <v>-23</v>
      </c>
      <c r="K959" s="1" t="s">
        <v>428</v>
      </c>
      <c r="L959" s="1" t="s">
        <v>22</v>
      </c>
      <c r="M959" s="1" t="s">
        <v>22</v>
      </c>
      <c r="N959" s="1" t="s">
        <v>427</v>
      </c>
      <c r="O959" s="2">
        <v>40451</v>
      </c>
      <c r="P959" s="2">
        <v>40456</v>
      </c>
      <c r="Q959" s="1" t="s">
        <v>23</v>
      </c>
    </row>
    <row r="960" spans="1:17" x14ac:dyDescent="0.25">
      <c r="A960" s="1" t="s">
        <v>24</v>
      </c>
      <c r="B960" s="1" t="s">
        <v>371</v>
      </c>
      <c r="C960" s="1" t="s">
        <v>427</v>
      </c>
      <c r="D960" s="1" t="s">
        <v>621</v>
      </c>
      <c r="E960" s="1" t="s">
        <v>622</v>
      </c>
      <c r="F960" s="1" t="s">
        <v>19</v>
      </c>
      <c r="G960" s="1" t="s">
        <v>228</v>
      </c>
      <c r="H960" s="1" t="s">
        <v>21</v>
      </c>
      <c r="I960" s="1" t="s">
        <v>22</v>
      </c>
      <c r="J960" s="3">
        <v>-140</v>
      </c>
      <c r="K960" s="1" t="s">
        <v>428</v>
      </c>
      <c r="L960" s="1" t="s">
        <v>22</v>
      </c>
      <c r="M960" s="1" t="s">
        <v>22</v>
      </c>
      <c r="N960" s="1" t="s">
        <v>427</v>
      </c>
      <c r="O960" s="2">
        <v>40451</v>
      </c>
      <c r="P960" s="2">
        <v>40456</v>
      </c>
      <c r="Q960" s="1" t="s">
        <v>23</v>
      </c>
    </row>
    <row r="961" spans="1:17" x14ac:dyDescent="0.25">
      <c r="A961" s="1" t="s">
        <v>24</v>
      </c>
      <c r="B961" s="1" t="s">
        <v>371</v>
      </c>
      <c r="C961" s="1" t="s">
        <v>431</v>
      </c>
      <c r="D961" s="1" t="s">
        <v>637</v>
      </c>
      <c r="E961" s="1" t="s">
        <v>620</v>
      </c>
      <c r="F961" s="1" t="s">
        <v>19</v>
      </c>
      <c r="G961" s="1" t="s">
        <v>188</v>
      </c>
      <c r="H961" s="1" t="s">
        <v>21</v>
      </c>
      <c r="I961" s="1" t="s">
        <v>22</v>
      </c>
      <c r="J961" s="3">
        <v>-1720</v>
      </c>
      <c r="K961" s="1" t="s">
        <v>432</v>
      </c>
      <c r="L961" s="1" t="s">
        <v>22</v>
      </c>
      <c r="M961" s="1" t="s">
        <v>22</v>
      </c>
      <c r="N961" s="1" t="s">
        <v>431</v>
      </c>
      <c r="O961" s="2">
        <v>40451</v>
      </c>
      <c r="P961" s="2">
        <v>40456</v>
      </c>
      <c r="Q961" s="1" t="s">
        <v>23</v>
      </c>
    </row>
    <row r="962" spans="1:17" x14ac:dyDescent="0.25">
      <c r="A962" s="1" t="s">
        <v>24</v>
      </c>
      <c r="B962" s="1" t="s">
        <v>371</v>
      </c>
      <c r="C962" s="1" t="s">
        <v>431</v>
      </c>
      <c r="D962" s="1" t="s">
        <v>638</v>
      </c>
      <c r="E962" s="1" t="s">
        <v>622</v>
      </c>
      <c r="F962" s="1" t="s">
        <v>19</v>
      </c>
      <c r="G962" s="1" t="s">
        <v>188</v>
      </c>
      <c r="H962" s="1" t="s">
        <v>21</v>
      </c>
      <c r="I962" s="1" t="s">
        <v>22</v>
      </c>
      <c r="J962" s="3">
        <v>-696</v>
      </c>
      <c r="K962" s="1" t="s">
        <v>432</v>
      </c>
      <c r="L962" s="1" t="s">
        <v>22</v>
      </c>
      <c r="M962" s="1" t="s">
        <v>22</v>
      </c>
      <c r="N962" s="1" t="s">
        <v>431</v>
      </c>
      <c r="O962" s="2">
        <v>40451</v>
      </c>
      <c r="P962" s="2">
        <v>40456</v>
      </c>
      <c r="Q962" s="1" t="s">
        <v>23</v>
      </c>
    </row>
    <row r="963" spans="1:17" x14ac:dyDescent="0.25">
      <c r="A963" s="1" t="s">
        <v>24</v>
      </c>
      <c r="B963" s="1" t="s">
        <v>371</v>
      </c>
      <c r="C963" s="1" t="s">
        <v>431</v>
      </c>
      <c r="D963" s="1" t="s">
        <v>637</v>
      </c>
      <c r="E963" s="1" t="s">
        <v>620</v>
      </c>
      <c r="F963" s="1" t="s">
        <v>19</v>
      </c>
      <c r="G963" s="1" t="s">
        <v>188</v>
      </c>
      <c r="H963" s="1" t="s">
        <v>21</v>
      </c>
      <c r="I963" s="1" t="s">
        <v>22</v>
      </c>
      <c r="J963" s="3">
        <v>-286</v>
      </c>
      <c r="K963" s="1" t="s">
        <v>432</v>
      </c>
      <c r="L963" s="1" t="s">
        <v>22</v>
      </c>
      <c r="M963" s="1" t="s">
        <v>22</v>
      </c>
      <c r="N963" s="1" t="s">
        <v>431</v>
      </c>
      <c r="O963" s="2">
        <v>40451</v>
      </c>
      <c r="P963" s="2">
        <v>40456</v>
      </c>
      <c r="Q963" s="1" t="s">
        <v>23</v>
      </c>
    </row>
    <row r="964" spans="1:17" x14ac:dyDescent="0.25">
      <c r="A964" s="1" t="s">
        <v>24</v>
      </c>
      <c r="B964" s="1" t="s">
        <v>371</v>
      </c>
      <c r="C964" s="1" t="s">
        <v>431</v>
      </c>
      <c r="D964" s="1" t="s">
        <v>638</v>
      </c>
      <c r="E964" s="1" t="s">
        <v>622</v>
      </c>
      <c r="F964" s="1" t="s">
        <v>19</v>
      </c>
      <c r="G964" s="1" t="s">
        <v>188</v>
      </c>
      <c r="H964" s="1" t="s">
        <v>21</v>
      </c>
      <c r="I964" s="1" t="s">
        <v>22</v>
      </c>
      <c r="J964" s="3">
        <v>-116</v>
      </c>
      <c r="K964" s="1" t="s">
        <v>432</v>
      </c>
      <c r="L964" s="1" t="s">
        <v>22</v>
      </c>
      <c r="M964" s="1" t="s">
        <v>22</v>
      </c>
      <c r="N964" s="1" t="s">
        <v>431</v>
      </c>
      <c r="O964" s="2">
        <v>40451</v>
      </c>
      <c r="P964" s="2">
        <v>40456</v>
      </c>
      <c r="Q964" s="1" t="s">
        <v>23</v>
      </c>
    </row>
    <row r="965" spans="1:17" x14ac:dyDescent="0.25">
      <c r="A965" s="1" t="s">
        <v>24</v>
      </c>
      <c r="B965" s="1" t="s">
        <v>371</v>
      </c>
      <c r="C965" s="1" t="s">
        <v>431</v>
      </c>
      <c r="D965" s="1" t="s">
        <v>639</v>
      </c>
      <c r="E965" s="1" t="s">
        <v>620</v>
      </c>
      <c r="F965" s="1" t="s">
        <v>19</v>
      </c>
      <c r="G965" s="1" t="s">
        <v>379</v>
      </c>
      <c r="H965" s="1" t="s">
        <v>49</v>
      </c>
      <c r="I965" s="1" t="s">
        <v>22</v>
      </c>
      <c r="J965" s="3">
        <v>-4409</v>
      </c>
      <c r="K965" s="1" t="s">
        <v>432</v>
      </c>
      <c r="L965" s="1" t="s">
        <v>22</v>
      </c>
      <c r="M965" s="1" t="s">
        <v>22</v>
      </c>
      <c r="N965" s="1" t="s">
        <v>431</v>
      </c>
      <c r="O965" s="2">
        <v>40451</v>
      </c>
      <c r="P965" s="2">
        <v>40456</v>
      </c>
      <c r="Q965" s="1" t="s">
        <v>23</v>
      </c>
    </row>
    <row r="966" spans="1:17" x14ac:dyDescent="0.25">
      <c r="A966" s="1" t="s">
        <v>24</v>
      </c>
      <c r="B966" s="1" t="s">
        <v>371</v>
      </c>
      <c r="C966" s="1" t="s">
        <v>431</v>
      </c>
      <c r="D966" s="1" t="s">
        <v>640</v>
      </c>
      <c r="E966" s="1" t="s">
        <v>622</v>
      </c>
      <c r="F966" s="1" t="s">
        <v>19</v>
      </c>
      <c r="G966" s="1" t="s">
        <v>379</v>
      </c>
      <c r="H966" s="1" t="s">
        <v>49</v>
      </c>
      <c r="I966" s="1" t="s">
        <v>22</v>
      </c>
      <c r="J966" s="3">
        <v>-1959</v>
      </c>
      <c r="K966" s="1" t="s">
        <v>432</v>
      </c>
      <c r="L966" s="1" t="s">
        <v>22</v>
      </c>
      <c r="M966" s="1" t="s">
        <v>22</v>
      </c>
      <c r="N966" s="1" t="s">
        <v>431</v>
      </c>
      <c r="O966" s="2">
        <v>40451</v>
      </c>
      <c r="P966" s="2">
        <v>40456</v>
      </c>
      <c r="Q966" s="1" t="s">
        <v>23</v>
      </c>
    </row>
    <row r="967" spans="1:17" x14ac:dyDescent="0.25">
      <c r="A967" s="1" t="s">
        <v>24</v>
      </c>
      <c r="B967" s="1" t="s">
        <v>371</v>
      </c>
      <c r="C967" s="1" t="s">
        <v>431</v>
      </c>
      <c r="D967" s="1" t="s">
        <v>639</v>
      </c>
      <c r="E967" s="1" t="s">
        <v>620</v>
      </c>
      <c r="F967" s="1" t="s">
        <v>19</v>
      </c>
      <c r="G967" s="1" t="s">
        <v>379</v>
      </c>
      <c r="H967" s="1" t="s">
        <v>49</v>
      </c>
      <c r="I967" s="1" t="s">
        <v>22</v>
      </c>
      <c r="J967" s="3">
        <v>-734</v>
      </c>
      <c r="K967" s="1" t="s">
        <v>432</v>
      </c>
      <c r="L967" s="1" t="s">
        <v>22</v>
      </c>
      <c r="M967" s="1" t="s">
        <v>22</v>
      </c>
      <c r="N967" s="1" t="s">
        <v>431</v>
      </c>
      <c r="O967" s="2">
        <v>40451</v>
      </c>
      <c r="P967" s="2">
        <v>40456</v>
      </c>
      <c r="Q967" s="1" t="s">
        <v>23</v>
      </c>
    </row>
    <row r="968" spans="1:17" x14ac:dyDescent="0.25">
      <c r="A968" s="1" t="s">
        <v>24</v>
      </c>
      <c r="B968" s="1" t="s">
        <v>371</v>
      </c>
      <c r="C968" s="1" t="s">
        <v>431</v>
      </c>
      <c r="D968" s="1" t="s">
        <v>640</v>
      </c>
      <c r="E968" s="1" t="s">
        <v>622</v>
      </c>
      <c r="F968" s="1" t="s">
        <v>19</v>
      </c>
      <c r="G968" s="1" t="s">
        <v>379</v>
      </c>
      <c r="H968" s="1" t="s">
        <v>49</v>
      </c>
      <c r="I968" s="1" t="s">
        <v>22</v>
      </c>
      <c r="J968" s="3">
        <v>-326</v>
      </c>
      <c r="K968" s="1" t="s">
        <v>432</v>
      </c>
      <c r="L968" s="1" t="s">
        <v>22</v>
      </c>
      <c r="M968" s="1" t="s">
        <v>22</v>
      </c>
      <c r="N968" s="1" t="s">
        <v>431</v>
      </c>
      <c r="O968" s="2">
        <v>40451</v>
      </c>
      <c r="P968" s="2">
        <v>40456</v>
      </c>
      <c r="Q968" s="1" t="s">
        <v>23</v>
      </c>
    </row>
    <row r="969" spans="1:17" x14ac:dyDescent="0.25">
      <c r="A969" s="1" t="s">
        <v>24</v>
      </c>
      <c r="B969" s="1" t="s">
        <v>371</v>
      </c>
      <c r="C969" s="1" t="s">
        <v>431</v>
      </c>
      <c r="D969" s="1" t="s">
        <v>641</v>
      </c>
      <c r="E969" s="1" t="s">
        <v>620</v>
      </c>
      <c r="F969" s="1" t="s">
        <v>19</v>
      </c>
      <c r="G969" s="1" t="s">
        <v>248</v>
      </c>
      <c r="H969" s="1" t="s">
        <v>49</v>
      </c>
      <c r="I969" s="1" t="s">
        <v>22</v>
      </c>
      <c r="J969" s="3">
        <v>-1441</v>
      </c>
      <c r="K969" s="1" t="s">
        <v>432</v>
      </c>
      <c r="L969" s="1" t="s">
        <v>22</v>
      </c>
      <c r="M969" s="1" t="s">
        <v>22</v>
      </c>
      <c r="N969" s="1" t="s">
        <v>431</v>
      </c>
      <c r="O969" s="2">
        <v>40451</v>
      </c>
      <c r="P969" s="2">
        <v>40456</v>
      </c>
      <c r="Q969" s="1" t="s">
        <v>23</v>
      </c>
    </row>
    <row r="970" spans="1:17" x14ac:dyDescent="0.25">
      <c r="A970" s="1" t="s">
        <v>24</v>
      </c>
      <c r="B970" s="1" t="s">
        <v>371</v>
      </c>
      <c r="C970" s="1" t="s">
        <v>431</v>
      </c>
      <c r="D970" s="1" t="s">
        <v>642</v>
      </c>
      <c r="E970" s="1" t="s">
        <v>622</v>
      </c>
      <c r="F970" s="1" t="s">
        <v>19</v>
      </c>
      <c r="G970" s="1" t="s">
        <v>248</v>
      </c>
      <c r="H970" s="1" t="s">
        <v>49</v>
      </c>
      <c r="I970" s="1" t="s">
        <v>22</v>
      </c>
      <c r="J970" s="3">
        <v>-582</v>
      </c>
      <c r="K970" s="1" t="s">
        <v>432</v>
      </c>
      <c r="L970" s="1" t="s">
        <v>22</v>
      </c>
      <c r="M970" s="1" t="s">
        <v>22</v>
      </c>
      <c r="N970" s="1" t="s">
        <v>431</v>
      </c>
      <c r="O970" s="2">
        <v>40451</v>
      </c>
      <c r="P970" s="2">
        <v>40456</v>
      </c>
      <c r="Q970" s="1" t="s">
        <v>23</v>
      </c>
    </row>
    <row r="971" spans="1:17" x14ac:dyDescent="0.25">
      <c r="A971" s="1" t="s">
        <v>24</v>
      </c>
      <c r="B971" s="1" t="s">
        <v>371</v>
      </c>
      <c r="C971" s="1" t="s">
        <v>431</v>
      </c>
      <c r="D971" s="1" t="s">
        <v>641</v>
      </c>
      <c r="E971" s="1" t="s">
        <v>620</v>
      </c>
      <c r="F971" s="1" t="s">
        <v>19</v>
      </c>
      <c r="G971" s="1" t="s">
        <v>248</v>
      </c>
      <c r="H971" s="1" t="s">
        <v>49</v>
      </c>
      <c r="I971" s="1" t="s">
        <v>22</v>
      </c>
      <c r="J971" s="3">
        <v>-240</v>
      </c>
      <c r="K971" s="1" t="s">
        <v>432</v>
      </c>
      <c r="L971" s="1" t="s">
        <v>22</v>
      </c>
      <c r="M971" s="1" t="s">
        <v>22</v>
      </c>
      <c r="N971" s="1" t="s">
        <v>431</v>
      </c>
      <c r="O971" s="2">
        <v>40451</v>
      </c>
      <c r="P971" s="2">
        <v>40456</v>
      </c>
      <c r="Q971" s="1" t="s">
        <v>23</v>
      </c>
    </row>
    <row r="972" spans="1:17" x14ac:dyDescent="0.25">
      <c r="A972" s="1" t="s">
        <v>24</v>
      </c>
      <c r="B972" s="1" t="s">
        <v>371</v>
      </c>
      <c r="C972" s="1" t="s">
        <v>431</v>
      </c>
      <c r="D972" s="1" t="s">
        <v>642</v>
      </c>
      <c r="E972" s="1" t="s">
        <v>622</v>
      </c>
      <c r="F972" s="1" t="s">
        <v>19</v>
      </c>
      <c r="G972" s="1" t="s">
        <v>248</v>
      </c>
      <c r="H972" s="1" t="s">
        <v>49</v>
      </c>
      <c r="I972" s="1" t="s">
        <v>22</v>
      </c>
      <c r="J972" s="3">
        <v>-97</v>
      </c>
      <c r="K972" s="1" t="s">
        <v>432</v>
      </c>
      <c r="L972" s="1" t="s">
        <v>22</v>
      </c>
      <c r="M972" s="1" t="s">
        <v>22</v>
      </c>
      <c r="N972" s="1" t="s">
        <v>431</v>
      </c>
      <c r="O972" s="2">
        <v>40451</v>
      </c>
      <c r="P972" s="2">
        <v>40456</v>
      </c>
      <c r="Q972" s="1" t="s">
        <v>23</v>
      </c>
    </row>
    <row r="973" spans="1:17" x14ac:dyDescent="0.25">
      <c r="A973" s="1" t="s">
        <v>24</v>
      </c>
      <c r="B973" s="1" t="s">
        <v>371</v>
      </c>
      <c r="C973" s="1" t="s">
        <v>433</v>
      </c>
      <c r="D973" s="1" t="s">
        <v>637</v>
      </c>
      <c r="E973" s="1" t="s">
        <v>620</v>
      </c>
      <c r="F973" s="1" t="s">
        <v>19</v>
      </c>
      <c r="G973" s="1" t="s">
        <v>188</v>
      </c>
      <c r="H973" s="1" t="s">
        <v>21</v>
      </c>
      <c r="I973" s="1" t="s">
        <v>22</v>
      </c>
      <c r="J973" s="3">
        <v>24684</v>
      </c>
      <c r="K973" s="1" t="s">
        <v>434</v>
      </c>
      <c r="L973" s="1" t="s">
        <v>22</v>
      </c>
      <c r="M973" s="1" t="s">
        <v>22</v>
      </c>
      <c r="N973" s="1" t="s">
        <v>433</v>
      </c>
      <c r="O973" s="2">
        <v>40451</v>
      </c>
      <c r="P973" s="2">
        <v>40456</v>
      </c>
      <c r="Q973" s="1" t="s">
        <v>23</v>
      </c>
    </row>
    <row r="974" spans="1:17" x14ac:dyDescent="0.25">
      <c r="A974" s="1" t="s">
        <v>24</v>
      </c>
      <c r="B974" s="1" t="s">
        <v>371</v>
      </c>
      <c r="C974" s="1" t="s">
        <v>433</v>
      </c>
      <c r="D974" s="1" t="s">
        <v>638</v>
      </c>
      <c r="E974" s="1" t="s">
        <v>622</v>
      </c>
      <c r="F974" s="1" t="s">
        <v>19</v>
      </c>
      <c r="G974" s="1" t="s">
        <v>188</v>
      </c>
      <c r="H974" s="1" t="s">
        <v>21</v>
      </c>
      <c r="I974" s="1" t="s">
        <v>22</v>
      </c>
      <c r="J974" s="3">
        <v>9991</v>
      </c>
      <c r="K974" s="1" t="s">
        <v>434</v>
      </c>
      <c r="L974" s="1" t="s">
        <v>22</v>
      </c>
      <c r="M974" s="1" t="s">
        <v>22</v>
      </c>
      <c r="N974" s="1" t="s">
        <v>433</v>
      </c>
      <c r="O974" s="2">
        <v>40451</v>
      </c>
      <c r="P974" s="2">
        <v>40456</v>
      </c>
      <c r="Q974" s="1" t="s">
        <v>23</v>
      </c>
    </row>
    <row r="975" spans="1:17" x14ac:dyDescent="0.25">
      <c r="A975" s="1" t="s">
        <v>24</v>
      </c>
      <c r="B975" s="1" t="s">
        <v>371</v>
      </c>
      <c r="C975" s="1" t="s">
        <v>433</v>
      </c>
      <c r="D975" s="1" t="s">
        <v>637</v>
      </c>
      <c r="E975" s="1" t="s">
        <v>620</v>
      </c>
      <c r="F975" s="1" t="s">
        <v>19</v>
      </c>
      <c r="G975" s="1" t="s">
        <v>188</v>
      </c>
      <c r="H975" s="1" t="s">
        <v>21</v>
      </c>
      <c r="I975" s="1" t="s">
        <v>22</v>
      </c>
      <c r="J975" s="3">
        <v>4105</v>
      </c>
      <c r="K975" s="1" t="s">
        <v>434</v>
      </c>
      <c r="L975" s="1" t="s">
        <v>22</v>
      </c>
      <c r="M975" s="1" t="s">
        <v>22</v>
      </c>
      <c r="N975" s="1" t="s">
        <v>433</v>
      </c>
      <c r="O975" s="2">
        <v>40451</v>
      </c>
      <c r="P975" s="2">
        <v>40456</v>
      </c>
      <c r="Q975" s="1" t="s">
        <v>23</v>
      </c>
    </row>
    <row r="976" spans="1:17" x14ac:dyDescent="0.25">
      <c r="A976" s="1" t="s">
        <v>24</v>
      </c>
      <c r="B976" s="1" t="s">
        <v>371</v>
      </c>
      <c r="C976" s="1" t="s">
        <v>433</v>
      </c>
      <c r="D976" s="1" t="s">
        <v>638</v>
      </c>
      <c r="E976" s="1" t="s">
        <v>622</v>
      </c>
      <c r="F976" s="1" t="s">
        <v>19</v>
      </c>
      <c r="G976" s="1" t="s">
        <v>188</v>
      </c>
      <c r="H976" s="1" t="s">
        <v>21</v>
      </c>
      <c r="I976" s="1" t="s">
        <v>22</v>
      </c>
      <c r="J976" s="3">
        <v>1662</v>
      </c>
      <c r="K976" s="1" t="s">
        <v>434</v>
      </c>
      <c r="L976" s="1" t="s">
        <v>22</v>
      </c>
      <c r="M976" s="1" t="s">
        <v>22</v>
      </c>
      <c r="N976" s="1" t="s">
        <v>433</v>
      </c>
      <c r="O976" s="2">
        <v>40451</v>
      </c>
      <c r="P976" s="2">
        <v>40456</v>
      </c>
      <c r="Q976" s="1" t="s">
        <v>23</v>
      </c>
    </row>
    <row r="977" spans="1:17" x14ac:dyDescent="0.25">
      <c r="A977" s="1" t="s">
        <v>24</v>
      </c>
      <c r="B977" s="1" t="s">
        <v>371</v>
      </c>
      <c r="C977" s="1" t="s">
        <v>433</v>
      </c>
      <c r="D977" s="1" t="s">
        <v>639</v>
      </c>
      <c r="E977" s="1" t="s">
        <v>620</v>
      </c>
      <c r="F977" s="1" t="s">
        <v>19</v>
      </c>
      <c r="G977" s="1" t="s">
        <v>379</v>
      </c>
      <c r="H977" s="1" t="s">
        <v>49</v>
      </c>
      <c r="I977" s="1" t="s">
        <v>22</v>
      </c>
      <c r="J977" s="3">
        <v>-1248</v>
      </c>
      <c r="K977" s="1" t="s">
        <v>434</v>
      </c>
      <c r="L977" s="1" t="s">
        <v>22</v>
      </c>
      <c r="M977" s="1" t="s">
        <v>22</v>
      </c>
      <c r="N977" s="1" t="s">
        <v>433</v>
      </c>
      <c r="O977" s="2">
        <v>40451</v>
      </c>
      <c r="P977" s="2">
        <v>40456</v>
      </c>
      <c r="Q977" s="1" t="s">
        <v>23</v>
      </c>
    </row>
    <row r="978" spans="1:17" x14ac:dyDescent="0.25">
      <c r="A978" s="1" t="s">
        <v>24</v>
      </c>
      <c r="B978" s="1" t="s">
        <v>371</v>
      </c>
      <c r="C978" s="1" t="s">
        <v>433</v>
      </c>
      <c r="D978" s="1" t="s">
        <v>640</v>
      </c>
      <c r="E978" s="1" t="s">
        <v>622</v>
      </c>
      <c r="F978" s="1" t="s">
        <v>19</v>
      </c>
      <c r="G978" s="1" t="s">
        <v>379</v>
      </c>
      <c r="H978" s="1" t="s">
        <v>49</v>
      </c>
      <c r="I978" s="1" t="s">
        <v>22</v>
      </c>
      <c r="J978" s="3">
        <v>-555</v>
      </c>
      <c r="K978" s="1" t="s">
        <v>434</v>
      </c>
      <c r="L978" s="1" t="s">
        <v>22</v>
      </c>
      <c r="M978" s="1" t="s">
        <v>22</v>
      </c>
      <c r="N978" s="1" t="s">
        <v>433</v>
      </c>
      <c r="O978" s="2">
        <v>40451</v>
      </c>
      <c r="P978" s="2">
        <v>40456</v>
      </c>
      <c r="Q978" s="1" t="s">
        <v>23</v>
      </c>
    </row>
    <row r="979" spans="1:17" x14ac:dyDescent="0.25">
      <c r="A979" s="1" t="s">
        <v>24</v>
      </c>
      <c r="B979" s="1" t="s">
        <v>371</v>
      </c>
      <c r="C979" s="1" t="s">
        <v>433</v>
      </c>
      <c r="D979" s="1" t="s">
        <v>639</v>
      </c>
      <c r="E979" s="1" t="s">
        <v>620</v>
      </c>
      <c r="F979" s="1" t="s">
        <v>19</v>
      </c>
      <c r="G979" s="1" t="s">
        <v>379</v>
      </c>
      <c r="H979" s="1" t="s">
        <v>49</v>
      </c>
      <c r="I979" s="1" t="s">
        <v>22</v>
      </c>
      <c r="J979" s="3">
        <v>-207</v>
      </c>
      <c r="K979" s="1" t="s">
        <v>434</v>
      </c>
      <c r="L979" s="1" t="s">
        <v>22</v>
      </c>
      <c r="M979" s="1" t="s">
        <v>22</v>
      </c>
      <c r="N979" s="1" t="s">
        <v>433</v>
      </c>
      <c r="O979" s="2">
        <v>40451</v>
      </c>
      <c r="P979" s="2">
        <v>40456</v>
      </c>
      <c r="Q979" s="1" t="s">
        <v>23</v>
      </c>
    </row>
    <row r="980" spans="1:17" x14ac:dyDescent="0.25">
      <c r="A980" s="1" t="s">
        <v>17</v>
      </c>
      <c r="B980" s="1" t="s">
        <v>541</v>
      </c>
      <c r="C980" s="1" t="s">
        <v>673</v>
      </c>
      <c r="D980" s="1" t="s">
        <v>674</v>
      </c>
      <c r="E980" s="1" t="s">
        <v>541</v>
      </c>
      <c r="F980" s="1" t="s">
        <v>19</v>
      </c>
      <c r="G980" s="1" t="s">
        <v>33</v>
      </c>
      <c r="H980" s="1" t="s">
        <v>21</v>
      </c>
      <c r="I980" s="1" t="s">
        <v>22</v>
      </c>
      <c r="J980" s="3">
        <v>18</v>
      </c>
      <c r="K980" s="1" t="s">
        <v>675</v>
      </c>
      <c r="L980" s="1" t="s">
        <v>22</v>
      </c>
      <c r="M980" s="1" t="s">
        <v>22</v>
      </c>
      <c r="N980" s="1" t="s">
        <v>673</v>
      </c>
      <c r="O980" s="2">
        <v>40451</v>
      </c>
      <c r="P980" s="2">
        <v>40469</v>
      </c>
      <c r="Q980" s="1" t="s">
        <v>23</v>
      </c>
    </row>
    <row r="981" spans="1:17" x14ac:dyDescent="0.25">
      <c r="A981" s="1" t="s">
        <v>17</v>
      </c>
      <c r="B981" s="1" t="s">
        <v>541</v>
      </c>
      <c r="C981" s="1" t="s">
        <v>673</v>
      </c>
      <c r="D981" s="1" t="s">
        <v>668</v>
      </c>
      <c r="E981" s="1" t="s">
        <v>541</v>
      </c>
      <c r="F981" s="1" t="s">
        <v>19</v>
      </c>
      <c r="G981" s="1" t="s">
        <v>60</v>
      </c>
      <c r="H981" s="1" t="s">
        <v>21</v>
      </c>
      <c r="I981" s="1" t="s">
        <v>22</v>
      </c>
      <c r="J981" s="3">
        <v>-4915</v>
      </c>
      <c r="K981" s="1" t="s">
        <v>675</v>
      </c>
      <c r="L981" s="1" t="s">
        <v>22</v>
      </c>
      <c r="M981" s="1" t="s">
        <v>22</v>
      </c>
      <c r="N981" s="1" t="s">
        <v>673</v>
      </c>
      <c r="O981" s="2">
        <v>40451</v>
      </c>
      <c r="P981" s="2">
        <v>40469</v>
      </c>
      <c r="Q981" s="1" t="s">
        <v>23</v>
      </c>
    </row>
    <row r="982" spans="1:17" x14ac:dyDescent="0.25">
      <c r="A982" s="1" t="s">
        <v>17</v>
      </c>
      <c r="B982" s="1" t="s">
        <v>541</v>
      </c>
      <c r="C982" s="1" t="s">
        <v>673</v>
      </c>
      <c r="D982" s="1" t="s">
        <v>670</v>
      </c>
      <c r="E982" s="1" t="s">
        <v>541</v>
      </c>
      <c r="F982" s="1" t="s">
        <v>19</v>
      </c>
      <c r="G982" s="1" t="s">
        <v>61</v>
      </c>
      <c r="H982" s="1" t="s">
        <v>49</v>
      </c>
      <c r="I982" s="1" t="s">
        <v>22</v>
      </c>
      <c r="J982" s="3">
        <v>-128</v>
      </c>
      <c r="K982" s="1" t="s">
        <v>675</v>
      </c>
      <c r="L982" s="1" t="s">
        <v>22</v>
      </c>
      <c r="M982" s="1" t="s">
        <v>22</v>
      </c>
      <c r="N982" s="1" t="s">
        <v>673</v>
      </c>
      <c r="O982" s="2">
        <v>40451</v>
      </c>
      <c r="P982" s="2">
        <v>40469</v>
      </c>
      <c r="Q982" s="1" t="s">
        <v>23</v>
      </c>
    </row>
    <row r="983" spans="1:17" x14ac:dyDescent="0.25">
      <c r="A983" s="1" t="s">
        <v>17</v>
      </c>
      <c r="B983" s="1" t="s">
        <v>541</v>
      </c>
      <c r="C983" s="1" t="s">
        <v>673</v>
      </c>
      <c r="D983" s="1" t="s">
        <v>672</v>
      </c>
      <c r="E983" s="1" t="s">
        <v>541</v>
      </c>
      <c r="F983" s="1" t="s">
        <v>19</v>
      </c>
      <c r="G983" s="1" t="s">
        <v>228</v>
      </c>
      <c r="H983" s="1" t="s">
        <v>21</v>
      </c>
      <c r="I983" s="1" t="s">
        <v>22</v>
      </c>
      <c r="J983" s="3">
        <v>-22624</v>
      </c>
      <c r="K983" s="1" t="s">
        <v>675</v>
      </c>
      <c r="L983" s="1" t="s">
        <v>22</v>
      </c>
      <c r="M983" s="1" t="s">
        <v>22</v>
      </c>
      <c r="N983" s="1" t="s">
        <v>673</v>
      </c>
      <c r="O983" s="2">
        <v>40451</v>
      </c>
      <c r="P983" s="2">
        <v>40469</v>
      </c>
      <c r="Q983" s="1" t="s">
        <v>23</v>
      </c>
    </row>
    <row r="984" spans="1:17" x14ac:dyDescent="0.25">
      <c r="A984" s="1" t="s">
        <v>17</v>
      </c>
      <c r="B984" s="1" t="s">
        <v>541</v>
      </c>
      <c r="C984" s="1" t="s">
        <v>673</v>
      </c>
      <c r="D984" s="1" t="s">
        <v>671</v>
      </c>
      <c r="E984" s="1" t="s">
        <v>541</v>
      </c>
      <c r="F984" s="1" t="s">
        <v>19</v>
      </c>
      <c r="G984" s="1" t="s">
        <v>216</v>
      </c>
      <c r="H984" s="1" t="s">
        <v>21</v>
      </c>
      <c r="I984" s="1" t="s">
        <v>22</v>
      </c>
      <c r="J984" s="3">
        <v>39013</v>
      </c>
      <c r="K984" s="1" t="s">
        <v>675</v>
      </c>
      <c r="L984" s="1" t="s">
        <v>22</v>
      </c>
      <c r="M984" s="1" t="s">
        <v>22</v>
      </c>
      <c r="N984" s="1" t="s">
        <v>673</v>
      </c>
      <c r="O984" s="2">
        <v>40451</v>
      </c>
      <c r="P984" s="2">
        <v>40469</v>
      </c>
      <c r="Q984" s="1" t="s">
        <v>23</v>
      </c>
    </row>
    <row r="985" spans="1:17" x14ac:dyDescent="0.25">
      <c r="A985" s="1" t="s">
        <v>24</v>
      </c>
      <c r="B985" s="1" t="s">
        <v>371</v>
      </c>
      <c r="C985" s="1" t="s">
        <v>433</v>
      </c>
      <c r="D985" s="1" t="s">
        <v>640</v>
      </c>
      <c r="E985" s="1" t="s">
        <v>622</v>
      </c>
      <c r="F985" s="1" t="s">
        <v>19</v>
      </c>
      <c r="G985" s="1" t="s">
        <v>379</v>
      </c>
      <c r="H985" s="1" t="s">
        <v>49</v>
      </c>
      <c r="I985" s="1" t="s">
        <v>22</v>
      </c>
      <c r="J985" s="3">
        <v>-92</v>
      </c>
      <c r="K985" s="1" t="s">
        <v>434</v>
      </c>
      <c r="L985" s="1" t="s">
        <v>22</v>
      </c>
      <c r="M985" s="1" t="s">
        <v>22</v>
      </c>
      <c r="N985" s="1" t="s">
        <v>433</v>
      </c>
      <c r="O985" s="2">
        <v>40451</v>
      </c>
      <c r="P985" s="2">
        <v>40456</v>
      </c>
      <c r="Q985" s="1" t="s">
        <v>23</v>
      </c>
    </row>
    <row r="986" spans="1:17" x14ac:dyDescent="0.25">
      <c r="A986" s="1" t="s">
        <v>24</v>
      </c>
      <c r="B986" s="1" t="s">
        <v>371</v>
      </c>
      <c r="C986" s="1" t="s">
        <v>433</v>
      </c>
      <c r="D986" s="1" t="s">
        <v>641</v>
      </c>
      <c r="E986" s="1" t="s">
        <v>620</v>
      </c>
      <c r="F986" s="1" t="s">
        <v>19</v>
      </c>
      <c r="G986" s="1" t="s">
        <v>248</v>
      </c>
      <c r="H986" s="1" t="s">
        <v>49</v>
      </c>
      <c r="I986" s="1" t="s">
        <v>22</v>
      </c>
      <c r="J986" s="3">
        <v>-191</v>
      </c>
      <c r="K986" s="1" t="s">
        <v>434</v>
      </c>
      <c r="L986" s="1" t="s">
        <v>22</v>
      </c>
      <c r="M986" s="1" t="s">
        <v>22</v>
      </c>
      <c r="N986" s="1" t="s">
        <v>433</v>
      </c>
      <c r="O986" s="2">
        <v>40451</v>
      </c>
      <c r="P986" s="2">
        <v>40456</v>
      </c>
      <c r="Q986" s="1" t="s">
        <v>23</v>
      </c>
    </row>
    <row r="987" spans="1:17" x14ac:dyDescent="0.25">
      <c r="A987" s="1" t="s">
        <v>24</v>
      </c>
      <c r="B987" s="1" t="s">
        <v>371</v>
      </c>
      <c r="C987" s="1" t="s">
        <v>433</v>
      </c>
      <c r="D987" s="1" t="s">
        <v>642</v>
      </c>
      <c r="E987" s="1" t="s">
        <v>622</v>
      </c>
      <c r="F987" s="1" t="s">
        <v>19</v>
      </c>
      <c r="G987" s="1" t="s">
        <v>248</v>
      </c>
      <c r="H987" s="1" t="s">
        <v>49</v>
      </c>
      <c r="I987" s="1" t="s">
        <v>22</v>
      </c>
      <c r="J987" s="3">
        <v>-78</v>
      </c>
      <c r="K987" s="1" t="s">
        <v>434</v>
      </c>
      <c r="L987" s="1" t="s">
        <v>22</v>
      </c>
      <c r="M987" s="1" t="s">
        <v>22</v>
      </c>
      <c r="N987" s="1" t="s">
        <v>433</v>
      </c>
      <c r="O987" s="2">
        <v>40451</v>
      </c>
      <c r="P987" s="2">
        <v>40456</v>
      </c>
      <c r="Q987" s="1" t="s">
        <v>23</v>
      </c>
    </row>
    <row r="988" spans="1:17" x14ac:dyDescent="0.25">
      <c r="A988" s="1" t="s">
        <v>24</v>
      </c>
      <c r="B988" s="1" t="s">
        <v>371</v>
      </c>
      <c r="C988" s="1" t="s">
        <v>433</v>
      </c>
      <c r="D988" s="1" t="s">
        <v>641</v>
      </c>
      <c r="E988" s="1" t="s">
        <v>620</v>
      </c>
      <c r="F988" s="1" t="s">
        <v>19</v>
      </c>
      <c r="G988" s="1" t="s">
        <v>248</v>
      </c>
      <c r="H988" s="1" t="s">
        <v>49</v>
      </c>
      <c r="I988" s="1" t="s">
        <v>22</v>
      </c>
      <c r="J988" s="3">
        <v>-31</v>
      </c>
      <c r="K988" s="1" t="s">
        <v>434</v>
      </c>
      <c r="L988" s="1" t="s">
        <v>22</v>
      </c>
      <c r="M988" s="1" t="s">
        <v>22</v>
      </c>
      <c r="N988" s="1" t="s">
        <v>433</v>
      </c>
      <c r="O988" s="2">
        <v>40451</v>
      </c>
      <c r="P988" s="2">
        <v>40456</v>
      </c>
      <c r="Q988" s="1" t="s">
        <v>23</v>
      </c>
    </row>
    <row r="989" spans="1:17" x14ac:dyDescent="0.25">
      <c r="A989" s="1" t="s">
        <v>24</v>
      </c>
      <c r="B989" s="1" t="s">
        <v>371</v>
      </c>
      <c r="C989" s="1" t="s">
        <v>433</v>
      </c>
      <c r="D989" s="1" t="s">
        <v>642</v>
      </c>
      <c r="E989" s="1" t="s">
        <v>622</v>
      </c>
      <c r="F989" s="1" t="s">
        <v>19</v>
      </c>
      <c r="G989" s="1" t="s">
        <v>248</v>
      </c>
      <c r="H989" s="1" t="s">
        <v>49</v>
      </c>
      <c r="I989" s="1" t="s">
        <v>22</v>
      </c>
      <c r="J989" s="3">
        <v>-13</v>
      </c>
      <c r="K989" s="1" t="s">
        <v>434</v>
      </c>
      <c r="L989" s="1" t="s">
        <v>22</v>
      </c>
      <c r="M989" s="1" t="s">
        <v>22</v>
      </c>
      <c r="N989" s="1" t="s">
        <v>433</v>
      </c>
      <c r="O989" s="2">
        <v>40451</v>
      </c>
      <c r="P989" s="2">
        <v>40456</v>
      </c>
      <c r="Q989" s="1" t="s">
        <v>23</v>
      </c>
    </row>
    <row r="990" spans="1:17" x14ac:dyDescent="0.25">
      <c r="A990" s="1" t="s">
        <v>24</v>
      </c>
      <c r="B990" s="1" t="s">
        <v>371</v>
      </c>
      <c r="C990" s="1" t="s">
        <v>435</v>
      </c>
      <c r="D990" s="1" t="s">
        <v>637</v>
      </c>
      <c r="E990" s="1" t="s">
        <v>620</v>
      </c>
      <c r="F990" s="1" t="s">
        <v>19</v>
      </c>
      <c r="G990" s="1" t="s">
        <v>188</v>
      </c>
      <c r="H990" s="1" t="s">
        <v>21</v>
      </c>
      <c r="I990" s="1" t="s">
        <v>22</v>
      </c>
      <c r="J990" s="3">
        <v>-1676</v>
      </c>
      <c r="K990" s="1" t="s">
        <v>436</v>
      </c>
      <c r="L990" s="1" t="s">
        <v>22</v>
      </c>
      <c r="M990" s="1" t="s">
        <v>22</v>
      </c>
      <c r="N990" s="1" t="s">
        <v>435</v>
      </c>
      <c r="O990" s="2">
        <v>40451</v>
      </c>
      <c r="P990" s="2">
        <v>40456</v>
      </c>
      <c r="Q990" s="1" t="s">
        <v>23</v>
      </c>
    </row>
    <row r="991" spans="1:17" x14ac:dyDescent="0.25">
      <c r="A991" s="1" t="s">
        <v>24</v>
      </c>
      <c r="B991" s="1" t="s">
        <v>371</v>
      </c>
      <c r="C991" s="1" t="s">
        <v>435</v>
      </c>
      <c r="D991" s="1" t="s">
        <v>638</v>
      </c>
      <c r="E991" s="1" t="s">
        <v>622</v>
      </c>
      <c r="F991" s="1" t="s">
        <v>19</v>
      </c>
      <c r="G991" s="1" t="s">
        <v>188</v>
      </c>
      <c r="H991" s="1" t="s">
        <v>21</v>
      </c>
      <c r="I991" s="1" t="s">
        <v>22</v>
      </c>
      <c r="J991" s="3">
        <v>-678</v>
      </c>
      <c r="K991" s="1" t="s">
        <v>436</v>
      </c>
      <c r="L991" s="1" t="s">
        <v>22</v>
      </c>
      <c r="M991" s="1" t="s">
        <v>22</v>
      </c>
      <c r="N991" s="1" t="s">
        <v>435</v>
      </c>
      <c r="O991" s="2">
        <v>40451</v>
      </c>
      <c r="P991" s="2">
        <v>40456</v>
      </c>
      <c r="Q991" s="1" t="s">
        <v>23</v>
      </c>
    </row>
    <row r="992" spans="1:17" x14ac:dyDescent="0.25">
      <c r="A992" s="1" t="s">
        <v>24</v>
      </c>
      <c r="B992" s="1" t="s">
        <v>371</v>
      </c>
      <c r="C992" s="1" t="s">
        <v>435</v>
      </c>
      <c r="D992" s="1" t="s">
        <v>637</v>
      </c>
      <c r="E992" s="1" t="s">
        <v>620</v>
      </c>
      <c r="F992" s="1" t="s">
        <v>19</v>
      </c>
      <c r="G992" s="1" t="s">
        <v>188</v>
      </c>
      <c r="H992" s="1" t="s">
        <v>21</v>
      </c>
      <c r="I992" s="1" t="s">
        <v>22</v>
      </c>
      <c r="J992" s="3">
        <v>-279</v>
      </c>
      <c r="K992" s="1" t="s">
        <v>436</v>
      </c>
      <c r="L992" s="1" t="s">
        <v>22</v>
      </c>
      <c r="M992" s="1" t="s">
        <v>22</v>
      </c>
      <c r="N992" s="1" t="s">
        <v>435</v>
      </c>
      <c r="O992" s="2">
        <v>40451</v>
      </c>
      <c r="P992" s="2">
        <v>40456</v>
      </c>
      <c r="Q992" s="1" t="s">
        <v>23</v>
      </c>
    </row>
    <row r="993" spans="1:17" x14ac:dyDescent="0.25">
      <c r="A993" s="1" t="s">
        <v>24</v>
      </c>
      <c r="B993" s="1" t="s">
        <v>371</v>
      </c>
      <c r="C993" s="1" t="s">
        <v>435</v>
      </c>
      <c r="D993" s="1" t="s">
        <v>638</v>
      </c>
      <c r="E993" s="1" t="s">
        <v>622</v>
      </c>
      <c r="F993" s="1" t="s">
        <v>19</v>
      </c>
      <c r="G993" s="1" t="s">
        <v>188</v>
      </c>
      <c r="H993" s="1" t="s">
        <v>21</v>
      </c>
      <c r="I993" s="1" t="s">
        <v>22</v>
      </c>
      <c r="J993" s="3">
        <v>-113</v>
      </c>
      <c r="K993" s="1" t="s">
        <v>436</v>
      </c>
      <c r="L993" s="1" t="s">
        <v>22</v>
      </c>
      <c r="M993" s="1" t="s">
        <v>22</v>
      </c>
      <c r="N993" s="1" t="s">
        <v>435</v>
      </c>
      <c r="O993" s="2">
        <v>40451</v>
      </c>
      <c r="P993" s="2">
        <v>40456</v>
      </c>
      <c r="Q993" s="1" t="s">
        <v>23</v>
      </c>
    </row>
    <row r="994" spans="1:17" x14ac:dyDescent="0.25">
      <c r="A994" s="1" t="s">
        <v>24</v>
      </c>
      <c r="B994" s="1" t="s">
        <v>371</v>
      </c>
      <c r="C994" s="1" t="s">
        <v>435</v>
      </c>
      <c r="D994" s="1" t="s">
        <v>639</v>
      </c>
      <c r="E994" s="1" t="s">
        <v>620</v>
      </c>
      <c r="F994" s="1" t="s">
        <v>19</v>
      </c>
      <c r="G994" s="1" t="s">
        <v>379</v>
      </c>
      <c r="H994" s="1" t="s">
        <v>49</v>
      </c>
      <c r="I994" s="1" t="s">
        <v>22</v>
      </c>
      <c r="J994" s="3">
        <v>4735</v>
      </c>
      <c r="K994" s="1" t="s">
        <v>436</v>
      </c>
      <c r="L994" s="1" t="s">
        <v>22</v>
      </c>
      <c r="M994" s="1" t="s">
        <v>22</v>
      </c>
      <c r="N994" s="1" t="s">
        <v>435</v>
      </c>
      <c r="O994" s="2">
        <v>40451</v>
      </c>
      <c r="P994" s="2">
        <v>40456</v>
      </c>
      <c r="Q994" s="1" t="s">
        <v>23</v>
      </c>
    </row>
    <row r="995" spans="1:17" x14ac:dyDescent="0.25">
      <c r="A995" s="1" t="s">
        <v>24</v>
      </c>
      <c r="B995" s="1" t="s">
        <v>371</v>
      </c>
      <c r="C995" s="1" t="s">
        <v>435</v>
      </c>
      <c r="D995" s="1" t="s">
        <v>640</v>
      </c>
      <c r="E995" s="1" t="s">
        <v>622</v>
      </c>
      <c r="F995" s="1" t="s">
        <v>19</v>
      </c>
      <c r="G995" s="1" t="s">
        <v>379</v>
      </c>
      <c r="H995" s="1" t="s">
        <v>49</v>
      </c>
      <c r="I995" s="1" t="s">
        <v>22</v>
      </c>
      <c r="J995" s="3">
        <v>2105</v>
      </c>
      <c r="K995" s="1" t="s">
        <v>436</v>
      </c>
      <c r="L995" s="1" t="s">
        <v>22</v>
      </c>
      <c r="M995" s="1" t="s">
        <v>22</v>
      </c>
      <c r="N995" s="1" t="s">
        <v>435</v>
      </c>
      <c r="O995" s="2">
        <v>40451</v>
      </c>
      <c r="P995" s="2">
        <v>40456</v>
      </c>
      <c r="Q995" s="1" t="s">
        <v>23</v>
      </c>
    </row>
    <row r="996" spans="1:17" x14ac:dyDescent="0.25">
      <c r="A996" s="1" t="s">
        <v>24</v>
      </c>
      <c r="B996" s="1" t="s">
        <v>371</v>
      </c>
      <c r="C996" s="1" t="s">
        <v>435</v>
      </c>
      <c r="D996" s="1" t="s">
        <v>639</v>
      </c>
      <c r="E996" s="1" t="s">
        <v>620</v>
      </c>
      <c r="F996" s="1" t="s">
        <v>19</v>
      </c>
      <c r="G996" s="1" t="s">
        <v>379</v>
      </c>
      <c r="H996" s="1" t="s">
        <v>49</v>
      </c>
      <c r="I996" s="1" t="s">
        <v>22</v>
      </c>
      <c r="J996" s="3">
        <v>787</v>
      </c>
      <c r="K996" s="1" t="s">
        <v>436</v>
      </c>
      <c r="L996" s="1" t="s">
        <v>22</v>
      </c>
      <c r="M996" s="1" t="s">
        <v>22</v>
      </c>
      <c r="N996" s="1" t="s">
        <v>435</v>
      </c>
      <c r="O996" s="2">
        <v>40451</v>
      </c>
      <c r="P996" s="2">
        <v>40456</v>
      </c>
      <c r="Q996" s="1" t="s">
        <v>23</v>
      </c>
    </row>
    <row r="997" spans="1:17" x14ac:dyDescent="0.25">
      <c r="A997" s="1" t="s">
        <v>24</v>
      </c>
      <c r="B997" s="1" t="s">
        <v>371</v>
      </c>
      <c r="C997" s="1" t="s">
        <v>435</v>
      </c>
      <c r="D997" s="1" t="s">
        <v>640</v>
      </c>
      <c r="E997" s="1" t="s">
        <v>622</v>
      </c>
      <c r="F997" s="1" t="s">
        <v>19</v>
      </c>
      <c r="G997" s="1" t="s">
        <v>379</v>
      </c>
      <c r="H997" s="1" t="s">
        <v>49</v>
      </c>
      <c r="I997" s="1" t="s">
        <v>22</v>
      </c>
      <c r="J997" s="3">
        <v>350</v>
      </c>
      <c r="K997" s="1" t="s">
        <v>436</v>
      </c>
      <c r="L997" s="1" t="s">
        <v>22</v>
      </c>
      <c r="M997" s="1" t="s">
        <v>22</v>
      </c>
      <c r="N997" s="1" t="s">
        <v>435</v>
      </c>
      <c r="O997" s="2">
        <v>40451</v>
      </c>
      <c r="P997" s="2">
        <v>40456</v>
      </c>
      <c r="Q997" s="1" t="s">
        <v>23</v>
      </c>
    </row>
    <row r="998" spans="1:17" x14ac:dyDescent="0.25">
      <c r="A998" s="1" t="s">
        <v>24</v>
      </c>
      <c r="B998" s="1" t="s">
        <v>371</v>
      </c>
      <c r="C998" s="1" t="s">
        <v>435</v>
      </c>
      <c r="D998" s="1" t="s">
        <v>641</v>
      </c>
      <c r="E998" s="1" t="s">
        <v>620</v>
      </c>
      <c r="F998" s="1" t="s">
        <v>19</v>
      </c>
      <c r="G998" s="1" t="s">
        <v>248</v>
      </c>
      <c r="H998" s="1" t="s">
        <v>49</v>
      </c>
      <c r="I998" s="1" t="s">
        <v>22</v>
      </c>
      <c r="J998" s="3">
        <v>-671</v>
      </c>
      <c r="K998" s="1" t="s">
        <v>436</v>
      </c>
      <c r="L998" s="1" t="s">
        <v>22</v>
      </c>
      <c r="M998" s="1" t="s">
        <v>22</v>
      </c>
      <c r="N998" s="1" t="s">
        <v>435</v>
      </c>
      <c r="O998" s="2">
        <v>40451</v>
      </c>
      <c r="P998" s="2">
        <v>40456</v>
      </c>
      <c r="Q998" s="1" t="s">
        <v>23</v>
      </c>
    </row>
    <row r="999" spans="1:17" x14ac:dyDescent="0.25">
      <c r="A999" s="1" t="s">
        <v>24</v>
      </c>
      <c r="B999" s="1" t="s">
        <v>371</v>
      </c>
      <c r="C999" s="1" t="s">
        <v>435</v>
      </c>
      <c r="D999" s="1" t="s">
        <v>642</v>
      </c>
      <c r="E999" s="1" t="s">
        <v>622</v>
      </c>
      <c r="F999" s="1" t="s">
        <v>19</v>
      </c>
      <c r="G999" s="1" t="s">
        <v>248</v>
      </c>
      <c r="H999" s="1" t="s">
        <v>49</v>
      </c>
      <c r="I999" s="1" t="s">
        <v>22</v>
      </c>
      <c r="J999" s="3">
        <v>-271</v>
      </c>
      <c r="K999" s="1" t="s">
        <v>436</v>
      </c>
      <c r="L999" s="1" t="s">
        <v>22</v>
      </c>
      <c r="M999" s="1" t="s">
        <v>22</v>
      </c>
      <c r="N999" s="1" t="s">
        <v>435</v>
      </c>
      <c r="O999" s="2">
        <v>40451</v>
      </c>
      <c r="P999" s="2">
        <v>40456</v>
      </c>
      <c r="Q999" s="1" t="s">
        <v>23</v>
      </c>
    </row>
    <row r="1000" spans="1:17" x14ac:dyDescent="0.25">
      <c r="A1000" s="1" t="s">
        <v>24</v>
      </c>
      <c r="B1000" s="1" t="s">
        <v>371</v>
      </c>
      <c r="C1000" s="1" t="s">
        <v>435</v>
      </c>
      <c r="D1000" s="1" t="s">
        <v>641</v>
      </c>
      <c r="E1000" s="1" t="s">
        <v>620</v>
      </c>
      <c r="F1000" s="1" t="s">
        <v>19</v>
      </c>
      <c r="G1000" s="1" t="s">
        <v>248</v>
      </c>
      <c r="H1000" s="1" t="s">
        <v>49</v>
      </c>
      <c r="I1000" s="1" t="s">
        <v>22</v>
      </c>
      <c r="J1000" s="3">
        <v>-112</v>
      </c>
      <c r="K1000" s="1" t="s">
        <v>436</v>
      </c>
      <c r="L1000" s="1" t="s">
        <v>22</v>
      </c>
      <c r="M1000" s="1" t="s">
        <v>22</v>
      </c>
      <c r="N1000" s="1" t="s">
        <v>435</v>
      </c>
      <c r="O1000" s="2">
        <v>40451</v>
      </c>
      <c r="P1000" s="2">
        <v>40456</v>
      </c>
      <c r="Q1000" s="1" t="s">
        <v>23</v>
      </c>
    </row>
    <row r="1001" spans="1:17" x14ac:dyDescent="0.25">
      <c r="A1001" s="1" t="s">
        <v>24</v>
      </c>
      <c r="B1001" s="1" t="s">
        <v>371</v>
      </c>
      <c r="C1001" s="1" t="s">
        <v>435</v>
      </c>
      <c r="D1001" s="1" t="s">
        <v>642</v>
      </c>
      <c r="E1001" s="1" t="s">
        <v>622</v>
      </c>
      <c r="F1001" s="1" t="s">
        <v>19</v>
      </c>
      <c r="G1001" s="1" t="s">
        <v>248</v>
      </c>
      <c r="H1001" s="1" t="s">
        <v>49</v>
      </c>
      <c r="I1001" s="1" t="s">
        <v>22</v>
      </c>
      <c r="J1001" s="3">
        <v>-45</v>
      </c>
      <c r="K1001" s="1" t="s">
        <v>436</v>
      </c>
      <c r="L1001" s="1" t="s">
        <v>22</v>
      </c>
      <c r="M1001" s="1" t="s">
        <v>22</v>
      </c>
      <c r="N1001" s="1" t="s">
        <v>435</v>
      </c>
      <c r="O1001" s="2">
        <v>40451</v>
      </c>
      <c r="P1001" s="2">
        <v>40456</v>
      </c>
      <c r="Q1001" s="1" t="s">
        <v>23</v>
      </c>
    </row>
    <row r="1002" spans="1:17" x14ac:dyDescent="0.25">
      <c r="A1002" s="1" t="s">
        <v>24</v>
      </c>
      <c r="B1002" s="1" t="s">
        <v>371</v>
      </c>
      <c r="C1002" s="1" t="s">
        <v>437</v>
      </c>
      <c r="D1002" s="1" t="s">
        <v>637</v>
      </c>
      <c r="E1002" s="1" t="s">
        <v>620</v>
      </c>
      <c r="F1002" s="1" t="s">
        <v>19</v>
      </c>
      <c r="G1002" s="1" t="s">
        <v>188</v>
      </c>
      <c r="H1002" s="1" t="s">
        <v>21</v>
      </c>
      <c r="I1002" s="1" t="s">
        <v>22</v>
      </c>
      <c r="J1002" s="3">
        <v>5850</v>
      </c>
      <c r="K1002" s="1" t="s">
        <v>438</v>
      </c>
      <c r="L1002" s="1" t="s">
        <v>22</v>
      </c>
      <c r="M1002" s="1" t="s">
        <v>22</v>
      </c>
      <c r="N1002" s="1" t="s">
        <v>437</v>
      </c>
      <c r="O1002" s="2">
        <v>40451</v>
      </c>
      <c r="P1002" s="2">
        <v>40456</v>
      </c>
      <c r="Q1002" s="1" t="s">
        <v>23</v>
      </c>
    </row>
    <row r="1003" spans="1:17" x14ac:dyDescent="0.25">
      <c r="A1003" s="1" t="s">
        <v>24</v>
      </c>
      <c r="B1003" s="1" t="s">
        <v>371</v>
      </c>
      <c r="C1003" s="1" t="s">
        <v>437</v>
      </c>
      <c r="D1003" s="1" t="s">
        <v>638</v>
      </c>
      <c r="E1003" s="1" t="s">
        <v>622</v>
      </c>
      <c r="F1003" s="1" t="s">
        <v>19</v>
      </c>
      <c r="G1003" s="1" t="s">
        <v>188</v>
      </c>
      <c r="H1003" s="1" t="s">
        <v>21</v>
      </c>
      <c r="I1003" s="1" t="s">
        <v>22</v>
      </c>
      <c r="J1003" s="3">
        <v>30668</v>
      </c>
      <c r="K1003" s="1" t="s">
        <v>438</v>
      </c>
      <c r="L1003" s="1" t="s">
        <v>22</v>
      </c>
      <c r="M1003" s="1" t="s">
        <v>22</v>
      </c>
      <c r="N1003" s="1" t="s">
        <v>437</v>
      </c>
      <c r="O1003" s="2">
        <v>40451</v>
      </c>
      <c r="P1003" s="2">
        <v>40456</v>
      </c>
      <c r="Q1003" s="1" t="s">
        <v>23</v>
      </c>
    </row>
    <row r="1004" spans="1:17" x14ac:dyDescent="0.25">
      <c r="A1004" s="1" t="s">
        <v>24</v>
      </c>
      <c r="B1004" s="1" t="s">
        <v>371</v>
      </c>
      <c r="C1004" s="1" t="s">
        <v>437</v>
      </c>
      <c r="D1004" s="1" t="s">
        <v>637</v>
      </c>
      <c r="E1004" s="1" t="s">
        <v>620</v>
      </c>
      <c r="F1004" s="1" t="s">
        <v>19</v>
      </c>
      <c r="G1004" s="1" t="s">
        <v>188</v>
      </c>
      <c r="H1004" s="1" t="s">
        <v>21</v>
      </c>
      <c r="I1004" s="1" t="s">
        <v>22</v>
      </c>
      <c r="J1004" s="3">
        <v>972</v>
      </c>
      <c r="K1004" s="1" t="s">
        <v>438</v>
      </c>
      <c r="L1004" s="1" t="s">
        <v>22</v>
      </c>
      <c r="M1004" s="1" t="s">
        <v>22</v>
      </c>
      <c r="N1004" s="1" t="s">
        <v>437</v>
      </c>
      <c r="O1004" s="2">
        <v>40451</v>
      </c>
      <c r="P1004" s="2">
        <v>40456</v>
      </c>
      <c r="Q1004" s="1" t="s">
        <v>23</v>
      </c>
    </row>
    <row r="1005" spans="1:17" x14ac:dyDescent="0.25">
      <c r="A1005" s="1" t="s">
        <v>24</v>
      </c>
      <c r="B1005" s="1" t="s">
        <v>371</v>
      </c>
      <c r="C1005" s="1" t="s">
        <v>437</v>
      </c>
      <c r="D1005" s="1" t="s">
        <v>638</v>
      </c>
      <c r="E1005" s="1" t="s">
        <v>622</v>
      </c>
      <c r="F1005" s="1" t="s">
        <v>19</v>
      </c>
      <c r="G1005" s="1" t="s">
        <v>188</v>
      </c>
      <c r="H1005" s="1" t="s">
        <v>21</v>
      </c>
      <c r="I1005" s="1" t="s">
        <v>22</v>
      </c>
      <c r="J1005" s="3">
        <v>5100</v>
      </c>
      <c r="K1005" s="1" t="s">
        <v>438</v>
      </c>
      <c r="L1005" s="1" t="s">
        <v>22</v>
      </c>
      <c r="M1005" s="1" t="s">
        <v>22</v>
      </c>
      <c r="N1005" s="1" t="s">
        <v>437</v>
      </c>
      <c r="O1005" s="2">
        <v>40451</v>
      </c>
      <c r="P1005" s="2">
        <v>40456</v>
      </c>
      <c r="Q1005" s="1" t="s">
        <v>23</v>
      </c>
    </row>
    <row r="1006" spans="1:17" x14ac:dyDescent="0.25">
      <c r="A1006" s="1" t="s">
        <v>24</v>
      </c>
      <c r="B1006" s="1" t="s">
        <v>371</v>
      </c>
      <c r="C1006" s="1" t="s">
        <v>437</v>
      </c>
      <c r="D1006" s="1" t="s">
        <v>639</v>
      </c>
      <c r="E1006" s="1" t="s">
        <v>620</v>
      </c>
      <c r="F1006" s="1" t="s">
        <v>19</v>
      </c>
      <c r="G1006" s="1" t="s">
        <v>379</v>
      </c>
      <c r="H1006" s="1" t="s">
        <v>49</v>
      </c>
      <c r="I1006" s="1" t="s">
        <v>22</v>
      </c>
      <c r="J1006" s="3">
        <v>-10601</v>
      </c>
      <c r="K1006" s="1" t="s">
        <v>438</v>
      </c>
      <c r="L1006" s="1" t="s">
        <v>22</v>
      </c>
      <c r="M1006" s="1" t="s">
        <v>22</v>
      </c>
      <c r="N1006" s="1" t="s">
        <v>437</v>
      </c>
      <c r="O1006" s="2">
        <v>40451</v>
      </c>
      <c r="P1006" s="2">
        <v>40456</v>
      </c>
      <c r="Q1006" s="1" t="s">
        <v>23</v>
      </c>
    </row>
    <row r="1007" spans="1:17" x14ac:dyDescent="0.25">
      <c r="A1007" s="1" t="s">
        <v>24</v>
      </c>
      <c r="B1007" s="1" t="s">
        <v>371</v>
      </c>
      <c r="C1007" s="1" t="s">
        <v>437</v>
      </c>
      <c r="D1007" s="1" t="s">
        <v>640</v>
      </c>
      <c r="E1007" s="1" t="s">
        <v>622</v>
      </c>
      <c r="F1007" s="1" t="s">
        <v>19</v>
      </c>
      <c r="G1007" s="1" t="s">
        <v>379</v>
      </c>
      <c r="H1007" s="1" t="s">
        <v>49</v>
      </c>
      <c r="I1007" s="1" t="s">
        <v>22</v>
      </c>
      <c r="J1007" s="3">
        <v>449</v>
      </c>
      <c r="K1007" s="1" t="s">
        <v>438</v>
      </c>
      <c r="L1007" s="1" t="s">
        <v>22</v>
      </c>
      <c r="M1007" s="1" t="s">
        <v>22</v>
      </c>
      <c r="N1007" s="1" t="s">
        <v>437</v>
      </c>
      <c r="O1007" s="2">
        <v>40451</v>
      </c>
      <c r="P1007" s="2">
        <v>40456</v>
      </c>
      <c r="Q1007" s="1" t="s">
        <v>23</v>
      </c>
    </row>
    <row r="1008" spans="1:17" x14ac:dyDescent="0.25">
      <c r="A1008" s="1" t="s">
        <v>24</v>
      </c>
      <c r="B1008" s="1" t="s">
        <v>371</v>
      </c>
      <c r="C1008" s="1" t="s">
        <v>437</v>
      </c>
      <c r="D1008" s="1" t="s">
        <v>639</v>
      </c>
      <c r="E1008" s="1" t="s">
        <v>620</v>
      </c>
      <c r="F1008" s="1" t="s">
        <v>19</v>
      </c>
      <c r="G1008" s="1" t="s">
        <v>379</v>
      </c>
      <c r="H1008" s="1" t="s">
        <v>49</v>
      </c>
      <c r="I1008" s="1" t="s">
        <v>22</v>
      </c>
      <c r="J1008" s="3">
        <v>-1764</v>
      </c>
      <c r="K1008" s="1" t="s">
        <v>438</v>
      </c>
      <c r="L1008" s="1" t="s">
        <v>22</v>
      </c>
      <c r="M1008" s="1" t="s">
        <v>22</v>
      </c>
      <c r="N1008" s="1" t="s">
        <v>437</v>
      </c>
      <c r="O1008" s="2">
        <v>40451</v>
      </c>
      <c r="P1008" s="2">
        <v>40456</v>
      </c>
      <c r="Q1008" s="1" t="s">
        <v>23</v>
      </c>
    </row>
    <row r="1009" spans="1:17" x14ac:dyDescent="0.25">
      <c r="A1009" s="1" t="s">
        <v>24</v>
      </c>
      <c r="B1009" s="1" t="s">
        <v>371</v>
      </c>
      <c r="C1009" s="1" t="s">
        <v>427</v>
      </c>
      <c r="D1009" s="1" t="s">
        <v>637</v>
      </c>
      <c r="E1009" s="1" t="s">
        <v>620</v>
      </c>
      <c r="F1009" s="1" t="s">
        <v>19</v>
      </c>
      <c r="G1009" s="1" t="s">
        <v>188</v>
      </c>
      <c r="H1009" s="1" t="s">
        <v>21</v>
      </c>
      <c r="I1009" s="1" t="s">
        <v>22</v>
      </c>
      <c r="J1009" s="3">
        <v>-308</v>
      </c>
      <c r="K1009" s="1" t="s">
        <v>428</v>
      </c>
      <c r="L1009" s="1" t="s">
        <v>22</v>
      </c>
      <c r="M1009" s="1" t="s">
        <v>22</v>
      </c>
      <c r="N1009" s="1" t="s">
        <v>427</v>
      </c>
      <c r="O1009" s="2">
        <v>40451</v>
      </c>
      <c r="P1009" s="2">
        <v>40456</v>
      </c>
      <c r="Q1009" s="1" t="s">
        <v>23</v>
      </c>
    </row>
    <row r="1010" spans="1:17" x14ac:dyDescent="0.25">
      <c r="A1010" s="1" t="s">
        <v>24</v>
      </c>
      <c r="B1010" s="1" t="s">
        <v>371</v>
      </c>
      <c r="C1010" s="1" t="s">
        <v>427</v>
      </c>
      <c r="D1010" s="1" t="s">
        <v>637</v>
      </c>
      <c r="E1010" s="1" t="s">
        <v>620</v>
      </c>
      <c r="F1010" s="1" t="s">
        <v>19</v>
      </c>
      <c r="G1010" s="1" t="s">
        <v>188</v>
      </c>
      <c r="H1010" s="1" t="s">
        <v>21</v>
      </c>
      <c r="I1010" s="1" t="s">
        <v>22</v>
      </c>
      <c r="J1010" s="3">
        <v>-1854</v>
      </c>
      <c r="K1010" s="1" t="s">
        <v>428</v>
      </c>
      <c r="L1010" s="1" t="s">
        <v>22</v>
      </c>
      <c r="M1010" s="1" t="s">
        <v>22</v>
      </c>
      <c r="N1010" s="1" t="s">
        <v>427</v>
      </c>
      <c r="O1010" s="2">
        <v>40451</v>
      </c>
      <c r="P1010" s="2">
        <v>40456</v>
      </c>
      <c r="Q1010" s="1" t="s">
        <v>23</v>
      </c>
    </row>
    <row r="1011" spans="1:17" x14ac:dyDescent="0.25">
      <c r="A1011" s="1" t="s">
        <v>24</v>
      </c>
      <c r="B1011" s="1" t="s">
        <v>371</v>
      </c>
      <c r="C1011" s="1" t="s">
        <v>427</v>
      </c>
      <c r="D1011" s="1" t="s">
        <v>641</v>
      </c>
      <c r="E1011" s="1" t="s">
        <v>620</v>
      </c>
      <c r="F1011" s="1" t="s">
        <v>19</v>
      </c>
      <c r="G1011" s="1" t="s">
        <v>248</v>
      </c>
      <c r="H1011" s="1" t="s">
        <v>49</v>
      </c>
      <c r="I1011" s="1" t="s">
        <v>22</v>
      </c>
      <c r="J1011" s="3">
        <v>723</v>
      </c>
      <c r="K1011" s="1" t="s">
        <v>428</v>
      </c>
      <c r="L1011" s="1" t="s">
        <v>22</v>
      </c>
      <c r="M1011" s="1" t="s">
        <v>22</v>
      </c>
      <c r="N1011" s="1" t="s">
        <v>427</v>
      </c>
      <c r="O1011" s="2">
        <v>40451</v>
      </c>
      <c r="P1011" s="2">
        <v>40456</v>
      </c>
      <c r="Q1011" s="1" t="s">
        <v>23</v>
      </c>
    </row>
    <row r="1012" spans="1:17" x14ac:dyDescent="0.25">
      <c r="A1012" s="1" t="s">
        <v>24</v>
      </c>
      <c r="B1012" s="1" t="s">
        <v>371</v>
      </c>
      <c r="C1012" s="1" t="s">
        <v>427</v>
      </c>
      <c r="D1012" s="1" t="s">
        <v>641</v>
      </c>
      <c r="E1012" s="1" t="s">
        <v>620</v>
      </c>
      <c r="F1012" s="1" t="s">
        <v>19</v>
      </c>
      <c r="G1012" s="1" t="s">
        <v>248</v>
      </c>
      <c r="H1012" s="1" t="s">
        <v>49</v>
      </c>
      <c r="I1012" s="1" t="s">
        <v>22</v>
      </c>
      <c r="J1012" s="3">
        <v>120</v>
      </c>
      <c r="K1012" s="1" t="s">
        <v>428</v>
      </c>
      <c r="L1012" s="1" t="s">
        <v>22</v>
      </c>
      <c r="M1012" s="1" t="s">
        <v>22</v>
      </c>
      <c r="N1012" s="1" t="s">
        <v>427</v>
      </c>
      <c r="O1012" s="2">
        <v>40451</v>
      </c>
      <c r="P1012" s="2">
        <v>40456</v>
      </c>
      <c r="Q1012" s="1" t="s">
        <v>23</v>
      </c>
    </row>
    <row r="1013" spans="1:17" x14ac:dyDescent="0.25">
      <c r="A1013" s="1" t="s">
        <v>24</v>
      </c>
      <c r="B1013" s="1" t="s">
        <v>371</v>
      </c>
      <c r="C1013" s="1" t="s">
        <v>427</v>
      </c>
      <c r="D1013" s="1" t="s">
        <v>639</v>
      </c>
      <c r="E1013" s="1" t="s">
        <v>620</v>
      </c>
      <c r="F1013" s="1" t="s">
        <v>19</v>
      </c>
      <c r="G1013" s="1" t="s">
        <v>379</v>
      </c>
      <c r="H1013" s="1" t="s">
        <v>49</v>
      </c>
      <c r="I1013" s="1" t="s">
        <v>22</v>
      </c>
      <c r="J1013" s="3">
        <v>-488</v>
      </c>
      <c r="K1013" s="1" t="s">
        <v>428</v>
      </c>
      <c r="L1013" s="1" t="s">
        <v>22</v>
      </c>
      <c r="M1013" s="1" t="s">
        <v>22</v>
      </c>
      <c r="N1013" s="1" t="s">
        <v>427</v>
      </c>
      <c r="O1013" s="2">
        <v>40451</v>
      </c>
      <c r="P1013" s="2">
        <v>40456</v>
      </c>
      <c r="Q1013" s="1" t="s">
        <v>23</v>
      </c>
    </row>
    <row r="1014" spans="1:17" x14ac:dyDescent="0.25">
      <c r="A1014" s="1" t="s">
        <v>24</v>
      </c>
      <c r="B1014" s="1" t="s">
        <v>371</v>
      </c>
      <c r="C1014" s="1" t="s">
        <v>427</v>
      </c>
      <c r="D1014" s="1" t="s">
        <v>639</v>
      </c>
      <c r="E1014" s="1" t="s">
        <v>620</v>
      </c>
      <c r="F1014" s="1" t="s">
        <v>19</v>
      </c>
      <c r="G1014" s="1" t="s">
        <v>379</v>
      </c>
      <c r="H1014" s="1" t="s">
        <v>49</v>
      </c>
      <c r="I1014" s="1" t="s">
        <v>22</v>
      </c>
      <c r="J1014" s="3">
        <v>-2936</v>
      </c>
      <c r="K1014" s="1" t="s">
        <v>428</v>
      </c>
      <c r="L1014" s="1" t="s">
        <v>22</v>
      </c>
      <c r="M1014" s="1" t="s">
        <v>22</v>
      </c>
      <c r="N1014" s="1" t="s">
        <v>427</v>
      </c>
      <c r="O1014" s="2">
        <v>40451</v>
      </c>
      <c r="P1014" s="2">
        <v>40456</v>
      </c>
      <c r="Q1014" s="1" t="s">
        <v>23</v>
      </c>
    </row>
    <row r="1015" spans="1:17" x14ac:dyDescent="0.25">
      <c r="A1015" s="1" t="s">
        <v>24</v>
      </c>
      <c r="B1015" s="1" t="s">
        <v>371</v>
      </c>
      <c r="C1015" s="1" t="s">
        <v>427</v>
      </c>
      <c r="D1015" s="1" t="s">
        <v>638</v>
      </c>
      <c r="E1015" s="1" t="s">
        <v>622</v>
      </c>
      <c r="F1015" s="1" t="s">
        <v>19</v>
      </c>
      <c r="G1015" s="1" t="s">
        <v>188</v>
      </c>
      <c r="H1015" s="1" t="s">
        <v>21</v>
      </c>
      <c r="I1015" s="1" t="s">
        <v>22</v>
      </c>
      <c r="J1015" s="3">
        <v>-125</v>
      </c>
      <c r="K1015" s="1" t="s">
        <v>428</v>
      </c>
      <c r="L1015" s="1" t="s">
        <v>22</v>
      </c>
      <c r="M1015" s="1" t="s">
        <v>22</v>
      </c>
      <c r="N1015" s="1" t="s">
        <v>427</v>
      </c>
      <c r="O1015" s="2">
        <v>40451</v>
      </c>
      <c r="P1015" s="2">
        <v>40456</v>
      </c>
      <c r="Q1015" s="1" t="s">
        <v>23</v>
      </c>
    </row>
    <row r="1016" spans="1:17" x14ac:dyDescent="0.25">
      <c r="A1016" s="1" t="s">
        <v>24</v>
      </c>
      <c r="B1016" s="1" t="s">
        <v>371</v>
      </c>
      <c r="C1016" s="1" t="s">
        <v>427</v>
      </c>
      <c r="D1016" s="1" t="s">
        <v>638</v>
      </c>
      <c r="E1016" s="1" t="s">
        <v>622</v>
      </c>
      <c r="F1016" s="1" t="s">
        <v>19</v>
      </c>
      <c r="G1016" s="1" t="s">
        <v>188</v>
      </c>
      <c r="H1016" s="1" t="s">
        <v>21</v>
      </c>
      <c r="I1016" s="1" t="s">
        <v>22</v>
      </c>
      <c r="J1016" s="3">
        <v>-750</v>
      </c>
      <c r="K1016" s="1" t="s">
        <v>428</v>
      </c>
      <c r="L1016" s="1" t="s">
        <v>22</v>
      </c>
      <c r="M1016" s="1" t="s">
        <v>22</v>
      </c>
      <c r="N1016" s="1" t="s">
        <v>427</v>
      </c>
      <c r="O1016" s="2">
        <v>40451</v>
      </c>
      <c r="P1016" s="2">
        <v>40456</v>
      </c>
      <c r="Q1016" s="1" t="s">
        <v>23</v>
      </c>
    </row>
    <row r="1017" spans="1:17" x14ac:dyDescent="0.25">
      <c r="A1017" s="1" t="s">
        <v>24</v>
      </c>
      <c r="B1017" s="1" t="s">
        <v>371</v>
      </c>
      <c r="C1017" s="1" t="s">
        <v>427</v>
      </c>
      <c r="D1017" s="1" t="s">
        <v>642</v>
      </c>
      <c r="E1017" s="1" t="s">
        <v>622</v>
      </c>
      <c r="F1017" s="1" t="s">
        <v>19</v>
      </c>
      <c r="G1017" s="1" t="s">
        <v>248</v>
      </c>
      <c r="H1017" s="1" t="s">
        <v>49</v>
      </c>
      <c r="I1017" s="1" t="s">
        <v>22</v>
      </c>
      <c r="J1017" s="3">
        <v>292</v>
      </c>
      <c r="K1017" s="1" t="s">
        <v>428</v>
      </c>
      <c r="L1017" s="1" t="s">
        <v>22</v>
      </c>
      <c r="M1017" s="1" t="s">
        <v>22</v>
      </c>
      <c r="N1017" s="1" t="s">
        <v>427</v>
      </c>
      <c r="O1017" s="2">
        <v>40451</v>
      </c>
      <c r="P1017" s="2">
        <v>40456</v>
      </c>
      <c r="Q1017" s="1" t="s">
        <v>23</v>
      </c>
    </row>
    <row r="1018" spans="1:17" x14ac:dyDescent="0.25">
      <c r="A1018" s="1" t="s">
        <v>24</v>
      </c>
      <c r="B1018" s="1" t="s">
        <v>371</v>
      </c>
      <c r="C1018" s="1" t="s">
        <v>427</v>
      </c>
      <c r="D1018" s="1" t="s">
        <v>642</v>
      </c>
      <c r="E1018" s="1" t="s">
        <v>622</v>
      </c>
      <c r="F1018" s="1" t="s">
        <v>19</v>
      </c>
      <c r="G1018" s="1" t="s">
        <v>248</v>
      </c>
      <c r="H1018" s="1" t="s">
        <v>49</v>
      </c>
      <c r="I1018" s="1" t="s">
        <v>22</v>
      </c>
      <c r="J1018" s="3">
        <v>48</v>
      </c>
      <c r="K1018" s="1" t="s">
        <v>428</v>
      </c>
      <c r="L1018" s="1" t="s">
        <v>22</v>
      </c>
      <c r="M1018" s="1" t="s">
        <v>22</v>
      </c>
      <c r="N1018" s="1" t="s">
        <v>427</v>
      </c>
      <c r="O1018" s="2">
        <v>40451</v>
      </c>
      <c r="P1018" s="2">
        <v>40456</v>
      </c>
      <c r="Q1018" s="1" t="s">
        <v>23</v>
      </c>
    </row>
    <row r="1019" spans="1:17" x14ac:dyDescent="0.25">
      <c r="A1019" s="1" t="s">
        <v>24</v>
      </c>
      <c r="B1019" s="1" t="s">
        <v>371</v>
      </c>
      <c r="C1019" s="1" t="s">
        <v>429</v>
      </c>
      <c r="D1019" s="1" t="s">
        <v>637</v>
      </c>
      <c r="E1019" s="1" t="s">
        <v>620</v>
      </c>
      <c r="F1019" s="1" t="s">
        <v>19</v>
      </c>
      <c r="G1019" s="1" t="s">
        <v>188</v>
      </c>
      <c r="H1019" s="1" t="s">
        <v>21</v>
      </c>
      <c r="I1019" s="1" t="s">
        <v>22</v>
      </c>
      <c r="J1019" s="3">
        <v>-28133</v>
      </c>
      <c r="K1019" s="1" t="s">
        <v>430</v>
      </c>
      <c r="L1019" s="1" t="s">
        <v>22</v>
      </c>
      <c r="M1019" s="1" t="s">
        <v>22</v>
      </c>
      <c r="N1019" s="1" t="s">
        <v>429</v>
      </c>
      <c r="O1019" s="2">
        <v>40451</v>
      </c>
      <c r="P1019" s="2">
        <v>40456</v>
      </c>
      <c r="Q1019" s="1" t="s">
        <v>23</v>
      </c>
    </row>
    <row r="1020" spans="1:17" x14ac:dyDescent="0.25">
      <c r="A1020" s="1" t="s">
        <v>24</v>
      </c>
      <c r="B1020" s="1" t="s">
        <v>371</v>
      </c>
      <c r="C1020" s="1" t="s">
        <v>429</v>
      </c>
      <c r="D1020" s="1" t="s">
        <v>638</v>
      </c>
      <c r="E1020" s="1" t="s">
        <v>622</v>
      </c>
      <c r="F1020" s="1" t="s">
        <v>19</v>
      </c>
      <c r="G1020" s="1" t="s">
        <v>188</v>
      </c>
      <c r="H1020" s="1" t="s">
        <v>21</v>
      </c>
      <c r="I1020" s="1" t="s">
        <v>22</v>
      </c>
      <c r="J1020" s="3">
        <v>-11387</v>
      </c>
      <c r="K1020" s="1" t="s">
        <v>430</v>
      </c>
      <c r="L1020" s="1" t="s">
        <v>22</v>
      </c>
      <c r="M1020" s="1" t="s">
        <v>22</v>
      </c>
      <c r="N1020" s="1" t="s">
        <v>429</v>
      </c>
      <c r="O1020" s="2">
        <v>40451</v>
      </c>
      <c r="P1020" s="2">
        <v>40456</v>
      </c>
      <c r="Q1020" s="1" t="s">
        <v>23</v>
      </c>
    </row>
    <row r="1021" spans="1:17" x14ac:dyDescent="0.25">
      <c r="A1021" s="1" t="s">
        <v>24</v>
      </c>
      <c r="B1021" s="1" t="s">
        <v>371</v>
      </c>
      <c r="C1021" s="1" t="s">
        <v>429</v>
      </c>
      <c r="D1021" s="1" t="s">
        <v>637</v>
      </c>
      <c r="E1021" s="1" t="s">
        <v>620</v>
      </c>
      <c r="F1021" s="1" t="s">
        <v>19</v>
      </c>
      <c r="G1021" s="1" t="s">
        <v>188</v>
      </c>
      <c r="H1021" s="1" t="s">
        <v>21</v>
      </c>
      <c r="I1021" s="1" t="s">
        <v>22</v>
      </c>
      <c r="J1021" s="3">
        <v>-4679</v>
      </c>
      <c r="K1021" s="1" t="s">
        <v>430</v>
      </c>
      <c r="L1021" s="1" t="s">
        <v>22</v>
      </c>
      <c r="M1021" s="1" t="s">
        <v>22</v>
      </c>
      <c r="N1021" s="1" t="s">
        <v>429</v>
      </c>
      <c r="O1021" s="2">
        <v>40451</v>
      </c>
      <c r="P1021" s="2">
        <v>40456</v>
      </c>
      <c r="Q1021" s="1" t="s">
        <v>23</v>
      </c>
    </row>
    <row r="1022" spans="1:17" x14ac:dyDescent="0.25">
      <c r="A1022" s="1" t="s">
        <v>24</v>
      </c>
      <c r="B1022" s="1" t="s">
        <v>371</v>
      </c>
      <c r="C1022" s="1" t="s">
        <v>429</v>
      </c>
      <c r="D1022" s="1" t="s">
        <v>638</v>
      </c>
      <c r="E1022" s="1" t="s">
        <v>622</v>
      </c>
      <c r="F1022" s="1" t="s">
        <v>19</v>
      </c>
      <c r="G1022" s="1" t="s">
        <v>188</v>
      </c>
      <c r="H1022" s="1" t="s">
        <v>21</v>
      </c>
      <c r="I1022" s="1" t="s">
        <v>22</v>
      </c>
      <c r="J1022" s="3">
        <v>-1894</v>
      </c>
      <c r="K1022" s="1" t="s">
        <v>430</v>
      </c>
      <c r="L1022" s="1" t="s">
        <v>22</v>
      </c>
      <c r="M1022" s="1" t="s">
        <v>22</v>
      </c>
      <c r="N1022" s="1" t="s">
        <v>429</v>
      </c>
      <c r="O1022" s="2">
        <v>40451</v>
      </c>
      <c r="P1022" s="2">
        <v>40456</v>
      </c>
      <c r="Q1022" s="1" t="s">
        <v>23</v>
      </c>
    </row>
    <row r="1023" spans="1:17" x14ac:dyDescent="0.25">
      <c r="A1023" s="1" t="s">
        <v>24</v>
      </c>
      <c r="B1023" s="1" t="s">
        <v>371</v>
      </c>
      <c r="C1023" s="1" t="s">
        <v>429</v>
      </c>
      <c r="D1023" s="1" t="s">
        <v>639</v>
      </c>
      <c r="E1023" s="1" t="s">
        <v>620</v>
      </c>
      <c r="F1023" s="1" t="s">
        <v>19</v>
      </c>
      <c r="G1023" s="1" t="s">
        <v>379</v>
      </c>
      <c r="H1023" s="1" t="s">
        <v>49</v>
      </c>
      <c r="I1023" s="1" t="s">
        <v>22</v>
      </c>
      <c r="J1023" s="3">
        <v>1258</v>
      </c>
      <c r="K1023" s="1" t="s">
        <v>430</v>
      </c>
      <c r="L1023" s="1" t="s">
        <v>22</v>
      </c>
      <c r="M1023" s="1" t="s">
        <v>22</v>
      </c>
      <c r="N1023" s="1" t="s">
        <v>429</v>
      </c>
      <c r="O1023" s="2">
        <v>40451</v>
      </c>
      <c r="P1023" s="2">
        <v>40456</v>
      </c>
      <c r="Q1023" s="1" t="s">
        <v>23</v>
      </c>
    </row>
    <row r="1024" spans="1:17" x14ac:dyDescent="0.25">
      <c r="A1024" s="1" t="s">
        <v>24</v>
      </c>
      <c r="B1024" s="1" t="s">
        <v>371</v>
      </c>
      <c r="C1024" s="1" t="s">
        <v>429</v>
      </c>
      <c r="D1024" s="1" t="s">
        <v>640</v>
      </c>
      <c r="E1024" s="1" t="s">
        <v>622</v>
      </c>
      <c r="F1024" s="1" t="s">
        <v>19</v>
      </c>
      <c r="G1024" s="1" t="s">
        <v>379</v>
      </c>
      <c r="H1024" s="1" t="s">
        <v>49</v>
      </c>
      <c r="I1024" s="1" t="s">
        <v>22</v>
      </c>
      <c r="J1024" s="3">
        <v>559</v>
      </c>
      <c r="K1024" s="1" t="s">
        <v>430</v>
      </c>
      <c r="L1024" s="1" t="s">
        <v>22</v>
      </c>
      <c r="M1024" s="1" t="s">
        <v>22</v>
      </c>
      <c r="N1024" s="1" t="s">
        <v>429</v>
      </c>
      <c r="O1024" s="2">
        <v>40451</v>
      </c>
      <c r="P1024" s="2">
        <v>40456</v>
      </c>
      <c r="Q1024" s="1" t="s">
        <v>23</v>
      </c>
    </row>
    <row r="1025" spans="1:17" x14ac:dyDescent="0.25">
      <c r="A1025" s="1" t="s">
        <v>24</v>
      </c>
      <c r="B1025" s="1" t="s">
        <v>371</v>
      </c>
      <c r="C1025" s="1" t="s">
        <v>429</v>
      </c>
      <c r="D1025" s="1" t="s">
        <v>639</v>
      </c>
      <c r="E1025" s="1" t="s">
        <v>620</v>
      </c>
      <c r="F1025" s="1" t="s">
        <v>19</v>
      </c>
      <c r="G1025" s="1" t="s">
        <v>379</v>
      </c>
      <c r="H1025" s="1" t="s">
        <v>49</v>
      </c>
      <c r="I1025" s="1" t="s">
        <v>22</v>
      </c>
      <c r="J1025" s="3">
        <v>210</v>
      </c>
      <c r="K1025" s="1" t="s">
        <v>430</v>
      </c>
      <c r="L1025" s="1" t="s">
        <v>22</v>
      </c>
      <c r="M1025" s="1" t="s">
        <v>22</v>
      </c>
      <c r="N1025" s="1" t="s">
        <v>429</v>
      </c>
      <c r="O1025" s="2">
        <v>40451</v>
      </c>
      <c r="P1025" s="2">
        <v>40456</v>
      </c>
      <c r="Q1025" s="1" t="s">
        <v>23</v>
      </c>
    </row>
    <row r="1026" spans="1:17" x14ac:dyDescent="0.25">
      <c r="A1026" s="1" t="s">
        <v>24</v>
      </c>
      <c r="B1026" s="1" t="s">
        <v>371</v>
      </c>
      <c r="C1026" s="1" t="s">
        <v>429</v>
      </c>
      <c r="D1026" s="1" t="s">
        <v>640</v>
      </c>
      <c r="E1026" s="1" t="s">
        <v>622</v>
      </c>
      <c r="F1026" s="1" t="s">
        <v>19</v>
      </c>
      <c r="G1026" s="1" t="s">
        <v>379</v>
      </c>
      <c r="H1026" s="1" t="s">
        <v>49</v>
      </c>
      <c r="I1026" s="1" t="s">
        <v>22</v>
      </c>
      <c r="J1026" s="3">
        <v>93</v>
      </c>
      <c r="K1026" s="1" t="s">
        <v>430</v>
      </c>
      <c r="L1026" s="1" t="s">
        <v>22</v>
      </c>
      <c r="M1026" s="1" t="s">
        <v>22</v>
      </c>
      <c r="N1026" s="1" t="s">
        <v>429</v>
      </c>
      <c r="O1026" s="2">
        <v>40451</v>
      </c>
      <c r="P1026" s="2">
        <v>40456</v>
      </c>
      <c r="Q1026" s="1" t="s">
        <v>23</v>
      </c>
    </row>
    <row r="1027" spans="1:17" x14ac:dyDescent="0.25">
      <c r="A1027" s="1" t="s">
        <v>24</v>
      </c>
      <c r="B1027" s="1" t="s">
        <v>371</v>
      </c>
      <c r="C1027" s="1" t="s">
        <v>429</v>
      </c>
      <c r="D1027" s="1" t="s">
        <v>641</v>
      </c>
      <c r="E1027" s="1" t="s">
        <v>620</v>
      </c>
      <c r="F1027" s="1" t="s">
        <v>19</v>
      </c>
      <c r="G1027" s="1" t="s">
        <v>248</v>
      </c>
      <c r="H1027" s="1" t="s">
        <v>49</v>
      </c>
      <c r="I1027" s="1" t="s">
        <v>22</v>
      </c>
      <c r="J1027" s="3">
        <v>-470</v>
      </c>
      <c r="K1027" s="1" t="s">
        <v>430</v>
      </c>
      <c r="L1027" s="1" t="s">
        <v>22</v>
      </c>
      <c r="M1027" s="1" t="s">
        <v>22</v>
      </c>
      <c r="N1027" s="1" t="s">
        <v>429</v>
      </c>
      <c r="O1027" s="2">
        <v>40451</v>
      </c>
      <c r="P1027" s="2">
        <v>40456</v>
      </c>
      <c r="Q1027" s="1" t="s">
        <v>23</v>
      </c>
    </row>
    <row r="1028" spans="1:17" x14ac:dyDescent="0.25">
      <c r="A1028" s="1" t="s">
        <v>24</v>
      </c>
      <c r="B1028" s="1" t="s">
        <v>371</v>
      </c>
      <c r="C1028" s="1" t="s">
        <v>429</v>
      </c>
      <c r="D1028" s="1" t="s">
        <v>642</v>
      </c>
      <c r="E1028" s="1" t="s">
        <v>622</v>
      </c>
      <c r="F1028" s="1" t="s">
        <v>19</v>
      </c>
      <c r="G1028" s="1" t="s">
        <v>248</v>
      </c>
      <c r="H1028" s="1" t="s">
        <v>49</v>
      </c>
      <c r="I1028" s="1" t="s">
        <v>22</v>
      </c>
      <c r="J1028" s="3">
        <v>-190</v>
      </c>
      <c r="K1028" s="1" t="s">
        <v>430</v>
      </c>
      <c r="L1028" s="1" t="s">
        <v>22</v>
      </c>
      <c r="M1028" s="1" t="s">
        <v>22</v>
      </c>
      <c r="N1028" s="1" t="s">
        <v>429</v>
      </c>
      <c r="O1028" s="2">
        <v>40451</v>
      </c>
      <c r="P1028" s="2">
        <v>40456</v>
      </c>
      <c r="Q1028" s="1" t="s">
        <v>23</v>
      </c>
    </row>
    <row r="1029" spans="1:17" x14ac:dyDescent="0.25">
      <c r="A1029" s="1" t="s">
        <v>24</v>
      </c>
      <c r="B1029" s="1" t="s">
        <v>371</v>
      </c>
      <c r="C1029" s="1" t="s">
        <v>429</v>
      </c>
      <c r="D1029" s="1" t="s">
        <v>641</v>
      </c>
      <c r="E1029" s="1" t="s">
        <v>620</v>
      </c>
      <c r="F1029" s="1" t="s">
        <v>19</v>
      </c>
      <c r="G1029" s="1" t="s">
        <v>248</v>
      </c>
      <c r="H1029" s="1" t="s">
        <v>49</v>
      </c>
      <c r="I1029" s="1" t="s">
        <v>22</v>
      </c>
      <c r="J1029" s="3">
        <v>-78</v>
      </c>
      <c r="K1029" s="1" t="s">
        <v>430</v>
      </c>
      <c r="L1029" s="1" t="s">
        <v>22</v>
      </c>
      <c r="M1029" s="1" t="s">
        <v>22</v>
      </c>
      <c r="N1029" s="1" t="s">
        <v>429</v>
      </c>
      <c r="O1029" s="2">
        <v>40451</v>
      </c>
      <c r="P1029" s="2">
        <v>40456</v>
      </c>
      <c r="Q1029" s="1" t="s">
        <v>23</v>
      </c>
    </row>
    <row r="1030" spans="1:17" x14ac:dyDescent="0.25">
      <c r="A1030" s="1" t="s">
        <v>24</v>
      </c>
      <c r="B1030" s="1" t="s">
        <v>371</v>
      </c>
      <c r="C1030" s="1" t="s">
        <v>429</v>
      </c>
      <c r="D1030" s="1" t="s">
        <v>642</v>
      </c>
      <c r="E1030" s="1" t="s">
        <v>622</v>
      </c>
      <c r="F1030" s="1" t="s">
        <v>19</v>
      </c>
      <c r="G1030" s="1" t="s">
        <v>248</v>
      </c>
      <c r="H1030" s="1" t="s">
        <v>49</v>
      </c>
      <c r="I1030" s="1" t="s">
        <v>22</v>
      </c>
      <c r="J1030" s="3">
        <v>-32</v>
      </c>
      <c r="K1030" s="1" t="s">
        <v>430</v>
      </c>
      <c r="L1030" s="1" t="s">
        <v>22</v>
      </c>
      <c r="M1030" s="1" t="s">
        <v>22</v>
      </c>
      <c r="N1030" s="1" t="s">
        <v>429</v>
      </c>
      <c r="O1030" s="2">
        <v>40451</v>
      </c>
      <c r="P1030" s="2">
        <v>40456</v>
      </c>
      <c r="Q1030" s="1" t="s">
        <v>23</v>
      </c>
    </row>
    <row r="1031" spans="1:17" x14ac:dyDescent="0.25">
      <c r="A1031" s="1" t="s">
        <v>17</v>
      </c>
      <c r="B1031" s="1" t="s">
        <v>541</v>
      </c>
      <c r="C1031" s="1" t="s">
        <v>667</v>
      </c>
      <c r="D1031" s="1" t="s">
        <v>680</v>
      </c>
      <c r="E1031" s="1" t="s">
        <v>541</v>
      </c>
      <c r="F1031" s="1" t="s">
        <v>19</v>
      </c>
      <c r="G1031" s="1" t="s">
        <v>379</v>
      </c>
      <c r="H1031" s="1" t="s">
        <v>21</v>
      </c>
      <c r="I1031" s="1" t="s">
        <v>22</v>
      </c>
      <c r="J1031" s="3">
        <v>-68152</v>
      </c>
      <c r="K1031" s="1" t="s">
        <v>669</v>
      </c>
      <c r="L1031" s="1" t="s">
        <v>22</v>
      </c>
      <c r="M1031" s="1" t="s">
        <v>22</v>
      </c>
      <c r="N1031" s="1" t="s">
        <v>667</v>
      </c>
      <c r="O1031" s="2">
        <v>40451</v>
      </c>
      <c r="P1031" s="2">
        <v>40469</v>
      </c>
      <c r="Q1031" s="1" t="s">
        <v>23</v>
      </c>
    </row>
    <row r="1032" spans="1:17" x14ac:dyDescent="0.25">
      <c r="A1032" s="1" t="s">
        <v>17</v>
      </c>
      <c r="B1032" s="1" t="s">
        <v>371</v>
      </c>
      <c r="C1032" s="1" t="s">
        <v>441</v>
      </c>
      <c r="D1032" s="1" t="s">
        <v>681</v>
      </c>
      <c r="E1032" s="1" t="s">
        <v>541</v>
      </c>
      <c r="F1032" s="1" t="s">
        <v>19</v>
      </c>
      <c r="G1032" s="1" t="s">
        <v>187</v>
      </c>
      <c r="H1032" s="1" t="s">
        <v>21</v>
      </c>
      <c r="I1032" s="1" t="s">
        <v>22</v>
      </c>
      <c r="J1032" s="3">
        <v>-936</v>
      </c>
      <c r="K1032" s="1" t="s">
        <v>677</v>
      </c>
      <c r="L1032" s="1" t="s">
        <v>22</v>
      </c>
      <c r="M1032" s="1" t="s">
        <v>22</v>
      </c>
      <c r="N1032" s="1" t="s">
        <v>441</v>
      </c>
      <c r="O1032" s="2">
        <v>40451</v>
      </c>
      <c r="P1032" s="2">
        <v>40471</v>
      </c>
      <c r="Q1032" s="1" t="s">
        <v>23</v>
      </c>
    </row>
    <row r="1033" spans="1:17" x14ac:dyDescent="0.25">
      <c r="A1033" s="1" t="s">
        <v>24</v>
      </c>
      <c r="B1033" s="1" t="s">
        <v>371</v>
      </c>
      <c r="C1033" s="1" t="s">
        <v>427</v>
      </c>
      <c r="D1033" s="1" t="s">
        <v>640</v>
      </c>
      <c r="E1033" s="1" t="s">
        <v>622</v>
      </c>
      <c r="F1033" s="1" t="s">
        <v>19</v>
      </c>
      <c r="G1033" s="1" t="s">
        <v>379</v>
      </c>
      <c r="H1033" s="1" t="s">
        <v>49</v>
      </c>
      <c r="I1033" s="1" t="s">
        <v>22</v>
      </c>
      <c r="J1033" s="3">
        <v>-217</v>
      </c>
      <c r="K1033" s="1" t="s">
        <v>428</v>
      </c>
      <c r="L1033" s="1" t="s">
        <v>22</v>
      </c>
      <c r="M1033" s="1" t="s">
        <v>22</v>
      </c>
      <c r="N1033" s="1" t="s">
        <v>427</v>
      </c>
      <c r="O1033" s="2">
        <v>40451</v>
      </c>
      <c r="P1033" s="2">
        <v>40456</v>
      </c>
      <c r="Q1033" s="1" t="s">
        <v>23</v>
      </c>
    </row>
    <row r="1034" spans="1:17" x14ac:dyDescent="0.25">
      <c r="A1034" s="1" t="s">
        <v>24</v>
      </c>
      <c r="B1034" s="1" t="s">
        <v>371</v>
      </c>
      <c r="C1034" s="1" t="s">
        <v>427</v>
      </c>
      <c r="D1034" s="1" t="s">
        <v>640</v>
      </c>
      <c r="E1034" s="1" t="s">
        <v>622</v>
      </c>
      <c r="F1034" s="1" t="s">
        <v>19</v>
      </c>
      <c r="G1034" s="1" t="s">
        <v>379</v>
      </c>
      <c r="H1034" s="1" t="s">
        <v>49</v>
      </c>
      <c r="I1034" s="1" t="s">
        <v>22</v>
      </c>
      <c r="J1034" s="3">
        <v>-1305</v>
      </c>
      <c r="K1034" s="1" t="s">
        <v>428</v>
      </c>
      <c r="L1034" s="1" t="s">
        <v>22</v>
      </c>
      <c r="M1034" s="1" t="s">
        <v>22</v>
      </c>
      <c r="N1034" s="1" t="s">
        <v>427</v>
      </c>
      <c r="O1034" s="2">
        <v>40451</v>
      </c>
      <c r="P1034" s="2">
        <v>40456</v>
      </c>
      <c r="Q1034" s="1" t="s">
        <v>23</v>
      </c>
    </row>
    <row r="1035" spans="1:17" x14ac:dyDescent="0.25">
      <c r="A1035" s="1" t="s">
        <v>24</v>
      </c>
      <c r="B1035" s="1" t="s">
        <v>371</v>
      </c>
      <c r="C1035" s="1" t="s">
        <v>437</v>
      </c>
      <c r="D1035" s="1" t="s">
        <v>640</v>
      </c>
      <c r="E1035" s="1" t="s">
        <v>622</v>
      </c>
      <c r="F1035" s="1" t="s">
        <v>19</v>
      </c>
      <c r="G1035" s="1" t="s">
        <v>379</v>
      </c>
      <c r="H1035" s="1" t="s">
        <v>49</v>
      </c>
      <c r="I1035" s="1" t="s">
        <v>22</v>
      </c>
      <c r="J1035" s="3">
        <v>75</v>
      </c>
      <c r="K1035" s="1" t="s">
        <v>438</v>
      </c>
      <c r="L1035" s="1" t="s">
        <v>22</v>
      </c>
      <c r="M1035" s="1" t="s">
        <v>22</v>
      </c>
      <c r="N1035" s="1" t="s">
        <v>437</v>
      </c>
      <c r="O1035" s="2">
        <v>40451</v>
      </c>
      <c r="P1035" s="2">
        <v>40456</v>
      </c>
      <c r="Q1035" s="1" t="s">
        <v>23</v>
      </c>
    </row>
    <row r="1036" spans="1:17" x14ac:dyDescent="0.25">
      <c r="A1036" s="1" t="s">
        <v>24</v>
      </c>
      <c r="B1036" s="1" t="s">
        <v>371</v>
      </c>
      <c r="C1036" s="1" t="s">
        <v>437</v>
      </c>
      <c r="D1036" s="1" t="s">
        <v>641</v>
      </c>
      <c r="E1036" s="1" t="s">
        <v>620</v>
      </c>
      <c r="F1036" s="1" t="s">
        <v>19</v>
      </c>
      <c r="G1036" s="1" t="s">
        <v>248</v>
      </c>
      <c r="H1036" s="1" t="s">
        <v>49</v>
      </c>
      <c r="I1036" s="1" t="s">
        <v>22</v>
      </c>
      <c r="J1036" s="3">
        <v>-702</v>
      </c>
      <c r="K1036" s="1" t="s">
        <v>438</v>
      </c>
      <c r="L1036" s="1" t="s">
        <v>22</v>
      </c>
      <c r="M1036" s="1" t="s">
        <v>22</v>
      </c>
      <c r="N1036" s="1" t="s">
        <v>437</v>
      </c>
      <c r="O1036" s="2">
        <v>40451</v>
      </c>
      <c r="P1036" s="2">
        <v>40456</v>
      </c>
      <c r="Q1036" s="1" t="s">
        <v>23</v>
      </c>
    </row>
    <row r="1037" spans="1:17" x14ac:dyDescent="0.25">
      <c r="A1037" s="1" t="s">
        <v>24</v>
      </c>
      <c r="B1037" s="1" t="s">
        <v>371</v>
      </c>
      <c r="C1037" s="1" t="s">
        <v>437</v>
      </c>
      <c r="D1037" s="1" t="s">
        <v>642</v>
      </c>
      <c r="E1037" s="1" t="s">
        <v>622</v>
      </c>
      <c r="F1037" s="1" t="s">
        <v>19</v>
      </c>
      <c r="G1037" s="1" t="s">
        <v>248</v>
      </c>
      <c r="H1037" s="1" t="s">
        <v>49</v>
      </c>
      <c r="I1037" s="1" t="s">
        <v>22</v>
      </c>
      <c r="J1037" s="3">
        <v>-284</v>
      </c>
      <c r="K1037" s="1" t="s">
        <v>438</v>
      </c>
      <c r="L1037" s="1" t="s">
        <v>22</v>
      </c>
      <c r="M1037" s="1" t="s">
        <v>22</v>
      </c>
      <c r="N1037" s="1" t="s">
        <v>437</v>
      </c>
      <c r="O1037" s="2">
        <v>40451</v>
      </c>
      <c r="P1037" s="2">
        <v>40456</v>
      </c>
      <c r="Q1037" s="1" t="s">
        <v>23</v>
      </c>
    </row>
    <row r="1038" spans="1:17" x14ac:dyDescent="0.25">
      <c r="A1038" s="1" t="s">
        <v>24</v>
      </c>
      <c r="B1038" s="1" t="s">
        <v>371</v>
      </c>
      <c r="C1038" s="1" t="s">
        <v>437</v>
      </c>
      <c r="D1038" s="1" t="s">
        <v>641</v>
      </c>
      <c r="E1038" s="1" t="s">
        <v>620</v>
      </c>
      <c r="F1038" s="1" t="s">
        <v>19</v>
      </c>
      <c r="G1038" s="1" t="s">
        <v>248</v>
      </c>
      <c r="H1038" s="1" t="s">
        <v>49</v>
      </c>
      <c r="I1038" s="1" t="s">
        <v>22</v>
      </c>
      <c r="J1038" s="3">
        <v>-117</v>
      </c>
      <c r="K1038" s="1" t="s">
        <v>438</v>
      </c>
      <c r="L1038" s="1" t="s">
        <v>22</v>
      </c>
      <c r="M1038" s="1" t="s">
        <v>22</v>
      </c>
      <c r="N1038" s="1" t="s">
        <v>437</v>
      </c>
      <c r="O1038" s="2">
        <v>40451</v>
      </c>
      <c r="P1038" s="2">
        <v>40456</v>
      </c>
      <c r="Q1038" s="1" t="s">
        <v>23</v>
      </c>
    </row>
    <row r="1039" spans="1:17" x14ac:dyDescent="0.25">
      <c r="A1039" s="1" t="s">
        <v>24</v>
      </c>
      <c r="B1039" s="1" t="s">
        <v>371</v>
      </c>
      <c r="C1039" s="1" t="s">
        <v>437</v>
      </c>
      <c r="D1039" s="1" t="s">
        <v>642</v>
      </c>
      <c r="E1039" s="1" t="s">
        <v>622</v>
      </c>
      <c r="F1039" s="1" t="s">
        <v>19</v>
      </c>
      <c r="G1039" s="1" t="s">
        <v>248</v>
      </c>
      <c r="H1039" s="1" t="s">
        <v>49</v>
      </c>
      <c r="I1039" s="1" t="s">
        <v>22</v>
      </c>
      <c r="J1039" s="3">
        <v>-47</v>
      </c>
      <c r="K1039" s="1" t="s">
        <v>438</v>
      </c>
      <c r="L1039" s="1" t="s">
        <v>22</v>
      </c>
      <c r="M1039" s="1" t="s">
        <v>22</v>
      </c>
      <c r="N1039" s="1" t="s">
        <v>437</v>
      </c>
      <c r="O1039" s="2">
        <v>40451</v>
      </c>
      <c r="P1039" s="2">
        <v>40456</v>
      </c>
      <c r="Q1039" s="1" t="s">
        <v>23</v>
      </c>
    </row>
    <row r="1040" spans="1:17" x14ac:dyDescent="0.25">
      <c r="A1040" s="1" t="s">
        <v>24</v>
      </c>
      <c r="B1040" s="1" t="s">
        <v>371</v>
      </c>
      <c r="C1040" s="1" t="s">
        <v>439</v>
      </c>
      <c r="D1040" s="1" t="s">
        <v>637</v>
      </c>
      <c r="E1040" s="1" t="s">
        <v>620</v>
      </c>
      <c r="F1040" s="1" t="s">
        <v>19</v>
      </c>
      <c r="G1040" s="1" t="s">
        <v>188</v>
      </c>
      <c r="H1040" s="1" t="s">
        <v>21</v>
      </c>
      <c r="I1040" s="1" t="s">
        <v>22</v>
      </c>
      <c r="J1040" s="3">
        <v>-1898</v>
      </c>
      <c r="K1040" s="1" t="s">
        <v>440</v>
      </c>
      <c r="L1040" s="1" t="s">
        <v>22</v>
      </c>
      <c r="M1040" s="1" t="s">
        <v>22</v>
      </c>
      <c r="N1040" s="1" t="s">
        <v>439</v>
      </c>
      <c r="O1040" s="2">
        <v>40451</v>
      </c>
      <c r="P1040" s="2">
        <v>40456</v>
      </c>
      <c r="Q1040" s="1" t="s">
        <v>23</v>
      </c>
    </row>
    <row r="1041" spans="1:17" x14ac:dyDescent="0.25">
      <c r="A1041" s="1" t="s">
        <v>24</v>
      </c>
      <c r="B1041" s="1" t="s">
        <v>371</v>
      </c>
      <c r="C1041" s="1" t="s">
        <v>439</v>
      </c>
      <c r="D1041" s="1" t="s">
        <v>638</v>
      </c>
      <c r="E1041" s="1" t="s">
        <v>622</v>
      </c>
      <c r="F1041" s="1" t="s">
        <v>19</v>
      </c>
      <c r="G1041" s="1" t="s">
        <v>188</v>
      </c>
      <c r="H1041" s="1" t="s">
        <v>21</v>
      </c>
      <c r="I1041" s="1" t="s">
        <v>22</v>
      </c>
      <c r="J1041" s="3">
        <v>-769</v>
      </c>
      <c r="K1041" s="1" t="s">
        <v>440</v>
      </c>
      <c r="L1041" s="1" t="s">
        <v>22</v>
      </c>
      <c r="M1041" s="1" t="s">
        <v>22</v>
      </c>
      <c r="N1041" s="1" t="s">
        <v>439</v>
      </c>
      <c r="O1041" s="2">
        <v>40451</v>
      </c>
      <c r="P1041" s="2">
        <v>40456</v>
      </c>
      <c r="Q1041" s="1" t="s">
        <v>23</v>
      </c>
    </row>
    <row r="1042" spans="1:17" x14ac:dyDescent="0.25">
      <c r="A1042" s="1" t="s">
        <v>24</v>
      </c>
      <c r="B1042" s="1" t="s">
        <v>371</v>
      </c>
      <c r="C1042" s="1" t="s">
        <v>439</v>
      </c>
      <c r="D1042" s="1" t="s">
        <v>637</v>
      </c>
      <c r="E1042" s="1" t="s">
        <v>620</v>
      </c>
      <c r="F1042" s="1" t="s">
        <v>19</v>
      </c>
      <c r="G1042" s="1" t="s">
        <v>188</v>
      </c>
      <c r="H1042" s="1" t="s">
        <v>21</v>
      </c>
      <c r="I1042" s="1" t="s">
        <v>22</v>
      </c>
      <c r="J1042" s="3">
        <v>-315</v>
      </c>
      <c r="K1042" s="1" t="s">
        <v>440</v>
      </c>
      <c r="L1042" s="1" t="s">
        <v>22</v>
      </c>
      <c r="M1042" s="1" t="s">
        <v>22</v>
      </c>
      <c r="N1042" s="1" t="s">
        <v>439</v>
      </c>
      <c r="O1042" s="2">
        <v>40451</v>
      </c>
      <c r="P1042" s="2">
        <v>40456</v>
      </c>
      <c r="Q1042" s="1" t="s">
        <v>23</v>
      </c>
    </row>
    <row r="1043" spans="1:17" x14ac:dyDescent="0.25">
      <c r="A1043" s="1" t="s">
        <v>24</v>
      </c>
      <c r="B1043" s="1" t="s">
        <v>371</v>
      </c>
      <c r="C1043" s="1" t="s">
        <v>439</v>
      </c>
      <c r="D1043" s="1" t="s">
        <v>638</v>
      </c>
      <c r="E1043" s="1" t="s">
        <v>622</v>
      </c>
      <c r="F1043" s="1" t="s">
        <v>19</v>
      </c>
      <c r="G1043" s="1" t="s">
        <v>188</v>
      </c>
      <c r="H1043" s="1" t="s">
        <v>21</v>
      </c>
      <c r="I1043" s="1" t="s">
        <v>22</v>
      </c>
      <c r="J1043" s="3">
        <v>-127</v>
      </c>
      <c r="K1043" s="1" t="s">
        <v>440</v>
      </c>
      <c r="L1043" s="1" t="s">
        <v>22</v>
      </c>
      <c r="M1043" s="1" t="s">
        <v>22</v>
      </c>
      <c r="N1043" s="1" t="s">
        <v>439</v>
      </c>
      <c r="O1043" s="2">
        <v>40451</v>
      </c>
      <c r="P1043" s="2">
        <v>40456</v>
      </c>
      <c r="Q1043" s="1" t="s">
        <v>23</v>
      </c>
    </row>
    <row r="1044" spans="1:17" x14ac:dyDescent="0.25">
      <c r="A1044" s="1" t="s">
        <v>24</v>
      </c>
      <c r="B1044" s="1" t="s">
        <v>371</v>
      </c>
      <c r="C1044" s="1" t="s">
        <v>439</v>
      </c>
      <c r="D1044" s="1" t="s">
        <v>639</v>
      </c>
      <c r="E1044" s="1" t="s">
        <v>620</v>
      </c>
      <c r="F1044" s="1" t="s">
        <v>19</v>
      </c>
      <c r="G1044" s="1" t="s">
        <v>379</v>
      </c>
      <c r="H1044" s="1" t="s">
        <v>49</v>
      </c>
      <c r="I1044" s="1" t="s">
        <v>22</v>
      </c>
      <c r="J1044" s="3">
        <v>-5057</v>
      </c>
      <c r="K1044" s="1" t="s">
        <v>440</v>
      </c>
      <c r="L1044" s="1" t="s">
        <v>22</v>
      </c>
      <c r="M1044" s="1" t="s">
        <v>22</v>
      </c>
      <c r="N1044" s="1" t="s">
        <v>439</v>
      </c>
      <c r="O1044" s="2">
        <v>40451</v>
      </c>
      <c r="P1044" s="2">
        <v>40456</v>
      </c>
      <c r="Q1044" s="1" t="s">
        <v>23</v>
      </c>
    </row>
    <row r="1045" spans="1:17" x14ac:dyDescent="0.25">
      <c r="A1045" s="1" t="s">
        <v>24</v>
      </c>
      <c r="B1045" s="1" t="s">
        <v>371</v>
      </c>
      <c r="C1045" s="1" t="s">
        <v>439</v>
      </c>
      <c r="D1045" s="1" t="s">
        <v>640</v>
      </c>
      <c r="E1045" s="1" t="s">
        <v>622</v>
      </c>
      <c r="F1045" s="1" t="s">
        <v>19</v>
      </c>
      <c r="G1045" s="1" t="s">
        <v>379</v>
      </c>
      <c r="H1045" s="1" t="s">
        <v>49</v>
      </c>
      <c r="I1045" s="1" t="s">
        <v>22</v>
      </c>
      <c r="J1045" s="3">
        <v>-2248</v>
      </c>
      <c r="K1045" s="1" t="s">
        <v>440</v>
      </c>
      <c r="L1045" s="1" t="s">
        <v>22</v>
      </c>
      <c r="M1045" s="1" t="s">
        <v>22</v>
      </c>
      <c r="N1045" s="1" t="s">
        <v>439</v>
      </c>
      <c r="O1045" s="2">
        <v>40451</v>
      </c>
      <c r="P1045" s="2">
        <v>40456</v>
      </c>
      <c r="Q1045" s="1" t="s">
        <v>23</v>
      </c>
    </row>
    <row r="1046" spans="1:17" x14ac:dyDescent="0.25">
      <c r="A1046" s="1" t="s">
        <v>24</v>
      </c>
      <c r="B1046" s="1" t="s">
        <v>371</v>
      </c>
      <c r="C1046" s="1" t="s">
        <v>439</v>
      </c>
      <c r="D1046" s="1" t="s">
        <v>639</v>
      </c>
      <c r="E1046" s="1" t="s">
        <v>620</v>
      </c>
      <c r="F1046" s="1" t="s">
        <v>19</v>
      </c>
      <c r="G1046" s="1" t="s">
        <v>379</v>
      </c>
      <c r="H1046" s="1" t="s">
        <v>49</v>
      </c>
      <c r="I1046" s="1" t="s">
        <v>22</v>
      </c>
      <c r="J1046" s="3">
        <v>-841</v>
      </c>
      <c r="K1046" s="1" t="s">
        <v>440</v>
      </c>
      <c r="L1046" s="1" t="s">
        <v>22</v>
      </c>
      <c r="M1046" s="1" t="s">
        <v>22</v>
      </c>
      <c r="N1046" s="1" t="s">
        <v>439</v>
      </c>
      <c r="O1046" s="2">
        <v>40451</v>
      </c>
      <c r="P1046" s="2">
        <v>40456</v>
      </c>
      <c r="Q1046" s="1" t="s">
        <v>23</v>
      </c>
    </row>
    <row r="1047" spans="1:17" x14ac:dyDescent="0.25">
      <c r="A1047" s="1" t="s">
        <v>24</v>
      </c>
      <c r="B1047" s="1" t="s">
        <v>371</v>
      </c>
      <c r="C1047" s="1" t="s">
        <v>439</v>
      </c>
      <c r="D1047" s="1" t="s">
        <v>640</v>
      </c>
      <c r="E1047" s="1" t="s">
        <v>622</v>
      </c>
      <c r="F1047" s="1" t="s">
        <v>19</v>
      </c>
      <c r="G1047" s="1" t="s">
        <v>379</v>
      </c>
      <c r="H1047" s="1" t="s">
        <v>49</v>
      </c>
      <c r="I1047" s="1" t="s">
        <v>22</v>
      </c>
      <c r="J1047" s="3">
        <v>-373</v>
      </c>
      <c r="K1047" s="1" t="s">
        <v>440</v>
      </c>
      <c r="L1047" s="1" t="s">
        <v>22</v>
      </c>
      <c r="M1047" s="1" t="s">
        <v>22</v>
      </c>
      <c r="N1047" s="1" t="s">
        <v>439</v>
      </c>
      <c r="O1047" s="2">
        <v>40451</v>
      </c>
      <c r="P1047" s="2">
        <v>40456</v>
      </c>
      <c r="Q1047" s="1" t="s">
        <v>23</v>
      </c>
    </row>
    <row r="1048" spans="1:17" x14ac:dyDescent="0.25">
      <c r="A1048" s="1" t="s">
        <v>24</v>
      </c>
      <c r="B1048" s="1" t="s">
        <v>371</v>
      </c>
      <c r="C1048" s="1" t="s">
        <v>439</v>
      </c>
      <c r="D1048" s="1" t="s">
        <v>641</v>
      </c>
      <c r="E1048" s="1" t="s">
        <v>620</v>
      </c>
      <c r="F1048" s="1" t="s">
        <v>19</v>
      </c>
      <c r="G1048" s="1" t="s">
        <v>248</v>
      </c>
      <c r="H1048" s="1" t="s">
        <v>49</v>
      </c>
      <c r="I1048" s="1" t="s">
        <v>22</v>
      </c>
      <c r="J1048" s="3">
        <v>824</v>
      </c>
      <c r="K1048" s="1" t="s">
        <v>440</v>
      </c>
      <c r="L1048" s="1" t="s">
        <v>22</v>
      </c>
      <c r="M1048" s="1" t="s">
        <v>22</v>
      </c>
      <c r="N1048" s="1" t="s">
        <v>439</v>
      </c>
      <c r="O1048" s="2">
        <v>40451</v>
      </c>
      <c r="P1048" s="2">
        <v>40456</v>
      </c>
      <c r="Q1048" s="1" t="s">
        <v>23</v>
      </c>
    </row>
    <row r="1049" spans="1:17" x14ac:dyDescent="0.25">
      <c r="A1049" s="1" t="s">
        <v>24</v>
      </c>
      <c r="B1049" s="1" t="s">
        <v>371</v>
      </c>
      <c r="C1049" s="1" t="s">
        <v>439</v>
      </c>
      <c r="D1049" s="1" t="s">
        <v>642</v>
      </c>
      <c r="E1049" s="1" t="s">
        <v>622</v>
      </c>
      <c r="F1049" s="1" t="s">
        <v>19</v>
      </c>
      <c r="G1049" s="1" t="s">
        <v>248</v>
      </c>
      <c r="H1049" s="1" t="s">
        <v>49</v>
      </c>
      <c r="I1049" s="1" t="s">
        <v>22</v>
      </c>
      <c r="J1049" s="3">
        <v>333</v>
      </c>
      <c r="K1049" s="1" t="s">
        <v>440</v>
      </c>
      <c r="L1049" s="1" t="s">
        <v>22</v>
      </c>
      <c r="M1049" s="1" t="s">
        <v>22</v>
      </c>
      <c r="N1049" s="1" t="s">
        <v>439</v>
      </c>
      <c r="O1049" s="2">
        <v>40451</v>
      </c>
      <c r="P1049" s="2">
        <v>40456</v>
      </c>
      <c r="Q1049" s="1" t="s">
        <v>23</v>
      </c>
    </row>
    <row r="1050" spans="1:17" x14ac:dyDescent="0.25">
      <c r="A1050" s="1" t="s">
        <v>24</v>
      </c>
      <c r="B1050" s="1" t="s">
        <v>371</v>
      </c>
      <c r="C1050" s="1" t="s">
        <v>439</v>
      </c>
      <c r="D1050" s="1" t="s">
        <v>641</v>
      </c>
      <c r="E1050" s="1" t="s">
        <v>620</v>
      </c>
      <c r="F1050" s="1" t="s">
        <v>19</v>
      </c>
      <c r="G1050" s="1" t="s">
        <v>248</v>
      </c>
      <c r="H1050" s="1" t="s">
        <v>49</v>
      </c>
      <c r="I1050" s="1" t="s">
        <v>22</v>
      </c>
      <c r="J1050" s="3">
        <v>137</v>
      </c>
      <c r="K1050" s="1" t="s">
        <v>440</v>
      </c>
      <c r="L1050" s="1" t="s">
        <v>22</v>
      </c>
      <c r="M1050" s="1" t="s">
        <v>22</v>
      </c>
      <c r="N1050" s="1" t="s">
        <v>439</v>
      </c>
      <c r="O1050" s="2">
        <v>40451</v>
      </c>
      <c r="P1050" s="2">
        <v>40456</v>
      </c>
      <c r="Q1050" s="1" t="s">
        <v>23</v>
      </c>
    </row>
    <row r="1051" spans="1:17" x14ac:dyDescent="0.25">
      <c r="A1051" s="1" t="s">
        <v>24</v>
      </c>
      <c r="B1051" s="1" t="s">
        <v>371</v>
      </c>
      <c r="C1051" s="1" t="s">
        <v>439</v>
      </c>
      <c r="D1051" s="1" t="s">
        <v>642</v>
      </c>
      <c r="E1051" s="1" t="s">
        <v>622</v>
      </c>
      <c r="F1051" s="1" t="s">
        <v>19</v>
      </c>
      <c r="G1051" s="1" t="s">
        <v>248</v>
      </c>
      <c r="H1051" s="1" t="s">
        <v>49</v>
      </c>
      <c r="I1051" s="1" t="s">
        <v>22</v>
      </c>
      <c r="J1051" s="3">
        <v>56</v>
      </c>
      <c r="K1051" s="1" t="s">
        <v>440</v>
      </c>
      <c r="L1051" s="1" t="s">
        <v>22</v>
      </c>
      <c r="M1051" s="1" t="s">
        <v>22</v>
      </c>
      <c r="N1051" s="1" t="s">
        <v>439</v>
      </c>
      <c r="O1051" s="2">
        <v>40451</v>
      </c>
      <c r="P1051" s="2">
        <v>40456</v>
      </c>
      <c r="Q1051" s="1" t="s">
        <v>23</v>
      </c>
    </row>
    <row r="1052" spans="1:17" x14ac:dyDescent="0.25">
      <c r="A1052" s="1" t="s">
        <v>24</v>
      </c>
      <c r="B1052" s="1" t="s">
        <v>371</v>
      </c>
      <c r="C1052" s="1" t="s">
        <v>427</v>
      </c>
      <c r="D1052" s="1" t="s">
        <v>632</v>
      </c>
      <c r="E1052" s="1" t="s">
        <v>620</v>
      </c>
      <c r="F1052" s="1" t="s">
        <v>19</v>
      </c>
      <c r="G1052" s="1" t="s">
        <v>65</v>
      </c>
      <c r="H1052" s="1" t="s">
        <v>49</v>
      </c>
      <c r="I1052" s="1" t="s">
        <v>22</v>
      </c>
      <c r="J1052" s="3">
        <v>-510</v>
      </c>
      <c r="K1052" s="1" t="s">
        <v>428</v>
      </c>
      <c r="L1052" s="1" t="s">
        <v>22</v>
      </c>
      <c r="M1052" s="1" t="s">
        <v>22</v>
      </c>
      <c r="N1052" s="1" t="s">
        <v>427</v>
      </c>
      <c r="O1052" s="2">
        <v>40451</v>
      </c>
      <c r="P1052" s="2">
        <v>40456</v>
      </c>
      <c r="Q1052" s="1" t="s">
        <v>23</v>
      </c>
    </row>
    <row r="1053" spans="1:17" x14ac:dyDescent="0.25">
      <c r="A1053" s="1" t="s">
        <v>24</v>
      </c>
      <c r="B1053" s="1" t="s">
        <v>371</v>
      </c>
      <c r="C1053" s="1" t="s">
        <v>431</v>
      </c>
      <c r="D1053" s="1" t="s">
        <v>630</v>
      </c>
      <c r="E1053" s="1" t="s">
        <v>620</v>
      </c>
      <c r="F1053" s="1" t="s">
        <v>19</v>
      </c>
      <c r="G1053" s="1" t="s">
        <v>44</v>
      </c>
      <c r="H1053" s="1" t="s">
        <v>34</v>
      </c>
      <c r="I1053" s="1" t="s">
        <v>22</v>
      </c>
      <c r="J1053" s="3">
        <v>671</v>
      </c>
      <c r="K1053" s="1" t="s">
        <v>432</v>
      </c>
      <c r="L1053" s="1" t="s">
        <v>22</v>
      </c>
      <c r="M1053" s="1" t="s">
        <v>22</v>
      </c>
      <c r="N1053" s="1" t="s">
        <v>431</v>
      </c>
      <c r="O1053" s="2">
        <v>40451</v>
      </c>
      <c r="P1053" s="2">
        <v>40456</v>
      </c>
      <c r="Q1053" s="1" t="s">
        <v>23</v>
      </c>
    </row>
    <row r="1054" spans="1:17" x14ac:dyDescent="0.25">
      <c r="A1054" s="1" t="s">
        <v>24</v>
      </c>
      <c r="B1054" s="1" t="s">
        <v>371</v>
      </c>
      <c r="C1054" s="1" t="s">
        <v>431</v>
      </c>
      <c r="D1054" s="1" t="s">
        <v>631</v>
      </c>
      <c r="E1054" s="1" t="s">
        <v>622</v>
      </c>
      <c r="F1054" s="1" t="s">
        <v>19</v>
      </c>
      <c r="G1054" s="1" t="s">
        <v>44</v>
      </c>
      <c r="H1054" s="1" t="s">
        <v>34</v>
      </c>
      <c r="I1054" s="1" t="s">
        <v>22</v>
      </c>
      <c r="J1054" s="3">
        <v>2097</v>
      </c>
      <c r="K1054" s="1" t="s">
        <v>432</v>
      </c>
      <c r="L1054" s="1" t="s">
        <v>22</v>
      </c>
      <c r="M1054" s="1" t="s">
        <v>22</v>
      </c>
      <c r="N1054" s="1" t="s">
        <v>431</v>
      </c>
      <c r="O1054" s="2">
        <v>40451</v>
      </c>
      <c r="P1054" s="2">
        <v>40456</v>
      </c>
      <c r="Q1054" s="1" t="s">
        <v>23</v>
      </c>
    </row>
    <row r="1055" spans="1:17" x14ac:dyDescent="0.25">
      <c r="A1055" s="1" t="s">
        <v>24</v>
      </c>
      <c r="B1055" s="1" t="s">
        <v>371</v>
      </c>
      <c r="C1055" s="1" t="s">
        <v>431</v>
      </c>
      <c r="D1055" s="1" t="s">
        <v>630</v>
      </c>
      <c r="E1055" s="1" t="s">
        <v>620</v>
      </c>
      <c r="F1055" s="1" t="s">
        <v>19</v>
      </c>
      <c r="G1055" s="1" t="s">
        <v>44</v>
      </c>
      <c r="H1055" s="1" t="s">
        <v>34</v>
      </c>
      <c r="I1055" s="1" t="s">
        <v>22</v>
      </c>
      <c r="J1055" s="3">
        <v>112</v>
      </c>
      <c r="K1055" s="1" t="s">
        <v>432</v>
      </c>
      <c r="L1055" s="1" t="s">
        <v>22</v>
      </c>
      <c r="M1055" s="1" t="s">
        <v>22</v>
      </c>
      <c r="N1055" s="1" t="s">
        <v>431</v>
      </c>
      <c r="O1055" s="2">
        <v>40451</v>
      </c>
      <c r="P1055" s="2">
        <v>40456</v>
      </c>
      <c r="Q1055" s="1" t="s">
        <v>23</v>
      </c>
    </row>
    <row r="1056" spans="1:17" x14ac:dyDescent="0.25">
      <c r="A1056" s="1" t="s">
        <v>24</v>
      </c>
      <c r="B1056" s="1" t="s">
        <v>371</v>
      </c>
      <c r="C1056" s="1" t="s">
        <v>431</v>
      </c>
      <c r="D1056" s="1" t="s">
        <v>631</v>
      </c>
      <c r="E1056" s="1" t="s">
        <v>622</v>
      </c>
      <c r="F1056" s="1" t="s">
        <v>19</v>
      </c>
      <c r="G1056" s="1" t="s">
        <v>44</v>
      </c>
      <c r="H1056" s="1" t="s">
        <v>34</v>
      </c>
      <c r="I1056" s="1" t="s">
        <v>22</v>
      </c>
      <c r="J1056" s="3">
        <v>349</v>
      </c>
      <c r="K1056" s="1" t="s">
        <v>432</v>
      </c>
      <c r="L1056" s="1" t="s">
        <v>22</v>
      </c>
      <c r="M1056" s="1" t="s">
        <v>22</v>
      </c>
      <c r="N1056" s="1" t="s">
        <v>431</v>
      </c>
      <c r="O1056" s="2">
        <v>40451</v>
      </c>
      <c r="P1056" s="2">
        <v>40456</v>
      </c>
      <c r="Q1056" s="1" t="s">
        <v>23</v>
      </c>
    </row>
    <row r="1057" spans="1:17" x14ac:dyDescent="0.25">
      <c r="A1057" s="1" t="s">
        <v>24</v>
      </c>
      <c r="B1057" s="1" t="s">
        <v>371</v>
      </c>
      <c r="C1057" s="1" t="s">
        <v>431</v>
      </c>
      <c r="D1057" s="1" t="s">
        <v>643</v>
      </c>
      <c r="E1057" s="1" t="s">
        <v>620</v>
      </c>
      <c r="F1057" s="1" t="s">
        <v>19</v>
      </c>
      <c r="G1057" s="1" t="s">
        <v>82</v>
      </c>
      <c r="H1057" s="1" t="s">
        <v>21</v>
      </c>
      <c r="I1057" s="1" t="s">
        <v>22</v>
      </c>
      <c r="J1057" s="3">
        <v>-13197</v>
      </c>
      <c r="K1057" s="1" t="s">
        <v>432</v>
      </c>
      <c r="L1057" s="1" t="s">
        <v>22</v>
      </c>
      <c r="M1057" s="1" t="s">
        <v>22</v>
      </c>
      <c r="N1057" s="1" t="s">
        <v>431</v>
      </c>
      <c r="O1057" s="2">
        <v>40451</v>
      </c>
      <c r="P1057" s="2">
        <v>40456</v>
      </c>
      <c r="Q1057" s="1" t="s">
        <v>23</v>
      </c>
    </row>
    <row r="1058" spans="1:17" x14ac:dyDescent="0.25">
      <c r="A1058" s="1" t="s">
        <v>24</v>
      </c>
      <c r="B1058" s="1" t="s">
        <v>371</v>
      </c>
      <c r="C1058" s="1" t="s">
        <v>431</v>
      </c>
      <c r="D1058" s="1" t="s">
        <v>644</v>
      </c>
      <c r="E1058" s="1" t="s">
        <v>622</v>
      </c>
      <c r="F1058" s="1" t="s">
        <v>19</v>
      </c>
      <c r="G1058" s="1" t="s">
        <v>82</v>
      </c>
      <c r="H1058" s="1" t="s">
        <v>21</v>
      </c>
      <c r="I1058" s="1" t="s">
        <v>22</v>
      </c>
      <c r="J1058" s="3">
        <v>-433</v>
      </c>
      <c r="K1058" s="1" t="s">
        <v>432</v>
      </c>
      <c r="L1058" s="1" t="s">
        <v>22</v>
      </c>
      <c r="M1058" s="1" t="s">
        <v>22</v>
      </c>
      <c r="N1058" s="1" t="s">
        <v>431</v>
      </c>
      <c r="O1058" s="2">
        <v>40451</v>
      </c>
      <c r="P1058" s="2">
        <v>40456</v>
      </c>
      <c r="Q1058" s="1" t="s">
        <v>23</v>
      </c>
    </row>
    <row r="1059" spans="1:17" x14ac:dyDescent="0.25">
      <c r="A1059" s="1" t="s">
        <v>24</v>
      </c>
      <c r="B1059" s="1" t="s">
        <v>371</v>
      </c>
      <c r="C1059" s="1" t="s">
        <v>431</v>
      </c>
      <c r="D1059" s="1" t="s">
        <v>643</v>
      </c>
      <c r="E1059" s="1" t="s">
        <v>620</v>
      </c>
      <c r="F1059" s="1" t="s">
        <v>19</v>
      </c>
      <c r="G1059" s="1" t="s">
        <v>82</v>
      </c>
      <c r="H1059" s="1" t="s">
        <v>21</v>
      </c>
      <c r="I1059" s="1" t="s">
        <v>22</v>
      </c>
      <c r="J1059" s="3">
        <v>-2194</v>
      </c>
      <c r="K1059" s="1" t="s">
        <v>432</v>
      </c>
      <c r="L1059" s="1" t="s">
        <v>22</v>
      </c>
      <c r="M1059" s="1" t="s">
        <v>22</v>
      </c>
      <c r="N1059" s="1" t="s">
        <v>431</v>
      </c>
      <c r="O1059" s="2">
        <v>40451</v>
      </c>
      <c r="P1059" s="2">
        <v>40456</v>
      </c>
      <c r="Q1059" s="1" t="s">
        <v>23</v>
      </c>
    </row>
    <row r="1060" spans="1:17" x14ac:dyDescent="0.25">
      <c r="A1060" s="1" t="s">
        <v>24</v>
      </c>
      <c r="B1060" s="1" t="s">
        <v>371</v>
      </c>
      <c r="C1060" s="1" t="s">
        <v>431</v>
      </c>
      <c r="D1060" s="1" t="s">
        <v>644</v>
      </c>
      <c r="E1060" s="1" t="s">
        <v>622</v>
      </c>
      <c r="F1060" s="1" t="s">
        <v>19</v>
      </c>
      <c r="G1060" s="1" t="s">
        <v>82</v>
      </c>
      <c r="H1060" s="1" t="s">
        <v>21</v>
      </c>
      <c r="I1060" s="1" t="s">
        <v>22</v>
      </c>
      <c r="J1060" s="3">
        <v>-72</v>
      </c>
      <c r="K1060" s="1" t="s">
        <v>432</v>
      </c>
      <c r="L1060" s="1" t="s">
        <v>22</v>
      </c>
      <c r="M1060" s="1" t="s">
        <v>22</v>
      </c>
      <c r="N1060" s="1" t="s">
        <v>431</v>
      </c>
      <c r="O1060" s="2">
        <v>40451</v>
      </c>
      <c r="P1060" s="2">
        <v>40456</v>
      </c>
      <c r="Q1060" s="1" t="s">
        <v>23</v>
      </c>
    </row>
    <row r="1061" spans="1:17" x14ac:dyDescent="0.25">
      <c r="A1061" s="1" t="s">
        <v>24</v>
      </c>
      <c r="B1061" s="1" t="s">
        <v>371</v>
      </c>
      <c r="C1061" s="1" t="s">
        <v>431</v>
      </c>
      <c r="D1061" s="1" t="s">
        <v>632</v>
      </c>
      <c r="E1061" s="1" t="s">
        <v>620</v>
      </c>
      <c r="F1061" s="1" t="s">
        <v>19</v>
      </c>
      <c r="G1061" s="1" t="s">
        <v>65</v>
      </c>
      <c r="H1061" s="1" t="s">
        <v>49</v>
      </c>
      <c r="I1061" s="1" t="s">
        <v>22</v>
      </c>
      <c r="J1061" s="3">
        <v>-4198</v>
      </c>
      <c r="K1061" s="1" t="s">
        <v>432</v>
      </c>
      <c r="L1061" s="1" t="s">
        <v>22</v>
      </c>
      <c r="M1061" s="1" t="s">
        <v>22</v>
      </c>
      <c r="N1061" s="1" t="s">
        <v>431</v>
      </c>
      <c r="O1061" s="2">
        <v>40451</v>
      </c>
      <c r="P1061" s="2">
        <v>40456</v>
      </c>
      <c r="Q1061" s="1" t="s">
        <v>23</v>
      </c>
    </row>
    <row r="1062" spans="1:17" x14ac:dyDescent="0.25">
      <c r="A1062" s="1" t="s">
        <v>24</v>
      </c>
      <c r="B1062" s="1" t="s">
        <v>371</v>
      </c>
      <c r="C1062" s="1" t="s">
        <v>431</v>
      </c>
      <c r="D1062" s="1" t="s">
        <v>633</v>
      </c>
      <c r="E1062" s="1" t="s">
        <v>622</v>
      </c>
      <c r="F1062" s="1" t="s">
        <v>19</v>
      </c>
      <c r="G1062" s="1" t="s">
        <v>65</v>
      </c>
      <c r="H1062" s="1" t="s">
        <v>49</v>
      </c>
      <c r="I1062" s="1" t="s">
        <v>22</v>
      </c>
      <c r="J1062" s="3">
        <v>1592</v>
      </c>
      <c r="K1062" s="1" t="s">
        <v>432</v>
      </c>
      <c r="L1062" s="1" t="s">
        <v>22</v>
      </c>
      <c r="M1062" s="1" t="s">
        <v>22</v>
      </c>
      <c r="N1062" s="1" t="s">
        <v>431</v>
      </c>
      <c r="O1062" s="2">
        <v>40451</v>
      </c>
      <c r="P1062" s="2">
        <v>40456</v>
      </c>
      <c r="Q1062" s="1" t="s">
        <v>23</v>
      </c>
    </row>
    <row r="1063" spans="1:17" x14ac:dyDescent="0.25">
      <c r="A1063" s="1" t="s">
        <v>24</v>
      </c>
      <c r="B1063" s="1" t="s">
        <v>371</v>
      </c>
      <c r="C1063" s="1" t="s">
        <v>437</v>
      </c>
      <c r="D1063" s="1" t="s">
        <v>630</v>
      </c>
      <c r="E1063" s="1" t="s">
        <v>620</v>
      </c>
      <c r="F1063" s="1" t="s">
        <v>19</v>
      </c>
      <c r="G1063" s="1" t="s">
        <v>44</v>
      </c>
      <c r="H1063" s="1" t="s">
        <v>34</v>
      </c>
      <c r="I1063" s="1" t="s">
        <v>22</v>
      </c>
      <c r="J1063" s="3">
        <v>35643</v>
      </c>
      <c r="K1063" s="1" t="s">
        <v>438</v>
      </c>
      <c r="L1063" s="1" t="s">
        <v>22</v>
      </c>
      <c r="M1063" s="1" t="s">
        <v>22</v>
      </c>
      <c r="N1063" s="1" t="s">
        <v>437</v>
      </c>
      <c r="O1063" s="2">
        <v>40451</v>
      </c>
      <c r="P1063" s="2">
        <v>40456</v>
      </c>
      <c r="Q1063" s="1" t="s">
        <v>23</v>
      </c>
    </row>
    <row r="1064" spans="1:17" x14ac:dyDescent="0.25">
      <c r="A1064" s="1" t="s">
        <v>24</v>
      </c>
      <c r="B1064" s="1" t="s">
        <v>371</v>
      </c>
      <c r="C1064" s="1" t="s">
        <v>437</v>
      </c>
      <c r="D1064" s="1" t="s">
        <v>631</v>
      </c>
      <c r="E1064" s="1" t="s">
        <v>622</v>
      </c>
      <c r="F1064" s="1" t="s">
        <v>19</v>
      </c>
      <c r="G1064" s="1" t="s">
        <v>44</v>
      </c>
      <c r="H1064" s="1" t="s">
        <v>34</v>
      </c>
      <c r="I1064" s="1" t="s">
        <v>22</v>
      </c>
      <c r="J1064" s="3">
        <v>-19278</v>
      </c>
      <c r="K1064" s="1" t="s">
        <v>438</v>
      </c>
      <c r="L1064" s="1" t="s">
        <v>22</v>
      </c>
      <c r="M1064" s="1" t="s">
        <v>22</v>
      </c>
      <c r="N1064" s="1" t="s">
        <v>437</v>
      </c>
      <c r="O1064" s="2">
        <v>40451</v>
      </c>
      <c r="P1064" s="2">
        <v>40456</v>
      </c>
      <c r="Q1064" s="1" t="s">
        <v>23</v>
      </c>
    </row>
    <row r="1065" spans="1:17" x14ac:dyDescent="0.25">
      <c r="A1065" s="1" t="s">
        <v>24</v>
      </c>
      <c r="B1065" s="1" t="s">
        <v>371</v>
      </c>
      <c r="C1065" s="1" t="s">
        <v>437</v>
      </c>
      <c r="D1065" s="1" t="s">
        <v>630</v>
      </c>
      <c r="E1065" s="1" t="s">
        <v>620</v>
      </c>
      <c r="F1065" s="1" t="s">
        <v>19</v>
      </c>
      <c r="G1065" s="1" t="s">
        <v>44</v>
      </c>
      <c r="H1065" s="1" t="s">
        <v>34</v>
      </c>
      <c r="I1065" s="1" t="s">
        <v>22</v>
      </c>
      <c r="J1065" s="3">
        <v>5927</v>
      </c>
      <c r="K1065" s="1" t="s">
        <v>438</v>
      </c>
      <c r="L1065" s="1" t="s">
        <v>22</v>
      </c>
      <c r="M1065" s="1" t="s">
        <v>22</v>
      </c>
      <c r="N1065" s="1" t="s">
        <v>437</v>
      </c>
      <c r="O1065" s="2">
        <v>40451</v>
      </c>
      <c r="P1065" s="2">
        <v>40456</v>
      </c>
      <c r="Q1065" s="1" t="s">
        <v>23</v>
      </c>
    </row>
    <row r="1066" spans="1:17" x14ac:dyDescent="0.25">
      <c r="A1066" s="1" t="s">
        <v>24</v>
      </c>
      <c r="B1066" s="1" t="s">
        <v>371</v>
      </c>
      <c r="C1066" s="1" t="s">
        <v>437</v>
      </c>
      <c r="D1066" s="1" t="s">
        <v>631</v>
      </c>
      <c r="E1066" s="1" t="s">
        <v>622</v>
      </c>
      <c r="F1066" s="1" t="s">
        <v>19</v>
      </c>
      <c r="G1066" s="1" t="s">
        <v>44</v>
      </c>
      <c r="H1066" s="1" t="s">
        <v>34</v>
      </c>
      <c r="I1066" s="1" t="s">
        <v>22</v>
      </c>
      <c r="J1066" s="3">
        <v>-3206</v>
      </c>
      <c r="K1066" s="1" t="s">
        <v>438</v>
      </c>
      <c r="L1066" s="1" t="s">
        <v>22</v>
      </c>
      <c r="M1066" s="1" t="s">
        <v>22</v>
      </c>
      <c r="N1066" s="1" t="s">
        <v>437</v>
      </c>
      <c r="O1066" s="2">
        <v>40451</v>
      </c>
      <c r="P1066" s="2">
        <v>40456</v>
      </c>
      <c r="Q1066" s="1" t="s">
        <v>23</v>
      </c>
    </row>
    <row r="1067" spans="1:17" x14ac:dyDescent="0.25">
      <c r="A1067" s="1" t="s">
        <v>24</v>
      </c>
      <c r="B1067" s="1" t="s">
        <v>371</v>
      </c>
      <c r="C1067" s="1" t="s">
        <v>437</v>
      </c>
      <c r="D1067" s="1" t="s">
        <v>643</v>
      </c>
      <c r="E1067" s="1" t="s">
        <v>620</v>
      </c>
      <c r="F1067" s="1" t="s">
        <v>19</v>
      </c>
      <c r="G1067" s="1" t="s">
        <v>82</v>
      </c>
      <c r="H1067" s="1" t="s">
        <v>21</v>
      </c>
      <c r="I1067" s="1" t="s">
        <v>22</v>
      </c>
      <c r="J1067" s="3">
        <v>-12591</v>
      </c>
      <c r="K1067" s="1" t="s">
        <v>438</v>
      </c>
      <c r="L1067" s="1" t="s">
        <v>22</v>
      </c>
      <c r="M1067" s="1" t="s">
        <v>22</v>
      </c>
      <c r="N1067" s="1" t="s">
        <v>437</v>
      </c>
      <c r="O1067" s="2">
        <v>40451</v>
      </c>
      <c r="P1067" s="2">
        <v>40456</v>
      </c>
      <c r="Q1067" s="1" t="s">
        <v>23</v>
      </c>
    </row>
    <row r="1068" spans="1:17" x14ac:dyDescent="0.25">
      <c r="A1068" s="1" t="s">
        <v>24</v>
      </c>
      <c r="B1068" s="1" t="s">
        <v>371</v>
      </c>
      <c r="C1068" s="1" t="s">
        <v>437</v>
      </c>
      <c r="D1068" s="1" t="s">
        <v>644</v>
      </c>
      <c r="E1068" s="1" t="s">
        <v>622</v>
      </c>
      <c r="F1068" s="1" t="s">
        <v>19</v>
      </c>
      <c r="G1068" s="1" t="s">
        <v>82</v>
      </c>
      <c r="H1068" s="1" t="s">
        <v>21</v>
      </c>
      <c r="I1068" s="1" t="s">
        <v>22</v>
      </c>
      <c r="J1068" s="3">
        <v>113063</v>
      </c>
      <c r="K1068" s="1" t="s">
        <v>438</v>
      </c>
      <c r="L1068" s="1" t="s">
        <v>22</v>
      </c>
      <c r="M1068" s="1" t="s">
        <v>22</v>
      </c>
      <c r="N1068" s="1" t="s">
        <v>437</v>
      </c>
      <c r="O1068" s="2">
        <v>40451</v>
      </c>
      <c r="P1068" s="2">
        <v>40456</v>
      </c>
      <c r="Q1068" s="1" t="s">
        <v>23</v>
      </c>
    </row>
    <row r="1069" spans="1:17" x14ac:dyDescent="0.25">
      <c r="A1069" s="1" t="s">
        <v>24</v>
      </c>
      <c r="B1069" s="1" t="s">
        <v>371</v>
      </c>
      <c r="C1069" s="1" t="s">
        <v>437</v>
      </c>
      <c r="D1069" s="1" t="s">
        <v>643</v>
      </c>
      <c r="E1069" s="1" t="s">
        <v>620</v>
      </c>
      <c r="F1069" s="1" t="s">
        <v>19</v>
      </c>
      <c r="G1069" s="1" t="s">
        <v>82</v>
      </c>
      <c r="H1069" s="1" t="s">
        <v>21</v>
      </c>
      <c r="I1069" s="1" t="s">
        <v>22</v>
      </c>
      <c r="J1069" s="3">
        <v>-2094</v>
      </c>
      <c r="K1069" s="1" t="s">
        <v>438</v>
      </c>
      <c r="L1069" s="1" t="s">
        <v>22</v>
      </c>
      <c r="M1069" s="1" t="s">
        <v>22</v>
      </c>
      <c r="N1069" s="1" t="s">
        <v>437</v>
      </c>
      <c r="O1069" s="2">
        <v>40451</v>
      </c>
      <c r="P1069" s="2">
        <v>40456</v>
      </c>
      <c r="Q1069" s="1" t="s">
        <v>23</v>
      </c>
    </row>
    <row r="1070" spans="1:17" x14ac:dyDescent="0.25">
      <c r="A1070" s="1" t="s">
        <v>24</v>
      </c>
      <c r="B1070" s="1" t="s">
        <v>371</v>
      </c>
      <c r="C1070" s="1" t="s">
        <v>437</v>
      </c>
      <c r="D1070" s="1" t="s">
        <v>644</v>
      </c>
      <c r="E1070" s="1" t="s">
        <v>622</v>
      </c>
      <c r="F1070" s="1" t="s">
        <v>19</v>
      </c>
      <c r="G1070" s="1" t="s">
        <v>82</v>
      </c>
      <c r="H1070" s="1" t="s">
        <v>21</v>
      </c>
      <c r="I1070" s="1" t="s">
        <v>22</v>
      </c>
      <c r="J1070" s="3">
        <v>18801</v>
      </c>
      <c r="K1070" s="1" t="s">
        <v>438</v>
      </c>
      <c r="L1070" s="1" t="s">
        <v>22</v>
      </c>
      <c r="M1070" s="1" t="s">
        <v>22</v>
      </c>
      <c r="N1070" s="1" t="s">
        <v>437</v>
      </c>
      <c r="O1070" s="2">
        <v>40451</v>
      </c>
      <c r="P1070" s="2">
        <v>40456</v>
      </c>
      <c r="Q1070" s="1" t="s">
        <v>23</v>
      </c>
    </row>
    <row r="1071" spans="1:17" x14ac:dyDescent="0.25">
      <c r="A1071" s="1" t="s">
        <v>24</v>
      </c>
      <c r="B1071" s="1" t="s">
        <v>371</v>
      </c>
      <c r="C1071" s="1" t="s">
        <v>437</v>
      </c>
      <c r="D1071" s="1" t="s">
        <v>632</v>
      </c>
      <c r="E1071" s="1" t="s">
        <v>620</v>
      </c>
      <c r="F1071" s="1" t="s">
        <v>19</v>
      </c>
      <c r="G1071" s="1" t="s">
        <v>65</v>
      </c>
      <c r="H1071" s="1" t="s">
        <v>49</v>
      </c>
      <c r="I1071" s="1" t="s">
        <v>22</v>
      </c>
      <c r="J1071" s="3">
        <v>-8664</v>
      </c>
      <c r="K1071" s="1" t="s">
        <v>438</v>
      </c>
      <c r="L1071" s="1" t="s">
        <v>22</v>
      </c>
      <c r="M1071" s="1" t="s">
        <v>22</v>
      </c>
      <c r="N1071" s="1" t="s">
        <v>437</v>
      </c>
      <c r="O1071" s="2">
        <v>40451</v>
      </c>
      <c r="P1071" s="2">
        <v>40456</v>
      </c>
      <c r="Q1071" s="1" t="s">
        <v>23</v>
      </c>
    </row>
    <row r="1072" spans="1:17" x14ac:dyDescent="0.25">
      <c r="A1072" s="1" t="s">
        <v>24</v>
      </c>
      <c r="B1072" s="1" t="s">
        <v>371</v>
      </c>
      <c r="C1072" s="1" t="s">
        <v>437</v>
      </c>
      <c r="D1072" s="1" t="s">
        <v>633</v>
      </c>
      <c r="E1072" s="1" t="s">
        <v>622</v>
      </c>
      <c r="F1072" s="1" t="s">
        <v>19</v>
      </c>
      <c r="G1072" s="1" t="s">
        <v>65</v>
      </c>
      <c r="H1072" s="1" t="s">
        <v>49</v>
      </c>
      <c r="I1072" s="1" t="s">
        <v>22</v>
      </c>
      <c r="J1072" s="3">
        <v>-1431</v>
      </c>
      <c r="K1072" s="1" t="s">
        <v>438</v>
      </c>
      <c r="L1072" s="1" t="s">
        <v>22</v>
      </c>
      <c r="M1072" s="1" t="s">
        <v>22</v>
      </c>
      <c r="N1072" s="1" t="s">
        <v>437</v>
      </c>
      <c r="O1072" s="2">
        <v>40451</v>
      </c>
      <c r="P1072" s="2">
        <v>40456</v>
      </c>
      <c r="Q1072" s="1" t="s">
        <v>23</v>
      </c>
    </row>
    <row r="1073" spans="1:17" x14ac:dyDescent="0.25">
      <c r="A1073" s="1" t="s">
        <v>24</v>
      </c>
      <c r="B1073" s="1" t="s">
        <v>371</v>
      </c>
      <c r="C1073" s="1" t="s">
        <v>437</v>
      </c>
      <c r="D1073" s="1" t="s">
        <v>632</v>
      </c>
      <c r="E1073" s="1" t="s">
        <v>620</v>
      </c>
      <c r="F1073" s="1" t="s">
        <v>19</v>
      </c>
      <c r="G1073" s="1" t="s">
        <v>65</v>
      </c>
      <c r="H1073" s="1" t="s">
        <v>49</v>
      </c>
      <c r="I1073" s="1" t="s">
        <v>22</v>
      </c>
      <c r="J1073" s="3">
        <v>-1440</v>
      </c>
      <c r="K1073" s="1" t="s">
        <v>438</v>
      </c>
      <c r="L1073" s="1" t="s">
        <v>22</v>
      </c>
      <c r="M1073" s="1" t="s">
        <v>22</v>
      </c>
      <c r="N1073" s="1" t="s">
        <v>437</v>
      </c>
      <c r="O1073" s="2">
        <v>40451</v>
      </c>
      <c r="P1073" s="2">
        <v>40456</v>
      </c>
      <c r="Q1073" s="1" t="s">
        <v>23</v>
      </c>
    </row>
    <row r="1074" spans="1:17" x14ac:dyDescent="0.25">
      <c r="A1074" s="1" t="s">
        <v>24</v>
      </c>
      <c r="B1074" s="1" t="s">
        <v>371</v>
      </c>
      <c r="C1074" s="1" t="s">
        <v>437</v>
      </c>
      <c r="D1074" s="1" t="s">
        <v>633</v>
      </c>
      <c r="E1074" s="1" t="s">
        <v>622</v>
      </c>
      <c r="F1074" s="1" t="s">
        <v>19</v>
      </c>
      <c r="G1074" s="1" t="s">
        <v>65</v>
      </c>
      <c r="H1074" s="1" t="s">
        <v>49</v>
      </c>
      <c r="I1074" s="1" t="s">
        <v>22</v>
      </c>
      <c r="J1074" s="3">
        <v>-238</v>
      </c>
      <c r="K1074" s="1" t="s">
        <v>438</v>
      </c>
      <c r="L1074" s="1" t="s">
        <v>22</v>
      </c>
      <c r="M1074" s="1" t="s">
        <v>22</v>
      </c>
      <c r="N1074" s="1" t="s">
        <v>437</v>
      </c>
      <c r="O1074" s="2">
        <v>40451</v>
      </c>
      <c r="P1074" s="2">
        <v>40456</v>
      </c>
      <c r="Q1074" s="1" t="s">
        <v>23</v>
      </c>
    </row>
    <row r="1075" spans="1:17" x14ac:dyDescent="0.25">
      <c r="A1075" s="1" t="s">
        <v>24</v>
      </c>
      <c r="B1075" s="1" t="s">
        <v>371</v>
      </c>
      <c r="C1075" s="1" t="s">
        <v>437</v>
      </c>
      <c r="D1075" s="1" t="s">
        <v>630</v>
      </c>
      <c r="E1075" s="1" t="s">
        <v>620</v>
      </c>
      <c r="F1075" s="1" t="s">
        <v>19</v>
      </c>
      <c r="G1075" s="1" t="s">
        <v>44</v>
      </c>
      <c r="H1075" s="1" t="s">
        <v>34</v>
      </c>
      <c r="I1075" s="1" t="s">
        <v>22</v>
      </c>
      <c r="J1075" s="3">
        <v>810</v>
      </c>
      <c r="K1075" s="1" t="s">
        <v>438</v>
      </c>
      <c r="L1075" s="1" t="s">
        <v>22</v>
      </c>
      <c r="M1075" s="1" t="s">
        <v>22</v>
      </c>
      <c r="N1075" s="1" t="s">
        <v>437</v>
      </c>
      <c r="O1075" s="2">
        <v>40451</v>
      </c>
      <c r="P1075" s="2">
        <v>40456</v>
      </c>
      <c r="Q1075" s="1" t="s">
        <v>23</v>
      </c>
    </row>
    <row r="1076" spans="1:17" x14ac:dyDescent="0.25">
      <c r="A1076" s="1" t="s">
        <v>24</v>
      </c>
      <c r="B1076" s="1" t="s">
        <v>371</v>
      </c>
      <c r="C1076" s="1" t="s">
        <v>437</v>
      </c>
      <c r="D1076" s="1" t="s">
        <v>631</v>
      </c>
      <c r="E1076" s="1" t="s">
        <v>622</v>
      </c>
      <c r="F1076" s="1" t="s">
        <v>19</v>
      </c>
      <c r="G1076" s="1" t="s">
        <v>44</v>
      </c>
      <c r="H1076" s="1" t="s">
        <v>34</v>
      </c>
      <c r="I1076" s="1" t="s">
        <v>22</v>
      </c>
      <c r="J1076" s="3">
        <v>327</v>
      </c>
      <c r="K1076" s="1" t="s">
        <v>438</v>
      </c>
      <c r="L1076" s="1" t="s">
        <v>22</v>
      </c>
      <c r="M1076" s="1" t="s">
        <v>22</v>
      </c>
      <c r="N1076" s="1" t="s">
        <v>437</v>
      </c>
      <c r="O1076" s="2">
        <v>40451</v>
      </c>
      <c r="P1076" s="2">
        <v>40456</v>
      </c>
      <c r="Q1076" s="1" t="s">
        <v>23</v>
      </c>
    </row>
    <row r="1077" spans="1:17" x14ac:dyDescent="0.25">
      <c r="A1077" s="1" t="s">
        <v>24</v>
      </c>
      <c r="B1077" s="1" t="s">
        <v>371</v>
      </c>
      <c r="C1077" s="1" t="s">
        <v>437</v>
      </c>
      <c r="D1077" s="1" t="s">
        <v>630</v>
      </c>
      <c r="E1077" s="1" t="s">
        <v>620</v>
      </c>
      <c r="F1077" s="1" t="s">
        <v>19</v>
      </c>
      <c r="G1077" s="1" t="s">
        <v>44</v>
      </c>
      <c r="H1077" s="1" t="s">
        <v>34</v>
      </c>
      <c r="I1077" s="1" t="s">
        <v>22</v>
      </c>
      <c r="J1077" s="3">
        <v>-2320</v>
      </c>
      <c r="K1077" s="1" t="s">
        <v>438</v>
      </c>
      <c r="L1077" s="1" t="s">
        <v>22</v>
      </c>
      <c r="M1077" s="1" t="s">
        <v>22</v>
      </c>
      <c r="N1077" s="1" t="s">
        <v>437</v>
      </c>
      <c r="O1077" s="2">
        <v>40451</v>
      </c>
      <c r="P1077" s="2">
        <v>40456</v>
      </c>
      <c r="Q1077" s="1" t="s">
        <v>23</v>
      </c>
    </row>
    <row r="1078" spans="1:17" x14ac:dyDescent="0.25">
      <c r="A1078" s="1" t="s">
        <v>24</v>
      </c>
      <c r="B1078" s="1" t="s">
        <v>371</v>
      </c>
      <c r="C1078" s="1" t="s">
        <v>437</v>
      </c>
      <c r="D1078" s="1" t="s">
        <v>631</v>
      </c>
      <c r="E1078" s="1" t="s">
        <v>622</v>
      </c>
      <c r="F1078" s="1" t="s">
        <v>19</v>
      </c>
      <c r="G1078" s="1" t="s">
        <v>44</v>
      </c>
      <c r="H1078" s="1" t="s">
        <v>34</v>
      </c>
      <c r="I1078" s="1" t="s">
        <v>22</v>
      </c>
      <c r="J1078" s="3">
        <v>-937</v>
      </c>
      <c r="K1078" s="1" t="s">
        <v>438</v>
      </c>
      <c r="L1078" s="1" t="s">
        <v>22</v>
      </c>
      <c r="M1078" s="1" t="s">
        <v>22</v>
      </c>
      <c r="N1078" s="1" t="s">
        <v>437</v>
      </c>
      <c r="O1078" s="2">
        <v>40451</v>
      </c>
      <c r="P1078" s="2">
        <v>40456</v>
      </c>
      <c r="Q1078" s="1" t="s">
        <v>23</v>
      </c>
    </row>
    <row r="1079" spans="1:17" x14ac:dyDescent="0.25">
      <c r="A1079" s="1" t="s">
        <v>24</v>
      </c>
      <c r="B1079" s="1" t="s">
        <v>371</v>
      </c>
      <c r="C1079" s="1" t="s">
        <v>437</v>
      </c>
      <c r="D1079" s="1" t="s">
        <v>634</v>
      </c>
      <c r="E1079" s="1" t="s">
        <v>620</v>
      </c>
      <c r="F1079" s="1" t="s">
        <v>19</v>
      </c>
      <c r="G1079" s="1" t="s">
        <v>380</v>
      </c>
      <c r="H1079" s="1" t="s">
        <v>49</v>
      </c>
      <c r="I1079" s="1" t="s">
        <v>22</v>
      </c>
      <c r="J1079" s="3">
        <v>-27711</v>
      </c>
      <c r="K1079" s="1" t="s">
        <v>438</v>
      </c>
      <c r="L1079" s="1" t="s">
        <v>22</v>
      </c>
      <c r="M1079" s="1" t="s">
        <v>22</v>
      </c>
      <c r="N1079" s="1" t="s">
        <v>437</v>
      </c>
      <c r="O1079" s="2">
        <v>40451</v>
      </c>
      <c r="P1079" s="2">
        <v>40456</v>
      </c>
      <c r="Q1079" s="1" t="s">
        <v>23</v>
      </c>
    </row>
    <row r="1080" spans="1:17" x14ac:dyDescent="0.25">
      <c r="A1080" s="1" t="s">
        <v>24</v>
      </c>
      <c r="B1080" s="1" t="s">
        <v>371</v>
      </c>
      <c r="C1080" s="1" t="s">
        <v>437</v>
      </c>
      <c r="D1080" s="1" t="s">
        <v>635</v>
      </c>
      <c r="E1080" s="1" t="s">
        <v>622</v>
      </c>
      <c r="F1080" s="1" t="s">
        <v>19</v>
      </c>
      <c r="G1080" s="1" t="s">
        <v>380</v>
      </c>
      <c r="H1080" s="1" t="s">
        <v>49</v>
      </c>
      <c r="I1080" s="1" t="s">
        <v>22</v>
      </c>
      <c r="J1080" s="3">
        <v>-10163</v>
      </c>
      <c r="K1080" s="1" t="s">
        <v>438</v>
      </c>
      <c r="L1080" s="1" t="s">
        <v>22</v>
      </c>
      <c r="M1080" s="1" t="s">
        <v>22</v>
      </c>
      <c r="N1080" s="1" t="s">
        <v>437</v>
      </c>
      <c r="O1080" s="2">
        <v>40451</v>
      </c>
      <c r="P1080" s="2">
        <v>40456</v>
      </c>
      <c r="Q1080" s="1" t="s">
        <v>23</v>
      </c>
    </row>
    <row r="1081" spans="1:17" x14ac:dyDescent="0.25">
      <c r="A1081" s="1" t="s">
        <v>24</v>
      </c>
      <c r="B1081" s="1" t="s">
        <v>371</v>
      </c>
      <c r="C1081" s="1" t="s">
        <v>437</v>
      </c>
      <c r="D1081" s="1" t="s">
        <v>634</v>
      </c>
      <c r="E1081" s="1" t="s">
        <v>620</v>
      </c>
      <c r="F1081" s="1" t="s">
        <v>19</v>
      </c>
      <c r="G1081" s="1" t="s">
        <v>380</v>
      </c>
      <c r="H1081" s="1" t="s">
        <v>49</v>
      </c>
      <c r="I1081" s="1" t="s">
        <v>22</v>
      </c>
      <c r="J1081" s="3">
        <v>-4608</v>
      </c>
      <c r="K1081" s="1" t="s">
        <v>438</v>
      </c>
      <c r="L1081" s="1" t="s">
        <v>22</v>
      </c>
      <c r="M1081" s="1" t="s">
        <v>22</v>
      </c>
      <c r="N1081" s="1" t="s">
        <v>437</v>
      </c>
      <c r="O1081" s="2">
        <v>40451</v>
      </c>
      <c r="P1081" s="2">
        <v>40456</v>
      </c>
      <c r="Q1081" s="1" t="s">
        <v>23</v>
      </c>
    </row>
    <row r="1082" spans="1:17" x14ac:dyDescent="0.25">
      <c r="A1082" s="1" t="s">
        <v>24</v>
      </c>
      <c r="B1082" s="1" t="s">
        <v>371</v>
      </c>
      <c r="C1082" s="1" t="s">
        <v>437</v>
      </c>
      <c r="D1082" s="1" t="s">
        <v>635</v>
      </c>
      <c r="E1082" s="1" t="s">
        <v>622</v>
      </c>
      <c r="F1082" s="1" t="s">
        <v>19</v>
      </c>
      <c r="G1082" s="1" t="s">
        <v>380</v>
      </c>
      <c r="H1082" s="1" t="s">
        <v>49</v>
      </c>
      <c r="I1082" s="1" t="s">
        <v>22</v>
      </c>
      <c r="J1082" s="3">
        <v>-1690</v>
      </c>
      <c r="K1082" s="1" t="s">
        <v>438</v>
      </c>
      <c r="L1082" s="1" t="s">
        <v>22</v>
      </c>
      <c r="M1082" s="1" t="s">
        <v>22</v>
      </c>
      <c r="N1082" s="1" t="s">
        <v>437</v>
      </c>
      <c r="O1082" s="2">
        <v>40451</v>
      </c>
      <c r="P1082" s="2">
        <v>40456</v>
      </c>
      <c r="Q1082" s="1" t="s">
        <v>23</v>
      </c>
    </row>
    <row r="1083" spans="1:17" x14ac:dyDescent="0.25">
      <c r="A1083" s="1" t="s">
        <v>24</v>
      </c>
      <c r="B1083" s="1" t="s">
        <v>371</v>
      </c>
      <c r="C1083" s="1" t="s">
        <v>437</v>
      </c>
      <c r="D1083" s="1" t="s">
        <v>643</v>
      </c>
      <c r="E1083" s="1" t="s">
        <v>620</v>
      </c>
      <c r="F1083" s="1" t="s">
        <v>19</v>
      </c>
      <c r="G1083" s="1" t="s">
        <v>82</v>
      </c>
      <c r="H1083" s="1" t="s">
        <v>21</v>
      </c>
      <c r="I1083" s="1" t="s">
        <v>22</v>
      </c>
      <c r="J1083" s="3">
        <v>25</v>
      </c>
      <c r="K1083" s="1" t="s">
        <v>438</v>
      </c>
      <c r="L1083" s="1" t="s">
        <v>22</v>
      </c>
      <c r="M1083" s="1" t="s">
        <v>22</v>
      </c>
      <c r="N1083" s="1" t="s">
        <v>437</v>
      </c>
      <c r="O1083" s="2">
        <v>40451</v>
      </c>
      <c r="P1083" s="2">
        <v>40456</v>
      </c>
      <c r="Q1083" s="1" t="s">
        <v>23</v>
      </c>
    </row>
    <row r="1084" spans="1:17" x14ac:dyDescent="0.25">
      <c r="A1084" s="1" t="s">
        <v>24</v>
      </c>
      <c r="B1084" s="1" t="s">
        <v>371</v>
      </c>
      <c r="C1084" s="1" t="s">
        <v>437</v>
      </c>
      <c r="D1084" s="1" t="s">
        <v>643</v>
      </c>
      <c r="E1084" s="1" t="s">
        <v>620</v>
      </c>
      <c r="F1084" s="1" t="s">
        <v>19</v>
      </c>
      <c r="G1084" s="1" t="s">
        <v>82</v>
      </c>
      <c r="H1084" s="1" t="s">
        <v>21</v>
      </c>
      <c r="I1084" s="1" t="s">
        <v>22</v>
      </c>
      <c r="J1084" s="3">
        <v>4</v>
      </c>
      <c r="K1084" s="1" t="s">
        <v>438</v>
      </c>
      <c r="L1084" s="1" t="s">
        <v>22</v>
      </c>
      <c r="M1084" s="1" t="s">
        <v>22</v>
      </c>
      <c r="N1084" s="1" t="s">
        <v>437</v>
      </c>
      <c r="O1084" s="2">
        <v>40451</v>
      </c>
      <c r="P1084" s="2">
        <v>40456</v>
      </c>
      <c r="Q1084" s="1" t="s">
        <v>23</v>
      </c>
    </row>
    <row r="1085" spans="1:17" x14ac:dyDescent="0.25">
      <c r="A1085" s="1" t="s">
        <v>24</v>
      </c>
      <c r="B1085" s="1" t="s">
        <v>371</v>
      </c>
      <c r="C1085" s="1" t="s">
        <v>439</v>
      </c>
      <c r="D1085" s="1" t="s">
        <v>630</v>
      </c>
      <c r="E1085" s="1" t="s">
        <v>620</v>
      </c>
      <c r="F1085" s="1" t="s">
        <v>19</v>
      </c>
      <c r="G1085" s="1" t="s">
        <v>44</v>
      </c>
      <c r="H1085" s="1" t="s">
        <v>34</v>
      </c>
      <c r="I1085" s="1" t="s">
        <v>22</v>
      </c>
      <c r="J1085" s="3">
        <v>35125</v>
      </c>
      <c r="K1085" s="1" t="s">
        <v>440</v>
      </c>
      <c r="L1085" s="1" t="s">
        <v>22</v>
      </c>
      <c r="M1085" s="1" t="s">
        <v>22</v>
      </c>
      <c r="N1085" s="1" t="s">
        <v>439</v>
      </c>
      <c r="O1085" s="2">
        <v>40451</v>
      </c>
      <c r="P1085" s="2">
        <v>40456</v>
      </c>
      <c r="Q1085" s="1" t="s">
        <v>23</v>
      </c>
    </row>
    <row r="1086" spans="1:17" x14ac:dyDescent="0.25">
      <c r="A1086" s="1" t="s">
        <v>24</v>
      </c>
      <c r="B1086" s="1" t="s">
        <v>371</v>
      </c>
      <c r="C1086" s="1" t="s">
        <v>439</v>
      </c>
      <c r="D1086" s="1" t="s">
        <v>631</v>
      </c>
      <c r="E1086" s="1" t="s">
        <v>622</v>
      </c>
      <c r="F1086" s="1" t="s">
        <v>19</v>
      </c>
      <c r="G1086" s="1" t="s">
        <v>44</v>
      </c>
      <c r="H1086" s="1" t="s">
        <v>34</v>
      </c>
      <c r="I1086" s="1" t="s">
        <v>22</v>
      </c>
      <c r="J1086" s="3">
        <v>-9634</v>
      </c>
      <c r="K1086" s="1" t="s">
        <v>440</v>
      </c>
      <c r="L1086" s="1" t="s">
        <v>22</v>
      </c>
      <c r="M1086" s="1" t="s">
        <v>22</v>
      </c>
      <c r="N1086" s="1" t="s">
        <v>439</v>
      </c>
      <c r="O1086" s="2">
        <v>40451</v>
      </c>
      <c r="P1086" s="2">
        <v>40456</v>
      </c>
      <c r="Q1086" s="1" t="s">
        <v>23</v>
      </c>
    </row>
    <row r="1087" spans="1:17" x14ac:dyDescent="0.25">
      <c r="A1087" s="1" t="s">
        <v>24</v>
      </c>
      <c r="B1087" s="1" t="s">
        <v>371</v>
      </c>
      <c r="C1087" s="1" t="s">
        <v>439</v>
      </c>
      <c r="D1087" s="1" t="s">
        <v>630</v>
      </c>
      <c r="E1087" s="1" t="s">
        <v>620</v>
      </c>
      <c r="F1087" s="1" t="s">
        <v>19</v>
      </c>
      <c r="G1087" s="1" t="s">
        <v>44</v>
      </c>
      <c r="H1087" s="1" t="s">
        <v>34</v>
      </c>
      <c r="I1087" s="1" t="s">
        <v>22</v>
      </c>
      <c r="J1087" s="3">
        <v>5841</v>
      </c>
      <c r="K1087" s="1" t="s">
        <v>440</v>
      </c>
      <c r="L1087" s="1" t="s">
        <v>22</v>
      </c>
      <c r="M1087" s="1" t="s">
        <v>22</v>
      </c>
      <c r="N1087" s="1" t="s">
        <v>439</v>
      </c>
      <c r="O1087" s="2">
        <v>40451</v>
      </c>
      <c r="P1087" s="2">
        <v>40456</v>
      </c>
      <c r="Q1087" s="1" t="s">
        <v>23</v>
      </c>
    </row>
    <row r="1088" spans="1:17" x14ac:dyDescent="0.25">
      <c r="A1088" s="1" t="s">
        <v>24</v>
      </c>
      <c r="B1088" s="1" t="s">
        <v>371</v>
      </c>
      <c r="C1088" s="1" t="s">
        <v>439</v>
      </c>
      <c r="D1088" s="1" t="s">
        <v>631</v>
      </c>
      <c r="E1088" s="1" t="s">
        <v>622</v>
      </c>
      <c r="F1088" s="1" t="s">
        <v>19</v>
      </c>
      <c r="G1088" s="1" t="s">
        <v>44</v>
      </c>
      <c r="H1088" s="1" t="s">
        <v>34</v>
      </c>
      <c r="I1088" s="1" t="s">
        <v>22</v>
      </c>
      <c r="J1088" s="3">
        <v>-1602</v>
      </c>
      <c r="K1088" s="1" t="s">
        <v>440</v>
      </c>
      <c r="L1088" s="1" t="s">
        <v>22</v>
      </c>
      <c r="M1088" s="1" t="s">
        <v>22</v>
      </c>
      <c r="N1088" s="1" t="s">
        <v>439</v>
      </c>
      <c r="O1088" s="2">
        <v>40451</v>
      </c>
      <c r="P1088" s="2">
        <v>40456</v>
      </c>
      <c r="Q1088" s="1" t="s">
        <v>23</v>
      </c>
    </row>
    <row r="1089" spans="1:17" x14ac:dyDescent="0.25">
      <c r="A1089" s="1" t="s">
        <v>24</v>
      </c>
      <c r="B1089" s="1" t="s">
        <v>371</v>
      </c>
      <c r="C1089" s="1" t="s">
        <v>439</v>
      </c>
      <c r="D1089" s="1" t="s">
        <v>643</v>
      </c>
      <c r="E1089" s="1" t="s">
        <v>620</v>
      </c>
      <c r="F1089" s="1" t="s">
        <v>19</v>
      </c>
      <c r="G1089" s="1" t="s">
        <v>82</v>
      </c>
      <c r="H1089" s="1" t="s">
        <v>21</v>
      </c>
      <c r="I1089" s="1" t="s">
        <v>22</v>
      </c>
      <c r="J1089" s="3">
        <v>-10739</v>
      </c>
      <c r="K1089" s="1" t="s">
        <v>440</v>
      </c>
      <c r="L1089" s="1" t="s">
        <v>22</v>
      </c>
      <c r="M1089" s="1" t="s">
        <v>22</v>
      </c>
      <c r="N1089" s="1" t="s">
        <v>439</v>
      </c>
      <c r="O1089" s="2">
        <v>40451</v>
      </c>
      <c r="P1089" s="2">
        <v>40456</v>
      </c>
      <c r="Q1089" s="1" t="s">
        <v>23</v>
      </c>
    </row>
    <row r="1090" spans="1:17" x14ac:dyDescent="0.25">
      <c r="A1090" s="1" t="s">
        <v>24</v>
      </c>
      <c r="B1090" s="1" t="s">
        <v>371</v>
      </c>
      <c r="C1090" s="1" t="s">
        <v>439</v>
      </c>
      <c r="D1090" s="1" t="s">
        <v>644</v>
      </c>
      <c r="E1090" s="1" t="s">
        <v>622</v>
      </c>
      <c r="F1090" s="1" t="s">
        <v>19</v>
      </c>
      <c r="G1090" s="1" t="s">
        <v>82</v>
      </c>
      <c r="H1090" s="1" t="s">
        <v>21</v>
      </c>
      <c r="I1090" s="1" t="s">
        <v>22</v>
      </c>
      <c r="J1090" s="3">
        <v>-2700</v>
      </c>
      <c r="K1090" s="1" t="s">
        <v>440</v>
      </c>
      <c r="L1090" s="1" t="s">
        <v>22</v>
      </c>
      <c r="M1090" s="1" t="s">
        <v>22</v>
      </c>
      <c r="N1090" s="1" t="s">
        <v>439</v>
      </c>
      <c r="O1090" s="2">
        <v>40451</v>
      </c>
      <c r="P1090" s="2">
        <v>40456</v>
      </c>
      <c r="Q1090" s="1" t="s">
        <v>23</v>
      </c>
    </row>
    <row r="1091" spans="1:17" x14ac:dyDescent="0.25">
      <c r="A1091" s="1" t="s">
        <v>24</v>
      </c>
      <c r="B1091" s="1" t="s">
        <v>371</v>
      </c>
      <c r="C1091" s="1" t="s">
        <v>439</v>
      </c>
      <c r="D1091" s="1" t="s">
        <v>643</v>
      </c>
      <c r="E1091" s="1" t="s">
        <v>620</v>
      </c>
      <c r="F1091" s="1" t="s">
        <v>19</v>
      </c>
      <c r="G1091" s="1" t="s">
        <v>82</v>
      </c>
      <c r="H1091" s="1" t="s">
        <v>21</v>
      </c>
      <c r="I1091" s="1" t="s">
        <v>22</v>
      </c>
      <c r="J1091" s="3">
        <v>-1785</v>
      </c>
      <c r="K1091" s="1" t="s">
        <v>440</v>
      </c>
      <c r="L1091" s="1" t="s">
        <v>22</v>
      </c>
      <c r="M1091" s="1" t="s">
        <v>22</v>
      </c>
      <c r="N1091" s="1" t="s">
        <v>439</v>
      </c>
      <c r="O1091" s="2">
        <v>40451</v>
      </c>
      <c r="P1091" s="2">
        <v>40456</v>
      </c>
      <c r="Q1091" s="1" t="s">
        <v>23</v>
      </c>
    </row>
    <row r="1092" spans="1:17" x14ac:dyDescent="0.25">
      <c r="A1092" s="1" t="s">
        <v>24</v>
      </c>
      <c r="B1092" s="1" t="s">
        <v>371</v>
      </c>
      <c r="C1092" s="1" t="s">
        <v>439</v>
      </c>
      <c r="D1092" s="1" t="s">
        <v>644</v>
      </c>
      <c r="E1092" s="1" t="s">
        <v>622</v>
      </c>
      <c r="F1092" s="1" t="s">
        <v>19</v>
      </c>
      <c r="G1092" s="1" t="s">
        <v>82</v>
      </c>
      <c r="H1092" s="1" t="s">
        <v>21</v>
      </c>
      <c r="I1092" s="1" t="s">
        <v>22</v>
      </c>
      <c r="J1092" s="3">
        <v>-449</v>
      </c>
      <c r="K1092" s="1" t="s">
        <v>440</v>
      </c>
      <c r="L1092" s="1" t="s">
        <v>22</v>
      </c>
      <c r="M1092" s="1" t="s">
        <v>22</v>
      </c>
      <c r="N1092" s="1" t="s">
        <v>439</v>
      </c>
      <c r="O1092" s="2">
        <v>40451</v>
      </c>
      <c r="P1092" s="2">
        <v>40456</v>
      </c>
      <c r="Q1092" s="1" t="s">
        <v>23</v>
      </c>
    </row>
    <row r="1093" spans="1:17" x14ac:dyDescent="0.25">
      <c r="A1093" s="1" t="s">
        <v>24</v>
      </c>
      <c r="B1093" s="1" t="s">
        <v>371</v>
      </c>
      <c r="C1093" s="1" t="s">
        <v>439</v>
      </c>
      <c r="D1093" s="1" t="s">
        <v>632</v>
      </c>
      <c r="E1093" s="1" t="s">
        <v>620</v>
      </c>
      <c r="F1093" s="1" t="s">
        <v>19</v>
      </c>
      <c r="G1093" s="1" t="s">
        <v>65</v>
      </c>
      <c r="H1093" s="1" t="s">
        <v>49</v>
      </c>
      <c r="I1093" s="1" t="s">
        <v>22</v>
      </c>
      <c r="J1093" s="3">
        <v>15851</v>
      </c>
      <c r="K1093" s="1" t="s">
        <v>440</v>
      </c>
      <c r="L1093" s="1" t="s">
        <v>22</v>
      </c>
      <c r="M1093" s="1" t="s">
        <v>22</v>
      </c>
      <c r="N1093" s="1" t="s">
        <v>439</v>
      </c>
      <c r="O1093" s="2">
        <v>40451</v>
      </c>
      <c r="P1093" s="2">
        <v>40456</v>
      </c>
      <c r="Q1093" s="1" t="s">
        <v>23</v>
      </c>
    </row>
    <row r="1094" spans="1:17" x14ac:dyDescent="0.25">
      <c r="A1094" s="1" t="s">
        <v>24</v>
      </c>
      <c r="B1094" s="1" t="s">
        <v>371</v>
      </c>
      <c r="C1094" s="1" t="s">
        <v>439</v>
      </c>
      <c r="D1094" s="1" t="s">
        <v>633</v>
      </c>
      <c r="E1094" s="1" t="s">
        <v>622</v>
      </c>
      <c r="F1094" s="1" t="s">
        <v>19</v>
      </c>
      <c r="G1094" s="1" t="s">
        <v>65</v>
      </c>
      <c r="H1094" s="1" t="s">
        <v>49</v>
      </c>
      <c r="I1094" s="1" t="s">
        <v>22</v>
      </c>
      <c r="J1094" s="3">
        <v>3081</v>
      </c>
      <c r="K1094" s="1" t="s">
        <v>440</v>
      </c>
      <c r="L1094" s="1" t="s">
        <v>22</v>
      </c>
      <c r="M1094" s="1" t="s">
        <v>22</v>
      </c>
      <c r="N1094" s="1" t="s">
        <v>439</v>
      </c>
      <c r="O1094" s="2">
        <v>40451</v>
      </c>
      <c r="P1094" s="2">
        <v>40456</v>
      </c>
      <c r="Q1094" s="1" t="s">
        <v>23</v>
      </c>
    </row>
    <row r="1095" spans="1:17" x14ac:dyDescent="0.25">
      <c r="A1095" s="1" t="s">
        <v>24</v>
      </c>
      <c r="B1095" s="1" t="s">
        <v>371</v>
      </c>
      <c r="C1095" s="1" t="s">
        <v>439</v>
      </c>
      <c r="D1095" s="1" t="s">
        <v>632</v>
      </c>
      <c r="E1095" s="1" t="s">
        <v>620</v>
      </c>
      <c r="F1095" s="1" t="s">
        <v>19</v>
      </c>
      <c r="G1095" s="1" t="s">
        <v>65</v>
      </c>
      <c r="H1095" s="1" t="s">
        <v>49</v>
      </c>
      <c r="I1095" s="1" t="s">
        <v>22</v>
      </c>
      <c r="J1095" s="3">
        <v>2635</v>
      </c>
      <c r="K1095" s="1" t="s">
        <v>440</v>
      </c>
      <c r="L1095" s="1" t="s">
        <v>22</v>
      </c>
      <c r="M1095" s="1" t="s">
        <v>22</v>
      </c>
      <c r="N1095" s="1" t="s">
        <v>439</v>
      </c>
      <c r="O1095" s="2">
        <v>40451</v>
      </c>
      <c r="P1095" s="2">
        <v>40456</v>
      </c>
      <c r="Q1095" s="1" t="s">
        <v>23</v>
      </c>
    </row>
    <row r="1096" spans="1:17" x14ac:dyDescent="0.25">
      <c r="A1096" s="1" t="s">
        <v>24</v>
      </c>
      <c r="B1096" s="1" t="s">
        <v>371</v>
      </c>
      <c r="C1096" s="1" t="s">
        <v>439</v>
      </c>
      <c r="D1096" s="1" t="s">
        <v>633</v>
      </c>
      <c r="E1096" s="1" t="s">
        <v>622</v>
      </c>
      <c r="F1096" s="1" t="s">
        <v>19</v>
      </c>
      <c r="G1096" s="1" t="s">
        <v>65</v>
      </c>
      <c r="H1096" s="1" t="s">
        <v>49</v>
      </c>
      <c r="I1096" s="1" t="s">
        <v>22</v>
      </c>
      <c r="J1096" s="3">
        <v>512</v>
      </c>
      <c r="K1096" s="1" t="s">
        <v>440</v>
      </c>
      <c r="L1096" s="1" t="s">
        <v>22</v>
      </c>
      <c r="M1096" s="1" t="s">
        <v>22</v>
      </c>
      <c r="N1096" s="1" t="s">
        <v>439</v>
      </c>
      <c r="O1096" s="2">
        <v>40451</v>
      </c>
      <c r="P1096" s="2">
        <v>40456</v>
      </c>
      <c r="Q1096" s="1" t="s">
        <v>23</v>
      </c>
    </row>
    <row r="1097" spans="1:17" x14ac:dyDescent="0.25">
      <c r="A1097" s="1" t="s">
        <v>24</v>
      </c>
      <c r="B1097" s="1" t="s">
        <v>371</v>
      </c>
      <c r="C1097" s="1" t="s">
        <v>439</v>
      </c>
      <c r="D1097" s="1" t="s">
        <v>630</v>
      </c>
      <c r="E1097" s="1" t="s">
        <v>620</v>
      </c>
      <c r="F1097" s="1" t="s">
        <v>19</v>
      </c>
      <c r="G1097" s="1" t="s">
        <v>44</v>
      </c>
      <c r="H1097" s="1" t="s">
        <v>34</v>
      </c>
      <c r="I1097" s="1" t="s">
        <v>22</v>
      </c>
      <c r="J1097" s="3">
        <v>810</v>
      </c>
      <c r="K1097" s="1" t="s">
        <v>440</v>
      </c>
      <c r="L1097" s="1" t="s">
        <v>22</v>
      </c>
      <c r="M1097" s="1" t="s">
        <v>22</v>
      </c>
      <c r="N1097" s="1" t="s">
        <v>439</v>
      </c>
      <c r="O1097" s="2">
        <v>40451</v>
      </c>
      <c r="P1097" s="2">
        <v>40456</v>
      </c>
      <c r="Q1097" s="1" t="s">
        <v>23</v>
      </c>
    </row>
    <row r="1098" spans="1:17" x14ac:dyDescent="0.25">
      <c r="A1098" s="1" t="s">
        <v>24</v>
      </c>
      <c r="B1098" s="1" t="s">
        <v>371</v>
      </c>
      <c r="C1098" s="1" t="s">
        <v>439</v>
      </c>
      <c r="D1098" s="1" t="s">
        <v>631</v>
      </c>
      <c r="E1098" s="1" t="s">
        <v>622</v>
      </c>
      <c r="F1098" s="1" t="s">
        <v>19</v>
      </c>
      <c r="G1098" s="1" t="s">
        <v>44</v>
      </c>
      <c r="H1098" s="1" t="s">
        <v>34</v>
      </c>
      <c r="I1098" s="1" t="s">
        <v>22</v>
      </c>
      <c r="J1098" s="3">
        <v>327</v>
      </c>
      <c r="K1098" s="1" t="s">
        <v>440</v>
      </c>
      <c r="L1098" s="1" t="s">
        <v>22</v>
      </c>
      <c r="M1098" s="1" t="s">
        <v>22</v>
      </c>
      <c r="N1098" s="1" t="s">
        <v>439</v>
      </c>
      <c r="O1098" s="2">
        <v>40451</v>
      </c>
      <c r="P1098" s="2">
        <v>40456</v>
      </c>
      <c r="Q1098" s="1" t="s">
        <v>23</v>
      </c>
    </row>
    <row r="1099" spans="1:17" x14ac:dyDescent="0.25">
      <c r="A1099" s="1" t="s">
        <v>24</v>
      </c>
      <c r="B1099" s="1" t="s">
        <v>371</v>
      </c>
      <c r="C1099" s="1" t="s">
        <v>439</v>
      </c>
      <c r="D1099" s="1" t="s">
        <v>630</v>
      </c>
      <c r="E1099" s="1" t="s">
        <v>620</v>
      </c>
      <c r="F1099" s="1" t="s">
        <v>19</v>
      </c>
      <c r="G1099" s="1" t="s">
        <v>44</v>
      </c>
      <c r="H1099" s="1" t="s">
        <v>34</v>
      </c>
      <c r="I1099" s="1" t="s">
        <v>22</v>
      </c>
      <c r="J1099" s="3">
        <v>-2320</v>
      </c>
      <c r="K1099" s="1" t="s">
        <v>440</v>
      </c>
      <c r="L1099" s="1" t="s">
        <v>22</v>
      </c>
      <c r="M1099" s="1" t="s">
        <v>22</v>
      </c>
      <c r="N1099" s="1" t="s">
        <v>439</v>
      </c>
      <c r="O1099" s="2">
        <v>40451</v>
      </c>
      <c r="P1099" s="2">
        <v>40456</v>
      </c>
      <c r="Q1099" s="1" t="s">
        <v>23</v>
      </c>
    </row>
    <row r="1100" spans="1:17" x14ac:dyDescent="0.25">
      <c r="A1100" s="1" t="s">
        <v>24</v>
      </c>
      <c r="B1100" s="1" t="s">
        <v>371</v>
      </c>
      <c r="C1100" s="1" t="s">
        <v>439</v>
      </c>
      <c r="D1100" s="1" t="s">
        <v>631</v>
      </c>
      <c r="E1100" s="1" t="s">
        <v>622</v>
      </c>
      <c r="F1100" s="1" t="s">
        <v>19</v>
      </c>
      <c r="G1100" s="1" t="s">
        <v>44</v>
      </c>
      <c r="H1100" s="1" t="s">
        <v>34</v>
      </c>
      <c r="I1100" s="1" t="s">
        <v>22</v>
      </c>
      <c r="J1100" s="3">
        <v>-938</v>
      </c>
      <c r="K1100" s="1" t="s">
        <v>440</v>
      </c>
      <c r="L1100" s="1" t="s">
        <v>22</v>
      </c>
      <c r="M1100" s="1" t="s">
        <v>22</v>
      </c>
      <c r="N1100" s="1" t="s">
        <v>439</v>
      </c>
      <c r="O1100" s="2">
        <v>40451</v>
      </c>
      <c r="P1100" s="2">
        <v>40456</v>
      </c>
      <c r="Q1100" s="1" t="s">
        <v>23</v>
      </c>
    </row>
    <row r="1101" spans="1:17" x14ac:dyDescent="0.25">
      <c r="A1101" s="1" t="s">
        <v>24</v>
      </c>
      <c r="B1101" s="1" t="s">
        <v>371</v>
      </c>
      <c r="C1101" s="1" t="s">
        <v>439</v>
      </c>
      <c r="D1101" s="1" t="s">
        <v>634</v>
      </c>
      <c r="E1101" s="1" t="s">
        <v>620</v>
      </c>
      <c r="F1101" s="1" t="s">
        <v>19</v>
      </c>
      <c r="G1101" s="1" t="s">
        <v>380</v>
      </c>
      <c r="H1101" s="1" t="s">
        <v>49</v>
      </c>
      <c r="I1101" s="1" t="s">
        <v>22</v>
      </c>
      <c r="J1101" s="3">
        <v>2137</v>
      </c>
      <c r="K1101" s="1" t="s">
        <v>440</v>
      </c>
      <c r="L1101" s="1" t="s">
        <v>22</v>
      </c>
      <c r="M1101" s="1" t="s">
        <v>22</v>
      </c>
      <c r="N1101" s="1" t="s">
        <v>439</v>
      </c>
      <c r="O1101" s="2">
        <v>40451</v>
      </c>
      <c r="P1101" s="2">
        <v>40456</v>
      </c>
      <c r="Q1101" s="1" t="s">
        <v>23</v>
      </c>
    </row>
    <row r="1102" spans="1:17" x14ac:dyDescent="0.25">
      <c r="A1102" s="1" t="s">
        <v>24</v>
      </c>
      <c r="B1102" s="1" t="s">
        <v>371</v>
      </c>
      <c r="C1102" s="1" t="s">
        <v>439</v>
      </c>
      <c r="D1102" s="1" t="s">
        <v>635</v>
      </c>
      <c r="E1102" s="1" t="s">
        <v>622</v>
      </c>
      <c r="F1102" s="1" t="s">
        <v>19</v>
      </c>
      <c r="G1102" s="1" t="s">
        <v>380</v>
      </c>
      <c r="H1102" s="1" t="s">
        <v>49</v>
      </c>
      <c r="I1102" s="1" t="s">
        <v>22</v>
      </c>
      <c r="J1102" s="3">
        <v>-218</v>
      </c>
      <c r="K1102" s="1" t="s">
        <v>440</v>
      </c>
      <c r="L1102" s="1" t="s">
        <v>22</v>
      </c>
      <c r="M1102" s="1" t="s">
        <v>22</v>
      </c>
      <c r="N1102" s="1" t="s">
        <v>439</v>
      </c>
      <c r="O1102" s="2">
        <v>40451</v>
      </c>
      <c r="P1102" s="2">
        <v>40456</v>
      </c>
      <c r="Q1102" s="1" t="s">
        <v>23</v>
      </c>
    </row>
    <row r="1103" spans="1:17" x14ac:dyDescent="0.25">
      <c r="A1103" s="1" t="s">
        <v>24</v>
      </c>
      <c r="B1103" s="1" t="s">
        <v>371</v>
      </c>
      <c r="C1103" s="1" t="s">
        <v>439</v>
      </c>
      <c r="D1103" s="1" t="s">
        <v>634</v>
      </c>
      <c r="E1103" s="1" t="s">
        <v>620</v>
      </c>
      <c r="F1103" s="1" t="s">
        <v>19</v>
      </c>
      <c r="G1103" s="1" t="s">
        <v>380</v>
      </c>
      <c r="H1103" s="1" t="s">
        <v>49</v>
      </c>
      <c r="I1103" s="1" t="s">
        <v>22</v>
      </c>
      <c r="J1103" s="3">
        <v>355</v>
      </c>
      <c r="K1103" s="1" t="s">
        <v>440</v>
      </c>
      <c r="L1103" s="1" t="s">
        <v>22</v>
      </c>
      <c r="M1103" s="1" t="s">
        <v>22</v>
      </c>
      <c r="N1103" s="1" t="s">
        <v>439</v>
      </c>
      <c r="O1103" s="2">
        <v>40451</v>
      </c>
      <c r="P1103" s="2">
        <v>40456</v>
      </c>
      <c r="Q1103" s="1" t="s">
        <v>23</v>
      </c>
    </row>
    <row r="1104" spans="1:17" x14ac:dyDescent="0.25">
      <c r="A1104" s="1" t="s">
        <v>24</v>
      </c>
      <c r="B1104" s="1" t="s">
        <v>371</v>
      </c>
      <c r="C1104" s="1" t="s">
        <v>439</v>
      </c>
      <c r="D1104" s="1" t="s">
        <v>635</v>
      </c>
      <c r="E1104" s="1" t="s">
        <v>622</v>
      </c>
      <c r="F1104" s="1" t="s">
        <v>19</v>
      </c>
      <c r="G1104" s="1" t="s">
        <v>380</v>
      </c>
      <c r="H1104" s="1" t="s">
        <v>49</v>
      </c>
      <c r="I1104" s="1" t="s">
        <v>22</v>
      </c>
      <c r="J1104" s="3">
        <v>-36</v>
      </c>
      <c r="K1104" s="1" t="s">
        <v>440</v>
      </c>
      <c r="L1104" s="1" t="s">
        <v>22</v>
      </c>
      <c r="M1104" s="1" t="s">
        <v>22</v>
      </c>
      <c r="N1104" s="1" t="s">
        <v>439</v>
      </c>
      <c r="O1104" s="2">
        <v>40451</v>
      </c>
      <c r="P1104" s="2">
        <v>40456</v>
      </c>
      <c r="Q1104" s="1" t="s">
        <v>23</v>
      </c>
    </row>
    <row r="1105" spans="1:17" x14ac:dyDescent="0.25">
      <c r="A1105" s="1" t="s">
        <v>24</v>
      </c>
      <c r="B1105" s="1" t="s">
        <v>371</v>
      </c>
      <c r="C1105" s="1" t="s">
        <v>439</v>
      </c>
      <c r="D1105" s="1" t="s">
        <v>634</v>
      </c>
      <c r="E1105" s="1" t="s">
        <v>620</v>
      </c>
      <c r="F1105" s="1" t="s">
        <v>19</v>
      </c>
      <c r="G1105" s="1" t="s">
        <v>380</v>
      </c>
      <c r="H1105" s="1" t="s">
        <v>49</v>
      </c>
      <c r="I1105" s="1" t="s">
        <v>22</v>
      </c>
      <c r="J1105" s="3">
        <v>1399</v>
      </c>
      <c r="K1105" s="1" t="s">
        <v>440</v>
      </c>
      <c r="L1105" s="1" t="s">
        <v>22</v>
      </c>
      <c r="M1105" s="1" t="s">
        <v>22</v>
      </c>
      <c r="N1105" s="1" t="s">
        <v>439</v>
      </c>
      <c r="O1105" s="2">
        <v>40451</v>
      </c>
      <c r="P1105" s="2">
        <v>40456</v>
      </c>
      <c r="Q1105" s="1" t="s">
        <v>23</v>
      </c>
    </row>
    <row r="1106" spans="1:17" x14ac:dyDescent="0.25">
      <c r="A1106" s="1" t="s">
        <v>24</v>
      </c>
      <c r="B1106" s="1" t="s">
        <v>371</v>
      </c>
      <c r="C1106" s="1" t="s">
        <v>431</v>
      </c>
      <c r="D1106" s="1" t="s">
        <v>632</v>
      </c>
      <c r="E1106" s="1" t="s">
        <v>620</v>
      </c>
      <c r="F1106" s="1" t="s">
        <v>19</v>
      </c>
      <c r="G1106" s="1" t="s">
        <v>65</v>
      </c>
      <c r="H1106" s="1" t="s">
        <v>49</v>
      </c>
      <c r="I1106" s="1" t="s">
        <v>22</v>
      </c>
      <c r="J1106" s="3">
        <v>-698</v>
      </c>
      <c r="K1106" s="1" t="s">
        <v>432</v>
      </c>
      <c r="L1106" s="1" t="s">
        <v>22</v>
      </c>
      <c r="M1106" s="1" t="s">
        <v>22</v>
      </c>
      <c r="N1106" s="1" t="s">
        <v>431</v>
      </c>
      <c r="O1106" s="2">
        <v>40451</v>
      </c>
      <c r="P1106" s="2">
        <v>40456</v>
      </c>
      <c r="Q1106" s="1" t="s">
        <v>23</v>
      </c>
    </row>
    <row r="1107" spans="1:17" x14ac:dyDescent="0.25">
      <c r="A1107" s="1" t="s">
        <v>24</v>
      </c>
      <c r="B1107" s="1" t="s">
        <v>371</v>
      </c>
      <c r="C1107" s="1" t="s">
        <v>431</v>
      </c>
      <c r="D1107" s="1" t="s">
        <v>633</v>
      </c>
      <c r="E1107" s="1" t="s">
        <v>622</v>
      </c>
      <c r="F1107" s="1" t="s">
        <v>19</v>
      </c>
      <c r="G1107" s="1" t="s">
        <v>65</v>
      </c>
      <c r="H1107" s="1" t="s">
        <v>49</v>
      </c>
      <c r="I1107" s="1" t="s">
        <v>22</v>
      </c>
      <c r="J1107" s="3">
        <v>265</v>
      </c>
      <c r="K1107" s="1" t="s">
        <v>432</v>
      </c>
      <c r="L1107" s="1" t="s">
        <v>22</v>
      </c>
      <c r="M1107" s="1" t="s">
        <v>22</v>
      </c>
      <c r="N1107" s="1" t="s">
        <v>431</v>
      </c>
      <c r="O1107" s="2">
        <v>40451</v>
      </c>
      <c r="P1107" s="2">
        <v>40456</v>
      </c>
      <c r="Q1107" s="1" t="s">
        <v>23</v>
      </c>
    </row>
    <row r="1108" spans="1:17" x14ac:dyDescent="0.25">
      <c r="A1108" s="1" t="s">
        <v>24</v>
      </c>
      <c r="B1108" s="1" t="s">
        <v>371</v>
      </c>
      <c r="C1108" s="1" t="s">
        <v>431</v>
      </c>
      <c r="D1108" s="1" t="s">
        <v>630</v>
      </c>
      <c r="E1108" s="1" t="s">
        <v>620</v>
      </c>
      <c r="F1108" s="1" t="s">
        <v>19</v>
      </c>
      <c r="G1108" s="1" t="s">
        <v>44</v>
      </c>
      <c r="H1108" s="1" t="s">
        <v>34</v>
      </c>
      <c r="I1108" s="1" t="s">
        <v>22</v>
      </c>
      <c r="J1108" s="3">
        <v>-810</v>
      </c>
      <c r="K1108" s="1" t="s">
        <v>432</v>
      </c>
      <c r="L1108" s="1" t="s">
        <v>22</v>
      </c>
      <c r="M1108" s="1" t="s">
        <v>22</v>
      </c>
      <c r="N1108" s="1" t="s">
        <v>431</v>
      </c>
      <c r="O1108" s="2">
        <v>40451</v>
      </c>
      <c r="P1108" s="2">
        <v>40456</v>
      </c>
      <c r="Q1108" s="1" t="s">
        <v>23</v>
      </c>
    </row>
    <row r="1109" spans="1:17" x14ac:dyDescent="0.25">
      <c r="A1109" s="1" t="s">
        <v>24</v>
      </c>
      <c r="B1109" s="1" t="s">
        <v>371</v>
      </c>
      <c r="C1109" s="1" t="s">
        <v>431</v>
      </c>
      <c r="D1109" s="1" t="s">
        <v>631</v>
      </c>
      <c r="E1109" s="1" t="s">
        <v>622</v>
      </c>
      <c r="F1109" s="1" t="s">
        <v>19</v>
      </c>
      <c r="G1109" s="1" t="s">
        <v>44</v>
      </c>
      <c r="H1109" s="1" t="s">
        <v>34</v>
      </c>
      <c r="I1109" s="1" t="s">
        <v>22</v>
      </c>
      <c r="J1109" s="3">
        <v>-327</v>
      </c>
      <c r="K1109" s="1" t="s">
        <v>432</v>
      </c>
      <c r="L1109" s="1" t="s">
        <v>22</v>
      </c>
      <c r="M1109" s="1" t="s">
        <v>22</v>
      </c>
      <c r="N1109" s="1" t="s">
        <v>431</v>
      </c>
      <c r="O1109" s="2">
        <v>40451</v>
      </c>
      <c r="P1109" s="2">
        <v>40456</v>
      </c>
      <c r="Q1109" s="1" t="s">
        <v>23</v>
      </c>
    </row>
    <row r="1110" spans="1:17" x14ac:dyDescent="0.25">
      <c r="A1110" s="1" t="s">
        <v>24</v>
      </c>
      <c r="B1110" s="1" t="s">
        <v>371</v>
      </c>
      <c r="C1110" s="1" t="s">
        <v>431</v>
      </c>
      <c r="D1110" s="1" t="s">
        <v>630</v>
      </c>
      <c r="E1110" s="1" t="s">
        <v>620</v>
      </c>
      <c r="F1110" s="1" t="s">
        <v>19</v>
      </c>
      <c r="G1110" s="1" t="s">
        <v>44</v>
      </c>
      <c r="H1110" s="1" t="s">
        <v>34</v>
      </c>
      <c r="I1110" s="1" t="s">
        <v>22</v>
      </c>
      <c r="J1110" s="3">
        <v>2320</v>
      </c>
      <c r="K1110" s="1" t="s">
        <v>432</v>
      </c>
      <c r="L1110" s="1" t="s">
        <v>22</v>
      </c>
      <c r="M1110" s="1" t="s">
        <v>22</v>
      </c>
      <c r="N1110" s="1" t="s">
        <v>431</v>
      </c>
      <c r="O1110" s="2">
        <v>40451</v>
      </c>
      <c r="P1110" s="2">
        <v>40456</v>
      </c>
      <c r="Q1110" s="1" t="s">
        <v>23</v>
      </c>
    </row>
    <row r="1111" spans="1:17" x14ac:dyDescent="0.25">
      <c r="A1111" s="1" t="s">
        <v>24</v>
      </c>
      <c r="B1111" s="1" t="s">
        <v>371</v>
      </c>
      <c r="C1111" s="1" t="s">
        <v>431</v>
      </c>
      <c r="D1111" s="1" t="s">
        <v>631</v>
      </c>
      <c r="E1111" s="1" t="s">
        <v>622</v>
      </c>
      <c r="F1111" s="1" t="s">
        <v>19</v>
      </c>
      <c r="G1111" s="1" t="s">
        <v>44</v>
      </c>
      <c r="H1111" s="1" t="s">
        <v>34</v>
      </c>
      <c r="I1111" s="1" t="s">
        <v>22</v>
      </c>
      <c r="J1111" s="3">
        <v>938</v>
      </c>
      <c r="K1111" s="1" t="s">
        <v>432</v>
      </c>
      <c r="L1111" s="1" t="s">
        <v>22</v>
      </c>
      <c r="M1111" s="1" t="s">
        <v>22</v>
      </c>
      <c r="N1111" s="1" t="s">
        <v>431</v>
      </c>
      <c r="O1111" s="2">
        <v>40451</v>
      </c>
      <c r="P1111" s="2">
        <v>40456</v>
      </c>
      <c r="Q1111" s="1" t="s">
        <v>23</v>
      </c>
    </row>
    <row r="1112" spans="1:17" x14ac:dyDescent="0.25">
      <c r="A1112" s="1" t="s">
        <v>24</v>
      </c>
      <c r="B1112" s="1" t="s">
        <v>371</v>
      </c>
      <c r="C1112" s="1" t="s">
        <v>431</v>
      </c>
      <c r="D1112" s="1" t="s">
        <v>634</v>
      </c>
      <c r="E1112" s="1" t="s">
        <v>620</v>
      </c>
      <c r="F1112" s="1" t="s">
        <v>19</v>
      </c>
      <c r="G1112" s="1" t="s">
        <v>380</v>
      </c>
      <c r="H1112" s="1" t="s">
        <v>49</v>
      </c>
      <c r="I1112" s="1" t="s">
        <v>22</v>
      </c>
      <c r="J1112" s="3">
        <v>-3165</v>
      </c>
      <c r="K1112" s="1" t="s">
        <v>432</v>
      </c>
      <c r="L1112" s="1" t="s">
        <v>22</v>
      </c>
      <c r="M1112" s="1" t="s">
        <v>22</v>
      </c>
      <c r="N1112" s="1" t="s">
        <v>431</v>
      </c>
      <c r="O1112" s="2">
        <v>40451</v>
      </c>
      <c r="P1112" s="2">
        <v>40456</v>
      </c>
      <c r="Q1112" s="1" t="s">
        <v>23</v>
      </c>
    </row>
    <row r="1113" spans="1:17" x14ac:dyDescent="0.25">
      <c r="A1113" s="1" t="s">
        <v>24</v>
      </c>
      <c r="B1113" s="1" t="s">
        <v>371</v>
      </c>
      <c r="C1113" s="1" t="s">
        <v>431</v>
      </c>
      <c r="D1113" s="1" t="s">
        <v>635</v>
      </c>
      <c r="E1113" s="1" t="s">
        <v>622</v>
      </c>
      <c r="F1113" s="1" t="s">
        <v>19</v>
      </c>
      <c r="G1113" s="1" t="s">
        <v>380</v>
      </c>
      <c r="H1113" s="1" t="s">
        <v>49</v>
      </c>
      <c r="I1113" s="1" t="s">
        <v>22</v>
      </c>
      <c r="J1113" s="3">
        <v>6611</v>
      </c>
      <c r="K1113" s="1" t="s">
        <v>432</v>
      </c>
      <c r="L1113" s="1" t="s">
        <v>22</v>
      </c>
      <c r="M1113" s="1" t="s">
        <v>22</v>
      </c>
      <c r="N1113" s="1" t="s">
        <v>431</v>
      </c>
      <c r="O1113" s="2">
        <v>40451</v>
      </c>
      <c r="P1113" s="2">
        <v>40456</v>
      </c>
      <c r="Q1113" s="1" t="s">
        <v>23</v>
      </c>
    </row>
    <row r="1114" spans="1:17" x14ac:dyDescent="0.25">
      <c r="A1114" s="1" t="s">
        <v>24</v>
      </c>
      <c r="B1114" s="1" t="s">
        <v>371</v>
      </c>
      <c r="C1114" s="1" t="s">
        <v>431</v>
      </c>
      <c r="D1114" s="1" t="s">
        <v>634</v>
      </c>
      <c r="E1114" s="1" t="s">
        <v>620</v>
      </c>
      <c r="F1114" s="1" t="s">
        <v>19</v>
      </c>
      <c r="G1114" s="1" t="s">
        <v>380</v>
      </c>
      <c r="H1114" s="1" t="s">
        <v>49</v>
      </c>
      <c r="I1114" s="1" t="s">
        <v>22</v>
      </c>
      <c r="J1114" s="3">
        <v>-526</v>
      </c>
      <c r="K1114" s="1" t="s">
        <v>432</v>
      </c>
      <c r="L1114" s="1" t="s">
        <v>22</v>
      </c>
      <c r="M1114" s="1" t="s">
        <v>22</v>
      </c>
      <c r="N1114" s="1" t="s">
        <v>431</v>
      </c>
      <c r="O1114" s="2">
        <v>40451</v>
      </c>
      <c r="P1114" s="2">
        <v>40456</v>
      </c>
      <c r="Q1114" s="1" t="s">
        <v>23</v>
      </c>
    </row>
    <row r="1115" spans="1:17" x14ac:dyDescent="0.25">
      <c r="A1115" s="1" t="s">
        <v>24</v>
      </c>
      <c r="B1115" s="1" t="s">
        <v>371</v>
      </c>
      <c r="C1115" s="1" t="s">
        <v>431</v>
      </c>
      <c r="D1115" s="1" t="s">
        <v>635</v>
      </c>
      <c r="E1115" s="1" t="s">
        <v>622</v>
      </c>
      <c r="F1115" s="1" t="s">
        <v>19</v>
      </c>
      <c r="G1115" s="1" t="s">
        <v>380</v>
      </c>
      <c r="H1115" s="1" t="s">
        <v>49</v>
      </c>
      <c r="I1115" s="1" t="s">
        <v>22</v>
      </c>
      <c r="J1115" s="3">
        <v>1100</v>
      </c>
      <c r="K1115" s="1" t="s">
        <v>432</v>
      </c>
      <c r="L1115" s="1" t="s">
        <v>22</v>
      </c>
      <c r="M1115" s="1" t="s">
        <v>22</v>
      </c>
      <c r="N1115" s="1" t="s">
        <v>431</v>
      </c>
      <c r="O1115" s="2">
        <v>40451</v>
      </c>
      <c r="P1115" s="2">
        <v>40456</v>
      </c>
      <c r="Q1115" s="1" t="s">
        <v>23</v>
      </c>
    </row>
    <row r="1116" spans="1:17" x14ac:dyDescent="0.25">
      <c r="A1116" s="1" t="s">
        <v>24</v>
      </c>
      <c r="B1116" s="1" t="s">
        <v>371</v>
      </c>
      <c r="C1116" s="1" t="s">
        <v>433</v>
      </c>
      <c r="D1116" s="1" t="s">
        <v>630</v>
      </c>
      <c r="E1116" s="1" t="s">
        <v>620</v>
      </c>
      <c r="F1116" s="1" t="s">
        <v>19</v>
      </c>
      <c r="G1116" s="1" t="s">
        <v>44</v>
      </c>
      <c r="H1116" s="1" t="s">
        <v>34</v>
      </c>
      <c r="I1116" s="1" t="s">
        <v>22</v>
      </c>
      <c r="J1116" s="3">
        <v>6586</v>
      </c>
      <c r="K1116" s="1" t="s">
        <v>434</v>
      </c>
      <c r="L1116" s="1" t="s">
        <v>22</v>
      </c>
      <c r="M1116" s="1" t="s">
        <v>22</v>
      </c>
      <c r="N1116" s="1" t="s">
        <v>433</v>
      </c>
      <c r="O1116" s="2">
        <v>40451</v>
      </c>
      <c r="P1116" s="2">
        <v>40456</v>
      </c>
      <c r="Q1116" s="1" t="s">
        <v>23</v>
      </c>
    </row>
    <row r="1117" spans="1:17" x14ac:dyDescent="0.25">
      <c r="A1117" s="1" t="s">
        <v>24</v>
      </c>
      <c r="B1117" s="1" t="s">
        <v>371</v>
      </c>
      <c r="C1117" s="1" t="s">
        <v>433</v>
      </c>
      <c r="D1117" s="1" t="s">
        <v>631</v>
      </c>
      <c r="E1117" s="1" t="s">
        <v>622</v>
      </c>
      <c r="F1117" s="1" t="s">
        <v>19</v>
      </c>
      <c r="G1117" s="1" t="s">
        <v>44</v>
      </c>
      <c r="H1117" s="1" t="s">
        <v>34</v>
      </c>
      <c r="I1117" s="1" t="s">
        <v>22</v>
      </c>
      <c r="J1117" s="3">
        <v>3523</v>
      </c>
      <c r="K1117" s="1" t="s">
        <v>434</v>
      </c>
      <c r="L1117" s="1" t="s">
        <v>22</v>
      </c>
      <c r="M1117" s="1" t="s">
        <v>22</v>
      </c>
      <c r="N1117" s="1" t="s">
        <v>433</v>
      </c>
      <c r="O1117" s="2">
        <v>40451</v>
      </c>
      <c r="P1117" s="2">
        <v>40456</v>
      </c>
      <c r="Q1117" s="1" t="s">
        <v>23</v>
      </c>
    </row>
    <row r="1118" spans="1:17" x14ac:dyDescent="0.25">
      <c r="A1118" s="1" t="s">
        <v>24</v>
      </c>
      <c r="B1118" s="1" t="s">
        <v>371</v>
      </c>
      <c r="C1118" s="1" t="s">
        <v>433</v>
      </c>
      <c r="D1118" s="1" t="s">
        <v>630</v>
      </c>
      <c r="E1118" s="1" t="s">
        <v>620</v>
      </c>
      <c r="F1118" s="1" t="s">
        <v>19</v>
      </c>
      <c r="G1118" s="1" t="s">
        <v>44</v>
      </c>
      <c r="H1118" s="1" t="s">
        <v>34</v>
      </c>
      <c r="I1118" s="1" t="s">
        <v>22</v>
      </c>
      <c r="J1118" s="3">
        <v>1095</v>
      </c>
      <c r="K1118" s="1" t="s">
        <v>434</v>
      </c>
      <c r="L1118" s="1" t="s">
        <v>22</v>
      </c>
      <c r="M1118" s="1" t="s">
        <v>22</v>
      </c>
      <c r="N1118" s="1" t="s">
        <v>433</v>
      </c>
      <c r="O1118" s="2">
        <v>40451</v>
      </c>
      <c r="P1118" s="2">
        <v>40456</v>
      </c>
      <c r="Q1118" s="1" t="s">
        <v>23</v>
      </c>
    </row>
    <row r="1119" spans="1:17" x14ac:dyDescent="0.25">
      <c r="A1119" s="1" t="s">
        <v>24</v>
      </c>
      <c r="B1119" s="1" t="s">
        <v>371</v>
      </c>
      <c r="C1119" s="1" t="s">
        <v>433</v>
      </c>
      <c r="D1119" s="1" t="s">
        <v>631</v>
      </c>
      <c r="E1119" s="1" t="s">
        <v>622</v>
      </c>
      <c r="F1119" s="1" t="s">
        <v>19</v>
      </c>
      <c r="G1119" s="1" t="s">
        <v>44</v>
      </c>
      <c r="H1119" s="1" t="s">
        <v>34</v>
      </c>
      <c r="I1119" s="1" t="s">
        <v>22</v>
      </c>
      <c r="J1119" s="3">
        <v>586</v>
      </c>
      <c r="K1119" s="1" t="s">
        <v>434</v>
      </c>
      <c r="L1119" s="1" t="s">
        <v>22</v>
      </c>
      <c r="M1119" s="1" t="s">
        <v>22</v>
      </c>
      <c r="N1119" s="1" t="s">
        <v>433</v>
      </c>
      <c r="O1119" s="2">
        <v>40451</v>
      </c>
      <c r="P1119" s="2">
        <v>40456</v>
      </c>
      <c r="Q1119" s="1" t="s">
        <v>23</v>
      </c>
    </row>
    <row r="1120" spans="1:17" x14ac:dyDescent="0.25">
      <c r="A1120" s="1" t="s">
        <v>24</v>
      </c>
      <c r="B1120" s="1" t="s">
        <v>371</v>
      </c>
      <c r="C1120" s="1" t="s">
        <v>433</v>
      </c>
      <c r="D1120" s="1" t="s">
        <v>643</v>
      </c>
      <c r="E1120" s="1" t="s">
        <v>620</v>
      </c>
      <c r="F1120" s="1" t="s">
        <v>19</v>
      </c>
      <c r="G1120" s="1" t="s">
        <v>82</v>
      </c>
      <c r="H1120" s="1" t="s">
        <v>21</v>
      </c>
      <c r="I1120" s="1" t="s">
        <v>22</v>
      </c>
      <c r="J1120" s="3">
        <v>-5330</v>
      </c>
      <c r="K1120" s="1" t="s">
        <v>434</v>
      </c>
      <c r="L1120" s="1" t="s">
        <v>22</v>
      </c>
      <c r="M1120" s="1" t="s">
        <v>22</v>
      </c>
      <c r="N1120" s="1" t="s">
        <v>433</v>
      </c>
      <c r="O1120" s="2">
        <v>40451</v>
      </c>
      <c r="P1120" s="2">
        <v>40456</v>
      </c>
      <c r="Q1120" s="1" t="s">
        <v>23</v>
      </c>
    </row>
    <row r="1121" spans="1:17" x14ac:dyDescent="0.25">
      <c r="A1121" s="1" t="s">
        <v>24</v>
      </c>
      <c r="B1121" s="1" t="s">
        <v>371</v>
      </c>
      <c r="C1121" s="1" t="s">
        <v>433</v>
      </c>
      <c r="D1121" s="1" t="s">
        <v>644</v>
      </c>
      <c r="E1121" s="1" t="s">
        <v>622</v>
      </c>
      <c r="F1121" s="1" t="s">
        <v>19</v>
      </c>
      <c r="G1121" s="1" t="s">
        <v>82</v>
      </c>
      <c r="H1121" s="1" t="s">
        <v>21</v>
      </c>
      <c r="I1121" s="1" t="s">
        <v>22</v>
      </c>
      <c r="J1121" s="3">
        <v>-2700</v>
      </c>
      <c r="K1121" s="1" t="s">
        <v>434</v>
      </c>
      <c r="L1121" s="1" t="s">
        <v>22</v>
      </c>
      <c r="M1121" s="1" t="s">
        <v>22</v>
      </c>
      <c r="N1121" s="1" t="s">
        <v>433</v>
      </c>
      <c r="O1121" s="2">
        <v>40451</v>
      </c>
      <c r="P1121" s="2">
        <v>40456</v>
      </c>
      <c r="Q1121" s="1" t="s">
        <v>23</v>
      </c>
    </row>
    <row r="1122" spans="1:17" x14ac:dyDescent="0.25">
      <c r="A1122" s="1" t="s">
        <v>24</v>
      </c>
      <c r="B1122" s="1" t="s">
        <v>371</v>
      </c>
      <c r="C1122" s="1" t="s">
        <v>433</v>
      </c>
      <c r="D1122" s="1" t="s">
        <v>643</v>
      </c>
      <c r="E1122" s="1" t="s">
        <v>620</v>
      </c>
      <c r="F1122" s="1" t="s">
        <v>19</v>
      </c>
      <c r="G1122" s="1" t="s">
        <v>82</v>
      </c>
      <c r="H1122" s="1" t="s">
        <v>21</v>
      </c>
      <c r="I1122" s="1" t="s">
        <v>22</v>
      </c>
      <c r="J1122" s="3">
        <v>-887</v>
      </c>
      <c r="K1122" s="1" t="s">
        <v>434</v>
      </c>
      <c r="L1122" s="1" t="s">
        <v>22</v>
      </c>
      <c r="M1122" s="1" t="s">
        <v>22</v>
      </c>
      <c r="N1122" s="1" t="s">
        <v>433</v>
      </c>
      <c r="O1122" s="2">
        <v>40451</v>
      </c>
      <c r="P1122" s="2">
        <v>40456</v>
      </c>
      <c r="Q1122" s="1" t="s">
        <v>23</v>
      </c>
    </row>
    <row r="1123" spans="1:17" x14ac:dyDescent="0.25">
      <c r="A1123" s="1" t="s">
        <v>24</v>
      </c>
      <c r="B1123" s="1" t="s">
        <v>371</v>
      </c>
      <c r="C1123" s="1" t="s">
        <v>433</v>
      </c>
      <c r="D1123" s="1" t="s">
        <v>644</v>
      </c>
      <c r="E1123" s="1" t="s">
        <v>622</v>
      </c>
      <c r="F1123" s="1" t="s">
        <v>19</v>
      </c>
      <c r="G1123" s="1" t="s">
        <v>82</v>
      </c>
      <c r="H1123" s="1" t="s">
        <v>21</v>
      </c>
      <c r="I1123" s="1" t="s">
        <v>22</v>
      </c>
      <c r="J1123" s="3">
        <v>-449</v>
      </c>
      <c r="K1123" s="1" t="s">
        <v>434</v>
      </c>
      <c r="L1123" s="1" t="s">
        <v>22</v>
      </c>
      <c r="M1123" s="1" t="s">
        <v>22</v>
      </c>
      <c r="N1123" s="1" t="s">
        <v>433</v>
      </c>
      <c r="O1123" s="2">
        <v>40451</v>
      </c>
      <c r="P1123" s="2">
        <v>40456</v>
      </c>
      <c r="Q1123" s="1" t="s">
        <v>23</v>
      </c>
    </row>
    <row r="1124" spans="1:17" x14ac:dyDescent="0.25">
      <c r="A1124" s="1" t="s">
        <v>24</v>
      </c>
      <c r="B1124" s="1" t="s">
        <v>371</v>
      </c>
      <c r="C1124" s="1" t="s">
        <v>433</v>
      </c>
      <c r="D1124" s="1" t="s">
        <v>632</v>
      </c>
      <c r="E1124" s="1" t="s">
        <v>620</v>
      </c>
      <c r="F1124" s="1" t="s">
        <v>19</v>
      </c>
      <c r="G1124" s="1" t="s">
        <v>65</v>
      </c>
      <c r="H1124" s="1" t="s">
        <v>49</v>
      </c>
      <c r="I1124" s="1" t="s">
        <v>22</v>
      </c>
      <c r="J1124" s="3">
        <v>10066</v>
      </c>
      <c r="K1124" s="1" t="s">
        <v>434</v>
      </c>
      <c r="L1124" s="1" t="s">
        <v>22</v>
      </c>
      <c r="M1124" s="1" t="s">
        <v>22</v>
      </c>
      <c r="N1124" s="1" t="s">
        <v>433</v>
      </c>
      <c r="O1124" s="2">
        <v>40451</v>
      </c>
      <c r="P1124" s="2">
        <v>40456</v>
      </c>
      <c r="Q1124" s="1" t="s">
        <v>23</v>
      </c>
    </row>
    <row r="1125" spans="1:17" x14ac:dyDescent="0.25">
      <c r="A1125" s="1" t="s">
        <v>24</v>
      </c>
      <c r="B1125" s="1" t="s">
        <v>371</v>
      </c>
      <c r="C1125" s="1" t="s">
        <v>433</v>
      </c>
      <c r="D1125" s="1" t="s">
        <v>633</v>
      </c>
      <c r="E1125" s="1" t="s">
        <v>622</v>
      </c>
      <c r="F1125" s="1" t="s">
        <v>19</v>
      </c>
      <c r="G1125" s="1" t="s">
        <v>65</v>
      </c>
      <c r="H1125" s="1" t="s">
        <v>49</v>
      </c>
      <c r="I1125" s="1" t="s">
        <v>22</v>
      </c>
      <c r="J1125" s="3">
        <v>-16339</v>
      </c>
      <c r="K1125" s="1" t="s">
        <v>434</v>
      </c>
      <c r="L1125" s="1" t="s">
        <v>22</v>
      </c>
      <c r="M1125" s="1" t="s">
        <v>22</v>
      </c>
      <c r="N1125" s="1" t="s">
        <v>433</v>
      </c>
      <c r="O1125" s="2">
        <v>40451</v>
      </c>
      <c r="P1125" s="2">
        <v>40456</v>
      </c>
      <c r="Q1125" s="1" t="s">
        <v>23</v>
      </c>
    </row>
    <row r="1126" spans="1:17" x14ac:dyDescent="0.25">
      <c r="A1126" s="1" t="s">
        <v>24</v>
      </c>
      <c r="B1126" s="1" t="s">
        <v>371</v>
      </c>
      <c r="C1126" s="1" t="s">
        <v>433</v>
      </c>
      <c r="D1126" s="1" t="s">
        <v>632</v>
      </c>
      <c r="E1126" s="1" t="s">
        <v>620</v>
      </c>
      <c r="F1126" s="1" t="s">
        <v>19</v>
      </c>
      <c r="G1126" s="1" t="s">
        <v>65</v>
      </c>
      <c r="H1126" s="1" t="s">
        <v>49</v>
      </c>
      <c r="I1126" s="1" t="s">
        <v>22</v>
      </c>
      <c r="J1126" s="3">
        <v>1674</v>
      </c>
      <c r="K1126" s="1" t="s">
        <v>434</v>
      </c>
      <c r="L1126" s="1" t="s">
        <v>22</v>
      </c>
      <c r="M1126" s="1" t="s">
        <v>22</v>
      </c>
      <c r="N1126" s="1" t="s">
        <v>433</v>
      </c>
      <c r="O1126" s="2">
        <v>40451</v>
      </c>
      <c r="P1126" s="2">
        <v>40456</v>
      </c>
      <c r="Q1126" s="1" t="s">
        <v>23</v>
      </c>
    </row>
    <row r="1127" spans="1:17" x14ac:dyDescent="0.25">
      <c r="A1127" s="1" t="s">
        <v>24</v>
      </c>
      <c r="B1127" s="1" t="s">
        <v>371</v>
      </c>
      <c r="C1127" s="1" t="s">
        <v>433</v>
      </c>
      <c r="D1127" s="1" t="s">
        <v>633</v>
      </c>
      <c r="E1127" s="1" t="s">
        <v>622</v>
      </c>
      <c r="F1127" s="1" t="s">
        <v>19</v>
      </c>
      <c r="G1127" s="1" t="s">
        <v>65</v>
      </c>
      <c r="H1127" s="1" t="s">
        <v>49</v>
      </c>
      <c r="I1127" s="1" t="s">
        <v>22</v>
      </c>
      <c r="J1127" s="3">
        <v>-2717</v>
      </c>
      <c r="K1127" s="1" t="s">
        <v>434</v>
      </c>
      <c r="L1127" s="1" t="s">
        <v>22</v>
      </c>
      <c r="M1127" s="1" t="s">
        <v>22</v>
      </c>
      <c r="N1127" s="1" t="s">
        <v>433</v>
      </c>
      <c r="O1127" s="2">
        <v>40451</v>
      </c>
      <c r="P1127" s="2">
        <v>40456</v>
      </c>
      <c r="Q1127" s="1" t="s">
        <v>23</v>
      </c>
    </row>
    <row r="1128" spans="1:17" x14ac:dyDescent="0.25">
      <c r="A1128" s="1" t="s">
        <v>24</v>
      </c>
      <c r="B1128" s="1" t="s">
        <v>371</v>
      </c>
      <c r="C1128" s="1" t="s">
        <v>433</v>
      </c>
      <c r="D1128" s="1" t="s">
        <v>630</v>
      </c>
      <c r="E1128" s="1" t="s">
        <v>620</v>
      </c>
      <c r="F1128" s="1" t="s">
        <v>19</v>
      </c>
      <c r="G1128" s="1" t="s">
        <v>44</v>
      </c>
      <c r="H1128" s="1" t="s">
        <v>34</v>
      </c>
      <c r="I1128" s="1" t="s">
        <v>22</v>
      </c>
      <c r="J1128" s="3">
        <v>-810</v>
      </c>
      <c r="K1128" s="1" t="s">
        <v>434</v>
      </c>
      <c r="L1128" s="1" t="s">
        <v>22</v>
      </c>
      <c r="M1128" s="1" t="s">
        <v>22</v>
      </c>
      <c r="N1128" s="1" t="s">
        <v>433</v>
      </c>
      <c r="O1128" s="2">
        <v>40451</v>
      </c>
      <c r="P1128" s="2">
        <v>40456</v>
      </c>
      <c r="Q1128" s="1" t="s">
        <v>23</v>
      </c>
    </row>
    <row r="1129" spans="1:17" x14ac:dyDescent="0.25">
      <c r="A1129" s="1" t="s">
        <v>24</v>
      </c>
      <c r="B1129" s="1" t="s">
        <v>371</v>
      </c>
      <c r="C1129" s="1" t="s">
        <v>433</v>
      </c>
      <c r="D1129" s="1" t="s">
        <v>631</v>
      </c>
      <c r="E1129" s="1" t="s">
        <v>622</v>
      </c>
      <c r="F1129" s="1" t="s">
        <v>19</v>
      </c>
      <c r="G1129" s="1" t="s">
        <v>44</v>
      </c>
      <c r="H1129" s="1" t="s">
        <v>34</v>
      </c>
      <c r="I1129" s="1" t="s">
        <v>22</v>
      </c>
      <c r="J1129" s="3">
        <v>-328</v>
      </c>
      <c r="K1129" s="1" t="s">
        <v>434</v>
      </c>
      <c r="L1129" s="1" t="s">
        <v>22</v>
      </c>
      <c r="M1129" s="1" t="s">
        <v>22</v>
      </c>
      <c r="N1129" s="1" t="s">
        <v>433</v>
      </c>
      <c r="O1129" s="2">
        <v>40451</v>
      </c>
      <c r="P1129" s="2">
        <v>40456</v>
      </c>
      <c r="Q1129" s="1" t="s">
        <v>23</v>
      </c>
    </row>
    <row r="1130" spans="1:17" x14ac:dyDescent="0.25">
      <c r="A1130" s="1" t="s">
        <v>24</v>
      </c>
      <c r="B1130" s="1" t="s">
        <v>371</v>
      </c>
      <c r="C1130" s="1" t="s">
        <v>433</v>
      </c>
      <c r="D1130" s="1" t="s">
        <v>630</v>
      </c>
      <c r="E1130" s="1" t="s">
        <v>620</v>
      </c>
      <c r="F1130" s="1" t="s">
        <v>19</v>
      </c>
      <c r="G1130" s="1" t="s">
        <v>44</v>
      </c>
      <c r="H1130" s="1" t="s">
        <v>34</v>
      </c>
      <c r="I1130" s="1" t="s">
        <v>22</v>
      </c>
      <c r="J1130" s="3">
        <v>2320</v>
      </c>
      <c r="K1130" s="1" t="s">
        <v>434</v>
      </c>
      <c r="L1130" s="1" t="s">
        <v>22</v>
      </c>
      <c r="M1130" s="1" t="s">
        <v>22</v>
      </c>
      <c r="N1130" s="1" t="s">
        <v>433</v>
      </c>
      <c r="O1130" s="2">
        <v>40451</v>
      </c>
      <c r="P1130" s="2">
        <v>40456</v>
      </c>
      <c r="Q1130" s="1" t="s">
        <v>23</v>
      </c>
    </row>
    <row r="1131" spans="1:17" x14ac:dyDescent="0.25">
      <c r="A1131" s="1" t="s">
        <v>24</v>
      </c>
      <c r="B1131" s="1" t="s">
        <v>371</v>
      </c>
      <c r="C1131" s="1" t="s">
        <v>433</v>
      </c>
      <c r="D1131" s="1" t="s">
        <v>631</v>
      </c>
      <c r="E1131" s="1" t="s">
        <v>622</v>
      </c>
      <c r="F1131" s="1" t="s">
        <v>19</v>
      </c>
      <c r="G1131" s="1" t="s">
        <v>44</v>
      </c>
      <c r="H1131" s="1" t="s">
        <v>34</v>
      </c>
      <c r="I1131" s="1" t="s">
        <v>22</v>
      </c>
      <c r="J1131" s="3">
        <v>938</v>
      </c>
      <c r="K1131" s="1" t="s">
        <v>434</v>
      </c>
      <c r="L1131" s="1" t="s">
        <v>22</v>
      </c>
      <c r="M1131" s="1" t="s">
        <v>22</v>
      </c>
      <c r="N1131" s="1" t="s">
        <v>433</v>
      </c>
      <c r="O1131" s="2">
        <v>40451</v>
      </c>
      <c r="P1131" s="2">
        <v>40456</v>
      </c>
      <c r="Q1131" s="1" t="s">
        <v>23</v>
      </c>
    </row>
    <row r="1132" spans="1:17" x14ac:dyDescent="0.25">
      <c r="A1132" s="1" t="s">
        <v>24</v>
      </c>
      <c r="B1132" s="1" t="s">
        <v>371</v>
      </c>
      <c r="C1132" s="1" t="s">
        <v>433</v>
      </c>
      <c r="D1132" s="1" t="s">
        <v>634</v>
      </c>
      <c r="E1132" s="1" t="s">
        <v>620</v>
      </c>
      <c r="F1132" s="1" t="s">
        <v>19</v>
      </c>
      <c r="G1132" s="1" t="s">
        <v>380</v>
      </c>
      <c r="H1132" s="1" t="s">
        <v>49</v>
      </c>
      <c r="I1132" s="1" t="s">
        <v>22</v>
      </c>
      <c r="J1132" s="3">
        <v>1042</v>
      </c>
      <c r="K1132" s="1" t="s">
        <v>434</v>
      </c>
      <c r="L1132" s="1" t="s">
        <v>22</v>
      </c>
      <c r="M1132" s="1" t="s">
        <v>22</v>
      </c>
      <c r="N1132" s="1" t="s">
        <v>433</v>
      </c>
      <c r="O1132" s="2">
        <v>40451</v>
      </c>
      <c r="P1132" s="2">
        <v>40456</v>
      </c>
      <c r="Q1132" s="1" t="s">
        <v>23</v>
      </c>
    </row>
    <row r="1133" spans="1:17" x14ac:dyDescent="0.25">
      <c r="A1133" s="1" t="s">
        <v>24</v>
      </c>
      <c r="B1133" s="1" t="s">
        <v>371</v>
      </c>
      <c r="C1133" s="1" t="s">
        <v>433</v>
      </c>
      <c r="D1133" s="1" t="s">
        <v>635</v>
      </c>
      <c r="E1133" s="1" t="s">
        <v>622</v>
      </c>
      <c r="F1133" s="1" t="s">
        <v>19</v>
      </c>
      <c r="G1133" s="1" t="s">
        <v>380</v>
      </c>
      <c r="H1133" s="1" t="s">
        <v>49</v>
      </c>
      <c r="I1133" s="1" t="s">
        <v>22</v>
      </c>
      <c r="J1133" s="3">
        <v>9875</v>
      </c>
      <c r="K1133" s="1" t="s">
        <v>434</v>
      </c>
      <c r="L1133" s="1" t="s">
        <v>22</v>
      </c>
      <c r="M1133" s="1" t="s">
        <v>22</v>
      </c>
      <c r="N1133" s="1" t="s">
        <v>433</v>
      </c>
      <c r="O1133" s="2">
        <v>40451</v>
      </c>
      <c r="P1133" s="2">
        <v>40456</v>
      </c>
      <c r="Q1133" s="1" t="s">
        <v>23</v>
      </c>
    </row>
    <row r="1134" spans="1:17" x14ac:dyDescent="0.25">
      <c r="A1134" s="1" t="s">
        <v>24</v>
      </c>
      <c r="B1134" s="1" t="s">
        <v>371</v>
      </c>
      <c r="C1134" s="1" t="s">
        <v>433</v>
      </c>
      <c r="D1134" s="1" t="s">
        <v>634</v>
      </c>
      <c r="E1134" s="1" t="s">
        <v>620</v>
      </c>
      <c r="F1134" s="1" t="s">
        <v>19</v>
      </c>
      <c r="G1134" s="1" t="s">
        <v>380</v>
      </c>
      <c r="H1134" s="1" t="s">
        <v>49</v>
      </c>
      <c r="I1134" s="1" t="s">
        <v>22</v>
      </c>
      <c r="J1134" s="3">
        <v>173</v>
      </c>
      <c r="K1134" s="1" t="s">
        <v>434</v>
      </c>
      <c r="L1134" s="1" t="s">
        <v>22</v>
      </c>
      <c r="M1134" s="1" t="s">
        <v>22</v>
      </c>
      <c r="N1134" s="1" t="s">
        <v>433</v>
      </c>
      <c r="O1134" s="2">
        <v>40451</v>
      </c>
      <c r="P1134" s="2">
        <v>40456</v>
      </c>
      <c r="Q1134" s="1" t="s">
        <v>23</v>
      </c>
    </row>
    <row r="1135" spans="1:17" x14ac:dyDescent="0.25">
      <c r="A1135" s="1" t="s">
        <v>24</v>
      </c>
      <c r="B1135" s="1" t="s">
        <v>371</v>
      </c>
      <c r="C1135" s="1" t="s">
        <v>433</v>
      </c>
      <c r="D1135" s="1" t="s">
        <v>635</v>
      </c>
      <c r="E1135" s="1" t="s">
        <v>622</v>
      </c>
      <c r="F1135" s="1" t="s">
        <v>19</v>
      </c>
      <c r="G1135" s="1" t="s">
        <v>380</v>
      </c>
      <c r="H1135" s="1" t="s">
        <v>49</v>
      </c>
      <c r="I1135" s="1" t="s">
        <v>22</v>
      </c>
      <c r="J1135" s="3">
        <v>1642</v>
      </c>
      <c r="K1135" s="1" t="s">
        <v>434</v>
      </c>
      <c r="L1135" s="1" t="s">
        <v>22</v>
      </c>
      <c r="M1135" s="1" t="s">
        <v>22</v>
      </c>
      <c r="N1135" s="1" t="s">
        <v>433</v>
      </c>
      <c r="O1135" s="2">
        <v>40451</v>
      </c>
      <c r="P1135" s="2">
        <v>40456</v>
      </c>
      <c r="Q1135" s="1" t="s">
        <v>23</v>
      </c>
    </row>
    <row r="1136" spans="1:17" x14ac:dyDescent="0.25">
      <c r="A1136" s="1" t="s">
        <v>24</v>
      </c>
      <c r="B1136" s="1" t="s">
        <v>371</v>
      </c>
      <c r="C1136" s="1" t="s">
        <v>433</v>
      </c>
      <c r="D1136" s="1" t="s">
        <v>630</v>
      </c>
      <c r="E1136" s="1" t="s">
        <v>620</v>
      </c>
      <c r="F1136" s="1" t="s">
        <v>19</v>
      </c>
      <c r="G1136" s="1" t="s">
        <v>44</v>
      </c>
      <c r="H1136" s="1" t="s">
        <v>34</v>
      </c>
      <c r="I1136" s="1" t="s">
        <v>22</v>
      </c>
      <c r="J1136" s="3">
        <v>715024</v>
      </c>
      <c r="K1136" s="1" t="s">
        <v>434</v>
      </c>
      <c r="L1136" s="1" t="s">
        <v>22</v>
      </c>
      <c r="M1136" s="1" t="s">
        <v>22</v>
      </c>
      <c r="N1136" s="1" t="s">
        <v>433</v>
      </c>
      <c r="O1136" s="2">
        <v>40451</v>
      </c>
      <c r="P1136" s="2">
        <v>40456</v>
      </c>
      <c r="Q1136" s="1" t="s">
        <v>23</v>
      </c>
    </row>
    <row r="1137" spans="1:17" x14ac:dyDescent="0.25">
      <c r="A1137" s="1" t="s">
        <v>24</v>
      </c>
      <c r="B1137" s="1" t="s">
        <v>371</v>
      </c>
      <c r="C1137" s="1" t="s">
        <v>433</v>
      </c>
      <c r="D1137" s="1" t="s">
        <v>630</v>
      </c>
      <c r="E1137" s="1" t="s">
        <v>620</v>
      </c>
      <c r="F1137" s="1" t="s">
        <v>19</v>
      </c>
      <c r="G1137" s="1" t="s">
        <v>44</v>
      </c>
      <c r="H1137" s="1" t="s">
        <v>34</v>
      </c>
      <c r="I1137" s="1" t="s">
        <v>22</v>
      </c>
      <c r="J1137" s="3">
        <v>100670</v>
      </c>
      <c r="K1137" s="1" t="s">
        <v>434</v>
      </c>
      <c r="L1137" s="1" t="s">
        <v>22</v>
      </c>
      <c r="M1137" s="1" t="s">
        <v>22</v>
      </c>
      <c r="N1137" s="1" t="s">
        <v>433</v>
      </c>
      <c r="O1137" s="2">
        <v>40451</v>
      </c>
      <c r="P1137" s="2">
        <v>40456</v>
      </c>
      <c r="Q1137" s="1" t="s">
        <v>23</v>
      </c>
    </row>
    <row r="1138" spans="1:17" x14ac:dyDescent="0.25">
      <c r="A1138" s="1" t="s">
        <v>24</v>
      </c>
      <c r="B1138" s="1" t="s">
        <v>371</v>
      </c>
      <c r="C1138" s="1" t="s">
        <v>435</v>
      </c>
      <c r="D1138" s="1" t="s">
        <v>630</v>
      </c>
      <c r="E1138" s="1" t="s">
        <v>620</v>
      </c>
      <c r="F1138" s="1" t="s">
        <v>19</v>
      </c>
      <c r="G1138" s="1" t="s">
        <v>44</v>
      </c>
      <c r="H1138" s="1" t="s">
        <v>34</v>
      </c>
      <c r="I1138" s="1" t="s">
        <v>22</v>
      </c>
      <c r="J1138" s="3">
        <v>9322</v>
      </c>
      <c r="K1138" s="1" t="s">
        <v>436</v>
      </c>
      <c r="L1138" s="1" t="s">
        <v>22</v>
      </c>
      <c r="M1138" s="1" t="s">
        <v>22</v>
      </c>
      <c r="N1138" s="1" t="s">
        <v>435</v>
      </c>
      <c r="O1138" s="2">
        <v>40451</v>
      </c>
      <c r="P1138" s="2">
        <v>40456</v>
      </c>
      <c r="Q1138" s="1" t="s">
        <v>23</v>
      </c>
    </row>
    <row r="1139" spans="1:17" x14ac:dyDescent="0.25">
      <c r="A1139" s="1" t="s">
        <v>24</v>
      </c>
      <c r="B1139" s="1" t="s">
        <v>371</v>
      </c>
      <c r="C1139" s="1" t="s">
        <v>435</v>
      </c>
      <c r="D1139" s="1" t="s">
        <v>631</v>
      </c>
      <c r="E1139" s="1" t="s">
        <v>622</v>
      </c>
      <c r="F1139" s="1" t="s">
        <v>19</v>
      </c>
      <c r="G1139" s="1" t="s">
        <v>44</v>
      </c>
      <c r="H1139" s="1" t="s">
        <v>34</v>
      </c>
      <c r="I1139" s="1" t="s">
        <v>22</v>
      </c>
      <c r="J1139" s="3">
        <v>6869</v>
      </c>
      <c r="K1139" s="1" t="s">
        <v>436</v>
      </c>
      <c r="L1139" s="1" t="s">
        <v>22</v>
      </c>
      <c r="M1139" s="1" t="s">
        <v>22</v>
      </c>
      <c r="N1139" s="1" t="s">
        <v>435</v>
      </c>
      <c r="O1139" s="2">
        <v>40451</v>
      </c>
      <c r="P1139" s="2">
        <v>40456</v>
      </c>
      <c r="Q1139" s="1" t="s">
        <v>23</v>
      </c>
    </row>
    <row r="1140" spans="1:17" x14ac:dyDescent="0.25">
      <c r="A1140" s="1" t="s">
        <v>24</v>
      </c>
      <c r="B1140" s="1" t="s">
        <v>371</v>
      </c>
      <c r="C1140" s="1" t="s">
        <v>435</v>
      </c>
      <c r="D1140" s="1" t="s">
        <v>630</v>
      </c>
      <c r="E1140" s="1" t="s">
        <v>620</v>
      </c>
      <c r="F1140" s="1" t="s">
        <v>19</v>
      </c>
      <c r="G1140" s="1" t="s">
        <v>44</v>
      </c>
      <c r="H1140" s="1" t="s">
        <v>34</v>
      </c>
      <c r="I1140" s="1" t="s">
        <v>22</v>
      </c>
      <c r="J1140" s="3">
        <v>-1980</v>
      </c>
      <c r="K1140" s="1" t="s">
        <v>436</v>
      </c>
      <c r="L1140" s="1" t="s">
        <v>22</v>
      </c>
      <c r="M1140" s="1" t="s">
        <v>22</v>
      </c>
      <c r="N1140" s="1" t="s">
        <v>435</v>
      </c>
      <c r="O1140" s="2">
        <v>40451</v>
      </c>
      <c r="P1140" s="2">
        <v>40456</v>
      </c>
      <c r="Q1140" s="1" t="s">
        <v>23</v>
      </c>
    </row>
    <row r="1141" spans="1:17" x14ac:dyDescent="0.25">
      <c r="A1141" s="1" t="s">
        <v>24</v>
      </c>
      <c r="B1141" s="1" t="s">
        <v>371</v>
      </c>
      <c r="C1141" s="1" t="s">
        <v>435</v>
      </c>
      <c r="D1141" s="1" t="s">
        <v>631</v>
      </c>
      <c r="E1141" s="1" t="s">
        <v>622</v>
      </c>
      <c r="F1141" s="1" t="s">
        <v>19</v>
      </c>
      <c r="G1141" s="1" t="s">
        <v>44</v>
      </c>
      <c r="H1141" s="1" t="s">
        <v>34</v>
      </c>
      <c r="I1141" s="1" t="s">
        <v>22</v>
      </c>
      <c r="J1141" s="3">
        <v>1142</v>
      </c>
      <c r="K1141" s="1" t="s">
        <v>436</v>
      </c>
      <c r="L1141" s="1" t="s">
        <v>22</v>
      </c>
      <c r="M1141" s="1" t="s">
        <v>22</v>
      </c>
      <c r="N1141" s="1" t="s">
        <v>435</v>
      </c>
      <c r="O1141" s="2">
        <v>40451</v>
      </c>
      <c r="P1141" s="2">
        <v>40456</v>
      </c>
      <c r="Q1141" s="1" t="s">
        <v>23</v>
      </c>
    </row>
    <row r="1142" spans="1:17" x14ac:dyDescent="0.25">
      <c r="A1142" s="1" t="s">
        <v>24</v>
      </c>
      <c r="B1142" s="1" t="s">
        <v>371</v>
      </c>
      <c r="C1142" s="1" t="s">
        <v>435</v>
      </c>
      <c r="D1142" s="1" t="s">
        <v>643</v>
      </c>
      <c r="E1142" s="1" t="s">
        <v>620</v>
      </c>
      <c r="F1142" s="1" t="s">
        <v>19</v>
      </c>
      <c r="G1142" s="1" t="s">
        <v>82</v>
      </c>
      <c r="H1142" s="1" t="s">
        <v>21</v>
      </c>
      <c r="I1142" s="1" t="s">
        <v>22</v>
      </c>
      <c r="J1142" s="3">
        <v>-1244</v>
      </c>
      <c r="K1142" s="1" t="s">
        <v>436</v>
      </c>
      <c r="L1142" s="1" t="s">
        <v>22</v>
      </c>
      <c r="M1142" s="1" t="s">
        <v>22</v>
      </c>
      <c r="N1142" s="1" t="s">
        <v>435</v>
      </c>
      <c r="O1142" s="2">
        <v>40451</v>
      </c>
      <c r="P1142" s="2">
        <v>40456</v>
      </c>
      <c r="Q1142" s="1" t="s">
        <v>23</v>
      </c>
    </row>
    <row r="1143" spans="1:17" x14ac:dyDescent="0.25">
      <c r="A1143" s="1" t="s">
        <v>24</v>
      </c>
      <c r="B1143" s="1" t="s">
        <v>371</v>
      </c>
      <c r="C1143" s="1" t="s">
        <v>435</v>
      </c>
      <c r="D1143" s="1" t="s">
        <v>644</v>
      </c>
      <c r="E1143" s="1" t="s">
        <v>622</v>
      </c>
      <c r="F1143" s="1" t="s">
        <v>19</v>
      </c>
      <c r="G1143" s="1" t="s">
        <v>82</v>
      </c>
      <c r="H1143" s="1" t="s">
        <v>21</v>
      </c>
      <c r="I1143" s="1" t="s">
        <v>22</v>
      </c>
      <c r="J1143" s="3">
        <v>-1244</v>
      </c>
      <c r="K1143" s="1" t="s">
        <v>436</v>
      </c>
      <c r="L1143" s="1" t="s">
        <v>22</v>
      </c>
      <c r="M1143" s="1" t="s">
        <v>22</v>
      </c>
      <c r="N1143" s="1" t="s">
        <v>435</v>
      </c>
      <c r="O1143" s="2">
        <v>40451</v>
      </c>
      <c r="P1143" s="2">
        <v>40456</v>
      </c>
      <c r="Q1143" s="1" t="s">
        <v>23</v>
      </c>
    </row>
    <row r="1144" spans="1:17" x14ac:dyDescent="0.25">
      <c r="A1144" s="1" t="s">
        <v>24</v>
      </c>
      <c r="B1144" s="1" t="s">
        <v>371</v>
      </c>
      <c r="C1144" s="1" t="s">
        <v>435</v>
      </c>
      <c r="D1144" s="1" t="s">
        <v>643</v>
      </c>
      <c r="E1144" s="1" t="s">
        <v>620</v>
      </c>
      <c r="F1144" s="1" t="s">
        <v>19</v>
      </c>
      <c r="G1144" s="1" t="s">
        <v>82</v>
      </c>
      <c r="H1144" s="1" t="s">
        <v>21</v>
      </c>
      <c r="I1144" s="1" t="s">
        <v>22</v>
      </c>
      <c r="J1144" s="3">
        <v>-207</v>
      </c>
      <c r="K1144" s="1" t="s">
        <v>436</v>
      </c>
      <c r="L1144" s="1" t="s">
        <v>22</v>
      </c>
      <c r="M1144" s="1" t="s">
        <v>22</v>
      </c>
      <c r="N1144" s="1" t="s">
        <v>435</v>
      </c>
      <c r="O1144" s="2">
        <v>40451</v>
      </c>
      <c r="P1144" s="2">
        <v>40456</v>
      </c>
      <c r="Q1144" s="1" t="s">
        <v>23</v>
      </c>
    </row>
    <row r="1145" spans="1:17" x14ac:dyDescent="0.25">
      <c r="A1145" s="1" t="s">
        <v>24</v>
      </c>
      <c r="B1145" s="1" t="s">
        <v>371</v>
      </c>
      <c r="C1145" s="1" t="s">
        <v>435</v>
      </c>
      <c r="D1145" s="1" t="s">
        <v>644</v>
      </c>
      <c r="E1145" s="1" t="s">
        <v>622</v>
      </c>
      <c r="F1145" s="1" t="s">
        <v>19</v>
      </c>
      <c r="G1145" s="1" t="s">
        <v>82</v>
      </c>
      <c r="H1145" s="1" t="s">
        <v>21</v>
      </c>
      <c r="I1145" s="1" t="s">
        <v>22</v>
      </c>
      <c r="J1145" s="3">
        <v>-207</v>
      </c>
      <c r="K1145" s="1" t="s">
        <v>436</v>
      </c>
      <c r="L1145" s="1" t="s">
        <v>22</v>
      </c>
      <c r="M1145" s="1" t="s">
        <v>22</v>
      </c>
      <c r="N1145" s="1" t="s">
        <v>435</v>
      </c>
      <c r="O1145" s="2">
        <v>40451</v>
      </c>
      <c r="P1145" s="2">
        <v>40456</v>
      </c>
      <c r="Q1145" s="1" t="s">
        <v>23</v>
      </c>
    </row>
    <row r="1146" spans="1:17" x14ac:dyDescent="0.25">
      <c r="A1146" s="1" t="s">
        <v>24</v>
      </c>
      <c r="B1146" s="1" t="s">
        <v>371</v>
      </c>
      <c r="C1146" s="1" t="s">
        <v>435</v>
      </c>
      <c r="D1146" s="1" t="s">
        <v>632</v>
      </c>
      <c r="E1146" s="1" t="s">
        <v>620</v>
      </c>
      <c r="F1146" s="1" t="s">
        <v>19</v>
      </c>
      <c r="G1146" s="1" t="s">
        <v>65</v>
      </c>
      <c r="H1146" s="1" t="s">
        <v>49</v>
      </c>
      <c r="I1146" s="1" t="s">
        <v>22</v>
      </c>
      <c r="J1146" s="3">
        <v>-1141</v>
      </c>
      <c r="K1146" s="1" t="s">
        <v>436</v>
      </c>
      <c r="L1146" s="1" t="s">
        <v>22</v>
      </c>
      <c r="M1146" s="1" t="s">
        <v>22</v>
      </c>
      <c r="N1146" s="1" t="s">
        <v>435</v>
      </c>
      <c r="O1146" s="2">
        <v>40451</v>
      </c>
      <c r="P1146" s="2">
        <v>40456</v>
      </c>
      <c r="Q1146" s="1" t="s">
        <v>23</v>
      </c>
    </row>
    <row r="1147" spans="1:17" x14ac:dyDescent="0.25">
      <c r="A1147" s="1" t="s">
        <v>24</v>
      </c>
      <c r="B1147" s="1" t="s">
        <v>371</v>
      </c>
      <c r="C1147" s="1" t="s">
        <v>435</v>
      </c>
      <c r="D1147" s="1" t="s">
        <v>633</v>
      </c>
      <c r="E1147" s="1" t="s">
        <v>622</v>
      </c>
      <c r="F1147" s="1" t="s">
        <v>19</v>
      </c>
      <c r="G1147" s="1" t="s">
        <v>65</v>
      </c>
      <c r="H1147" s="1" t="s">
        <v>49</v>
      </c>
      <c r="I1147" s="1" t="s">
        <v>22</v>
      </c>
      <c r="J1147" s="3">
        <v>13137</v>
      </c>
      <c r="K1147" s="1" t="s">
        <v>436</v>
      </c>
      <c r="L1147" s="1" t="s">
        <v>22</v>
      </c>
      <c r="M1147" s="1" t="s">
        <v>22</v>
      </c>
      <c r="N1147" s="1" t="s">
        <v>435</v>
      </c>
      <c r="O1147" s="2">
        <v>40451</v>
      </c>
      <c r="P1147" s="2">
        <v>40456</v>
      </c>
      <c r="Q1147" s="1" t="s">
        <v>23</v>
      </c>
    </row>
    <row r="1148" spans="1:17" x14ac:dyDescent="0.25">
      <c r="A1148" s="1" t="s">
        <v>24</v>
      </c>
      <c r="B1148" s="1" t="s">
        <v>371</v>
      </c>
      <c r="C1148" s="1" t="s">
        <v>435</v>
      </c>
      <c r="D1148" s="1" t="s">
        <v>632</v>
      </c>
      <c r="E1148" s="1" t="s">
        <v>620</v>
      </c>
      <c r="F1148" s="1" t="s">
        <v>19</v>
      </c>
      <c r="G1148" s="1" t="s">
        <v>65</v>
      </c>
      <c r="H1148" s="1" t="s">
        <v>49</v>
      </c>
      <c r="I1148" s="1" t="s">
        <v>22</v>
      </c>
      <c r="J1148" s="3">
        <v>-189</v>
      </c>
      <c r="K1148" s="1" t="s">
        <v>436</v>
      </c>
      <c r="L1148" s="1" t="s">
        <v>22</v>
      </c>
      <c r="M1148" s="1" t="s">
        <v>22</v>
      </c>
      <c r="N1148" s="1" t="s">
        <v>435</v>
      </c>
      <c r="O1148" s="2">
        <v>40451</v>
      </c>
      <c r="P1148" s="2">
        <v>40456</v>
      </c>
      <c r="Q1148" s="1" t="s">
        <v>23</v>
      </c>
    </row>
    <row r="1149" spans="1:17" x14ac:dyDescent="0.25">
      <c r="A1149" s="1" t="s">
        <v>24</v>
      </c>
      <c r="B1149" s="1" t="s">
        <v>371</v>
      </c>
      <c r="C1149" s="1" t="s">
        <v>435</v>
      </c>
      <c r="D1149" s="1" t="s">
        <v>633</v>
      </c>
      <c r="E1149" s="1" t="s">
        <v>622</v>
      </c>
      <c r="F1149" s="1" t="s">
        <v>19</v>
      </c>
      <c r="G1149" s="1" t="s">
        <v>65</v>
      </c>
      <c r="H1149" s="1" t="s">
        <v>49</v>
      </c>
      <c r="I1149" s="1" t="s">
        <v>22</v>
      </c>
      <c r="J1149" s="3">
        <v>2185</v>
      </c>
      <c r="K1149" s="1" t="s">
        <v>436</v>
      </c>
      <c r="L1149" s="1" t="s">
        <v>22</v>
      </c>
      <c r="M1149" s="1" t="s">
        <v>22</v>
      </c>
      <c r="N1149" s="1" t="s">
        <v>435</v>
      </c>
      <c r="O1149" s="2">
        <v>40451</v>
      </c>
      <c r="P1149" s="2">
        <v>40456</v>
      </c>
      <c r="Q1149" s="1" t="s">
        <v>23</v>
      </c>
    </row>
    <row r="1150" spans="1:17" x14ac:dyDescent="0.25">
      <c r="A1150" s="1" t="s">
        <v>24</v>
      </c>
      <c r="B1150" s="1" t="s">
        <v>371</v>
      </c>
      <c r="C1150" s="1" t="s">
        <v>435</v>
      </c>
      <c r="D1150" s="1" t="s">
        <v>630</v>
      </c>
      <c r="E1150" s="1" t="s">
        <v>620</v>
      </c>
      <c r="F1150" s="1" t="s">
        <v>19</v>
      </c>
      <c r="G1150" s="1" t="s">
        <v>44</v>
      </c>
      <c r="H1150" s="1" t="s">
        <v>34</v>
      </c>
      <c r="I1150" s="1" t="s">
        <v>22</v>
      </c>
      <c r="J1150" s="3">
        <v>-810</v>
      </c>
      <c r="K1150" s="1" t="s">
        <v>436</v>
      </c>
      <c r="L1150" s="1" t="s">
        <v>22</v>
      </c>
      <c r="M1150" s="1" t="s">
        <v>22</v>
      </c>
      <c r="N1150" s="1" t="s">
        <v>435</v>
      </c>
      <c r="O1150" s="2">
        <v>40451</v>
      </c>
      <c r="P1150" s="2">
        <v>40456</v>
      </c>
      <c r="Q1150" s="1" t="s">
        <v>23</v>
      </c>
    </row>
    <row r="1151" spans="1:17" x14ac:dyDescent="0.25">
      <c r="A1151" s="1" t="s">
        <v>24</v>
      </c>
      <c r="B1151" s="1" t="s">
        <v>371</v>
      </c>
      <c r="C1151" s="1" t="s">
        <v>435</v>
      </c>
      <c r="D1151" s="1" t="s">
        <v>631</v>
      </c>
      <c r="E1151" s="1" t="s">
        <v>622</v>
      </c>
      <c r="F1151" s="1" t="s">
        <v>19</v>
      </c>
      <c r="G1151" s="1" t="s">
        <v>44</v>
      </c>
      <c r="H1151" s="1" t="s">
        <v>34</v>
      </c>
      <c r="I1151" s="1" t="s">
        <v>22</v>
      </c>
      <c r="J1151" s="3">
        <v>-327</v>
      </c>
      <c r="K1151" s="1" t="s">
        <v>436</v>
      </c>
      <c r="L1151" s="1" t="s">
        <v>22</v>
      </c>
      <c r="M1151" s="1" t="s">
        <v>22</v>
      </c>
      <c r="N1151" s="1" t="s">
        <v>435</v>
      </c>
      <c r="O1151" s="2">
        <v>40451</v>
      </c>
      <c r="P1151" s="2">
        <v>40456</v>
      </c>
      <c r="Q1151" s="1" t="s">
        <v>23</v>
      </c>
    </row>
    <row r="1152" spans="1:17" x14ac:dyDescent="0.25">
      <c r="A1152" s="1" t="s">
        <v>24</v>
      </c>
      <c r="B1152" s="1" t="s">
        <v>371</v>
      </c>
      <c r="C1152" s="1" t="s">
        <v>435</v>
      </c>
      <c r="D1152" s="1" t="s">
        <v>630</v>
      </c>
      <c r="E1152" s="1" t="s">
        <v>620</v>
      </c>
      <c r="F1152" s="1" t="s">
        <v>19</v>
      </c>
      <c r="G1152" s="1" t="s">
        <v>44</v>
      </c>
      <c r="H1152" s="1" t="s">
        <v>34</v>
      </c>
      <c r="I1152" s="1" t="s">
        <v>22</v>
      </c>
      <c r="J1152" s="3">
        <v>2321</v>
      </c>
      <c r="K1152" s="1" t="s">
        <v>436</v>
      </c>
      <c r="L1152" s="1" t="s">
        <v>22</v>
      </c>
      <c r="M1152" s="1" t="s">
        <v>22</v>
      </c>
      <c r="N1152" s="1" t="s">
        <v>435</v>
      </c>
      <c r="O1152" s="2">
        <v>40451</v>
      </c>
      <c r="P1152" s="2">
        <v>40456</v>
      </c>
      <c r="Q1152" s="1" t="s">
        <v>23</v>
      </c>
    </row>
    <row r="1153" spans="1:17" x14ac:dyDescent="0.25">
      <c r="A1153" s="1" t="s">
        <v>24</v>
      </c>
      <c r="B1153" s="1" t="s">
        <v>371</v>
      </c>
      <c r="C1153" s="1" t="s">
        <v>435</v>
      </c>
      <c r="D1153" s="1" t="s">
        <v>631</v>
      </c>
      <c r="E1153" s="1" t="s">
        <v>622</v>
      </c>
      <c r="F1153" s="1" t="s">
        <v>19</v>
      </c>
      <c r="G1153" s="1" t="s">
        <v>44</v>
      </c>
      <c r="H1153" s="1" t="s">
        <v>34</v>
      </c>
      <c r="I1153" s="1" t="s">
        <v>22</v>
      </c>
      <c r="J1153" s="3">
        <v>938</v>
      </c>
      <c r="K1153" s="1" t="s">
        <v>436</v>
      </c>
      <c r="L1153" s="1" t="s">
        <v>22</v>
      </c>
      <c r="M1153" s="1" t="s">
        <v>22</v>
      </c>
      <c r="N1153" s="1" t="s">
        <v>435</v>
      </c>
      <c r="O1153" s="2">
        <v>40451</v>
      </c>
      <c r="P1153" s="2">
        <v>40456</v>
      </c>
      <c r="Q1153" s="1" t="s">
        <v>23</v>
      </c>
    </row>
    <row r="1154" spans="1:17" x14ac:dyDescent="0.25">
      <c r="A1154" s="1" t="s">
        <v>24</v>
      </c>
      <c r="B1154" s="1" t="s">
        <v>371</v>
      </c>
      <c r="C1154" s="1" t="s">
        <v>435</v>
      </c>
      <c r="D1154" s="1" t="s">
        <v>634</v>
      </c>
      <c r="E1154" s="1" t="s">
        <v>620</v>
      </c>
      <c r="F1154" s="1" t="s">
        <v>19</v>
      </c>
      <c r="G1154" s="1" t="s">
        <v>380</v>
      </c>
      <c r="H1154" s="1" t="s">
        <v>49</v>
      </c>
      <c r="I1154" s="1" t="s">
        <v>22</v>
      </c>
      <c r="J1154" s="3">
        <v>3794</v>
      </c>
      <c r="K1154" s="1" t="s">
        <v>436</v>
      </c>
      <c r="L1154" s="1" t="s">
        <v>22</v>
      </c>
      <c r="M1154" s="1" t="s">
        <v>22</v>
      </c>
      <c r="N1154" s="1" t="s">
        <v>435</v>
      </c>
      <c r="O1154" s="2">
        <v>40451</v>
      </c>
      <c r="P1154" s="2">
        <v>40456</v>
      </c>
      <c r="Q1154" s="1" t="s">
        <v>23</v>
      </c>
    </row>
    <row r="1155" spans="1:17" x14ac:dyDescent="0.25">
      <c r="A1155" s="1" t="s">
        <v>24</v>
      </c>
      <c r="B1155" s="1" t="s">
        <v>371</v>
      </c>
      <c r="C1155" s="1" t="s">
        <v>435</v>
      </c>
      <c r="D1155" s="1" t="s">
        <v>635</v>
      </c>
      <c r="E1155" s="1" t="s">
        <v>622</v>
      </c>
      <c r="F1155" s="1" t="s">
        <v>19</v>
      </c>
      <c r="G1155" s="1" t="s">
        <v>380</v>
      </c>
      <c r="H1155" s="1" t="s">
        <v>49</v>
      </c>
      <c r="I1155" s="1" t="s">
        <v>22</v>
      </c>
      <c r="J1155" s="3">
        <v>12399</v>
      </c>
      <c r="K1155" s="1" t="s">
        <v>436</v>
      </c>
      <c r="L1155" s="1" t="s">
        <v>22</v>
      </c>
      <c r="M1155" s="1" t="s">
        <v>22</v>
      </c>
      <c r="N1155" s="1" t="s">
        <v>435</v>
      </c>
      <c r="O1155" s="2">
        <v>40451</v>
      </c>
      <c r="P1155" s="2">
        <v>40456</v>
      </c>
      <c r="Q1155" s="1" t="s">
        <v>23</v>
      </c>
    </row>
    <row r="1156" spans="1:17" x14ac:dyDescent="0.25">
      <c r="A1156" s="1" t="s">
        <v>24</v>
      </c>
      <c r="B1156" s="1" t="s">
        <v>371</v>
      </c>
      <c r="C1156" s="1" t="s">
        <v>435</v>
      </c>
      <c r="D1156" s="1" t="s">
        <v>634</v>
      </c>
      <c r="E1156" s="1" t="s">
        <v>620</v>
      </c>
      <c r="F1156" s="1" t="s">
        <v>19</v>
      </c>
      <c r="G1156" s="1" t="s">
        <v>380</v>
      </c>
      <c r="H1156" s="1" t="s">
        <v>49</v>
      </c>
      <c r="I1156" s="1" t="s">
        <v>22</v>
      </c>
      <c r="J1156" s="3">
        <v>631</v>
      </c>
      <c r="K1156" s="1" t="s">
        <v>436</v>
      </c>
      <c r="L1156" s="1" t="s">
        <v>22</v>
      </c>
      <c r="M1156" s="1" t="s">
        <v>22</v>
      </c>
      <c r="N1156" s="1" t="s">
        <v>435</v>
      </c>
      <c r="O1156" s="2">
        <v>40451</v>
      </c>
      <c r="P1156" s="2">
        <v>40456</v>
      </c>
      <c r="Q1156" s="1" t="s">
        <v>23</v>
      </c>
    </row>
    <row r="1157" spans="1:17" x14ac:dyDescent="0.25">
      <c r="A1157" s="1" t="s">
        <v>24</v>
      </c>
      <c r="B1157" s="1" t="s">
        <v>371</v>
      </c>
      <c r="C1157" s="1" t="s">
        <v>435</v>
      </c>
      <c r="D1157" s="1" t="s">
        <v>635</v>
      </c>
      <c r="E1157" s="1" t="s">
        <v>622</v>
      </c>
      <c r="F1157" s="1" t="s">
        <v>19</v>
      </c>
      <c r="G1157" s="1" t="s">
        <v>380</v>
      </c>
      <c r="H1157" s="1" t="s">
        <v>49</v>
      </c>
      <c r="I1157" s="1" t="s">
        <v>22</v>
      </c>
      <c r="J1157" s="3">
        <v>2061</v>
      </c>
      <c r="K1157" s="1" t="s">
        <v>436</v>
      </c>
      <c r="L1157" s="1" t="s">
        <v>22</v>
      </c>
      <c r="M1157" s="1" t="s">
        <v>22</v>
      </c>
      <c r="N1157" s="1" t="s">
        <v>435</v>
      </c>
      <c r="O1157" s="2">
        <v>40451</v>
      </c>
      <c r="P1157" s="2">
        <v>40456</v>
      </c>
      <c r="Q1157" s="1" t="s">
        <v>23</v>
      </c>
    </row>
    <row r="1158" spans="1:17" x14ac:dyDescent="0.25">
      <c r="A1158" s="1" t="s">
        <v>24</v>
      </c>
      <c r="B1158" s="1" t="s">
        <v>371</v>
      </c>
      <c r="C1158" s="1" t="s">
        <v>435</v>
      </c>
      <c r="D1158" s="1" t="s">
        <v>630</v>
      </c>
      <c r="E1158" s="1" t="s">
        <v>620</v>
      </c>
      <c r="F1158" s="1" t="s">
        <v>19</v>
      </c>
      <c r="G1158" s="1" t="s">
        <v>44</v>
      </c>
      <c r="H1158" s="1" t="s">
        <v>34</v>
      </c>
      <c r="I1158" s="1" t="s">
        <v>22</v>
      </c>
      <c r="J1158" s="3">
        <v>-715024</v>
      </c>
      <c r="K1158" s="1" t="s">
        <v>436</v>
      </c>
      <c r="L1158" s="1" t="s">
        <v>22</v>
      </c>
      <c r="M1158" s="1" t="s">
        <v>22</v>
      </c>
      <c r="N1158" s="1" t="s">
        <v>435</v>
      </c>
      <c r="O1158" s="2">
        <v>40451</v>
      </c>
      <c r="P1158" s="2">
        <v>40456</v>
      </c>
      <c r="Q1158" s="1" t="s">
        <v>23</v>
      </c>
    </row>
    <row r="1159" spans="1:17" x14ac:dyDescent="0.25">
      <c r="A1159" s="1" t="s">
        <v>24</v>
      </c>
      <c r="B1159" s="1" t="s">
        <v>371</v>
      </c>
      <c r="C1159" s="1" t="s">
        <v>435</v>
      </c>
      <c r="D1159" s="1" t="s">
        <v>630</v>
      </c>
      <c r="E1159" s="1" t="s">
        <v>620</v>
      </c>
      <c r="F1159" s="1" t="s">
        <v>19</v>
      </c>
      <c r="G1159" s="1" t="s">
        <v>44</v>
      </c>
      <c r="H1159" s="1" t="s">
        <v>34</v>
      </c>
      <c r="I1159" s="1" t="s">
        <v>22</v>
      </c>
      <c r="J1159" s="3">
        <v>-100670</v>
      </c>
      <c r="K1159" s="1" t="s">
        <v>436</v>
      </c>
      <c r="L1159" s="1" t="s">
        <v>22</v>
      </c>
      <c r="M1159" s="1" t="s">
        <v>22</v>
      </c>
      <c r="N1159" s="1" t="s">
        <v>435</v>
      </c>
      <c r="O1159" s="2">
        <v>40451</v>
      </c>
      <c r="P1159" s="2">
        <v>40456</v>
      </c>
      <c r="Q1159" s="1" t="s">
        <v>23</v>
      </c>
    </row>
    <row r="1160" spans="1:17" x14ac:dyDescent="0.25">
      <c r="A1160" s="1" t="s">
        <v>24</v>
      </c>
      <c r="B1160" s="1" t="s">
        <v>371</v>
      </c>
      <c r="C1160" s="1" t="s">
        <v>435</v>
      </c>
      <c r="D1160" s="1" t="s">
        <v>630</v>
      </c>
      <c r="E1160" s="1" t="s">
        <v>620</v>
      </c>
      <c r="F1160" s="1" t="s">
        <v>19</v>
      </c>
      <c r="G1160" s="1" t="s">
        <v>44</v>
      </c>
      <c r="H1160" s="1" t="s">
        <v>34</v>
      </c>
      <c r="I1160" s="1" t="s">
        <v>22</v>
      </c>
      <c r="J1160" s="3">
        <v>520000</v>
      </c>
      <c r="K1160" s="1" t="s">
        <v>436</v>
      </c>
      <c r="L1160" s="1" t="s">
        <v>22</v>
      </c>
      <c r="M1160" s="1" t="s">
        <v>22</v>
      </c>
      <c r="N1160" s="1" t="s">
        <v>435</v>
      </c>
      <c r="O1160" s="2">
        <v>40451</v>
      </c>
      <c r="P1160" s="2">
        <v>40456</v>
      </c>
      <c r="Q1160" s="1" t="s">
        <v>23</v>
      </c>
    </row>
    <row r="1161" spans="1:17" x14ac:dyDescent="0.25">
      <c r="A1161" s="1" t="s">
        <v>24</v>
      </c>
      <c r="B1161" s="1" t="s">
        <v>371</v>
      </c>
      <c r="C1161" s="1" t="s">
        <v>435</v>
      </c>
      <c r="D1161" s="1" t="s">
        <v>630</v>
      </c>
      <c r="E1161" s="1" t="s">
        <v>620</v>
      </c>
      <c r="F1161" s="1" t="s">
        <v>19</v>
      </c>
      <c r="G1161" s="1" t="s">
        <v>44</v>
      </c>
      <c r="H1161" s="1" t="s">
        <v>34</v>
      </c>
      <c r="I1161" s="1" t="s">
        <v>22</v>
      </c>
      <c r="J1161" s="3">
        <v>90000</v>
      </c>
      <c r="K1161" s="1" t="s">
        <v>436</v>
      </c>
      <c r="L1161" s="1" t="s">
        <v>22</v>
      </c>
      <c r="M1161" s="1" t="s">
        <v>22</v>
      </c>
      <c r="N1161" s="1" t="s">
        <v>435</v>
      </c>
      <c r="O1161" s="2">
        <v>40451</v>
      </c>
      <c r="P1161" s="2">
        <v>40456</v>
      </c>
      <c r="Q1161" s="1" t="s">
        <v>23</v>
      </c>
    </row>
    <row r="1162" spans="1:17" x14ac:dyDescent="0.25">
      <c r="A1162" s="1" t="s">
        <v>17</v>
      </c>
      <c r="B1162" s="1" t="s">
        <v>541</v>
      </c>
      <c r="C1162" s="1" t="s">
        <v>673</v>
      </c>
      <c r="D1162" s="1" t="s">
        <v>682</v>
      </c>
      <c r="E1162" s="1" t="s">
        <v>541</v>
      </c>
      <c r="F1162" s="1" t="s">
        <v>19</v>
      </c>
      <c r="G1162" s="1" t="s">
        <v>188</v>
      </c>
      <c r="H1162" s="1" t="s">
        <v>49</v>
      </c>
      <c r="I1162" s="1" t="s">
        <v>22</v>
      </c>
      <c r="J1162" s="3">
        <v>-1</v>
      </c>
      <c r="K1162" s="1" t="s">
        <v>675</v>
      </c>
      <c r="L1162" s="1" t="s">
        <v>22</v>
      </c>
      <c r="M1162" s="1" t="s">
        <v>22</v>
      </c>
      <c r="N1162" s="1" t="s">
        <v>673</v>
      </c>
      <c r="O1162" s="2">
        <v>40451</v>
      </c>
      <c r="P1162" s="2">
        <v>40469</v>
      </c>
      <c r="Q1162" s="1" t="s">
        <v>23</v>
      </c>
    </row>
    <row r="1163" spans="1:17" x14ac:dyDescent="0.25">
      <c r="A1163" s="1" t="s">
        <v>17</v>
      </c>
      <c r="B1163" s="1" t="s">
        <v>541</v>
      </c>
      <c r="C1163" s="1" t="s">
        <v>673</v>
      </c>
      <c r="D1163" s="1" t="s">
        <v>674</v>
      </c>
      <c r="E1163" s="1" t="s">
        <v>541</v>
      </c>
      <c r="F1163" s="1" t="s">
        <v>19</v>
      </c>
      <c r="G1163" s="1" t="s">
        <v>33</v>
      </c>
      <c r="H1163" s="1" t="s">
        <v>21</v>
      </c>
      <c r="I1163" s="1" t="s">
        <v>22</v>
      </c>
      <c r="J1163" s="3">
        <v>-3726</v>
      </c>
      <c r="K1163" s="1" t="s">
        <v>675</v>
      </c>
      <c r="L1163" s="1" t="s">
        <v>22</v>
      </c>
      <c r="M1163" s="1" t="s">
        <v>22</v>
      </c>
      <c r="N1163" s="1" t="s">
        <v>673</v>
      </c>
      <c r="O1163" s="2">
        <v>40451</v>
      </c>
      <c r="P1163" s="2">
        <v>40469</v>
      </c>
      <c r="Q1163" s="1" t="s">
        <v>23</v>
      </c>
    </row>
    <row r="1164" spans="1:17" x14ac:dyDescent="0.25">
      <c r="A1164" s="1" t="s">
        <v>17</v>
      </c>
      <c r="B1164" s="1" t="s">
        <v>541</v>
      </c>
      <c r="C1164" s="1" t="s">
        <v>673</v>
      </c>
      <c r="D1164" s="1" t="s">
        <v>674</v>
      </c>
      <c r="E1164" s="1" t="s">
        <v>541</v>
      </c>
      <c r="F1164" s="1" t="s">
        <v>19</v>
      </c>
      <c r="G1164" s="1" t="s">
        <v>33</v>
      </c>
      <c r="H1164" s="1" t="s">
        <v>21</v>
      </c>
      <c r="I1164" s="1" t="s">
        <v>22</v>
      </c>
      <c r="J1164" s="3">
        <v>-5159</v>
      </c>
      <c r="K1164" s="1" t="s">
        <v>675</v>
      </c>
      <c r="L1164" s="1" t="s">
        <v>22</v>
      </c>
      <c r="M1164" s="1" t="s">
        <v>22</v>
      </c>
      <c r="N1164" s="1" t="s">
        <v>673</v>
      </c>
      <c r="O1164" s="2">
        <v>40451</v>
      </c>
      <c r="P1164" s="2">
        <v>40469</v>
      </c>
      <c r="Q1164" s="1" t="s">
        <v>23</v>
      </c>
    </row>
    <row r="1165" spans="1:17" x14ac:dyDescent="0.25">
      <c r="A1165" s="1" t="s">
        <v>17</v>
      </c>
      <c r="B1165" s="1" t="s">
        <v>541</v>
      </c>
      <c r="C1165" s="1" t="s">
        <v>673</v>
      </c>
      <c r="D1165" s="1" t="s">
        <v>674</v>
      </c>
      <c r="E1165" s="1" t="s">
        <v>541</v>
      </c>
      <c r="F1165" s="1" t="s">
        <v>19</v>
      </c>
      <c r="G1165" s="1" t="s">
        <v>33</v>
      </c>
      <c r="H1165" s="1" t="s">
        <v>21</v>
      </c>
      <c r="I1165" s="1" t="s">
        <v>22</v>
      </c>
      <c r="J1165" s="3">
        <v>28014</v>
      </c>
      <c r="K1165" s="1" t="s">
        <v>675</v>
      </c>
      <c r="L1165" s="1" t="s">
        <v>22</v>
      </c>
      <c r="M1165" s="1" t="s">
        <v>22</v>
      </c>
      <c r="N1165" s="1" t="s">
        <v>673</v>
      </c>
      <c r="O1165" s="2">
        <v>40451</v>
      </c>
      <c r="P1165" s="2">
        <v>40469</v>
      </c>
      <c r="Q1165" s="1" t="s">
        <v>23</v>
      </c>
    </row>
    <row r="1166" spans="1:17" x14ac:dyDescent="0.25">
      <c r="A1166" s="1" t="s">
        <v>17</v>
      </c>
      <c r="B1166" s="1" t="s">
        <v>541</v>
      </c>
      <c r="C1166" s="1" t="s">
        <v>673</v>
      </c>
      <c r="D1166" s="1" t="s">
        <v>629</v>
      </c>
      <c r="E1166" s="1" t="s">
        <v>541</v>
      </c>
      <c r="F1166" s="1" t="s">
        <v>19</v>
      </c>
      <c r="G1166" s="1" t="s">
        <v>44</v>
      </c>
      <c r="H1166" s="1" t="s">
        <v>34</v>
      </c>
      <c r="I1166" s="1" t="s">
        <v>22</v>
      </c>
      <c r="J1166" s="3">
        <v>-427505</v>
      </c>
      <c r="K1166" s="1" t="s">
        <v>675</v>
      </c>
      <c r="L1166" s="1" t="s">
        <v>22</v>
      </c>
      <c r="M1166" s="1" t="s">
        <v>22</v>
      </c>
      <c r="N1166" s="1" t="s">
        <v>673</v>
      </c>
      <c r="O1166" s="2">
        <v>40451</v>
      </c>
      <c r="P1166" s="2">
        <v>40469</v>
      </c>
      <c r="Q1166" s="1" t="s">
        <v>23</v>
      </c>
    </row>
    <row r="1167" spans="1:17" x14ac:dyDescent="0.25">
      <c r="A1167" s="1" t="s">
        <v>17</v>
      </c>
      <c r="B1167" s="1" t="s">
        <v>541</v>
      </c>
      <c r="C1167" s="1" t="s">
        <v>673</v>
      </c>
      <c r="D1167" s="1" t="s">
        <v>683</v>
      </c>
      <c r="E1167" s="1" t="s">
        <v>541</v>
      </c>
      <c r="F1167" s="1" t="s">
        <v>19</v>
      </c>
      <c r="G1167" s="1" t="s">
        <v>82</v>
      </c>
      <c r="H1167" s="1" t="s">
        <v>21</v>
      </c>
      <c r="I1167" s="1" t="s">
        <v>22</v>
      </c>
      <c r="J1167" s="3">
        <v>42</v>
      </c>
      <c r="K1167" s="1" t="s">
        <v>675</v>
      </c>
      <c r="L1167" s="1" t="s">
        <v>22</v>
      </c>
      <c r="M1167" s="1" t="s">
        <v>22</v>
      </c>
      <c r="N1167" s="1" t="s">
        <v>673</v>
      </c>
      <c r="O1167" s="2">
        <v>40451</v>
      </c>
      <c r="P1167" s="2">
        <v>40469</v>
      </c>
      <c r="Q1167" s="1" t="s">
        <v>23</v>
      </c>
    </row>
    <row r="1168" spans="1:17" x14ac:dyDescent="0.25">
      <c r="A1168" s="1" t="s">
        <v>17</v>
      </c>
      <c r="B1168" s="1" t="s">
        <v>541</v>
      </c>
      <c r="C1168" s="1" t="s">
        <v>673</v>
      </c>
      <c r="D1168" s="1" t="s">
        <v>629</v>
      </c>
      <c r="E1168" s="1" t="s">
        <v>541</v>
      </c>
      <c r="F1168" s="1" t="s">
        <v>19</v>
      </c>
      <c r="G1168" s="1" t="s">
        <v>44</v>
      </c>
      <c r="H1168" s="1" t="s">
        <v>34</v>
      </c>
      <c r="I1168" s="1" t="s">
        <v>22</v>
      </c>
      <c r="J1168" s="3">
        <v>3763</v>
      </c>
      <c r="K1168" s="1" t="s">
        <v>675</v>
      </c>
      <c r="L1168" s="1" t="s">
        <v>22</v>
      </c>
      <c r="M1168" s="1" t="s">
        <v>22</v>
      </c>
      <c r="N1168" s="1" t="s">
        <v>673</v>
      </c>
      <c r="O1168" s="2">
        <v>40451</v>
      </c>
      <c r="P1168" s="2">
        <v>40469</v>
      </c>
      <c r="Q1168" s="1" t="s">
        <v>23</v>
      </c>
    </row>
    <row r="1169" spans="1:17" x14ac:dyDescent="0.25">
      <c r="A1169" s="1" t="s">
        <v>17</v>
      </c>
      <c r="B1169" s="1" t="s">
        <v>541</v>
      </c>
      <c r="C1169" s="1" t="s">
        <v>673</v>
      </c>
      <c r="D1169" s="1" t="s">
        <v>629</v>
      </c>
      <c r="E1169" s="1" t="s">
        <v>541</v>
      </c>
      <c r="F1169" s="1" t="s">
        <v>19</v>
      </c>
      <c r="G1169" s="1" t="s">
        <v>44</v>
      </c>
      <c r="H1169" s="1" t="s">
        <v>34</v>
      </c>
      <c r="I1169" s="1" t="s">
        <v>22</v>
      </c>
      <c r="J1169" s="3">
        <v>37223</v>
      </c>
      <c r="K1169" s="1" t="s">
        <v>675</v>
      </c>
      <c r="L1169" s="1" t="s">
        <v>22</v>
      </c>
      <c r="M1169" s="1" t="s">
        <v>22</v>
      </c>
      <c r="N1169" s="1" t="s">
        <v>673</v>
      </c>
      <c r="O1169" s="2">
        <v>40451</v>
      </c>
      <c r="P1169" s="2">
        <v>40469</v>
      </c>
      <c r="Q1169" s="1" t="s">
        <v>23</v>
      </c>
    </row>
    <row r="1170" spans="1:17" x14ac:dyDescent="0.25">
      <c r="A1170" s="1" t="s">
        <v>24</v>
      </c>
      <c r="B1170" s="1" t="s">
        <v>371</v>
      </c>
      <c r="C1170" s="1" t="s">
        <v>450</v>
      </c>
      <c r="D1170" s="1" t="s">
        <v>666</v>
      </c>
      <c r="E1170" s="1" t="s">
        <v>541</v>
      </c>
      <c r="F1170" s="1" t="s">
        <v>19</v>
      </c>
      <c r="G1170" s="1" t="s">
        <v>174</v>
      </c>
      <c r="H1170" s="1" t="s">
        <v>175</v>
      </c>
      <c r="I1170" s="1" t="s">
        <v>22</v>
      </c>
      <c r="J1170" s="3">
        <v>-3549</v>
      </c>
      <c r="K1170" s="1" t="s">
        <v>451</v>
      </c>
      <c r="L1170" s="1" t="s">
        <v>22</v>
      </c>
      <c r="M1170" s="1" t="s">
        <v>22</v>
      </c>
      <c r="N1170" s="1" t="s">
        <v>450</v>
      </c>
      <c r="O1170" s="2">
        <v>40451</v>
      </c>
      <c r="P1170" s="2">
        <v>40456</v>
      </c>
      <c r="Q1170" s="1" t="s">
        <v>23</v>
      </c>
    </row>
    <row r="1171" spans="1:17" x14ac:dyDescent="0.25">
      <c r="A1171" s="1" t="s">
        <v>24</v>
      </c>
      <c r="B1171" s="1" t="s">
        <v>371</v>
      </c>
      <c r="C1171" s="1" t="s">
        <v>450</v>
      </c>
      <c r="D1171" s="1" t="s">
        <v>666</v>
      </c>
      <c r="E1171" s="1" t="s">
        <v>541</v>
      </c>
      <c r="F1171" s="1" t="s">
        <v>19</v>
      </c>
      <c r="G1171" s="1" t="s">
        <v>174</v>
      </c>
      <c r="H1171" s="1" t="s">
        <v>175</v>
      </c>
      <c r="I1171" s="1" t="s">
        <v>22</v>
      </c>
      <c r="J1171" s="3">
        <v>-14245</v>
      </c>
      <c r="K1171" s="1" t="s">
        <v>451</v>
      </c>
      <c r="L1171" s="1" t="s">
        <v>22</v>
      </c>
      <c r="M1171" s="1" t="s">
        <v>22</v>
      </c>
      <c r="N1171" s="1" t="s">
        <v>450</v>
      </c>
      <c r="O1171" s="2">
        <v>40451</v>
      </c>
      <c r="P1171" s="2">
        <v>40456</v>
      </c>
      <c r="Q1171" s="1" t="s">
        <v>23</v>
      </c>
    </row>
    <row r="1172" spans="1:17" x14ac:dyDescent="0.25">
      <c r="A1172" s="1" t="s">
        <v>24</v>
      </c>
      <c r="B1172" s="1" t="s">
        <v>371</v>
      </c>
      <c r="C1172" s="1" t="s">
        <v>429</v>
      </c>
      <c r="D1172" s="1" t="s">
        <v>630</v>
      </c>
      <c r="E1172" s="1" t="s">
        <v>620</v>
      </c>
      <c r="F1172" s="1" t="s">
        <v>19</v>
      </c>
      <c r="G1172" s="1" t="s">
        <v>44</v>
      </c>
      <c r="H1172" s="1" t="s">
        <v>34</v>
      </c>
      <c r="I1172" s="1" t="s">
        <v>22</v>
      </c>
      <c r="J1172" s="3">
        <v>-116446</v>
      </c>
      <c r="K1172" s="1" t="s">
        <v>430</v>
      </c>
      <c r="L1172" s="1" t="s">
        <v>22</v>
      </c>
      <c r="M1172" s="1" t="s">
        <v>22</v>
      </c>
      <c r="N1172" s="1" t="s">
        <v>429</v>
      </c>
      <c r="O1172" s="2">
        <v>40451</v>
      </c>
      <c r="P1172" s="2">
        <v>40456</v>
      </c>
      <c r="Q1172" s="1" t="s">
        <v>23</v>
      </c>
    </row>
    <row r="1173" spans="1:17" x14ac:dyDescent="0.25">
      <c r="A1173" s="1" t="s">
        <v>24</v>
      </c>
      <c r="B1173" s="1" t="s">
        <v>371</v>
      </c>
      <c r="C1173" s="1" t="s">
        <v>429</v>
      </c>
      <c r="D1173" s="1" t="s">
        <v>631</v>
      </c>
      <c r="E1173" s="1" t="s">
        <v>622</v>
      </c>
      <c r="F1173" s="1" t="s">
        <v>19</v>
      </c>
      <c r="G1173" s="1" t="s">
        <v>44</v>
      </c>
      <c r="H1173" s="1" t="s">
        <v>34</v>
      </c>
      <c r="I1173" s="1" t="s">
        <v>22</v>
      </c>
      <c r="J1173" s="3">
        <v>-51554</v>
      </c>
      <c r="K1173" s="1" t="s">
        <v>430</v>
      </c>
      <c r="L1173" s="1" t="s">
        <v>22</v>
      </c>
      <c r="M1173" s="1" t="s">
        <v>22</v>
      </c>
      <c r="N1173" s="1" t="s">
        <v>429</v>
      </c>
      <c r="O1173" s="2">
        <v>40451</v>
      </c>
      <c r="P1173" s="2">
        <v>40456</v>
      </c>
      <c r="Q1173" s="1" t="s">
        <v>23</v>
      </c>
    </row>
    <row r="1174" spans="1:17" x14ac:dyDescent="0.25">
      <c r="A1174" s="1" t="s">
        <v>24</v>
      </c>
      <c r="B1174" s="1" t="s">
        <v>371</v>
      </c>
      <c r="C1174" s="1" t="s">
        <v>429</v>
      </c>
      <c r="D1174" s="1" t="s">
        <v>630</v>
      </c>
      <c r="E1174" s="1" t="s">
        <v>620</v>
      </c>
      <c r="F1174" s="1" t="s">
        <v>19</v>
      </c>
      <c r="G1174" s="1" t="s">
        <v>44</v>
      </c>
      <c r="H1174" s="1" t="s">
        <v>34</v>
      </c>
      <c r="I1174" s="1" t="s">
        <v>22</v>
      </c>
      <c r="J1174" s="3">
        <v>-19364</v>
      </c>
      <c r="K1174" s="1" t="s">
        <v>430</v>
      </c>
      <c r="L1174" s="1" t="s">
        <v>22</v>
      </c>
      <c r="M1174" s="1" t="s">
        <v>22</v>
      </c>
      <c r="N1174" s="1" t="s">
        <v>429</v>
      </c>
      <c r="O1174" s="2">
        <v>40451</v>
      </c>
      <c r="P1174" s="2">
        <v>40456</v>
      </c>
      <c r="Q1174" s="1" t="s">
        <v>23</v>
      </c>
    </row>
    <row r="1175" spans="1:17" x14ac:dyDescent="0.25">
      <c r="A1175" s="1" t="s">
        <v>24</v>
      </c>
      <c r="B1175" s="1" t="s">
        <v>371</v>
      </c>
      <c r="C1175" s="1" t="s">
        <v>429</v>
      </c>
      <c r="D1175" s="1" t="s">
        <v>631</v>
      </c>
      <c r="E1175" s="1" t="s">
        <v>622</v>
      </c>
      <c r="F1175" s="1" t="s">
        <v>19</v>
      </c>
      <c r="G1175" s="1" t="s">
        <v>44</v>
      </c>
      <c r="H1175" s="1" t="s">
        <v>34</v>
      </c>
      <c r="I1175" s="1" t="s">
        <v>22</v>
      </c>
      <c r="J1175" s="3">
        <v>-8573</v>
      </c>
      <c r="K1175" s="1" t="s">
        <v>430</v>
      </c>
      <c r="L1175" s="1" t="s">
        <v>22</v>
      </c>
      <c r="M1175" s="1" t="s">
        <v>22</v>
      </c>
      <c r="N1175" s="1" t="s">
        <v>429</v>
      </c>
      <c r="O1175" s="2">
        <v>40451</v>
      </c>
      <c r="P1175" s="2">
        <v>40456</v>
      </c>
      <c r="Q1175" s="1" t="s">
        <v>23</v>
      </c>
    </row>
    <row r="1176" spans="1:17" x14ac:dyDescent="0.25">
      <c r="A1176" s="1" t="s">
        <v>24</v>
      </c>
      <c r="B1176" s="1" t="s">
        <v>371</v>
      </c>
      <c r="C1176" s="1" t="s">
        <v>429</v>
      </c>
      <c r="D1176" s="1" t="s">
        <v>643</v>
      </c>
      <c r="E1176" s="1" t="s">
        <v>620</v>
      </c>
      <c r="F1176" s="1" t="s">
        <v>19</v>
      </c>
      <c r="G1176" s="1" t="s">
        <v>82</v>
      </c>
      <c r="H1176" s="1" t="s">
        <v>21</v>
      </c>
      <c r="I1176" s="1" t="s">
        <v>22</v>
      </c>
      <c r="J1176" s="3">
        <v>-2312</v>
      </c>
      <c r="K1176" s="1" t="s">
        <v>430</v>
      </c>
      <c r="L1176" s="1" t="s">
        <v>22</v>
      </c>
      <c r="M1176" s="1" t="s">
        <v>22</v>
      </c>
      <c r="N1176" s="1" t="s">
        <v>429</v>
      </c>
      <c r="O1176" s="2">
        <v>40451</v>
      </c>
      <c r="P1176" s="2">
        <v>40456</v>
      </c>
      <c r="Q1176" s="1" t="s">
        <v>23</v>
      </c>
    </row>
    <row r="1177" spans="1:17" x14ac:dyDescent="0.25">
      <c r="A1177" s="1" t="s">
        <v>24</v>
      </c>
      <c r="B1177" s="1" t="s">
        <v>371</v>
      </c>
      <c r="C1177" s="1" t="s">
        <v>429</v>
      </c>
      <c r="D1177" s="1" t="s">
        <v>644</v>
      </c>
      <c r="E1177" s="1" t="s">
        <v>622</v>
      </c>
      <c r="F1177" s="1" t="s">
        <v>19</v>
      </c>
      <c r="G1177" s="1" t="s">
        <v>82</v>
      </c>
      <c r="H1177" s="1" t="s">
        <v>21</v>
      </c>
      <c r="I1177" s="1" t="s">
        <v>22</v>
      </c>
      <c r="J1177" s="3">
        <v>-238</v>
      </c>
      <c r="K1177" s="1" t="s">
        <v>430</v>
      </c>
      <c r="L1177" s="1" t="s">
        <v>22</v>
      </c>
      <c r="M1177" s="1" t="s">
        <v>22</v>
      </c>
      <c r="N1177" s="1" t="s">
        <v>429</v>
      </c>
      <c r="O1177" s="2">
        <v>40451</v>
      </c>
      <c r="P1177" s="2">
        <v>40456</v>
      </c>
      <c r="Q1177" s="1" t="s">
        <v>23</v>
      </c>
    </row>
    <row r="1178" spans="1:17" x14ac:dyDescent="0.25">
      <c r="A1178" s="1" t="s">
        <v>24</v>
      </c>
      <c r="B1178" s="1" t="s">
        <v>371</v>
      </c>
      <c r="C1178" s="1" t="s">
        <v>429</v>
      </c>
      <c r="D1178" s="1" t="s">
        <v>643</v>
      </c>
      <c r="E1178" s="1" t="s">
        <v>620</v>
      </c>
      <c r="F1178" s="1" t="s">
        <v>19</v>
      </c>
      <c r="G1178" s="1" t="s">
        <v>82</v>
      </c>
      <c r="H1178" s="1" t="s">
        <v>21</v>
      </c>
      <c r="I1178" s="1" t="s">
        <v>22</v>
      </c>
      <c r="J1178" s="3">
        <v>-385</v>
      </c>
      <c r="K1178" s="1" t="s">
        <v>430</v>
      </c>
      <c r="L1178" s="1" t="s">
        <v>22</v>
      </c>
      <c r="M1178" s="1" t="s">
        <v>22</v>
      </c>
      <c r="N1178" s="1" t="s">
        <v>429</v>
      </c>
      <c r="O1178" s="2">
        <v>40451</v>
      </c>
      <c r="P1178" s="2">
        <v>40456</v>
      </c>
      <c r="Q1178" s="1" t="s">
        <v>23</v>
      </c>
    </row>
    <row r="1179" spans="1:17" x14ac:dyDescent="0.25">
      <c r="A1179" s="1" t="s">
        <v>24</v>
      </c>
      <c r="B1179" s="1" t="s">
        <v>371</v>
      </c>
      <c r="C1179" s="1" t="s">
        <v>429</v>
      </c>
      <c r="D1179" s="1" t="s">
        <v>644</v>
      </c>
      <c r="E1179" s="1" t="s">
        <v>622</v>
      </c>
      <c r="F1179" s="1" t="s">
        <v>19</v>
      </c>
      <c r="G1179" s="1" t="s">
        <v>82</v>
      </c>
      <c r="H1179" s="1" t="s">
        <v>21</v>
      </c>
      <c r="I1179" s="1" t="s">
        <v>22</v>
      </c>
      <c r="J1179" s="3">
        <v>-40</v>
      </c>
      <c r="K1179" s="1" t="s">
        <v>430</v>
      </c>
      <c r="L1179" s="1" t="s">
        <v>22</v>
      </c>
      <c r="M1179" s="1" t="s">
        <v>22</v>
      </c>
      <c r="N1179" s="1" t="s">
        <v>429</v>
      </c>
      <c r="O1179" s="2">
        <v>40451</v>
      </c>
      <c r="P1179" s="2">
        <v>40456</v>
      </c>
      <c r="Q1179" s="1" t="s">
        <v>23</v>
      </c>
    </row>
    <row r="1180" spans="1:17" x14ac:dyDescent="0.25">
      <c r="A1180" s="1" t="s">
        <v>24</v>
      </c>
      <c r="B1180" s="1" t="s">
        <v>371</v>
      </c>
      <c r="C1180" s="1" t="s">
        <v>429</v>
      </c>
      <c r="D1180" s="1" t="s">
        <v>632</v>
      </c>
      <c r="E1180" s="1" t="s">
        <v>620</v>
      </c>
      <c r="F1180" s="1" t="s">
        <v>19</v>
      </c>
      <c r="G1180" s="1" t="s">
        <v>65</v>
      </c>
      <c r="H1180" s="1" t="s">
        <v>49</v>
      </c>
      <c r="I1180" s="1" t="s">
        <v>22</v>
      </c>
      <c r="J1180" s="3">
        <v>-3476</v>
      </c>
      <c r="K1180" s="1" t="s">
        <v>430</v>
      </c>
      <c r="L1180" s="1" t="s">
        <v>22</v>
      </c>
      <c r="M1180" s="1" t="s">
        <v>22</v>
      </c>
      <c r="N1180" s="1" t="s">
        <v>429</v>
      </c>
      <c r="O1180" s="2">
        <v>40451</v>
      </c>
      <c r="P1180" s="2">
        <v>40456</v>
      </c>
      <c r="Q1180" s="1" t="s">
        <v>23</v>
      </c>
    </row>
    <row r="1181" spans="1:17" x14ac:dyDescent="0.25">
      <c r="A1181" s="1" t="s">
        <v>24</v>
      </c>
      <c r="B1181" s="1" t="s">
        <v>371</v>
      </c>
      <c r="C1181" s="1" t="s">
        <v>429</v>
      </c>
      <c r="D1181" s="1" t="s">
        <v>633</v>
      </c>
      <c r="E1181" s="1" t="s">
        <v>622</v>
      </c>
      <c r="F1181" s="1" t="s">
        <v>19</v>
      </c>
      <c r="G1181" s="1" t="s">
        <v>65</v>
      </c>
      <c r="H1181" s="1" t="s">
        <v>49</v>
      </c>
      <c r="I1181" s="1" t="s">
        <v>22</v>
      </c>
      <c r="J1181" s="3">
        <v>577</v>
      </c>
      <c r="K1181" s="1" t="s">
        <v>430</v>
      </c>
      <c r="L1181" s="1" t="s">
        <v>22</v>
      </c>
      <c r="M1181" s="1" t="s">
        <v>22</v>
      </c>
      <c r="N1181" s="1" t="s">
        <v>429</v>
      </c>
      <c r="O1181" s="2">
        <v>40451</v>
      </c>
      <c r="P1181" s="2">
        <v>40456</v>
      </c>
      <c r="Q1181" s="1" t="s">
        <v>23</v>
      </c>
    </row>
    <row r="1182" spans="1:17" x14ac:dyDescent="0.25">
      <c r="A1182" s="1" t="s">
        <v>24</v>
      </c>
      <c r="B1182" s="1" t="s">
        <v>371</v>
      </c>
      <c r="C1182" s="1" t="s">
        <v>429</v>
      </c>
      <c r="D1182" s="1" t="s">
        <v>632</v>
      </c>
      <c r="E1182" s="1" t="s">
        <v>620</v>
      </c>
      <c r="F1182" s="1" t="s">
        <v>19</v>
      </c>
      <c r="G1182" s="1" t="s">
        <v>65</v>
      </c>
      <c r="H1182" s="1" t="s">
        <v>49</v>
      </c>
      <c r="I1182" s="1" t="s">
        <v>22</v>
      </c>
      <c r="J1182" s="3">
        <v>-578</v>
      </c>
      <c r="K1182" s="1" t="s">
        <v>430</v>
      </c>
      <c r="L1182" s="1" t="s">
        <v>22</v>
      </c>
      <c r="M1182" s="1" t="s">
        <v>22</v>
      </c>
      <c r="N1182" s="1" t="s">
        <v>429</v>
      </c>
      <c r="O1182" s="2">
        <v>40451</v>
      </c>
      <c r="P1182" s="2">
        <v>40456</v>
      </c>
      <c r="Q1182" s="1" t="s">
        <v>23</v>
      </c>
    </row>
    <row r="1183" spans="1:17" x14ac:dyDescent="0.25">
      <c r="A1183" s="1" t="s">
        <v>24</v>
      </c>
      <c r="B1183" s="1" t="s">
        <v>371</v>
      </c>
      <c r="C1183" s="1" t="s">
        <v>429</v>
      </c>
      <c r="D1183" s="1" t="s">
        <v>633</v>
      </c>
      <c r="E1183" s="1" t="s">
        <v>622</v>
      </c>
      <c r="F1183" s="1" t="s">
        <v>19</v>
      </c>
      <c r="G1183" s="1" t="s">
        <v>65</v>
      </c>
      <c r="H1183" s="1" t="s">
        <v>49</v>
      </c>
      <c r="I1183" s="1" t="s">
        <v>22</v>
      </c>
      <c r="J1183" s="3">
        <v>96</v>
      </c>
      <c r="K1183" s="1" t="s">
        <v>430</v>
      </c>
      <c r="L1183" s="1" t="s">
        <v>22</v>
      </c>
      <c r="M1183" s="1" t="s">
        <v>22</v>
      </c>
      <c r="N1183" s="1" t="s">
        <v>429</v>
      </c>
      <c r="O1183" s="2">
        <v>40451</v>
      </c>
      <c r="P1183" s="2">
        <v>40456</v>
      </c>
      <c r="Q1183" s="1" t="s">
        <v>23</v>
      </c>
    </row>
    <row r="1184" spans="1:17" x14ac:dyDescent="0.25">
      <c r="A1184" s="1" t="s">
        <v>24</v>
      </c>
      <c r="B1184" s="1" t="s">
        <v>371</v>
      </c>
      <c r="C1184" s="1" t="s">
        <v>429</v>
      </c>
      <c r="D1184" s="1" t="s">
        <v>630</v>
      </c>
      <c r="E1184" s="1" t="s">
        <v>620</v>
      </c>
      <c r="F1184" s="1" t="s">
        <v>19</v>
      </c>
      <c r="G1184" s="1" t="s">
        <v>44</v>
      </c>
      <c r="H1184" s="1" t="s">
        <v>34</v>
      </c>
      <c r="I1184" s="1" t="s">
        <v>22</v>
      </c>
      <c r="J1184" s="3">
        <v>-9670</v>
      </c>
      <c r="K1184" s="1" t="s">
        <v>430</v>
      </c>
      <c r="L1184" s="1" t="s">
        <v>22</v>
      </c>
      <c r="M1184" s="1" t="s">
        <v>22</v>
      </c>
      <c r="N1184" s="1" t="s">
        <v>429</v>
      </c>
      <c r="O1184" s="2">
        <v>40451</v>
      </c>
      <c r="P1184" s="2">
        <v>40456</v>
      </c>
      <c r="Q1184" s="1" t="s">
        <v>23</v>
      </c>
    </row>
    <row r="1185" spans="1:17" x14ac:dyDescent="0.25">
      <c r="A1185" s="1" t="s">
        <v>24</v>
      </c>
      <c r="B1185" s="1" t="s">
        <v>371</v>
      </c>
      <c r="C1185" s="1" t="s">
        <v>429</v>
      </c>
      <c r="D1185" s="1" t="s">
        <v>631</v>
      </c>
      <c r="E1185" s="1" t="s">
        <v>622</v>
      </c>
      <c r="F1185" s="1" t="s">
        <v>19</v>
      </c>
      <c r="G1185" s="1" t="s">
        <v>44</v>
      </c>
      <c r="H1185" s="1" t="s">
        <v>34</v>
      </c>
      <c r="I1185" s="1" t="s">
        <v>22</v>
      </c>
      <c r="J1185" s="3">
        <v>-2292</v>
      </c>
      <c r="K1185" s="1" t="s">
        <v>430</v>
      </c>
      <c r="L1185" s="1" t="s">
        <v>22</v>
      </c>
      <c r="M1185" s="1" t="s">
        <v>22</v>
      </c>
      <c r="N1185" s="1" t="s">
        <v>429</v>
      </c>
      <c r="O1185" s="2">
        <v>40451</v>
      </c>
      <c r="P1185" s="2">
        <v>40456</v>
      </c>
      <c r="Q1185" s="1" t="s">
        <v>23</v>
      </c>
    </row>
    <row r="1186" spans="1:17" x14ac:dyDescent="0.25">
      <c r="A1186" s="1" t="s">
        <v>17</v>
      </c>
      <c r="B1186" s="1" t="s">
        <v>371</v>
      </c>
      <c r="C1186" s="1" t="s">
        <v>453</v>
      </c>
      <c r="D1186" s="1" t="s">
        <v>629</v>
      </c>
      <c r="E1186" s="1" t="s">
        <v>541</v>
      </c>
      <c r="F1186" s="1" t="s">
        <v>19</v>
      </c>
      <c r="G1186" s="1" t="s">
        <v>44</v>
      </c>
      <c r="H1186" s="1" t="s">
        <v>34</v>
      </c>
      <c r="I1186" s="1" t="s">
        <v>22</v>
      </c>
      <c r="J1186" s="3">
        <v>166484</v>
      </c>
      <c r="K1186" s="1" t="s">
        <v>454</v>
      </c>
      <c r="L1186" s="1" t="s">
        <v>22</v>
      </c>
      <c r="M1186" s="1" t="s">
        <v>22</v>
      </c>
      <c r="N1186" s="1" t="s">
        <v>453</v>
      </c>
      <c r="O1186" s="2">
        <v>40451</v>
      </c>
      <c r="P1186" s="2">
        <v>40471</v>
      </c>
      <c r="Q1186" s="1" t="s">
        <v>23</v>
      </c>
    </row>
    <row r="1187" spans="1:17" x14ac:dyDescent="0.25">
      <c r="A1187" s="1" t="s">
        <v>24</v>
      </c>
      <c r="B1187" s="1" t="s">
        <v>371</v>
      </c>
      <c r="C1187" s="1" t="s">
        <v>427</v>
      </c>
      <c r="D1187" s="1" t="s">
        <v>632</v>
      </c>
      <c r="E1187" s="1" t="s">
        <v>620</v>
      </c>
      <c r="F1187" s="1" t="s">
        <v>19</v>
      </c>
      <c r="G1187" s="1" t="s">
        <v>65</v>
      </c>
      <c r="H1187" s="1" t="s">
        <v>49</v>
      </c>
      <c r="I1187" s="1" t="s">
        <v>22</v>
      </c>
      <c r="J1187" s="3">
        <v>-3066</v>
      </c>
      <c r="K1187" s="1" t="s">
        <v>428</v>
      </c>
      <c r="L1187" s="1" t="s">
        <v>22</v>
      </c>
      <c r="M1187" s="1" t="s">
        <v>22</v>
      </c>
      <c r="N1187" s="1" t="s">
        <v>427</v>
      </c>
      <c r="O1187" s="2">
        <v>40451</v>
      </c>
      <c r="P1187" s="2">
        <v>40456</v>
      </c>
      <c r="Q1187" s="1" t="s">
        <v>23</v>
      </c>
    </row>
    <row r="1188" spans="1:17" x14ac:dyDescent="0.25">
      <c r="A1188" s="1" t="s">
        <v>24</v>
      </c>
      <c r="B1188" s="1" t="s">
        <v>371</v>
      </c>
      <c r="C1188" s="1" t="s">
        <v>427</v>
      </c>
      <c r="D1188" s="1" t="s">
        <v>634</v>
      </c>
      <c r="E1188" s="1" t="s">
        <v>620</v>
      </c>
      <c r="F1188" s="1" t="s">
        <v>19</v>
      </c>
      <c r="G1188" s="1" t="s">
        <v>380</v>
      </c>
      <c r="H1188" s="1" t="s">
        <v>49</v>
      </c>
      <c r="I1188" s="1" t="s">
        <v>22</v>
      </c>
      <c r="J1188" s="3">
        <v>-4609</v>
      </c>
      <c r="K1188" s="1" t="s">
        <v>428</v>
      </c>
      <c r="L1188" s="1" t="s">
        <v>22</v>
      </c>
      <c r="M1188" s="1" t="s">
        <v>22</v>
      </c>
      <c r="N1188" s="1" t="s">
        <v>427</v>
      </c>
      <c r="O1188" s="2">
        <v>40451</v>
      </c>
      <c r="P1188" s="2">
        <v>40456</v>
      </c>
      <c r="Q1188" s="1" t="s">
        <v>23</v>
      </c>
    </row>
    <row r="1189" spans="1:17" x14ac:dyDescent="0.25">
      <c r="A1189" s="1" t="s">
        <v>24</v>
      </c>
      <c r="B1189" s="1" t="s">
        <v>371</v>
      </c>
      <c r="C1189" s="1" t="s">
        <v>427</v>
      </c>
      <c r="D1189" s="1" t="s">
        <v>634</v>
      </c>
      <c r="E1189" s="1" t="s">
        <v>620</v>
      </c>
      <c r="F1189" s="1" t="s">
        <v>19</v>
      </c>
      <c r="G1189" s="1" t="s">
        <v>380</v>
      </c>
      <c r="H1189" s="1" t="s">
        <v>49</v>
      </c>
      <c r="I1189" s="1" t="s">
        <v>22</v>
      </c>
      <c r="J1189" s="3">
        <v>-27718</v>
      </c>
      <c r="K1189" s="1" t="s">
        <v>428</v>
      </c>
      <c r="L1189" s="1" t="s">
        <v>22</v>
      </c>
      <c r="M1189" s="1" t="s">
        <v>22</v>
      </c>
      <c r="N1189" s="1" t="s">
        <v>427</v>
      </c>
      <c r="O1189" s="2">
        <v>40451</v>
      </c>
      <c r="P1189" s="2">
        <v>40456</v>
      </c>
      <c r="Q1189" s="1" t="s">
        <v>23</v>
      </c>
    </row>
    <row r="1190" spans="1:17" x14ac:dyDescent="0.25">
      <c r="A1190" s="1" t="s">
        <v>24</v>
      </c>
      <c r="B1190" s="1" t="s">
        <v>371</v>
      </c>
      <c r="C1190" s="1" t="s">
        <v>427</v>
      </c>
      <c r="D1190" s="1" t="s">
        <v>630</v>
      </c>
      <c r="E1190" s="1" t="s">
        <v>620</v>
      </c>
      <c r="F1190" s="1" t="s">
        <v>19</v>
      </c>
      <c r="G1190" s="1" t="s">
        <v>44</v>
      </c>
      <c r="H1190" s="1" t="s">
        <v>34</v>
      </c>
      <c r="I1190" s="1" t="s">
        <v>22</v>
      </c>
      <c r="J1190" s="3">
        <v>36398</v>
      </c>
      <c r="K1190" s="1" t="s">
        <v>428</v>
      </c>
      <c r="L1190" s="1" t="s">
        <v>22</v>
      </c>
      <c r="M1190" s="1" t="s">
        <v>22</v>
      </c>
      <c r="N1190" s="1" t="s">
        <v>427</v>
      </c>
      <c r="O1190" s="2">
        <v>40451</v>
      </c>
      <c r="P1190" s="2">
        <v>40456</v>
      </c>
      <c r="Q1190" s="1" t="s">
        <v>23</v>
      </c>
    </row>
    <row r="1191" spans="1:17" x14ac:dyDescent="0.25">
      <c r="A1191" s="1" t="s">
        <v>24</v>
      </c>
      <c r="B1191" s="1" t="s">
        <v>371</v>
      </c>
      <c r="C1191" s="1" t="s">
        <v>427</v>
      </c>
      <c r="D1191" s="1" t="s">
        <v>630</v>
      </c>
      <c r="E1191" s="1" t="s">
        <v>620</v>
      </c>
      <c r="F1191" s="1" t="s">
        <v>19</v>
      </c>
      <c r="G1191" s="1" t="s">
        <v>44</v>
      </c>
      <c r="H1191" s="1" t="s">
        <v>34</v>
      </c>
      <c r="I1191" s="1" t="s">
        <v>22</v>
      </c>
      <c r="J1191" s="3">
        <v>6053</v>
      </c>
      <c r="K1191" s="1" t="s">
        <v>428</v>
      </c>
      <c r="L1191" s="1" t="s">
        <v>22</v>
      </c>
      <c r="M1191" s="1" t="s">
        <v>22</v>
      </c>
      <c r="N1191" s="1" t="s">
        <v>427</v>
      </c>
      <c r="O1191" s="2">
        <v>40451</v>
      </c>
      <c r="P1191" s="2">
        <v>40456</v>
      </c>
      <c r="Q1191" s="1" t="s">
        <v>23</v>
      </c>
    </row>
    <row r="1192" spans="1:17" x14ac:dyDescent="0.25">
      <c r="A1192" s="1" t="s">
        <v>24</v>
      </c>
      <c r="B1192" s="1" t="s">
        <v>371</v>
      </c>
      <c r="C1192" s="1" t="s">
        <v>427</v>
      </c>
      <c r="D1192" s="1" t="s">
        <v>630</v>
      </c>
      <c r="E1192" s="1" t="s">
        <v>620</v>
      </c>
      <c r="F1192" s="1" t="s">
        <v>19</v>
      </c>
      <c r="G1192" s="1" t="s">
        <v>44</v>
      </c>
      <c r="H1192" s="1" t="s">
        <v>34</v>
      </c>
      <c r="I1192" s="1" t="s">
        <v>22</v>
      </c>
      <c r="J1192" s="3">
        <v>810</v>
      </c>
      <c r="K1192" s="1" t="s">
        <v>428</v>
      </c>
      <c r="L1192" s="1" t="s">
        <v>22</v>
      </c>
      <c r="M1192" s="1" t="s">
        <v>22</v>
      </c>
      <c r="N1192" s="1" t="s">
        <v>427</v>
      </c>
      <c r="O1192" s="2">
        <v>40451</v>
      </c>
      <c r="P1192" s="2">
        <v>40456</v>
      </c>
      <c r="Q1192" s="1" t="s">
        <v>23</v>
      </c>
    </row>
    <row r="1193" spans="1:17" x14ac:dyDescent="0.25">
      <c r="A1193" s="1" t="s">
        <v>24</v>
      </c>
      <c r="B1193" s="1" t="s">
        <v>371</v>
      </c>
      <c r="C1193" s="1" t="s">
        <v>427</v>
      </c>
      <c r="D1193" s="1" t="s">
        <v>630</v>
      </c>
      <c r="E1193" s="1" t="s">
        <v>620</v>
      </c>
      <c r="F1193" s="1" t="s">
        <v>19</v>
      </c>
      <c r="G1193" s="1" t="s">
        <v>44</v>
      </c>
      <c r="H1193" s="1" t="s">
        <v>34</v>
      </c>
      <c r="I1193" s="1" t="s">
        <v>22</v>
      </c>
      <c r="J1193" s="3">
        <v>-2321</v>
      </c>
      <c r="K1193" s="1" t="s">
        <v>428</v>
      </c>
      <c r="L1193" s="1" t="s">
        <v>22</v>
      </c>
      <c r="M1193" s="1" t="s">
        <v>22</v>
      </c>
      <c r="N1193" s="1" t="s">
        <v>427</v>
      </c>
      <c r="O1193" s="2">
        <v>40451</v>
      </c>
      <c r="P1193" s="2">
        <v>40456</v>
      </c>
      <c r="Q1193" s="1" t="s">
        <v>23</v>
      </c>
    </row>
    <row r="1194" spans="1:17" x14ac:dyDescent="0.25">
      <c r="A1194" s="1" t="s">
        <v>24</v>
      </c>
      <c r="B1194" s="1" t="s">
        <v>371</v>
      </c>
      <c r="C1194" s="1" t="s">
        <v>427</v>
      </c>
      <c r="D1194" s="1" t="s">
        <v>643</v>
      </c>
      <c r="E1194" s="1" t="s">
        <v>620</v>
      </c>
      <c r="F1194" s="1" t="s">
        <v>19</v>
      </c>
      <c r="G1194" s="1" t="s">
        <v>82</v>
      </c>
      <c r="H1194" s="1" t="s">
        <v>21</v>
      </c>
      <c r="I1194" s="1" t="s">
        <v>22</v>
      </c>
      <c r="J1194" s="3">
        <v>-1153</v>
      </c>
      <c r="K1194" s="1" t="s">
        <v>428</v>
      </c>
      <c r="L1194" s="1" t="s">
        <v>22</v>
      </c>
      <c r="M1194" s="1" t="s">
        <v>22</v>
      </c>
      <c r="N1194" s="1" t="s">
        <v>427</v>
      </c>
      <c r="O1194" s="2">
        <v>40451</v>
      </c>
      <c r="P1194" s="2">
        <v>40456</v>
      </c>
      <c r="Q1194" s="1" t="s">
        <v>23</v>
      </c>
    </row>
    <row r="1195" spans="1:17" x14ac:dyDescent="0.25">
      <c r="A1195" s="1" t="s">
        <v>24</v>
      </c>
      <c r="B1195" s="1" t="s">
        <v>371</v>
      </c>
      <c r="C1195" s="1" t="s">
        <v>427</v>
      </c>
      <c r="D1195" s="1" t="s">
        <v>643</v>
      </c>
      <c r="E1195" s="1" t="s">
        <v>620</v>
      </c>
      <c r="F1195" s="1" t="s">
        <v>19</v>
      </c>
      <c r="G1195" s="1" t="s">
        <v>82</v>
      </c>
      <c r="H1195" s="1" t="s">
        <v>21</v>
      </c>
      <c r="I1195" s="1" t="s">
        <v>22</v>
      </c>
      <c r="J1195" s="3">
        <v>-6934</v>
      </c>
      <c r="K1195" s="1" t="s">
        <v>428</v>
      </c>
      <c r="L1195" s="1" t="s">
        <v>22</v>
      </c>
      <c r="M1195" s="1" t="s">
        <v>22</v>
      </c>
      <c r="N1195" s="1" t="s">
        <v>427</v>
      </c>
      <c r="O1195" s="2">
        <v>40451</v>
      </c>
      <c r="P1195" s="2">
        <v>40456</v>
      </c>
      <c r="Q1195" s="1" t="s">
        <v>23</v>
      </c>
    </row>
    <row r="1196" spans="1:17" x14ac:dyDescent="0.25">
      <c r="A1196" s="1" t="s">
        <v>24</v>
      </c>
      <c r="B1196" s="1" t="s">
        <v>371</v>
      </c>
      <c r="C1196" s="1" t="s">
        <v>427</v>
      </c>
      <c r="D1196" s="1" t="s">
        <v>633</v>
      </c>
      <c r="E1196" s="1" t="s">
        <v>622</v>
      </c>
      <c r="F1196" s="1" t="s">
        <v>19</v>
      </c>
      <c r="G1196" s="1" t="s">
        <v>65</v>
      </c>
      <c r="H1196" s="1" t="s">
        <v>49</v>
      </c>
      <c r="I1196" s="1" t="s">
        <v>22</v>
      </c>
      <c r="J1196" s="3">
        <v>-255</v>
      </c>
      <c r="K1196" s="1" t="s">
        <v>428</v>
      </c>
      <c r="L1196" s="1" t="s">
        <v>22</v>
      </c>
      <c r="M1196" s="1" t="s">
        <v>22</v>
      </c>
      <c r="N1196" s="1" t="s">
        <v>427</v>
      </c>
      <c r="O1196" s="2">
        <v>40451</v>
      </c>
      <c r="P1196" s="2">
        <v>40456</v>
      </c>
      <c r="Q1196" s="1" t="s">
        <v>23</v>
      </c>
    </row>
    <row r="1197" spans="1:17" x14ac:dyDescent="0.25">
      <c r="A1197" s="1" t="s">
        <v>24</v>
      </c>
      <c r="B1197" s="1" t="s">
        <v>371</v>
      </c>
      <c r="C1197" s="1" t="s">
        <v>427</v>
      </c>
      <c r="D1197" s="1" t="s">
        <v>633</v>
      </c>
      <c r="E1197" s="1" t="s">
        <v>622</v>
      </c>
      <c r="F1197" s="1" t="s">
        <v>19</v>
      </c>
      <c r="G1197" s="1" t="s">
        <v>65</v>
      </c>
      <c r="H1197" s="1" t="s">
        <v>49</v>
      </c>
      <c r="I1197" s="1" t="s">
        <v>22</v>
      </c>
      <c r="J1197" s="3">
        <v>-1532</v>
      </c>
      <c r="K1197" s="1" t="s">
        <v>428</v>
      </c>
      <c r="L1197" s="1" t="s">
        <v>22</v>
      </c>
      <c r="M1197" s="1" t="s">
        <v>22</v>
      </c>
      <c r="N1197" s="1" t="s">
        <v>427</v>
      </c>
      <c r="O1197" s="2">
        <v>40451</v>
      </c>
      <c r="P1197" s="2">
        <v>40456</v>
      </c>
      <c r="Q1197" s="1" t="s">
        <v>23</v>
      </c>
    </row>
    <row r="1198" spans="1:17" x14ac:dyDescent="0.25">
      <c r="A1198" s="1" t="s">
        <v>24</v>
      </c>
      <c r="B1198" s="1" t="s">
        <v>371</v>
      </c>
      <c r="C1198" s="1" t="s">
        <v>427</v>
      </c>
      <c r="D1198" s="1" t="s">
        <v>635</v>
      </c>
      <c r="E1198" s="1" t="s">
        <v>622</v>
      </c>
      <c r="F1198" s="1" t="s">
        <v>19</v>
      </c>
      <c r="G1198" s="1" t="s">
        <v>380</v>
      </c>
      <c r="H1198" s="1" t="s">
        <v>49</v>
      </c>
      <c r="I1198" s="1" t="s">
        <v>22</v>
      </c>
      <c r="J1198" s="3">
        <v>-977</v>
      </c>
      <c r="K1198" s="1" t="s">
        <v>428</v>
      </c>
      <c r="L1198" s="1" t="s">
        <v>22</v>
      </c>
      <c r="M1198" s="1" t="s">
        <v>22</v>
      </c>
      <c r="N1198" s="1" t="s">
        <v>427</v>
      </c>
      <c r="O1198" s="2">
        <v>40451</v>
      </c>
      <c r="P1198" s="2">
        <v>40456</v>
      </c>
      <c r="Q1198" s="1" t="s">
        <v>23</v>
      </c>
    </row>
    <row r="1199" spans="1:17" x14ac:dyDescent="0.25">
      <c r="A1199" s="1" t="s">
        <v>24</v>
      </c>
      <c r="B1199" s="1" t="s">
        <v>371</v>
      </c>
      <c r="C1199" s="1" t="s">
        <v>427</v>
      </c>
      <c r="D1199" s="1" t="s">
        <v>635</v>
      </c>
      <c r="E1199" s="1" t="s">
        <v>622</v>
      </c>
      <c r="F1199" s="1" t="s">
        <v>19</v>
      </c>
      <c r="G1199" s="1" t="s">
        <v>380</v>
      </c>
      <c r="H1199" s="1" t="s">
        <v>49</v>
      </c>
      <c r="I1199" s="1" t="s">
        <v>22</v>
      </c>
      <c r="J1199" s="3">
        <v>-5874</v>
      </c>
      <c r="K1199" s="1" t="s">
        <v>428</v>
      </c>
      <c r="L1199" s="1" t="s">
        <v>22</v>
      </c>
      <c r="M1199" s="1" t="s">
        <v>22</v>
      </c>
      <c r="N1199" s="1" t="s">
        <v>427</v>
      </c>
      <c r="O1199" s="2">
        <v>40451</v>
      </c>
      <c r="P1199" s="2">
        <v>40456</v>
      </c>
      <c r="Q1199" s="1" t="s">
        <v>23</v>
      </c>
    </row>
    <row r="1200" spans="1:17" x14ac:dyDescent="0.25">
      <c r="A1200" s="1" t="s">
        <v>24</v>
      </c>
      <c r="B1200" s="1" t="s">
        <v>371</v>
      </c>
      <c r="C1200" s="1" t="s">
        <v>427</v>
      </c>
      <c r="D1200" s="1" t="s">
        <v>631</v>
      </c>
      <c r="E1200" s="1" t="s">
        <v>622</v>
      </c>
      <c r="F1200" s="1" t="s">
        <v>19</v>
      </c>
      <c r="G1200" s="1" t="s">
        <v>44</v>
      </c>
      <c r="H1200" s="1" t="s">
        <v>34</v>
      </c>
      <c r="I1200" s="1" t="s">
        <v>22</v>
      </c>
      <c r="J1200" s="3">
        <v>328</v>
      </c>
      <c r="K1200" s="1" t="s">
        <v>428</v>
      </c>
      <c r="L1200" s="1" t="s">
        <v>22</v>
      </c>
      <c r="M1200" s="1" t="s">
        <v>22</v>
      </c>
      <c r="N1200" s="1" t="s">
        <v>427</v>
      </c>
      <c r="O1200" s="2">
        <v>40451</v>
      </c>
      <c r="P1200" s="2">
        <v>40456</v>
      </c>
      <c r="Q1200" s="1" t="s">
        <v>23</v>
      </c>
    </row>
    <row r="1201" spans="1:17" x14ac:dyDescent="0.25">
      <c r="A1201" s="1" t="s">
        <v>24</v>
      </c>
      <c r="B1201" s="1" t="s">
        <v>371</v>
      </c>
      <c r="C1201" s="1" t="s">
        <v>427</v>
      </c>
      <c r="D1201" s="1" t="s">
        <v>631</v>
      </c>
      <c r="E1201" s="1" t="s">
        <v>622</v>
      </c>
      <c r="F1201" s="1" t="s">
        <v>19</v>
      </c>
      <c r="G1201" s="1" t="s">
        <v>44</v>
      </c>
      <c r="H1201" s="1" t="s">
        <v>34</v>
      </c>
      <c r="I1201" s="1" t="s">
        <v>22</v>
      </c>
      <c r="J1201" s="3">
        <v>-554</v>
      </c>
      <c r="K1201" s="1" t="s">
        <v>428</v>
      </c>
      <c r="L1201" s="1" t="s">
        <v>22</v>
      </c>
      <c r="M1201" s="1" t="s">
        <v>22</v>
      </c>
      <c r="N1201" s="1" t="s">
        <v>427</v>
      </c>
      <c r="O1201" s="2">
        <v>40451</v>
      </c>
      <c r="P1201" s="2">
        <v>40456</v>
      </c>
      <c r="Q1201" s="1" t="s">
        <v>23</v>
      </c>
    </row>
    <row r="1202" spans="1:17" x14ac:dyDescent="0.25">
      <c r="A1202" s="1" t="s">
        <v>24</v>
      </c>
      <c r="B1202" s="1" t="s">
        <v>371</v>
      </c>
      <c r="C1202" s="1" t="s">
        <v>427</v>
      </c>
      <c r="D1202" s="1" t="s">
        <v>631</v>
      </c>
      <c r="E1202" s="1" t="s">
        <v>622</v>
      </c>
      <c r="F1202" s="1" t="s">
        <v>19</v>
      </c>
      <c r="G1202" s="1" t="s">
        <v>44</v>
      </c>
      <c r="H1202" s="1" t="s">
        <v>34</v>
      </c>
      <c r="I1202" s="1" t="s">
        <v>22</v>
      </c>
      <c r="J1202" s="3">
        <v>-938</v>
      </c>
      <c r="K1202" s="1" t="s">
        <v>428</v>
      </c>
      <c r="L1202" s="1" t="s">
        <v>22</v>
      </c>
      <c r="M1202" s="1" t="s">
        <v>22</v>
      </c>
      <c r="N1202" s="1" t="s">
        <v>427</v>
      </c>
      <c r="O1202" s="2">
        <v>40451</v>
      </c>
      <c r="P1202" s="2">
        <v>40456</v>
      </c>
      <c r="Q1202" s="1" t="s">
        <v>23</v>
      </c>
    </row>
    <row r="1203" spans="1:17" x14ac:dyDescent="0.25">
      <c r="A1203" s="1" t="s">
        <v>24</v>
      </c>
      <c r="B1203" s="1" t="s">
        <v>371</v>
      </c>
      <c r="C1203" s="1" t="s">
        <v>427</v>
      </c>
      <c r="D1203" s="1" t="s">
        <v>631</v>
      </c>
      <c r="E1203" s="1" t="s">
        <v>622</v>
      </c>
      <c r="F1203" s="1" t="s">
        <v>19</v>
      </c>
      <c r="G1203" s="1" t="s">
        <v>44</v>
      </c>
      <c r="H1203" s="1" t="s">
        <v>34</v>
      </c>
      <c r="I1203" s="1" t="s">
        <v>22</v>
      </c>
      <c r="J1203" s="3">
        <v>-3333</v>
      </c>
      <c r="K1203" s="1" t="s">
        <v>428</v>
      </c>
      <c r="L1203" s="1" t="s">
        <v>22</v>
      </c>
      <c r="M1203" s="1" t="s">
        <v>22</v>
      </c>
      <c r="N1203" s="1" t="s">
        <v>427</v>
      </c>
      <c r="O1203" s="2">
        <v>40451</v>
      </c>
      <c r="P1203" s="2">
        <v>40456</v>
      </c>
      <c r="Q1203" s="1" t="s">
        <v>23</v>
      </c>
    </row>
    <row r="1204" spans="1:17" x14ac:dyDescent="0.25">
      <c r="A1204" s="1" t="s">
        <v>24</v>
      </c>
      <c r="B1204" s="1" t="s">
        <v>371</v>
      </c>
      <c r="C1204" s="1" t="s">
        <v>427</v>
      </c>
      <c r="D1204" s="1" t="s">
        <v>644</v>
      </c>
      <c r="E1204" s="1" t="s">
        <v>622</v>
      </c>
      <c r="F1204" s="1" t="s">
        <v>19</v>
      </c>
      <c r="G1204" s="1" t="s">
        <v>82</v>
      </c>
      <c r="H1204" s="1" t="s">
        <v>21</v>
      </c>
      <c r="I1204" s="1" t="s">
        <v>22</v>
      </c>
      <c r="J1204" s="3">
        <v>293</v>
      </c>
      <c r="K1204" s="1" t="s">
        <v>428</v>
      </c>
      <c r="L1204" s="1" t="s">
        <v>22</v>
      </c>
      <c r="M1204" s="1" t="s">
        <v>22</v>
      </c>
      <c r="N1204" s="1" t="s">
        <v>427</v>
      </c>
      <c r="O1204" s="2">
        <v>40451</v>
      </c>
      <c r="P1204" s="2">
        <v>40456</v>
      </c>
      <c r="Q1204" s="1" t="s">
        <v>23</v>
      </c>
    </row>
    <row r="1205" spans="1:17" x14ac:dyDescent="0.25">
      <c r="A1205" s="1" t="s">
        <v>24</v>
      </c>
      <c r="B1205" s="1" t="s">
        <v>371</v>
      </c>
      <c r="C1205" s="1" t="s">
        <v>427</v>
      </c>
      <c r="D1205" s="1" t="s">
        <v>644</v>
      </c>
      <c r="E1205" s="1" t="s">
        <v>622</v>
      </c>
      <c r="F1205" s="1" t="s">
        <v>19</v>
      </c>
      <c r="G1205" s="1" t="s">
        <v>82</v>
      </c>
      <c r="H1205" s="1" t="s">
        <v>21</v>
      </c>
      <c r="I1205" s="1" t="s">
        <v>22</v>
      </c>
      <c r="J1205" s="3">
        <v>49</v>
      </c>
      <c r="K1205" s="1" t="s">
        <v>428</v>
      </c>
      <c r="L1205" s="1" t="s">
        <v>22</v>
      </c>
      <c r="M1205" s="1" t="s">
        <v>22</v>
      </c>
      <c r="N1205" s="1" t="s">
        <v>427</v>
      </c>
      <c r="O1205" s="2">
        <v>40451</v>
      </c>
      <c r="P1205" s="2">
        <v>40456</v>
      </c>
      <c r="Q1205" s="1" t="s">
        <v>23</v>
      </c>
    </row>
    <row r="1206" spans="1:17" x14ac:dyDescent="0.25">
      <c r="A1206" s="1" t="s">
        <v>24</v>
      </c>
      <c r="B1206" s="1" t="s">
        <v>541</v>
      </c>
      <c r="C1206" s="1" t="s">
        <v>684</v>
      </c>
      <c r="D1206" s="1" t="s">
        <v>629</v>
      </c>
      <c r="E1206" s="1" t="s">
        <v>541</v>
      </c>
      <c r="F1206" s="1" t="s">
        <v>19</v>
      </c>
      <c r="G1206" s="1" t="s">
        <v>44</v>
      </c>
      <c r="H1206" s="1" t="s">
        <v>34</v>
      </c>
      <c r="I1206" s="1" t="s">
        <v>22</v>
      </c>
      <c r="J1206" s="3">
        <v>-329000</v>
      </c>
      <c r="K1206" s="1" t="s">
        <v>455</v>
      </c>
      <c r="L1206" s="1" t="s">
        <v>22</v>
      </c>
      <c r="M1206" s="1" t="s">
        <v>22</v>
      </c>
      <c r="N1206" s="1" t="s">
        <v>684</v>
      </c>
      <c r="O1206" s="2">
        <v>40451</v>
      </c>
      <c r="P1206" s="2">
        <v>40457</v>
      </c>
      <c r="Q1206" s="1" t="s">
        <v>23</v>
      </c>
    </row>
    <row r="1207" spans="1:17" x14ac:dyDescent="0.25">
      <c r="A1207" s="1" t="s">
        <v>24</v>
      </c>
      <c r="B1207" s="1" t="s">
        <v>541</v>
      </c>
      <c r="C1207" s="1" t="s">
        <v>685</v>
      </c>
      <c r="D1207" s="1" t="s">
        <v>666</v>
      </c>
      <c r="E1207" s="1" t="s">
        <v>541</v>
      </c>
      <c r="F1207" s="1" t="s">
        <v>19</v>
      </c>
      <c r="G1207" s="1" t="s">
        <v>174</v>
      </c>
      <c r="H1207" s="1" t="s">
        <v>175</v>
      </c>
      <c r="I1207" s="1" t="s">
        <v>22</v>
      </c>
      <c r="J1207" s="3">
        <v>18315</v>
      </c>
      <c r="K1207" s="1" t="s">
        <v>686</v>
      </c>
      <c r="L1207" s="1" t="s">
        <v>22</v>
      </c>
      <c r="M1207" s="1" t="s">
        <v>22</v>
      </c>
      <c r="N1207" s="1" t="s">
        <v>685</v>
      </c>
      <c r="O1207" s="2">
        <v>40451</v>
      </c>
      <c r="P1207" s="2">
        <v>40456</v>
      </c>
      <c r="Q1207" s="1" t="s">
        <v>23</v>
      </c>
    </row>
    <row r="1208" spans="1:17" x14ac:dyDescent="0.25">
      <c r="A1208" s="1" t="s">
        <v>24</v>
      </c>
      <c r="B1208" s="1" t="s">
        <v>541</v>
      </c>
      <c r="C1208" s="1" t="s">
        <v>685</v>
      </c>
      <c r="D1208" s="1" t="s">
        <v>666</v>
      </c>
      <c r="E1208" s="1" t="s">
        <v>541</v>
      </c>
      <c r="F1208" s="1" t="s">
        <v>19</v>
      </c>
      <c r="G1208" s="1" t="s">
        <v>174</v>
      </c>
      <c r="H1208" s="1" t="s">
        <v>175</v>
      </c>
      <c r="I1208" s="1" t="s">
        <v>22</v>
      </c>
      <c r="J1208" s="3">
        <v>4563</v>
      </c>
      <c r="K1208" s="1" t="s">
        <v>686</v>
      </c>
      <c r="L1208" s="1" t="s">
        <v>22</v>
      </c>
      <c r="M1208" s="1" t="s">
        <v>22</v>
      </c>
      <c r="N1208" s="1" t="s">
        <v>685</v>
      </c>
      <c r="O1208" s="2">
        <v>40451</v>
      </c>
      <c r="P1208" s="2">
        <v>40456</v>
      </c>
      <c r="Q1208" s="1" t="s">
        <v>23</v>
      </c>
    </row>
    <row r="1209" spans="1:17" x14ac:dyDescent="0.25">
      <c r="A1209" s="1" t="s">
        <v>24</v>
      </c>
      <c r="B1209" s="1" t="s">
        <v>541</v>
      </c>
      <c r="C1209" s="1" t="s">
        <v>684</v>
      </c>
      <c r="D1209" s="1" t="s">
        <v>629</v>
      </c>
      <c r="E1209" s="1" t="s">
        <v>541</v>
      </c>
      <c r="F1209" s="1" t="s">
        <v>19</v>
      </c>
      <c r="G1209" s="1" t="s">
        <v>44</v>
      </c>
      <c r="H1209" s="1" t="s">
        <v>34</v>
      </c>
      <c r="I1209" s="1" t="s">
        <v>22</v>
      </c>
      <c r="J1209" s="3">
        <v>-20000</v>
      </c>
      <c r="K1209" s="1" t="s">
        <v>687</v>
      </c>
      <c r="L1209" s="1" t="s">
        <v>22</v>
      </c>
      <c r="M1209" s="1" t="s">
        <v>22</v>
      </c>
      <c r="N1209" s="1" t="s">
        <v>684</v>
      </c>
      <c r="O1209" s="2">
        <v>40451</v>
      </c>
      <c r="P1209" s="2">
        <v>40457</v>
      </c>
      <c r="Q1209" s="1" t="s">
        <v>23</v>
      </c>
    </row>
    <row r="1210" spans="1:17" x14ac:dyDescent="0.25">
      <c r="A1210" s="1" t="s">
        <v>17</v>
      </c>
      <c r="B1210" s="1" t="s">
        <v>371</v>
      </c>
      <c r="C1210" s="1" t="s">
        <v>444</v>
      </c>
      <c r="D1210" s="1" t="s">
        <v>629</v>
      </c>
      <c r="E1210" s="1" t="s">
        <v>541</v>
      </c>
      <c r="F1210" s="1" t="s">
        <v>19</v>
      </c>
      <c r="G1210" s="1" t="s">
        <v>44</v>
      </c>
      <c r="H1210" s="1" t="s">
        <v>34</v>
      </c>
      <c r="I1210" s="1" t="s">
        <v>22</v>
      </c>
      <c r="J1210" s="3">
        <v>141259</v>
      </c>
      <c r="K1210" s="1" t="s">
        <v>445</v>
      </c>
      <c r="L1210" s="1" t="s">
        <v>22</v>
      </c>
      <c r="M1210" s="1" t="s">
        <v>22</v>
      </c>
      <c r="N1210" s="1" t="s">
        <v>444</v>
      </c>
      <c r="O1210" s="2">
        <v>40451</v>
      </c>
      <c r="P1210" s="2">
        <v>40471</v>
      </c>
      <c r="Q1210" s="1" t="s">
        <v>23</v>
      </c>
    </row>
    <row r="1211" spans="1:17" x14ac:dyDescent="0.25">
      <c r="A1211" s="1" t="s">
        <v>17</v>
      </c>
      <c r="B1211" s="1" t="s">
        <v>371</v>
      </c>
      <c r="C1211" s="1" t="s">
        <v>446</v>
      </c>
      <c r="D1211" s="1" t="s">
        <v>629</v>
      </c>
      <c r="E1211" s="1" t="s">
        <v>541</v>
      </c>
      <c r="F1211" s="1" t="s">
        <v>19</v>
      </c>
      <c r="G1211" s="1" t="s">
        <v>44</v>
      </c>
      <c r="H1211" s="1" t="s">
        <v>34</v>
      </c>
      <c r="I1211" s="1" t="s">
        <v>22</v>
      </c>
      <c r="J1211" s="3">
        <v>4333</v>
      </c>
      <c r="K1211" s="1" t="s">
        <v>447</v>
      </c>
      <c r="L1211" s="1" t="s">
        <v>22</v>
      </c>
      <c r="M1211" s="1" t="s">
        <v>22</v>
      </c>
      <c r="N1211" s="1" t="s">
        <v>446</v>
      </c>
      <c r="O1211" s="2">
        <v>40451</v>
      </c>
      <c r="P1211" s="2">
        <v>40472</v>
      </c>
      <c r="Q1211" s="1" t="s">
        <v>23</v>
      </c>
    </row>
    <row r="1212" spans="1:17" x14ac:dyDescent="0.25">
      <c r="A1212" s="1" t="s">
        <v>24</v>
      </c>
      <c r="B1212" s="1" t="s">
        <v>371</v>
      </c>
      <c r="C1212" s="1" t="s">
        <v>439</v>
      </c>
      <c r="D1212" s="1" t="s">
        <v>635</v>
      </c>
      <c r="E1212" s="1" t="s">
        <v>622</v>
      </c>
      <c r="F1212" s="1" t="s">
        <v>19</v>
      </c>
      <c r="G1212" s="1" t="s">
        <v>380</v>
      </c>
      <c r="H1212" s="1" t="s">
        <v>49</v>
      </c>
      <c r="I1212" s="1" t="s">
        <v>22</v>
      </c>
      <c r="J1212" s="3">
        <v>77</v>
      </c>
      <c r="K1212" s="1" t="s">
        <v>440</v>
      </c>
      <c r="L1212" s="1" t="s">
        <v>22</v>
      </c>
      <c r="M1212" s="1" t="s">
        <v>22</v>
      </c>
      <c r="N1212" s="1" t="s">
        <v>439</v>
      </c>
      <c r="O1212" s="2">
        <v>40451</v>
      </c>
      <c r="P1212" s="2">
        <v>40456</v>
      </c>
      <c r="Q1212" s="1" t="s">
        <v>23</v>
      </c>
    </row>
    <row r="1213" spans="1:17" x14ac:dyDescent="0.25">
      <c r="A1213" s="1" t="s">
        <v>24</v>
      </c>
      <c r="B1213" s="1" t="s">
        <v>371</v>
      </c>
      <c r="C1213" s="1" t="s">
        <v>439</v>
      </c>
      <c r="D1213" s="1" t="s">
        <v>634</v>
      </c>
      <c r="E1213" s="1" t="s">
        <v>620</v>
      </c>
      <c r="F1213" s="1" t="s">
        <v>19</v>
      </c>
      <c r="G1213" s="1" t="s">
        <v>380</v>
      </c>
      <c r="H1213" s="1" t="s">
        <v>49</v>
      </c>
      <c r="I1213" s="1" t="s">
        <v>22</v>
      </c>
      <c r="J1213" s="3">
        <v>233</v>
      </c>
      <c r="K1213" s="1" t="s">
        <v>440</v>
      </c>
      <c r="L1213" s="1" t="s">
        <v>22</v>
      </c>
      <c r="M1213" s="1" t="s">
        <v>22</v>
      </c>
      <c r="N1213" s="1" t="s">
        <v>439</v>
      </c>
      <c r="O1213" s="2">
        <v>40451</v>
      </c>
      <c r="P1213" s="2">
        <v>40456</v>
      </c>
      <c r="Q1213" s="1" t="s">
        <v>23</v>
      </c>
    </row>
    <row r="1214" spans="1:17" x14ac:dyDescent="0.25">
      <c r="A1214" s="1" t="s">
        <v>24</v>
      </c>
      <c r="B1214" s="1" t="s">
        <v>371</v>
      </c>
      <c r="C1214" s="1" t="s">
        <v>439</v>
      </c>
      <c r="D1214" s="1" t="s">
        <v>635</v>
      </c>
      <c r="E1214" s="1" t="s">
        <v>622</v>
      </c>
      <c r="F1214" s="1" t="s">
        <v>19</v>
      </c>
      <c r="G1214" s="1" t="s">
        <v>380</v>
      </c>
      <c r="H1214" s="1" t="s">
        <v>49</v>
      </c>
      <c r="I1214" s="1" t="s">
        <v>22</v>
      </c>
      <c r="J1214" s="3">
        <v>13</v>
      </c>
      <c r="K1214" s="1" t="s">
        <v>440</v>
      </c>
      <c r="L1214" s="1" t="s">
        <v>22</v>
      </c>
      <c r="M1214" s="1" t="s">
        <v>22</v>
      </c>
      <c r="N1214" s="1" t="s">
        <v>439</v>
      </c>
      <c r="O1214" s="2">
        <v>40451</v>
      </c>
      <c r="P1214" s="2">
        <v>40456</v>
      </c>
      <c r="Q1214" s="1" t="s">
        <v>23</v>
      </c>
    </row>
    <row r="1215" spans="1:17" x14ac:dyDescent="0.25">
      <c r="A1215" s="1" t="s">
        <v>24</v>
      </c>
      <c r="B1215" s="1" t="s">
        <v>371</v>
      </c>
      <c r="C1215" s="1" t="s">
        <v>688</v>
      </c>
      <c r="D1215" s="1" t="s">
        <v>666</v>
      </c>
      <c r="E1215" s="1" t="s">
        <v>541</v>
      </c>
      <c r="F1215" s="1" t="s">
        <v>19</v>
      </c>
      <c r="G1215" s="1" t="s">
        <v>174</v>
      </c>
      <c r="H1215" s="1" t="s">
        <v>175</v>
      </c>
      <c r="I1215" s="1" t="s">
        <v>22</v>
      </c>
      <c r="J1215" s="3">
        <v>-2035</v>
      </c>
      <c r="K1215" s="1" t="s">
        <v>689</v>
      </c>
      <c r="L1215" s="1" t="s">
        <v>22</v>
      </c>
      <c r="M1215" s="1" t="s">
        <v>22</v>
      </c>
      <c r="N1215" s="1" t="s">
        <v>688</v>
      </c>
      <c r="O1215" s="2">
        <v>40451</v>
      </c>
      <c r="P1215" s="2">
        <v>40456</v>
      </c>
      <c r="Q1215" s="1" t="s">
        <v>23</v>
      </c>
    </row>
    <row r="1216" spans="1:17" x14ac:dyDescent="0.25">
      <c r="A1216" s="1" t="s">
        <v>24</v>
      </c>
      <c r="B1216" s="1" t="s">
        <v>371</v>
      </c>
      <c r="C1216" s="1" t="s">
        <v>688</v>
      </c>
      <c r="D1216" s="1" t="s">
        <v>666</v>
      </c>
      <c r="E1216" s="1" t="s">
        <v>541</v>
      </c>
      <c r="F1216" s="1" t="s">
        <v>19</v>
      </c>
      <c r="G1216" s="1" t="s">
        <v>174</v>
      </c>
      <c r="H1216" s="1" t="s">
        <v>175</v>
      </c>
      <c r="I1216" s="1" t="s">
        <v>22</v>
      </c>
      <c r="J1216" s="3">
        <v>-507</v>
      </c>
      <c r="K1216" s="1" t="s">
        <v>689</v>
      </c>
      <c r="L1216" s="1" t="s">
        <v>22</v>
      </c>
      <c r="M1216" s="1" t="s">
        <v>22</v>
      </c>
      <c r="N1216" s="1" t="s">
        <v>688</v>
      </c>
      <c r="O1216" s="2">
        <v>40451</v>
      </c>
      <c r="P1216" s="2">
        <v>40456</v>
      </c>
      <c r="Q1216" s="1" t="s">
        <v>23</v>
      </c>
    </row>
    <row r="1217" spans="1:17" x14ac:dyDescent="0.25">
      <c r="A1217" s="1" t="s">
        <v>17</v>
      </c>
      <c r="B1217" s="1" t="s">
        <v>371</v>
      </c>
      <c r="C1217" s="1" t="s">
        <v>448</v>
      </c>
      <c r="D1217" s="1" t="s">
        <v>629</v>
      </c>
      <c r="E1217" s="1" t="s">
        <v>541</v>
      </c>
      <c r="F1217" s="1" t="s">
        <v>19</v>
      </c>
      <c r="G1217" s="1" t="s">
        <v>44</v>
      </c>
      <c r="H1217" s="1" t="s">
        <v>34</v>
      </c>
      <c r="I1217" s="1" t="s">
        <v>22</v>
      </c>
      <c r="J1217" s="3">
        <v>150784</v>
      </c>
      <c r="K1217" s="1" t="s">
        <v>449</v>
      </c>
      <c r="L1217" s="1" t="s">
        <v>22</v>
      </c>
      <c r="M1217" s="1" t="s">
        <v>22</v>
      </c>
      <c r="N1217" s="1" t="s">
        <v>448</v>
      </c>
      <c r="O1217" s="2">
        <v>40451</v>
      </c>
      <c r="P1217" s="2">
        <v>40471</v>
      </c>
      <c r="Q1217" s="1" t="s">
        <v>23</v>
      </c>
    </row>
    <row r="1218" spans="1:17" x14ac:dyDescent="0.25">
      <c r="A1218" s="1" t="s">
        <v>24</v>
      </c>
      <c r="B1218" s="1" t="s">
        <v>371</v>
      </c>
      <c r="C1218" s="1" t="s">
        <v>429</v>
      </c>
      <c r="D1218" s="1" t="s">
        <v>630</v>
      </c>
      <c r="E1218" s="1" t="s">
        <v>620</v>
      </c>
      <c r="F1218" s="1" t="s">
        <v>19</v>
      </c>
      <c r="G1218" s="1" t="s">
        <v>44</v>
      </c>
      <c r="H1218" s="1" t="s">
        <v>34</v>
      </c>
      <c r="I1218" s="1" t="s">
        <v>22</v>
      </c>
      <c r="J1218" s="3">
        <v>16242</v>
      </c>
      <c r="K1218" s="1" t="s">
        <v>430</v>
      </c>
      <c r="L1218" s="1" t="s">
        <v>22</v>
      </c>
      <c r="M1218" s="1" t="s">
        <v>22</v>
      </c>
      <c r="N1218" s="1" t="s">
        <v>429</v>
      </c>
      <c r="O1218" s="2">
        <v>40451</v>
      </c>
      <c r="P1218" s="2">
        <v>40456</v>
      </c>
      <c r="Q1218" s="1" t="s">
        <v>23</v>
      </c>
    </row>
    <row r="1219" spans="1:17" x14ac:dyDescent="0.25">
      <c r="A1219" s="1" t="s">
        <v>24</v>
      </c>
      <c r="B1219" s="1" t="s">
        <v>371</v>
      </c>
      <c r="C1219" s="1" t="s">
        <v>429</v>
      </c>
      <c r="D1219" s="1" t="s">
        <v>631</v>
      </c>
      <c r="E1219" s="1" t="s">
        <v>622</v>
      </c>
      <c r="F1219" s="1" t="s">
        <v>19</v>
      </c>
      <c r="G1219" s="1" t="s">
        <v>44</v>
      </c>
      <c r="H1219" s="1" t="s">
        <v>34</v>
      </c>
      <c r="I1219" s="1" t="s">
        <v>22</v>
      </c>
      <c r="J1219" s="3">
        <v>6565</v>
      </c>
      <c r="K1219" s="1" t="s">
        <v>430</v>
      </c>
      <c r="L1219" s="1" t="s">
        <v>22</v>
      </c>
      <c r="M1219" s="1" t="s">
        <v>22</v>
      </c>
      <c r="N1219" s="1" t="s">
        <v>429</v>
      </c>
      <c r="O1219" s="2">
        <v>40451</v>
      </c>
      <c r="P1219" s="2">
        <v>40456</v>
      </c>
      <c r="Q1219" s="1" t="s">
        <v>23</v>
      </c>
    </row>
    <row r="1220" spans="1:17" x14ac:dyDescent="0.25">
      <c r="A1220" s="1" t="s">
        <v>24</v>
      </c>
      <c r="B1220" s="1" t="s">
        <v>371</v>
      </c>
      <c r="C1220" s="1" t="s">
        <v>429</v>
      </c>
      <c r="D1220" s="1" t="s">
        <v>634</v>
      </c>
      <c r="E1220" s="1" t="s">
        <v>620</v>
      </c>
      <c r="F1220" s="1" t="s">
        <v>19</v>
      </c>
      <c r="G1220" s="1" t="s">
        <v>380</v>
      </c>
      <c r="H1220" s="1" t="s">
        <v>49</v>
      </c>
      <c r="I1220" s="1" t="s">
        <v>22</v>
      </c>
      <c r="J1220" s="3">
        <v>-9760</v>
      </c>
      <c r="K1220" s="1" t="s">
        <v>430</v>
      </c>
      <c r="L1220" s="1" t="s">
        <v>22</v>
      </c>
      <c r="M1220" s="1" t="s">
        <v>22</v>
      </c>
      <c r="N1220" s="1" t="s">
        <v>429</v>
      </c>
      <c r="O1220" s="2">
        <v>40451</v>
      </c>
      <c r="P1220" s="2">
        <v>40456</v>
      </c>
      <c r="Q1220" s="1" t="s">
        <v>23</v>
      </c>
    </row>
    <row r="1221" spans="1:17" x14ac:dyDescent="0.25">
      <c r="A1221" s="1" t="s">
        <v>24</v>
      </c>
      <c r="B1221" s="1" t="s">
        <v>371</v>
      </c>
      <c r="C1221" s="1" t="s">
        <v>429</v>
      </c>
      <c r="D1221" s="1" t="s">
        <v>635</v>
      </c>
      <c r="E1221" s="1" t="s">
        <v>622</v>
      </c>
      <c r="F1221" s="1" t="s">
        <v>19</v>
      </c>
      <c r="G1221" s="1" t="s">
        <v>380</v>
      </c>
      <c r="H1221" s="1" t="s">
        <v>49</v>
      </c>
      <c r="I1221" s="1" t="s">
        <v>22</v>
      </c>
      <c r="J1221" s="3">
        <v>-155</v>
      </c>
      <c r="K1221" s="1" t="s">
        <v>430</v>
      </c>
      <c r="L1221" s="1" t="s">
        <v>22</v>
      </c>
      <c r="M1221" s="1" t="s">
        <v>22</v>
      </c>
      <c r="N1221" s="1" t="s">
        <v>429</v>
      </c>
      <c r="O1221" s="2">
        <v>40451</v>
      </c>
      <c r="P1221" s="2">
        <v>40456</v>
      </c>
      <c r="Q1221" s="1" t="s">
        <v>23</v>
      </c>
    </row>
    <row r="1222" spans="1:17" x14ac:dyDescent="0.25">
      <c r="A1222" s="1" t="s">
        <v>24</v>
      </c>
      <c r="B1222" s="1" t="s">
        <v>371</v>
      </c>
      <c r="C1222" s="1" t="s">
        <v>429</v>
      </c>
      <c r="D1222" s="1" t="s">
        <v>634</v>
      </c>
      <c r="E1222" s="1" t="s">
        <v>620</v>
      </c>
      <c r="F1222" s="1" t="s">
        <v>19</v>
      </c>
      <c r="G1222" s="1" t="s">
        <v>380</v>
      </c>
      <c r="H1222" s="1" t="s">
        <v>49</v>
      </c>
      <c r="I1222" s="1" t="s">
        <v>22</v>
      </c>
      <c r="J1222" s="3">
        <v>-1623</v>
      </c>
      <c r="K1222" s="1" t="s">
        <v>430</v>
      </c>
      <c r="L1222" s="1" t="s">
        <v>22</v>
      </c>
      <c r="M1222" s="1" t="s">
        <v>22</v>
      </c>
      <c r="N1222" s="1" t="s">
        <v>429</v>
      </c>
      <c r="O1222" s="2">
        <v>40451</v>
      </c>
      <c r="P1222" s="2">
        <v>40456</v>
      </c>
      <c r="Q1222" s="1" t="s">
        <v>23</v>
      </c>
    </row>
    <row r="1223" spans="1:17" x14ac:dyDescent="0.25">
      <c r="A1223" s="1" t="s">
        <v>24</v>
      </c>
      <c r="B1223" s="1" t="s">
        <v>371</v>
      </c>
      <c r="C1223" s="1" t="s">
        <v>429</v>
      </c>
      <c r="D1223" s="1" t="s">
        <v>635</v>
      </c>
      <c r="E1223" s="1" t="s">
        <v>622</v>
      </c>
      <c r="F1223" s="1" t="s">
        <v>19</v>
      </c>
      <c r="G1223" s="1" t="s">
        <v>380</v>
      </c>
      <c r="H1223" s="1" t="s">
        <v>49</v>
      </c>
      <c r="I1223" s="1" t="s">
        <v>22</v>
      </c>
      <c r="J1223" s="3">
        <v>-26</v>
      </c>
      <c r="K1223" s="1" t="s">
        <v>430</v>
      </c>
      <c r="L1223" s="1" t="s">
        <v>22</v>
      </c>
      <c r="M1223" s="1" t="s">
        <v>22</v>
      </c>
      <c r="N1223" s="1" t="s">
        <v>429</v>
      </c>
      <c r="O1223" s="2">
        <v>40451</v>
      </c>
      <c r="P1223" s="2">
        <v>40456</v>
      </c>
      <c r="Q1223" s="1" t="s">
        <v>23</v>
      </c>
    </row>
    <row r="1224" spans="1:17" x14ac:dyDescent="0.25">
      <c r="A1224" s="1" t="s">
        <v>17</v>
      </c>
      <c r="B1224" s="1" t="s">
        <v>541</v>
      </c>
      <c r="C1224" s="1" t="s">
        <v>667</v>
      </c>
      <c r="D1224" s="1" t="s">
        <v>629</v>
      </c>
      <c r="E1224" s="1" t="s">
        <v>541</v>
      </c>
      <c r="F1224" s="1" t="s">
        <v>19</v>
      </c>
      <c r="G1224" s="1" t="s">
        <v>44</v>
      </c>
      <c r="H1224" s="1" t="s">
        <v>34</v>
      </c>
      <c r="I1224" s="1" t="s">
        <v>22</v>
      </c>
      <c r="J1224" s="3">
        <v>-127413</v>
      </c>
      <c r="K1224" s="1" t="s">
        <v>669</v>
      </c>
      <c r="L1224" s="1" t="s">
        <v>22</v>
      </c>
      <c r="M1224" s="1" t="s">
        <v>22</v>
      </c>
      <c r="N1224" s="1" t="s">
        <v>667</v>
      </c>
      <c r="O1224" s="2">
        <v>40451</v>
      </c>
      <c r="P1224" s="2">
        <v>40469</v>
      </c>
      <c r="Q1224" s="1" t="s">
        <v>23</v>
      </c>
    </row>
    <row r="1225" spans="1:17" x14ac:dyDescent="0.25">
      <c r="A1225" s="1" t="s">
        <v>24</v>
      </c>
      <c r="B1225" s="1" t="s">
        <v>541</v>
      </c>
      <c r="C1225" s="1" t="s">
        <v>690</v>
      </c>
      <c r="D1225" s="1" t="s">
        <v>681</v>
      </c>
      <c r="E1225" s="1" t="s">
        <v>541</v>
      </c>
      <c r="F1225" s="1" t="s">
        <v>19</v>
      </c>
      <c r="G1225" s="1" t="s">
        <v>187</v>
      </c>
      <c r="H1225" s="1" t="s">
        <v>21</v>
      </c>
      <c r="I1225" s="1" t="s">
        <v>22</v>
      </c>
      <c r="J1225" s="3">
        <v>-29325</v>
      </c>
      <c r="K1225" s="1" t="s">
        <v>452</v>
      </c>
      <c r="L1225" s="1" t="s">
        <v>22</v>
      </c>
      <c r="M1225" s="1" t="s">
        <v>22</v>
      </c>
      <c r="N1225" s="1" t="s">
        <v>690</v>
      </c>
      <c r="O1225" s="2">
        <v>40451</v>
      </c>
      <c r="P1225" s="2">
        <v>40469</v>
      </c>
      <c r="Q1225" s="1" t="s">
        <v>23</v>
      </c>
    </row>
    <row r="1226" spans="1:17" x14ac:dyDescent="0.25">
      <c r="A1226" s="1" t="s">
        <v>17</v>
      </c>
      <c r="B1226" s="1" t="s">
        <v>541</v>
      </c>
      <c r="C1226" s="1" t="s">
        <v>673</v>
      </c>
      <c r="D1226" s="1" t="s">
        <v>691</v>
      </c>
      <c r="E1226" s="1" t="s">
        <v>541</v>
      </c>
      <c r="F1226" s="1" t="s">
        <v>19</v>
      </c>
      <c r="G1226" s="1" t="s">
        <v>387</v>
      </c>
      <c r="H1226" s="1" t="s">
        <v>49</v>
      </c>
      <c r="I1226" s="1" t="s">
        <v>22</v>
      </c>
      <c r="J1226" s="3">
        <v>-257</v>
      </c>
      <c r="K1226" s="1" t="s">
        <v>675</v>
      </c>
      <c r="L1226" s="1" t="s">
        <v>22</v>
      </c>
      <c r="M1226" s="1" t="s">
        <v>22</v>
      </c>
      <c r="N1226" s="1" t="s">
        <v>673</v>
      </c>
      <c r="O1226" s="2">
        <v>40451</v>
      </c>
      <c r="P1226" s="2">
        <v>40469</v>
      </c>
      <c r="Q1226" s="1" t="s">
        <v>23</v>
      </c>
    </row>
    <row r="1227" spans="1:17" x14ac:dyDescent="0.25">
      <c r="A1227" s="1" t="s">
        <v>17</v>
      </c>
      <c r="B1227" s="1" t="s">
        <v>541</v>
      </c>
      <c r="C1227" s="1" t="s">
        <v>673</v>
      </c>
      <c r="D1227" s="1" t="s">
        <v>692</v>
      </c>
      <c r="E1227" s="1" t="s">
        <v>541</v>
      </c>
      <c r="F1227" s="1" t="s">
        <v>19</v>
      </c>
      <c r="G1227" s="1" t="s">
        <v>379</v>
      </c>
      <c r="H1227" s="1" t="s">
        <v>49</v>
      </c>
      <c r="I1227" s="1" t="s">
        <v>22</v>
      </c>
      <c r="J1227" s="3">
        <v>-65833</v>
      </c>
      <c r="K1227" s="1" t="s">
        <v>675</v>
      </c>
      <c r="L1227" s="1" t="s">
        <v>22</v>
      </c>
      <c r="M1227" s="1" t="s">
        <v>22</v>
      </c>
      <c r="N1227" s="1" t="s">
        <v>673</v>
      </c>
      <c r="O1227" s="2">
        <v>40451</v>
      </c>
      <c r="P1227" s="2">
        <v>40469</v>
      </c>
      <c r="Q1227" s="1" t="s">
        <v>23</v>
      </c>
    </row>
    <row r="1228" spans="1:17" x14ac:dyDescent="0.25">
      <c r="A1228" s="1" t="s">
        <v>24</v>
      </c>
      <c r="B1228" s="1" t="s">
        <v>541</v>
      </c>
      <c r="C1228" s="1" t="s">
        <v>693</v>
      </c>
      <c r="D1228" s="1" t="s">
        <v>629</v>
      </c>
      <c r="E1228" s="1" t="s">
        <v>541</v>
      </c>
      <c r="F1228" s="1" t="s">
        <v>19</v>
      </c>
      <c r="G1228" s="1" t="s">
        <v>44</v>
      </c>
      <c r="H1228" s="1" t="s">
        <v>34</v>
      </c>
      <c r="I1228" s="1" t="s">
        <v>22</v>
      </c>
      <c r="J1228" s="3">
        <v>20000</v>
      </c>
      <c r="K1228" s="1" t="s">
        <v>694</v>
      </c>
      <c r="L1228" s="1" t="s">
        <v>22</v>
      </c>
      <c r="M1228" s="1" t="s">
        <v>22</v>
      </c>
      <c r="N1228" s="1" t="s">
        <v>693</v>
      </c>
      <c r="O1228" s="2">
        <v>40482</v>
      </c>
      <c r="P1228" s="2">
        <v>40487</v>
      </c>
      <c r="Q1228" s="1" t="s">
        <v>23</v>
      </c>
    </row>
    <row r="1229" spans="1:17" x14ac:dyDescent="0.25">
      <c r="A1229" s="1" t="s">
        <v>24</v>
      </c>
      <c r="B1229" s="1" t="s">
        <v>541</v>
      </c>
      <c r="C1229" s="1" t="s">
        <v>695</v>
      </c>
      <c r="D1229" s="1" t="s">
        <v>666</v>
      </c>
      <c r="E1229" s="1" t="s">
        <v>541</v>
      </c>
      <c r="F1229" s="1" t="s">
        <v>19</v>
      </c>
      <c r="G1229" s="1" t="s">
        <v>174</v>
      </c>
      <c r="H1229" s="1" t="s">
        <v>175</v>
      </c>
      <c r="I1229" s="1" t="s">
        <v>22</v>
      </c>
      <c r="J1229" s="3">
        <v>2035</v>
      </c>
      <c r="K1229" s="1" t="s">
        <v>696</v>
      </c>
      <c r="L1229" s="1" t="s">
        <v>22</v>
      </c>
      <c r="M1229" s="1" t="s">
        <v>22</v>
      </c>
      <c r="N1229" s="1" t="s">
        <v>695</v>
      </c>
      <c r="O1229" s="2">
        <v>40482</v>
      </c>
      <c r="P1229" s="2">
        <v>40491</v>
      </c>
      <c r="Q1229" s="1" t="s">
        <v>23</v>
      </c>
    </row>
    <row r="1230" spans="1:17" x14ac:dyDescent="0.25">
      <c r="A1230" s="1" t="s">
        <v>24</v>
      </c>
      <c r="B1230" s="1" t="s">
        <v>541</v>
      </c>
      <c r="C1230" s="1" t="s">
        <v>695</v>
      </c>
      <c r="D1230" s="1" t="s">
        <v>666</v>
      </c>
      <c r="E1230" s="1" t="s">
        <v>541</v>
      </c>
      <c r="F1230" s="1" t="s">
        <v>19</v>
      </c>
      <c r="G1230" s="1" t="s">
        <v>174</v>
      </c>
      <c r="H1230" s="1" t="s">
        <v>175</v>
      </c>
      <c r="I1230" s="1" t="s">
        <v>22</v>
      </c>
      <c r="J1230" s="3">
        <v>507</v>
      </c>
      <c r="K1230" s="1" t="s">
        <v>696</v>
      </c>
      <c r="L1230" s="1" t="s">
        <v>22</v>
      </c>
      <c r="M1230" s="1" t="s">
        <v>22</v>
      </c>
      <c r="N1230" s="1" t="s">
        <v>695</v>
      </c>
      <c r="O1230" s="2">
        <v>40482</v>
      </c>
      <c r="P1230" s="2">
        <v>40491</v>
      </c>
      <c r="Q1230" s="1" t="s">
        <v>23</v>
      </c>
    </row>
    <row r="1231" spans="1:17" x14ac:dyDescent="0.25">
      <c r="A1231" s="1" t="s">
        <v>24</v>
      </c>
      <c r="B1231" s="1" t="s">
        <v>541</v>
      </c>
      <c r="C1231" s="1" t="s">
        <v>697</v>
      </c>
      <c r="D1231" s="1" t="s">
        <v>681</v>
      </c>
      <c r="E1231" s="1" t="s">
        <v>541</v>
      </c>
      <c r="F1231" s="1" t="s">
        <v>19</v>
      </c>
      <c r="G1231" s="1" t="s">
        <v>187</v>
      </c>
      <c r="H1231" s="1" t="s">
        <v>21</v>
      </c>
      <c r="I1231" s="1" t="s">
        <v>22</v>
      </c>
      <c r="J1231" s="3">
        <v>-32582.33</v>
      </c>
      <c r="K1231" s="1" t="s">
        <v>452</v>
      </c>
      <c r="L1231" s="1" t="s">
        <v>22</v>
      </c>
      <c r="M1231" s="1" t="s">
        <v>22</v>
      </c>
      <c r="N1231" s="1" t="s">
        <v>697</v>
      </c>
      <c r="O1231" s="2">
        <v>40482</v>
      </c>
      <c r="P1231" s="2">
        <v>40487</v>
      </c>
      <c r="Q1231" s="1" t="s">
        <v>23</v>
      </c>
    </row>
    <row r="1232" spans="1:17" x14ac:dyDescent="0.25">
      <c r="A1232" s="1" t="s">
        <v>24</v>
      </c>
      <c r="B1232" s="1" t="s">
        <v>541</v>
      </c>
      <c r="C1232" s="1" t="s">
        <v>698</v>
      </c>
      <c r="D1232" s="1" t="s">
        <v>666</v>
      </c>
      <c r="E1232" s="1" t="s">
        <v>541</v>
      </c>
      <c r="F1232" s="1" t="s">
        <v>19</v>
      </c>
      <c r="G1232" s="1" t="s">
        <v>174</v>
      </c>
      <c r="H1232" s="1" t="s">
        <v>175</v>
      </c>
      <c r="I1232" s="1" t="s">
        <v>22</v>
      </c>
      <c r="J1232" s="3">
        <v>2035</v>
      </c>
      <c r="K1232" s="1" t="s">
        <v>696</v>
      </c>
      <c r="L1232" s="1" t="s">
        <v>22</v>
      </c>
      <c r="M1232" s="1" t="s">
        <v>699</v>
      </c>
      <c r="N1232" s="1" t="s">
        <v>698</v>
      </c>
      <c r="O1232" s="2">
        <v>40512</v>
      </c>
      <c r="P1232" s="2">
        <v>40513</v>
      </c>
      <c r="Q1232" s="1" t="s">
        <v>23</v>
      </c>
    </row>
    <row r="1233" spans="1:17" x14ac:dyDescent="0.25">
      <c r="A1233" s="1" t="s">
        <v>24</v>
      </c>
      <c r="B1233" s="1" t="s">
        <v>541</v>
      </c>
      <c r="C1233" s="1" t="s">
        <v>698</v>
      </c>
      <c r="D1233" s="1" t="s">
        <v>666</v>
      </c>
      <c r="E1233" s="1" t="s">
        <v>541</v>
      </c>
      <c r="F1233" s="1" t="s">
        <v>19</v>
      </c>
      <c r="G1233" s="1" t="s">
        <v>174</v>
      </c>
      <c r="H1233" s="1" t="s">
        <v>175</v>
      </c>
      <c r="I1233" s="1" t="s">
        <v>22</v>
      </c>
      <c r="J1233" s="3">
        <v>507</v>
      </c>
      <c r="K1233" s="1" t="s">
        <v>696</v>
      </c>
      <c r="L1233" s="1" t="s">
        <v>22</v>
      </c>
      <c r="M1233" s="1" t="s">
        <v>699</v>
      </c>
      <c r="N1233" s="1" t="s">
        <v>698</v>
      </c>
      <c r="O1233" s="2">
        <v>40512</v>
      </c>
      <c r="P1233" s="2">
        <v>40513</v>
      </c>
      <c r="Q1233" s="1" t="s">
        <v>23</v>
      </c>
    </row>
    <row r="1234" spans="1:17" x14ac:dyDescent="0.25">
      <c r="A1234" s="1" t="s">
        <v>17</v>
      </c>
      <c r="B1234" s="1" t="s">
        <v>541</v>
      </c>
      <c r="C1234" s="1" t="s">
        <v>700</v>
      </c>
      <c r="D1234" s="1" t="s">
        <v>681</v>
      </c>
      <c r="E1234" s="1" t="s">
        <v>541</v>
      </c>
      <c r="F1234" s="1" t="s">
        <v>19</v>
      </c>
      <c r="G1234" s="1" t="s">
        <v>187</v>
      </c>
      <c r="H1234" s="1" t="s">
        <v>21</v>
      </c>
      <c r="I1234" s="1" t="s">
        <v>22</v>
      </c>
      <c r="J1234" s="3">
        <v>-2070</v>
      </c>
      <c r="K1234" s="1" t="s">
        <v>457</v>
      </c>
      <c r="L1234" s="1" t="s">
        <v>22</v>
      </c>
      <c r="M1234" s="1" t="s">
        <v>22</v>
      </c>
      <c r="N1234" s="1" t="s">
        <v>700</v>
      </c>
      <c r="O1234" s="2">
        <v>40512</v>
      </c>
      <c r="P1234" s="2">
        <v>40520</v>
      </c>
      <c r="Q1234" s="1" t="s">
        <v>23</v>
      </c>
    </row>
    <row r="1235" spans="1:17" x14ac:dyDescent="0.25">
      <c r="A1235" s="1" t="s">
        <v>24</v>
      </c>
      <c r="B1235" s="1" t="s">
        <v>541</v>
      </c>
      <c r="C1235" s="1" t="s">
        <v>701</v>
      </c>
      <c r="D1235" s="1" t="s">
        <v>681</v>
      </c>
      <c r="E1235" s="1" t="s">
        <v>541</v>
      </c>
      <c r="F1235" s="1" t="s">
        <v>19</v>
      </c>
      <c r="G1235" s="1" t="s">
        <v>187</v>
      </c>
      <c r="H1235" s="1" t="s">
        <v>21</v>
      </c>
      <c r="I1235" s="1" t="s">
        <v>22</v>
      </c>
      <c r="J1235" s="3">
        <v>61907.33</v>
      </c>
      <c r="K1235" s="1" t="s">
        <v>452</v>
      </c>
      <c r="L1235" s="1" t="s">
        <v>22</v>
      </c>
      <c r="M1235" s="1" t="s">
        <v>22</v>
      </c>
      <c r="N1235" s="1" t="s">
        <v>701</v>
      </c>
      <c r="O1235" s="2">
        <v>40512</v>
      </c>
      <c r="P1235" s="2">
        <v>40520</v>
      </c>
      <c r="Q1235" s="1" t="s">
        <v>23</v>
      </c>
    </row>
    <row r="1236" spans="1:17" x14ac:dyDescent="0.25">
      <c r="A1236" s="1" t="s">
        <v>24</v>
      </c>
      <c r="B1236" s="1" t="s">
        <v>541</v>
      </c>
      <c r="C1236" s="1" t="s">
        <v>702</v>
      </c>
      <c r="D1236" s="1" t="s">
        <v>671</v>
      </c>
      <c r="E1236" s="1" t="s">
        <v>541</v>
      </c>
      <c r="F1236" s="1" t="s">
        <v>19</v>
      </c>
      <c r="G1236" s="1" t="s">
        <v>216</v>
      </c>
      <c r="H1236" s="1" t="s">
        <v>21</v>
      </c>
      <c r="I1236" s="1" t="s">
        <v>22</v>
      </c>
      <c r="J1236" s="3">
        <v>99425</v>
      </c>
      <c r="K1236" s="1" t="s">
        <v>703</v>
      </c>
      <c r="L1236" s="1" t="s">
        <v>22</v>
      </c>
      <c r="M1236" s="1" t="s">
        <v>22</v>
      </c>
      <c r="N1236" s="1" t="s">
        <v>702</v>
      </c>
      <c r="O1236" s="2">
        <v>40543</v>
      </c>
      <c r="P1236" s="2">
        <v>40583</v>
      </c>
      <c r="Q1236" s="1" t="s">
        <v>23</v>
      </c>
    </row>
    <row r="1237" spans="1:17" x14ac:dyDescent="0.25">
      <c r="A1237" s="1" t="s">
        <v>24</v>
      </c>
      <c r="B1237" s="1" t="s">
        <v>541</v>
      </c>
      <c r="C1237" s="1" t="s">
        <v>702</v>
      </c>
      <c r="D1237" s="1" t="s">
        <v>676</v>
      </c>
      <c r="E1237" s="1" t="s">
        <v>541</v>
      </c>
      <c r="F1237" s="1" t="s">
        <v>19</v>
      </c>
      <c r="G1237" s="1" t="s">
        <v>59</v>
      </c>
      <c r="H1237" s="1" t="s">
        <v>21</v>
      </c>
      <c r="I1237" s="1" t="s">
        <v>22</v>
      </c>
      <c r="J1237" s="3">
        <v>13926</v>
      </c>
      <c r="K1237" s="1" t="s">
        <v>166</v>
      </c>
      <c r="L1237" s="1" t="s">
        <v>22</v>
      </c>
      <c r="M1237" s="1" t="s">
        <v>22</v>
      </c>
      <c r="N1237" s="1" t="s">
        <v>702</v>
      </c>
      <c r="O1237" s="2">
        <v>40543</v>
      </c>
      <c r="P1237" s="2">
        <v>40583</v>
      </c>
      <c r="Q1237" s="1" t="s">
        <v>23</v>
      </c>
    </row>
    <row r="1238" spans="1:17" x14ac:dyDescent="0.25">
      <c r="A1238" s="1" t="s">
        <v>54</v>
      </c>
      <c r="B1238" s="1" t="s">
        <v>371</v>
      </c>
      <c r="C1238" s="1" t="s">
        <v>458</v>
      </c>
      <c r="D1238" s="1" t="s">
        <v>674</v>
      </c>
      <c r="E1238" s="1" t="s">
        <v>541</v>
      </c>
      <c r="F1238" s="1" t="s">
        <v>19</v>
      </c>
      <c r="G1238" s="1" t="s">
        <v>33</v>
      </c>
      <c r="H1238" s="1" t="s">
        <v>21</v>
      </c>
      <c r="I1238" s="1" t="s">
        <v>22</v>
      </c>
      <c r="J1238" s="3">
        <v>-361795</v>
      </c>
      <c r="K1238" s="1" t="s">
        <v>459</v>
      </c>
      <c r="L1238" s="1" t="s">
        <v>22</v>
      </c>
      <c r="M1238" s="1" t="s">
        <v>22</v>
      </c>
      <c r="N1238" s="1" t="s">
        <v>458</v>
      </c>
      <c r="O1238" s="2">
        <v>40543</v>
      </c>
      <c r="P1238" s="2">
        <v>40592</v>
      </c>
      <c r="Q1238" s="1" t="s">
        <v>23</v>
      </c>
    </row>
    <row r="1239" spans="1:17" x14ac:dyDescent="0.25">
      <c r="A1239" s="1" t="s">
        <v>54</v>
      </c>
      <c r="B1239" s="1" t="s">
        <v>371</v>
      </c>
      <c r="C1239" s="1" t="s">
        <v>458</v>
      </c>
      <c r="D1239" s="1" t="s">
        <v>625</v>
      </c>
      <c r="E1239" s="1" t="s">
        <v>620</v>
      </c>
      <c r="F1239" s="1" t="s">
        <v>19</v>
      </c>
      <c r="G1239" s="1" t="s">
        <v>43</v>
      </c>
      <c r="H1239" s="1" t="s">
        <v>21</v>
      </c>
      <c r="I1239" s="1" t="s">
        <v>22</v>
      </c>
      <c r="J1239" s="3">
        <v>-6186</v>
      </c>
      <c r="K1239" s="1" t="s">
        <v>459</v>
      </c>
      <c r="L1239" s="1" t="s">
        <v>22</v>
      </c>
      <c r="M1239" s="1" t="s">
        <v>22</v>
      </c>
      <c r="N1239" s="1" t="s">
        <v>458</v>
      </c>
      <c r="O1239" s="2">
        <v>40543</v>
      </c>
      <c r="P1239" s="2">
        <v>40592</v>
      </c>
      <c r="Q1239" s="1" t="s">
        <v>23</v>
      </c>
    </row>
    <row r="1240" spans="1:17" x14ac:dyDescent="0.25">
      <c r="A1240" s="1" t="s">
        <v>54</v>
      </c>
      <c r="B1240" s="1" t="s">
        <v>371</v>
      </c>
      <c r="C1240" s="1" t="s">
        <v>458</v>
      </c>
      <c r="D1240" s="1" t="s">
        <v>626</v>
      </c>
      <c r="E1240" s="1" t="s">
        <v>622</v>
      </c>
      <c r="F1240" s="1" t="s">
        <v>19</v>
      </c>
      <c r="G1240" s="1" t="s">
        <v>43</v>
      </c>
      <c r="H1240" s="1" t="s">
        <v>21</v>
      </c>
      <c r="I1240" s="1" t="s">
        <v>22</v>
      </c>
      <c r="J1240" s="3">
        <v>-2508</v>
      </c>
      <c r="K1240" s="1" t="s">
        <v>459</v>
      </c>
      <c r="L1240" s="1" t="s">
        <v>22</v>
      </c>
      <c r="M1240" s="1" t="s">
        <v>22</v>
      </c>
      <c r="N1240" s="1" t="s">
        <v>458</v>
      </c>
      <c r="O1240" s="2">
        <v>40543</v>
      </c>
      <c r="P1240" s="2">
        <v>40592</v>
      </c>
      <c r="Q1240" s="1" t="s">
        <v>23</v>
      </c>
    </row>
    <row r="1241" spans="1:17" x14ac:dyDescent="0.25">
      <c r="A1241" s="1" t="s">
        <v>54</v>
      </c>
      <c r="B1241" s="1" t="s">
        <v>371</v>
      </c>
      <c r="C1241" s="1" t="s">
        <v>458</v>
      </c>
      <c r="D1241" s="1" t="s">
        <v>676</v>
      </c>
      <c r="E1241" s="1" t="s">
        <v>541</v>
      </c>
      <c r="F1241" s="1" t="s">
        <v>19</v>
      </c>
      <c r="G1241" s="1" t="s">
        <v>59</v>
      </c>
      <c r="H1241" s="1" t="s">
        <v>21</v>
      </c>
      <c r="I1241" s="1" t="s">
        <v>22</v>
      </c>
      <c r="J1241" s="3">
        <v>-21017</v>
      </c>
      <c r="K1241" s="1" t="s">
        <v>459</v>
      </c>
      <c r="L1241" s="1" t="s">
        <v>22</v>
      </c>
      <c r="M1241" s="1" t="s">
        <v>22</v>
      </c>
      <c r="N1241" s="1" t="s">
        <v>458</v>
      </c>
      <c r="O1241" s="2">
        <v>40543</v>
      </c>
      <c r="P1241" s="2">
        <v>40592</v>
      </c>
      <c r="Q1241" s="1" t="s">
        <v>23</v>
      </c>
    </row>
    <row r="1242" spans="1:17" x14ac:dyDescent="0.25">
      <c r="A1242" s="1" t="s">
        <v>54</v>
      </c>
      <c r="B1242" s="1" t="s">
        <v>371</v>
      </c>
      <c r="C1242" s="1" t="s">
        <v>458</v>
      </c>
      <c r="D1242" s="1" t="s">
        <v>676</v>
      </c>
      <c r="E1242" s="1" t="s">
        <v>541</v>
      </c>
      <c r="F1242" s="1" t="s">
        <v>19</v>
      </c>
      <c r="G1242" s="1" t="s">
        <v>59</v>
      </c>
      <c r="H1242" s="1" t="s">
        <v>21</v>
      </c>
      <c r="I1242" s="1" t="s">
        <v>22</v>
      </c>
      <c r="J1242" s="3">
        <v>-666519</v>
      </c>
      <c r="K1242" s="1" t="s">
        <v>459</v>
      </c>
      <c r="L1242" s="1" t="s">
        <v>22</v>
      </c>
      <c r="M1242" s="1" t="s">
        <v>22</v>
      </c>
      <c r="N1242" s="1" t="s">
        <v>458</v>
      </c>
      <c r="O1242" s="2">
        <v>40543</v>
      </c>
      <c r="P1242" s="2">
        <v>40592</v>
      </c>
      <c r="Q1242" s="1" t="s">
        <v>23</v>
      </c>
    </row>
    <row r="1243" spans="1:17" x14ac:dyDescent="0.25">
      <c r="A1243" s="1" t="s">
        <v>24</v>
      </c>
      <c r="B1243" s="1" t="s">
        <v>541</v>
      </c>
      <c r="C1243" s="1" t="s">
        <v>704</v>
      </c>
      <c r="D1243" s="1" t="s">
        <v>676</v>
      </c>
      <c r="E1243" s="1" t="s">
        <v>541</v>
      </c>
      <c r="F1243" s="1" t="s">
        <v>19</v>
      </c>
      <c r="G1243" s="1" t="s">
        <v>59</v>
      </c>
      <c r="H1243" s="1" t="s">
        <v>21</v>
      </c>
      <c r="I1243" s="1" t="s">
        <v>22</v>
      </c>
      <c r="J1243" s="3">
        <v>6673</v>
      </c>
      <c r="K1243" s="1" t="s">
        <v>705</v>
      </c>
      <c r="L1243" s="1" t="s">
        <v>22</v>
      </c>
      <c r="M1243" s="1" t="s">
        <v>22</v>
      </c>
      <c r="N1243" s="1" t="s">
        <v>704</v>
      </c>
      <c r="O1243" s="2">
        <v>40543</v>
      </c>
      <c r="P1243" s="2">
        <v>40575</v>
      </c>
      <c r="Q1243" s="1" t="s">
        <v>23</v>
      </c>
    </row>
    <row r="1244" spans="1:17" x14ac:dyDescent="0.25">
      <c r="A1244" s="1" t="s">
        <v>24</v>
      </c>
      <c r="B1244" s="1" t="s">
        <v>541</v>
      </c>
      <c r="C1244" s="1" t="s">
        <v>702</v>
      </c>
      <c r="D1244" s="1" t="s">
        <v>674</v>
      </c>
      <c r="E1244" s="1" t="s">
        <v>541</v>
      </c>
      <c r="F1244" s="1" t="s">
        <v>19</v>
      </c>
      <c r="G1244" s="1" t="s">
        <v>33</v>
      </c>
      <c r="H1244" s="1" t="s">
        <v>21</v>
      </c>
      <c r="I1244" s="1" t="s">
        <v>22</v>
      </c>
      <c r="J1244" s="3">
        <v>4256</v>
      </c>
      <c r="K1244" s="1" t="s">
        <v>706</v>
      </c>
      <c r="L1244" s="1" t="s">
        <v>22</v>
      </c>
      <c r="M1244" s="1" t="s">
        <v>22</v>
      </c>
      <c r="N1244" s="1" t="s">
        <v>702</v>
      </c>
      <c r="O1244" s="2">
        <v>40543</v>
      </c>
      <c r="P1244" s="2">
        <v>40583</v>
      </c>
      <c r="Q1244" s="1" t="s">
        <v>23</v>
      </c>
    </row>
    <row r="1245" spans="1:17" x14ac:dyDescent="0.25">
      <c r="A1245" s="1" t="s">
        <v>24</v>
      </c>
      <c r="B1245" s="1" t="s">
        <v>541</v>
      </c>
      <c r="C1245" s="1" t="s">
        <v>707</v>
      </c>
      <c r="D1245" s="1" t="s">
        <v>676</v>
      </c>
      <c r="E1245" s="1" t="s">
        <v>541</v>
      </c>
      <c r="F1245" s="1" t="s">
        <v>19</v>
      </c>
      <c r="G1245" s="1" t="s">
        <v>59</v>
      </c>
      <c r="H1245" s="1" t="s">
        <v>21</v>
      </c>
      <c r="I1245" s="1" t="s">
        <v>22</v>
      </c>
      <c r="J1245" s="3">
        <v>-77610</v>
      </c>
      <c r="K1245" s="1" t="s">
        <v>708</v>
      </c>
      <c r="L1245" s="1" t="s">
        <v>22</v>
      </c>
      <c r="M1245" s="1" t="s">
        <v>22</v>
      </c>
      <c r="N1245" s="1" t="s">
        <v>707</v>
      </c>
      <c r="O1245" s="2">
        <v>40543</v>
      </c>
      <c r="P1245" s="2">
        <v>40591</v>
      </c>
      <c r="Q1245" s="1" t="s">
        <v>23</v>
      </c>
    </row>
    <row r="1246" spans="1:17" x14ac:dyDescent="0.25">
      <c r="A1246" s="1" t="s">
        <v>54</v>
      </c>
      <c r="B1246" s="1" t="s">
        <v>541</v>
      </c>
      <c r="C1246" s="1" t="s">
        <v>709</v>
      </c>
      <c r="D1246" s="1" t="s">
        <v>621</v>
      </c>
      <c r="E1246" s="1" t="s">
        <v>622</v>
      </c>
      <c r="F1246" s="1" t="s">
        <v>19</v>
      </c>
      <c r="G1246" s="1" t="s">
        <v>228</v>
      </c>
      <c r="H1246" s="1" t="s">
        <v>21</v>
      </c>
      <c r="I1246" s="1" t="s">
        <v>22</v>
      </c>
      <c r="J1246" s="3">
        <v>-295553</v>
      </c>
      <c r="K1246" s="1" t="s">
        <v>460</v>
      </c>
      <c r="L1246" s="1" t="s">
        <v>22</v>
      </c>
      <c r="M1246" s="1" t="s">
        <v>22</v>
      </c>
      <c r="N1246" s="1" t="s">
        <v>709</v>
      </c>
      <c r="O1246" s="2">
        <v>40543</v>
      </c>
      <c r="P1246" s="2">
        <v>40575</v>
      </c>
      <c r="Q1246" s="1" t="s">
        <v>23</v>
      </c>
    </row>
    <row r="1247" spans="1:17" x14ac:dyDescent="0.25">
      <c r="A1247" s="1" t="s">
        <v>54</v>
      </c>
      <c r="B1247" s="1" t="s">
        <v>541</v>
      </c>
      <c r="C1247" s="1" t="s">
        <v>709</v>
      </c>
      <c r="D1247" s="1" t="s">
        <v>619</v>
      </c>
      <c r="E1247" s="1" t="s">
        <v>620</v>
      </c>
      <c r="F1247" s="1" t="s">
        <v>19</v>
      </c>
      <c r="G1247" s="1" t="s">
        <v>228</v>
      </c>
      <c r="H1247" s="1" t="s">
        <v>21</v>
      </c>
      <c r="I1247" s="1" t="s">
        <v>22</v>
      </c>
      <c r="J1247" s="3">
        <v>-605179.80000000005</v>
      </c>
      <c r="K1247" s="1" t="s">
        <v>460</v>
      </c>
      <c r="L1247" s="1" t="s">
        <v>22</v>
      </c>
      <c r="M1247" s="1" t="s">
        <v>22</v>
      </c>
      <c r="N1247" s="1" t="s">
        <v>709</v>
      </c>
      <c r="O1247" s="2">
        <v>40543</v>
      </c>
      <c r="P1247" s="2">
        <v>40575</v>
      </c>
      <c r="Q1247" s="1" t="s">
        <v>23</v>
      </c>
    </row>
    <row r="1248" spans="1:17" x14ac:dyDescent="0.25">
      <c r="A1248" s="1" t="s">
        <v>54</v>
      </c>
      <c r="B1248" s="1" t="s">
        <v>541</v>
      </c>
      <c r="C1248" s="1" t="s">
        <v>710</v>
      </c>
      <c r="D1248" s="1" t="s">
        <v>636</v>
      </c>
      <c r="E1248" s="1" t="s">
        <v>620</v>
      </c>
      <c r="F1248" s="1" t="s">
        <v>19</v>
      </c>
      <c r="G1248" s="1" t="s">
        <v>216</v>
      </c>
      <c r="H1248" s="1" t="s">
        <v>21</v>
      </c>
      <c r="I1248" s="1" t="s">
        <v>22</v>
      </c>
      <c r="J1248" s="3">
        <v>211399</v>
      </c>
      <c r="K1248" s="1" t="s">
        <v>460</v>
      </c>
      <c r="L1248" s="1" t="s">
        <v>22</v>
      </c>
      <c r="M1248" s="1" t="s">
        <v>22</v>
      </c>
      <c r="N1248" s="1" t="s">
        <v>710</v>
      </c>
      <c r="O1248" s="2">
        <v>40543</v>
      </c>
      <c r="P1248" s="2">
        <v>40575</v>
      </c>
      <c r="Q1248" s="1" t="s">
        <v>23</v>
      </c>
    </row>
    <row r="1249" spans="1:17" x14ac:dyDescent="0.25">
      <c r="A1249" s="1" t="s">
        <v>54</v>
      </c>
      <c r="B1249" s="1" t="s">
        <v>371</v>
      </c>
      <c r="C1249" s="1" t="s">
        <v>458</v>
      </c>
      <c r="D1249" s="1" t="s">
        <v>668</v>
      </c>
      <c r="E1249" s="1" t="s">
        <v>541</v>
      </c>
      <c r="F1249" s="1" t="s">
        <v>19</v>
      </c>
      <c r="G1249" s="1" t="s">
        <v>60</v>
      </c>
      <c r="H1249" s="1" t="s">
        <v>21</v>
      </c>
      <c r="I1249" s="1" t="s">
        <v>22</v>
      </c>
      <c r="J1249" s="3">
        <v>-662</v>
      </c>
      <c r="K1249" s="1" t="s">
        <v>459</v>
      </c>
      <c r="L1249" s="1" t="s">
        <v>22</v>
      </c>
      <c r="M1249" s="1" t="s">
        <v>22</v>
      </c>
      <c r="N1249" s="1" t="s">
        <v>458</v>
      </c>
      <c r="O1249" s="2">
        <v>40543</v>
      </c>
      <c r="P1249" s="2">
        <v>40592</v>
      </c>
      <c r="Q1249" s="1" t="s">
        <v>23</v>
      </c>
    </row>
    <row r="1250" spans="1:17" x14ac:dyDescent="0.25">
      <c r="A1250" s="1" t="s">
        <v>54</v>
      </c>
      <c r="B1250" s="1" t="s">
        <v>371</v>
      </c>
      <c r="C1250" s="1" t="s">
        <v>458</v>
      </c>
      <c r="D1250" s="1" t="s">
        <v>672</v>
      </c>
      <c r="E1250" s="1" t="s">
        <v>541</v>
      </c>
      <c r="F1250" s="1" t="s">
        <v>19</v>
      </c>
      <c r="G1250" s="1" t="s">
        <v>228</v>
      </c>
      <c r="H1250" s="1" t="s">
        <v>21</v>
      </c>
      <c r="I1250" s="1" t="s">
        <v>22</v>
      </c>
      <c r="J1250" s="3">
        <v>433857</v>
      </c>
      <c r="K1250" s="1" t="s">
        <v>459</v>
      </c>
      <c r="L1250" s="1" t="s">
        <v>22</v>
      </c>
      <c r="M1250" s="1" t="s">
        <v>22</v>
      </c>
      <c r="N1250" s="1" t="s">
        <v>458</v>
      </c>
      <c r="O1250" s="2">
        <v>40543</v>
      </c>
      <c r="P1250" s="2">
        <v>40592</v>
      </c>
      <c r="Q1250" s="1" t="s">
        <v>23</v>
      </c>
    </row>
    <row r="1251" spans="1:17" x14ac:dyDescent="0.25">
      <c r="A1251" s="1" t="s">
        <v>54</v>
      </c>
      <c r="B1251" s="1" t="s">
        <v>371</v>
      </c>
      <c r="C1251" s="1" t="s">
        <v>458</v>
      </c>
      <c r="D1251" s="1" t="s">
        <v>645</v>
      </c>
      <c r="E1251" s="1" t="s">
        <v>620</v>
      </c>
      <c r="F1251" s="1" t="s">
        <v>19</v>
      </c>
      <c r="G1251" s="1" t="s">
        <v>204</v>
      </c>
      <c r="H1251" s="1" t="s">
        <v>21</v>
      </c>
      <c r="I1251" s="1" t="s">
        <v>22</v>
      </c>
      <c r="J1251" s="3">
        <v>-400294.3</v>
      </c>
      <c r="K1251" s="1" t="s">
        <v>459</v>
      </c>
      <c r="L1251" s="1" t="s">
        <v>22</v>
      </c>
      <c r="M1251" s="1" t="s">
        <v>22</v>
      </c>
      <c r="N1251" s="1" t="s">
        <v>458</v>
      </c>
      <c r="O1251" s="2">
        <v>40543</v>
      </c>
      <c r="P1251" s="2">
        <v>40592</v>
      </c>
      <c r="Q1251" s="1" t="s">
        <v>23</v>
      </c>
    </row>
    <row r="1252" spans="1:17" x14ac:dyDescent="0.25">
      <c r="A1252" s="1" t="s">
        <v>54</v>
      </c>
      <c r="B1252" s="1" t="s">
        <v>371</v>
      </c>
      <c r="C1252" s="1" t="s">
        <v>458</v>
      </c>
      <c r="D1252" s="1" t="s">
        <v>646</v>
      </c>
      <c r="E1252" s="1" t="s">
        <v>622</v>
      </c>
      <c r="F1252" s="1" t="s">
        <v>19</v>
      </c>
      <c r="G1252" s="1" t="s">
        <v>204</v>
      </c>
      <c r="H1252" s="1" t="s">
        <v>21</v>
      </c>
      <c r="I1252" s="1" t="s">
        <v>22</v>
      </c>
      <c r="J1252" s="3">
        <v>-162023.4</v>
      </c>
      <c r="K1252" s="1" t="s">
        <v>459</v>
      </c>
      <c r="L1252" s="1" t="s">
        <v>22</v>
      </c>
      <c r="M1252" s="1" t="s">
        <v>22</v>
      </c>
      <c r="N1252" s="1" t="s">
        <v>458</v>
      </c>
      <c r="O1252" s="2">
        <v>40543</v>
      </c>
      <c r="P1252" s="2">
        <v>40592</v>
      </c>
      <c r="Q1252" s="1" t="s">
        <v>23</v>
      </c>
    </row>
    <row r="1253" spans="1:17" x14ac:dyDescent="0.25">
      <c r="A1253" s="1" t="s">
        <v>54</v>
      </c>
      <c r="B1253" s="1" t="s">
        <v>371</v>
      </c>
      <c r="C1253" s="1" t="s">
        <v>458</v>
      </c>
      <c r="D1253" s="1" t="s">
        <v>671</v>
      </c>
      <c r="E1253" s="1" t="s">
        <v>541</v>
      </c>
      <c r="F1253" s="1" t="s">
        <v>19</v>
      </c>
      <c r="G1253" s="1" t="s">
        <v>216</v>
      </c>
      <c r="H1253" s="1" t="s">
        <v>21</v>
      </c>
      <c r="I1253" s="1" t="s">
        <v>22</v>
      </c>
      <c r="J1253" s="3">
        <v>-171905</v>
      </c>
      <c r="K1253" s="1" t="s">
        <v>459</v>
      </c>
      <c r="L1253" s="1" t="s">
        <v>22</v>
      </c>
      <c r="M1253" s="1" t="s">
        <v>22</v>
      </c>
      <c r="N1253" s="1" t="s">
        <v>458</v>
      </c>
      <c r="O1253" s="2">
        <v>40543</v>
      </c>
      <c r="P1253" s="2">
        <v>40592</v>
      </c>
      <c r="Q1253" s="1" t="s">
        <v>23</v>
      </c>
    </row>
    <row r="1254" spans="1:17" x14ac:dyDescent="0.25">
      <c r="A1254" s="1" t="s">
        <v>24</v>
      </c>
      <c r="B1254" s="1" t="s">
        <v>541</v>
      </c>
      <c r="C1254" s="1" t="s">
        <v>704</v>
      </c>
      <c r="D1254" s="1" t="s">
        <v>670</v>
      </c>
      <c r="E1254" s="1" t="s">
        <v>541</v>
      </c>
      <c r="F1254" s="1" t="s">
        <v>19</v>
      </c>
      <c r="G1254" s="1" t="s">
        <v>61</v>
      </c>
      <c r="H1254" s="1" t="s">
        <v>49</v>
      </c>
      <c r="I1254" s="1" t="s">
        <v>22</v>
      </c>
      <c r="J1254" s="3">
        <v>86571</v>
      </c>
      <c r="K1254" s="1" t="s">
        <v>705</v>
      </c>
      <c r="L1254" s="1" t="s">
        <v>22</v>
      </c>
      <c r="M1254" s="1" t="s">
        <v>22</v>
      </c>
      <c r="N1254" s="1" t="s">
        <v>704</v>
      </c>
      <c r="O1254" s="2">
        <v>40543</v>
      </c>
      <c r="P1254" s="2">
        <v>40575</v>
      </c>
      <c r="Q1254" s="1" t="s">
        <v>23</v>
      </c>
    </row>
    <row r="1255" spans="1:17" x14ac:dyDescent="0.25">
      <c r="A1255" s="1" t="s">
        <v>24</v>
      </c>
      <c r="B1255" s="1" t="s">
        <v>541</v>
      </c>
      <c r="C1255" s="1" t="s">
        <v>704</v>
      </c>
      <c r="D1255" s="1" t="s">
        <v>671</v>
      </c>
      <c r="E1255" s="1" t="s">
        <v>541</v>
      </c>
      <c r="F1255" s="1" t="s">
        <v>19</v>
      </c>
      <c r="G1255" s="1" t="s">
        <v>216</v>
      </c>
      <c r="H1255" s="1" t="s">
        <v>21</v>
      </c>
      <c r="I1255" s="1" t="s">
        <v>22</v>
      </c>
      <c r="J1255" s="3">
        <v>31223</v>
      </c>
      <c r="K1255" s="1" t="s">
        <v>705</v>
      </c>
      <c r="L1255" s="1" t="s">
        <v>22</v>
      </c>
      <c r="M1255" s="1" t="s">
        <v>22</v>
      </c>
      <c r="N1255" s="1" t="s">
        <v>704</v>
      </c>
      <c r="O1255" s="2">
        <v>40543</v>
      </c>
      <c r="P1255" s="2">
        <v>40575</v>
      </c>
      <c r="Q1255" s="1" t="s">
        <v>23</v>
      </c>
    </row>
    <row r="1256" spans="1:17" x14ac:dyDescent="0.25">
      <c r="A1256" s="1" t="s">
        <v>24</v>
      </c>
      <c r="B1256" s="1" t="s">
        <v>541</v>
      </c>
      <c r="C1256" s="1" t="s">
        <v>704</v>
      </c>
      <c r="D1256" s="1" t="s">
        <v>671</v>
      </c>
      <c r="E1256" s="1" t="s">
        <v>541</v>
      </c>
      <c r="F1256" s="1" t="s">
        <v>19</v>
      </c>
      <c r="G1256" s="1" t="s">
        <v>216</v>
      </c>
      <c r="H1256" s="1" t="s">
        <v>21</v>
      </c>
      <c r="I1256" s="1" t="s">
        <v>22</v>
      </c>
      <c r="J1256" s="3">
        <v>-99425</v>
      </c>
      <c r="K1256" s="1" t="s">
        <v>705</v>
      </c>
      <c r="L1256" s="1" t="s">
        <v>22</v>
      </c>
      <c r="M1256" s="1" t="s">
        <v>22</v>
      </c>
      <c r="N1256" s="1" t="s">
        <v>704</v>
      </c>
      <c r="O1256" s="2">
        <v>40543</v>
      </c>
      <c r="P1256" s="2">
        <v>40575</v>
      </c>
      <c r="Q1256" s="1" t="s">
        <v>23</v>
      </c>
    </row>
    <row r="1257" spans="1:17" x14ac:dyDescent="0.25">
      <c r="A1257" s="1" t="s">
        <v>24</v>
      </c>
      <c r="B1257" s="1" t="s">
        <v>541</v>
      </c>
      <c r="C1257" s="1" t="s">
        <v>711</v>
      </c>
      <c r="D1257" s="1" t="s">
        <v>681</v>
      </c>
      <c r="E1257" s="1" t="s">
        <v>541</v>
      </c>
      <c r="F1257" s="1" t="s">
        <v>19</v>
      </c>
      <c r="G1257" s="1" t="s">
        <v>187</v>
      </c>
      <c r="H1257" s="1" t="s">
        <v>21</v>
      </c>
      <c r="I1257" s="1" t="s">
        <v>22</v>
      </c>
      <c r="J1257" s="3">
        <v>-41379</v>
      </c>
      <c r="K1257" s="1" t="s">
        <v>467</v>
      </c>
      <c r="L1257" s="1" t="s">
        <v>22</v>
      </c>
      <c r="M1257" s="1" t="s">
        <v>22</v>
      </c>
      <c r="N1257" s="1" t="s">
        <v>711</v>
      </c>
      <c r="O1257" s="2">
        <v>40543</v>
      </c>
      <c r="P1257" s="2">
        <v>40575</v>
      </c>
      <c r="Q1257" s="1" t="s">
        <v>23</v>
      </c>
    </row>
    <row r="1258" spans="1:17" x14ac:dyDescent="0.25">
      <c r="A1258" s="1" t="s">
        <v>24</v>
      </c>
      <c r="B1258" s="1" t="s">
        <v>541</v>
      </c>
      <c r="C1258" s="1" t="s">
        <v>702</v>
      </c>
      <c r="D1258" s="1" t="s">
        <v>692</v>
      </c>
      <c r="E1258" s="1" t="s">
        <v>541</v>
      </c>
      <c r="F1258" s="1" t="s">
        <v>19</v>
      </c>
      <c r="G1258" s="1" t="s">
        <v>379</v>
      </c>
      <c r="H1258" s="1" t="s">
        <v>49</v>
      </c>
      <c r="I1258" s="1" t="s">
        <v>22</v>
      </c>
      <c r="J1258" s="3">
        <v>-17335</v>
      </c>
      <c r="K1258" s="1" t="s">
        <v>468</v>
      </c>
      <c r="L1258" s="1" t="s">
        <v>22</v>
      </c>
      <c r="M1258" s="1" t="s">
        <v>22</v>
      </c>
      <c r="N1258" s="1" t="s">
        <v>702</v>
      </c>
      <c r="O1258" s="2">
        <v>40543</v>
      </c>
      <c r="P1258" s="2">
        <v>40583</v>
      </c>
      <c r="Q1258" s="1" t="s">
        <v>23</v>
      </c>
    </row>
    <row r="1259" spans="1:17" x14ac:dyDescent="0.25">
      <c r="A1259" s="1" t="s">
        <v>24</v>
      </c>
      <c r="B1259" s="1" t="s">
        <v>371</v>
      </c>
      <c r="C1259" s="1" t="s">
        <v>461</v>
      </c>
      <c r="D1259" s="1" t="s">
        <v>681</v>
      </c>
      <c r="E1259" s="1" t="s">
        <v>541</v>
      </c>
      <c r="F1259" s="1" t="s">
        <v>19</v>
      </c>
      <c r="G1259" s="1" t="s">
        <v>187</v>
      </c>
      <c r="H1259" s="1" t="s">
        <v>21</v>
      </c>
      <c r="I1259" s="1" t="s">
        <v>22</v>
      </c>
      <c r="J1259" s="3">
        <v>-60813</v>
      </c>
      <c r="K1259" s="1" t="s">
        <v>462</v>
      </c>
      <c r="L1259" s="1" t="s">
        <v>22</v>
      </c>
      <c r="M1259" s="1" t="s">
        <v>22</v>
      </c>
      <c r="N1259" s="1" t="s">
        <v>461</v>
      </c>
      <c r="O1259" s="2">
        <v>40543</v>
      </c>
      <c r="P1259" s="2">
        <v>40583</v>
      </c>
      <c r="Q1259" s="1" t="s">
        <v>23</v>
      </c>
    </row>
    <row r="1260" spans="1:17" x14ac:dyDescent="0.25">
      <c r="A1260" s="1" t="s">
        <v>24</v>
      </c>
      <c r="B1260" s="1" t="s">
        <v>541</v>
      </c>
      <c r="C1260" s="1" t="s">
        <v>712</v>
      </c>
      <c r="D1260" s="1" t="s">
        <v>681</v>
      </c>
      <c r="E1260" s="1" t="s">
        <v>541</v>
      </c>
      <c r="F1260" s="1" t="s">
        <v>19</v>
      </c>
      <c r="G1260" s="1" t="s">
        <v>187</v>
      </c>
      <c r="H1260" s="1" t="s">
        <v>21</v>
      </c>
      <c r="I1260" s="1" t="s">
        <v>22</v>
      </c>
      <c r="J1260" s="3">
        <v>176708.35</v>
      </c>
      <c r="K1260" s="1" t="s">
        <v>464</v>
      </c>
      <c r="L1260" s="1" t="s">
        <v>22</v>
      </c>
      <c r="M1260" s="1" t="s">
        <v>22</v>
      </c>
      <c r="N1260" s="1" t="s">
        <v>712</v>
      </c>
      <c r="O1260" s="2">
        <v>40543</v>
      </c>
      <c r="P1260" s="2">
        <v>40575</v>
      </c>
      <c r="Q1260" s="1" t="s">
        <v>23</v>
      </c>
    </row>
    <row r="1261" spans="1:17" x14ac:dyDescent="0.25">
      <c r="A1261" s="1" t="s">
        <v>24</v>
      </c>
      <c r="B1261" s="1" t="s">
        <v>541</v>
      </c>
      <c r="C1261" s="1" t="s">
        <v>704</v>
      </c>
      <c r="D1261" s="1" t="s">
        <v>692</v>
      </c>
      <c r="E1261" s="1" t="s">
        <v>541</v>
      </c>
      <c r="F1261" s="1" t="s">
        <v>19</v>
      </c>
      <c r="G1261" s="1" t="s">
        <v>379</v>
      </c>
      <c r="H1261" s="1" t="s">
        <v>49</v>
      </c>
      <c r="I1261" s="1" t="s">
        <v>22</v>
      </c>
      <c r="J1261" s="3">
        <v>17335</v>
      </c>
      <c r="K1261" s="1" t="s">
        <v>705</v>
      </c>
      <c r="L1261" s="1" t="s">
        <v>22</v>
      </c>
      <c r="M1261" s="1" t="s">
        <v>22</v>
      </c>
      <c r="N1261" s="1" t="s">
        <v>704</v>
      </c>
      <c r="O1261" s="2">
        <v>40543</v>
      </c>
      <c r="P1261" s="2">
        <v>40575</v>
      </c>
      <c r="Q1261" s="1" t="s">
        <v>23</v>
      </c>
    </row>
    <row r="1262" spans="1:17" x14ac:dyDescent="0.25">
      <c r="A1262" s="1" t="s">
        <v>24</v>
      </c>
      <c r="B1262" s="1" t="s">
        <v>541</v>
      </c>
      <c r="C1262" s="1" t="s">
        <v>704</v>
      </c>
      <c r="D1262" s="1" t="s">
        <v>713</v>
      </c>
      <c r="E1262" s="1" t="s">
        <v>541</v>
      </c>
      <c r="F1262" s="1" t="s">
        <v>19</v>
      </c>
      <c r="G1262" s="1" t="s">
        <v>388</v>
      </c>
      <c r="H1262" s="1" t="s">
        <v>21</v>
      </c>
      <c r="I1262" s="1" t="s">
        <v>22</v>
      </c>
      <c r="J1262" s="3">
        <v>964</v>
      </c>
      <c r="K1262" s="1" t="s">
        <v>705</v>
      </c>
      <c r="L1262" s="1" t="s">
        <v>22</v>
      </c>
      <c r="M1262" s="1" t="s">
        <v>22</v>
      </c>
      <c r="N1262" s="1" t="s">
        <v>704</v>
      </c>
      <c r="O1262" s="2">
        <v>40543</v>
      </c>
      <c r="P1262" s="2">
        <v>40575</v>
      </c>
      <c r="Q1262" s="1" t="s">
        <v>23</v>
      </c>
    </row>
    <row r="1263" spans="1:17" x14ac:dyDescent="0.25">
      <c r="A1263" s="1" t="s">
        <v>24</v>
      </c>
      <c r="B1263" s="1" t="s">
        <v>371</v>
      </c>
      <c r="C1263" s="1" t="s">
        <v>465</v>
      </c>
      <c r="D1263" s="1" t="s">
        <v>681</v>
      </c>
      <c r="E1263" s="1" t="s">
        <v>541</v>
      </c>
      <c r="F1263" s="1" t="s">
        <v>19</v>
      </c>
      <c r="G1263" s="1" t="s">
        <v>187</v>
      </c>
      <c r="H1263" s="1" t="s">
        <v>21</v>
      </c>
      <c r="I1263" s="1" t="s">
        <v>22</v>
      </c>
      <c r="J1263" s="3">
        <v>6466</v>
      </c>
      <c r="K1263" s="1" t="s">
        <v>466</v>
      </c>
      <c r="L1263" s="1" t="s">
        <v>22</v>
      </c>
      <c r="M1263" s="1" t="s">
        <v>22</v>
      </c>
      <c r="N1263" s="1" t="s">
        <v>465</v>
      </c>
      <c r="O1263" s="2">
        <v>40543</v>
      </c>
      <c r="P1263" s="2">
        <v>40575</v>
      </c>
      <c r="Q1263" s="1" t="s">
        <v>23</v>
      </c>
    </row>
    <row r="1264" spans="1:17" x14ac:dyDescent="0.25">
      <c r="A1264" s="1" t="s">
        <v>24</v>
      </c>
      <c r="B1264" s="1" t="s">
        <v>371</v>
      </c>
      <c r="C1264" s="1" t="s">
        <v>465</v>
      </c>
      <c r="D1264" s="1" t="s">
        <v>681</v>
      </c>
      <c r="E1264" s="1" t="s">
        <v>541</v>
      </c>
      <c r="F1264" s="1" t="s">
        <v>19</v>
      </c>
      <c r="G1264" s="1" t="s">
        <v>187</v>
      </c>
      <c r="H1264" s="1" t="s">
        <v>21</v>
      </c>
      <c r="I1264" s="1" t="s">
        <v>22</v>
      </c>
      <c r="J1264" s="3">
        <v>-70589</v>
      </c>
      <c r="K1264" s="1" t="s">
        <v>466</v>
      </c>
      <c r="L1264" s="1" t="s">
        <v>22</v>
      </c>
      <c r="M1264" s="1" t="s">
        <v>22</v>
      </c>
      <c r="N1264" s="1" t="s">
        <v>465</v>
      </c>
      <c r="O1264" s="2">
        <v>40543</v>
      </c>
      <c r="P1264" s="2">
        <v>40575</v>
      </c>
      <c r="Q1264" s="1" t="s">
        <v>23</v>
      </c>
    </row>
    <row r="1265" spans="1:17" x14ac:dyDescent="0.25">
      <c r="A1265" s="1" t="s">
        <v>24</v>
      </c>
      <c r="B1265" s="1" t="s">
        <v>541</v>
      </c>
      <c r="C1265" s="1" t="s">
        <v>714</v>
      </c>
      <c r="D1265" s="1" t="s">
        <v>666</v>
      </c>
      <c r="E1265" s="1" t="s">
        <v>541</v>
      </c>
      <c r="F1265" s="1" t="s">
        <v>19</v>
      </c>
      <c r="G1265" s="1" t="s">
        <v>174</v>
      </c>
      <c r="H1265" s="1" t="s">
        <v>175</v>
      </c>
      <c r="I1265" s="1" t="s">
        <v>22</v>
      </c>
      <c r="J1265" s="3">
        <v>2534.91</v>
      </c>
      <c r="K1265" s="1" t="s">
        <v>715</v>
      </c>
      <c r="L1265" s="1" t="s">
        <v>22</v>
      </c>
      <c r="M1265" s="1" t="s">
        <v>22</v>
      </c>
      <c r="N1265" s="1" t="s">
        <v>714</v>
      </c>
      <c r="O1265" s="2">
        <v>40543</v>
      </c>
      <c r="P1265" s="2">
        <v>40548</v>
      </c>
      <c r="Q1265" s="1" t="s">
        <v>23</v>
      </c>
    </row>
    <row r="1266" spans="1:17" x14ac:dyDescent="0.25">
      <c r="A1266" s="1" t="s">
        <v>24</v>
      </c>
      <c r="B1266" s="1" t="s">
        <v>541</v>
      </c>
      <c r="C1266" s="1" t="s">
        <v>702</v>
      </c>
      <c r="D1266" s="1" t="s">
        <v>716</v>
      </c>
      <c r="E1266" s="1" t="s">
        <v>541</v>
      </c>
      <c r="F1266" s="1" t="s">
        <v>19</v>
      </c>
      <c r="G1266" s="1" t="s">
        <v>114</v>
      </c>
      <c r="H1266" s="1" t="s">
        <v>49</v>
      </c>
      <c r="I1266" s="1" t="s">
        <v>22</v>
      </c>
      <c r="J1266" s="3">
        <v>-45940</v>
      </c>
      <c r="K1266" s="1" t="s">
        <v>115</v>
      </c>
      <c r="L1266" s="1" t="s">
        <v>22</v>
      </c>
      <c r="M1266" s="1" t="s">
        <v>22</v>
      </c>
      <c r="N1266" s="1" t="s">
        <v>702</v>
      </c>
      <c r="O1266" s="2">
        <v>40543</v>
      </c>
      <c r="P1266" s="2">
        <v>40583</v>
      </c>
      <c r="Q1266" s="1" t="s">
        <v>23</v>
      </c>
    </row>
    <row r="1267" spans="1:17" x14ac:dyDescent="0.25">
      <c r="A1267" s="1" t="s">
        <v>24</v>
      </c>
      <c r="B1267" s="1" t="s">
        <v>620</v>
      </c>
      <c r="C1267" s="1" t="s">
        <v>717</v>
      </c>
      <c r="D1267" s="1" t="s">
        <v>656</v>
      </c>
      <c r="E1267" s="1" t="s">
        <v>620</v>
      </c>
      <c r="F1267" s="1" t="s">
        <v>19</v>
      </c>
      <c r="G1267" s="1" t="s">
        <v>44</v>
      </c>
      <c r="H1267" s="1" t="s">
        <v>28</v>
      </c>
      <c r="I1267" s="1" t="s">
        <v>22</v>
      </c>
      <c r="J1267" s="3">
        <v>-10181</v>
      </c>
      <c r="K1267" s="1" t="s">
        <v>474</v>
      </c>
      <c r="L1267" s="1" t="s">
        <v>22</v>
      </c>
      <c r="M1267" s="1" t="s">
        <v>22</v>
      </c>
      <c r="N1267" s="1" t="s">
        <v>717</v>
      </c>
      <c r="O1267" s="2">
        <v>40543</v>
      </c>
      <c r="P1267" s="2">
        <v>40558</v>
      </c>
      <c r="Q1267" s="1" t="s">
        <v>23</v>
      </c>
    </row>
    <row r="1268" spans="1:17" x14ac:dyDescent="0.25">
      <c r="A1268" s="1" t="s">
        <v>24</v>
      </c>
      <c r="B1268" s="1" t="s">
        <v>620</v>
      </c>
      <c r="C1268" s="1" t="s">
        <v>717</v>
      </c>
      <c r="D1268" s="1" t="s">
        <v>656</v>
      </c>
      <c r="E1268" s="1" t="s">
        <v>620</v>
      </c>
      <c r="F1268" s="1" t="s">
        <v>19</v>
      </c>
      <c r="G1268" s="1" t="s">
        <v>44</v>
      </c>
      <c r="H1268" s="1" t="s">
        <v>28</v>
      </c>
      <c r="I1268" s="1" t="s">
        <v>22</v>
      </c>
      <c r="J1268" s="3">
        <v>-49225</v>
      </c>
      <c r="K1268" s="1" t="s">
        <v>474</v>
      </c>
      <c r="L1268" s="1" t="s">
        <v>22</v>
      </c>
      <c r="M1268" s="1" t="s">
        <v>22</v>
      </c>
      <c r="N1268" s="1" t="s">
        <v>717</v>
      </c>
      <c r="O1268" s="2">
        <v>40543</v>
      </c>
      <c r="P1268" s="2">
        <v>40558</v>
      </c>
      <c r="Q1268" s="1" t="s">
        <v>23</v>
      </c>
    </row>
    <row r="1269" spans="1:17" x14ac:dyDescent="0.25">
      <c r="A1269" s="1" t="s">
        <v>24</v>
      </c>
      <c r="B1269" s="1" t="s">
        <v>622</v>
      </c>
      <c r="C1269" s="1" t="s">
        <v>718</v>
      </c>
      <c r="D1269" s="1" t="s">
        <v>658</v>
      </c>
      <c r="E1269" s="1" t="s">
        <v>622</v>
      </c>
      <c r="F1269" s="1" t="s">
        <v>19</v>
      </c>
      <c r="G1269" s="1" t="s">
        <v>44</v>
      </c>
      <c r="H1269" s="1" t="s">
        <v>28</v>
      </c>
      <c r="I1269" s="1" t="s">
        <v>22</v>
      </c>
      <c r="J1269" s="3">
        <v>3621</v>
      </c>
      <c r="K1269" s="1" t="s">
        <v>474</v>
      </c>
      <c r="L1269" s="1" t="s">
        <v>22</v>
      </c>
      <c r="M1269" s="1" t="s">
        <v>22</v>
      </c>
      <c r="N1269" s="1" t="s">
        <v>718</v>
      </c>
      <c r="O1269" s="2">
        <v>40543</v>
      </c>
      <c r="P1269" s="2">
        <v>40558</v>
      </c>
      <c r="Q1269" s="1" t="s">
        <v>23</v>
      </c>
    </row>
    <row r="1270" spans="1:17" x14ac:dyDescent="0.25">
      <c r="A1270" s="1" t="s">
        <v>24</v>
      </c>
      <c r="B1270" s="1" t="s">
        <v>622</v>
      </c>
      <c r="C1270" s="1" t="s">
        <v>718</v>
      </c>
      <c r="D1270" s="1" t="s">
        <v>658</v>
      </c>
      <c r="E1270" s="1" t="s">
        <v>622</v>
      </c>
      <c r="F1270" s="1" t="s">
        <v>19</v>
      </c>
      <c r="G1270" s="1" t="s">
        <v>44</v>
      </c>
      <c r="H1270" s="1" t="s">
        <v>28</v>
      </c>
      <c r="I1270" s="1" t="s">
        <v>22</v>
      </c>
      <c r="J1270" s="3">
        <v>-708</v>
      </c>
      <c r="K1270" s="1" t="s">
        <v>474</v>
      </c>
      <c r="L1270" s="1" t="s">
        <v>22</v>
      </c>
      <c r="M1270" s="1" t="s">
        <v>22</v>
      </c>
      <c r="N1270" s="1" t="s">
        <v>718</v>
      </c>
      <c r="O1270" s="2">
        <v>40543</v>
      </c>
      <c r="P1270" s="2">
        <v>40558</v>
      </c>
      <c r="Q1270" s="1" t="s">
        <v>23</v>
      </c>
    </row>
    <row r="1271" spans="1:17" x14ac:dyDescent="0.25">
      <c r="A1271" s="1" t="s">
        <v>24</v>
      </c>
      <c r="B1271" s="1" t="s">
        <v>541</v>
      </c>
      <c r="C1271" s="1" t="s">
        <v>702</v>
      </c>
      <c r="D1271" s="1" t="s">
        <v>629</v>
      </c>
      <c r="E1271" s="1" t="s">
        <v>541</v>
      </c>
      <c r="F1271" s="1" t="s">
        <v>19</v>
      </c>
      <c r="G1271" s="1" t="s">
        <v>44</v>
      </c>
      <c r="H1271" s="1" t="s">
        <v>34</v>
      </c>
      <c r="I1271" s="1" t="s">
        <v>22</v>
      </c>
      <c r="J1271" s="3">
        <v>50777</v>
      </c>
      <c r="K1271" s="1" t="s">
        <v>473</v>
      </c>
      <c r="L1271" s="1" t="s">
        <v>22</v>
      </c>
      <c r="M1271" s="1" t="s">
        <v>22</v>
      </c>
      <c r="N1271" s="1" t="s">
        <v>702</v>
      </c>
      <c r="O1271" s="2">
        <v>40543</v>
      </c>
      <c r="P1271" s="2">
        <v>40583</v>
      </c>
      <c r="Q1271" s="1" t="s">
        <v>23</v>
      </c>
    </row>
    <row r="1272" spans="1:17" x14ac:dyDescent="0.25">
      <c r="A1272" s="1" t="s">
        <v>24</v>
      </c>
      <c r="B1272" s="1" t="s">
        <v>541</v>
      </c>
      <c r="C1272" s="1" t="s">
        <v>704</v>
      </c>
      <c r="D1272" s="1" t="s">
        <v>719</v>
      </c>
      <c r="E1272" s="1" t="s">
        <v>541</v>
      </c>
      <c r="F1272" s="1" t="s">
        <v>19</v>
      </c>
      <c r="G1272" s="1" t="s">
        <v>65</v>
      </c>
      <c r="H1272" s="1" t="s">
        <v>49</v>
      </c>
      <c r="I1272" s="1" t="s">
        <v>22</v>
      </c>
      <c r="J1272" s="3">
        <v>8587</v>
      </c>
      <c r="K1272" s="1" t="s">
        <v>705</v>
      </c>
      <c r="L1272" s="1" t="s">
        <v>22</v>
      </c>
      <c r="M1272" s="1" t="s">
        <v>22</v>
      </c>
      <c r="N1272" s="1" t="s">
        <v>704</v>
      </c>
      <c r="O1272" s="2">
        <v>40543</v>
      </c>
      <c r="P1272" s="2">
        <v>40575</v>
      </c>
      <c r="Q1272" s="1" t="s">
        <v>23</v>
      </c>
    </row>
    <row r="1273" spans="1:17" x14ac:dyDescent="0.25">
      <c r="A1273" s="1" t="s">
        <v>24</v>
      </c>
      <c r="B1273" s="1" t="s">
        <v>541</v>
      </c>
      <c r="C1273" s="1" t="s">
        <v>704</v>
      </c>
      <c r="D1273" s="1" t="s">
        <v>720</v>
      </c>
      <c r="E1273" s="1" t="s">
        <v>541</v>
      </c>
      <c r="F1273" s="1" t="s">
        <v>19</v>
      </c>
      <c r="G1273" s="1" t="s">
        <v>380</v>
      </c>
      <c r="H1273" s="1" t="s">
        <v>49</v>
      </c>
      <c r="I1273" s="1" t="s">
        <v>22</v>
      </c>
      <c r="J1273" s="3">
        <v>-103992</v>
      </c>
      <c r="K1273" s="1" t="s">
        <v>705</v>
      </c>
      <c r="L1273" s="1" t="s">
        <v>22</v>
      </c>
      <c r="M1273" s="1" t="s">
        <v>22</v>
      </c>
      <c r="N1273" s="1" t="s">
        <v>704</v>
      </c>
      <c r="O1273" s="2">
        <v>40543</v>
      </c>
      <c r="P1273" s="2">
        <v>40575</v>
      </c>
      <c r="Q1273" s="1" t="s">
        <v>23</v>
      </c>
    </row>
    <row r="1274" spans="1:17" x14ac:dyDescent="0.25">
      <c r="A1274" s="1" t="s">
        <v>24</v>
      </c>
      <c r="B1274" s="1" t="s">
        <v>541</v>
      </c>
      <c r="C1274" s="1" t="s">
        <v>704</v>
      </c>
      <c r="D1274" s="1" t="s">
        <v>629</v>
      </c>
      <c r="E1274" s="1" t="s">
        <v>541</v>
      </c>
      <c r="F1274" s="1" t="s">
        <v>19</v>
      </c>
      <c r="G1274" s="1" t="s">
        <v>44</v>
      </c>
      <c r="H1274" s="1" t="s">
        <v>34</v>
      </c>
      <c r="I1274" s="1" t="s">
        <v>22</v>
      </c>
      <c r="J1274" s="3">
        <v>-1499361</v>
      </c>
      <c r="K1274" s="1" t="s">
        <v>705</v>
      </c>
      <c r="L1274" s="1" t="s">
        <v>22</v>
      </c>
      <c r="M1274" s="1" t="s">
        <v>22</v>
      </c>
      <c r="N1274" s="1" t="s">
        <v>704</v>
      </c>
      <c r="O1274" s="2">
        <v>40543</v>
      </c>
      <c r="P1274" s="2">
        <v>40575</v>
      </c>
      <c r="Q1274" s="1" t="s">
        <v>23</v>
      </c>
    </row>
    <row r="1275" spans="1:17" x14ac:dyDescent="0.25">
      <c r="A1275" s="1" t="s">
        <v>24</v>
      </c>
      <c r="B1275" s="1" t="s">
        <v>541</v>
      </c>
      <c r="C1275" s="1" t="s">
        <v>704</v>
      </c>
      <c r="D1275" s="1" t="s">
        <v>683</v>
      </c>
      <c r="E1275" s="1" t="s">
        <v>541</v>
      </c>
      <c r="F1275" s="1" t="s">
        <v>19</v>
      </c>
      <c r="G1275" s="1" t="s">
        <v>82</v>
      </c>
      <c r="H1275" s="1" t="s">
        <v>21</v>
      </c>
      <c r="I1275" s="1" t="s">
        <v>22</v>
      </c>
      <c r="J1275" s="3">
        <v>-14829</v>
      </c>
      <c r="K1275" s="1" t="s">
        <v>705</v>
      </c>
      <c r="L1275" s="1" t="s">
        <v>22</v>
      </c>
      <c r="M1275" s="1" t="s">
        <v>22</v>
      </c>
      <c r="N1275" s="1" t="s">
        <v>704</v>
      </c>
      <c r="O1275" s="2">
        <v>40543</v>
      </c>
      <c r="P1275" s="2">
        <v>40575</v>
      </c>
      <c r="Q1275" s="1" t="s">
        <v>23</v>
      </c>
    </row>
    <row r="1276" spans="1:17" x14ac:dyDescent="0.25">
      <c r="A1276" s="1" t="s">
        <v>24</v>
      </c>
      <c r="B1276" s="1" t="s">
        <v>541</v>
      </c>
      <c r="C1276" s="1" t="s">
        <v>704</v>
      </c>
      <c r="D1276" s="1" t="s">
        <v>629</v>
      </c>
      <c r="E1276" s="1" t="s">
        <v>541</v>
      </c>
      <c r="F1276" s="1" t="s">
        <v>19</v>
      </c>
      <c r="G1276" s="1" t="s">
        <v>44</v>
      </c>
      <c r="H1276" s="1" t="s">
        <v>34</v>
      </c>
      <c r="I1276" s="1" t="s">
        <v>22</v>
      </c>
      <c r="J1276" s="3">
        <v>-5744</v>
      </c>
      <c r="K1276" s="1" t="s">
        <v>705</v>
      </c>
      <c r="L1276" s="1" t="s">
        <v>22</v>
      </c>
      <c r="M1276" s="1" t="s">
        <v>22</v>
      </c>
      <c r="N1276" s="1" t="s">
        <v>704</v>
      </c>
      <c r="O1276" s="2">
        <v>40543</v>
      </c>
      <c r="P1276" s="2">
        <v>40575</v>
      </c>
      <c r="Q1276" s="1" t="s">
        <v>23</v>
      </c>
    </row>
    <row r="1277" spans="1:17" x14ac:dyDescent="0.25">
      <c r="A1277" s="1" t="s">
        <v>24</v>
      </c>
      <c r="B1277" s="1" t="s">
        <v>541</v>
      </c>
      <c r="C1277" s="1" t="s">
        <v>704</v>
      </c>
      <c r="D1277" s="1" t="s">
        <v>629</v>
      </c>
      <c r="E1277" s="1" t="s">
        <v>541</v>
      </c>
      <c r="F1277" s="1" t="s">
        <v>19</v>
      </c>
      <c r="G1277" s="1" t="s">
        <v>44</v>
      </c>
      <c r="H1277" s="1" t="s">
        <v>34</v>
      </c>
      <c r="I1277" s="1" t="s">
        <v>22</v>
      </c>
      <c r="J1277" s="3">
        <v>-35640</v>
      </c>
      <c r="K1277" s="1" t="s">
        <v>705</v>
      </c>
      <c r="L1277" s="1" t="s">
        <v>22</v>
      </c>
      <c r="M1277" s="1" t="s">
        <v>22</v>
      </c>
      <c r="N1277" s="1" t="s">
        <v>704</v>
      </c>
      <c r="O1277" s="2">
        <v>40543</v>
      </c>
      <c r="P1277" s="2">
        <v>40575</v>
      </c>
      <c r="Q1277" s="1" t="s">
        <v>23</v>
      </c>
    </row>
    <row r="1278" spans="1:17" x14ac:dyDescent="0.25">
      <c r="A1278" s="1" t="s">
        <v>24</v>
      </c>
      <c r="B1278" s="1" t="s">
        <v>541</v>
      </c>
      <c r="C1278" s="1" t="s">
        <v>704</v>
      </c>
      <c r="D1278" s="1" t="s">
        <v>629</v>
      </c>
      <c r="E1278" s="1" t="s">
        <v>541</v>
      </c>
      <c r="F1278" s="1" t="s">
        <v>19</v>
      </c>
      <c r="G1278" s="1" t="s">
        <v>44</v>
      </c>
      <c r="H1278" s="1" t="s">
        <v>34</v>
      </c>
      <c r="I1278" s="1" t="s">
        <v>22</v>
      </c>
      <c r="J1278" s="3">
        <v>14402</v>
      </c>
      <c r="K1278" s="1" t="s">
        <v>705</v>
      </c>
      <c r="L1278" s="1" t="s">
        <v>22</v>
      </c>
      <c r="M1278" s="1" t="s">
        <v>22</v>
      </c>
      <c r="N1278" s="1" t="s">
        <v>704</v>
      </c>
      <c r="O1278" s="2">
        <v>40543</v>
      </c>
      <c r="P1278" s="2">
        <v>40575</v>
      </c>
      <c r="Q1278" s="1" t="s">
        <v>23</v>
      </c>
    </row>
    <row r="1279" spans="1:17" x14ac:dyDescent="0.25">
      <c r="A1279" s="1" t="s">
        <v>54</v>
      </c>
      <c r="B1279" s="1" t="s">
        <v>541</v>
      </c>
      <c r="C1279" s="1" t="s">
        <v>721</v>
      </c>
      <c r="D1279" s="1" t="s">
        <v>629</v>
      </c>
      <c r="E1279" s="1" t="s">
        <v>541</v>
      </c>
      <c r="F1279" s="1" t="s">
        <v>19</v>
      </c>
      <c r="G1279" s="1" t="s">
        <v>44</v>
      </c>
      <c r="H1279" s="1" t="s">
        <v>34</v>
      </c>
      <c r="I1279" s="1" t="s">
        <v>22</v>
      </c>
      <c r="J1279" s="3">
        <v>329000</v>
      </c>
      <c r="K1279" s="1" t="s">
        <v>722</v>
      </c>
      <c r="L1279" s="1" t="s">
        <v>22</v>
      </c>
      <c r="M1279" s="1" t="s">
        <v>22</v>
      </c>
      <c r="N1279" s="1" t="s">
        <v>721</v>
      </c>
      <c r="O1279" s="2">
        <v>40543</v>
      </c>
      <c r="P1279" s="2">
        <v>40583</v>
      </c>
      <c r="Q1279" s="1" t="s">
        <v>23</v>
      </c>
    </row>
    <row r="1280" spans="1:17" x14ac:dyDescent="0.25">
      <c r="A1280" s="1" t="s">
        <v>24</v>
      </c>
      <c r="B1280" s="1" t="s">
        <v>541</v>
      </c>
      <c r="C1280" s="1" t="s">
        <v>707</v>
      </c>
      <c r="D1280" s="1" t="s">
        <v>629</v>
      </c>
      <c r="E1280" s="1" t="s">
        <v>541</v>
      </c>
      <c r="F1280" s="1" t="s">
        <v>19</v>
      </c>
      <c r="G1280" s="1" t="s">
        <v>44</v>
      </c>
      <c r="H1280" s="1" t="s">
        <v>34</v>
      </c>
      <c r="I1280" s="1" t="s">
        <v>22</v>
      </c>
      <c r="J1280" s="3">
        <v>670374</v>
      </c>
      <c r="K1280" s="1" t="s">
        <v>708</v>
      </c>
      <c r="L1280" s="1" t="s">
        <v>22</v>
      </c>
      <c r="M1280" s="1" t="s">
        <v>22</v>
      </c>
      <c r="N1280" s="1" t="s">
        <v>707</v>
      </c>
      <c r="O1280" s="2">
        <v>40543</v>
      </c>
      <c r="P1280" s="2">
        <v>40591</v>
      </c>
      <c r="Q1280" s="1" t="s">
        <v>23</v>
      </c>
    </row>
    <row r="1281" spans="1:17" x14ac:dyDescent="0.25">
      <c r="A1281" s="1" t="s">
        <v>54</v>
      </c>
      <c r="B1281" s="1" t="s">
        <v>371</v>
      </c>
      <c r="C1281" s="1" t="s">
        <v>458</v>
      </c>
      <c r="D1281" s="1" t="s">
        <v>719</v>
      </c>
      <c r="E1281" s="1" t="s">
        <v>541</v>
      </c>
      <c r="F1281" s="1" t="s">
        <v>19</v>
      </c>
      <c r="G1281" s="1" t="s">
        <v>65</v>
      </c>
      <c r="H1281" s="1" t="s">
        <v>49</v>
      </c>
      <c r="I1281" s="1" t="s">
        <v>22</v>
      </c>
      <c r="J1281" s="3">
        <v>-2590</v>
      </c>
      <c r="K1281" s="1" t="s">
        <v>459</v>
      </c>
      <c r="L1281" s="1" t="s">
        <v>22</v>
      </c>
      <c r="M1281" s="1" t="s">
        <v>22</v>
      </c>
      <c r="N1281" s="1" t="s">
        <v>458</v>
      </c>
      <c r="O1281" s="2">
        <v>40543</v>
      </c>
      <c r="P1281" s="2">
        <v>40592</v>
      </c>
      <c r="Q1281" s="1" t="s">
        <v>23</v>
      </c>
    </row>
    <row r="1282" spans="1:17" x14ac:dyDescent="0.25">
      <c r="A1282" s="1" t="s">
        <v>54</v>
      </c>
      <c r="B1282" s="1" t="s">
        <v>371</v>
      </c>
      <c r="C1282" s="1" t="s">
        <v>458</v>
      </c>
      <c r="D1282" s="1" t="s">
        <v>720</v>
      </c>
      <c r="E1282" s="1" t="s">
        <v>541</v>
      </c>
      <c r="F1282" s="1" t="s">
        <v>19</v>
      </c>
      <c r="G1282" s="1" t="s">
        <v>380</v>
      </c>
      <c r="H1282" s="1" t="s">
        <v>49</v>
      </c>
      <c r="I1282" s="1" t="s">
        <v>22</v>
      </c>
      <c r="J1282" s="3">
        <v>-1</v>
      </c>
      <c r="K1282" s="1" t="s">
        <v>459</v>
      </c>
      <c r="L1282" s="1" t="s">
        <v>22</v>
      </c>
      <c r="M1282" s="1" t="s">
        <v>22</v>
      </c>
      <c r="N1282" s="1" t="s">
        <v>458</v>
      </c>
      <c r="O1282" s="2">
        <v>40543</v>
      </c>
      <c r="P1282" s="2">
        <v>40592</v>
      </c>
      <c r="Q1282" s="1" t="s">
        <v>23</v>
      </c>
    </row>
    <row r="1283" spans="1:17" x14ac:dyDescent="0.25">
      <c r="A1283" s="1" t="s">
        <v>54</v>
      </c>
      <c r="B1283" s="1" t="s">
        <v>371</v>
      </c>
      <c r="C1283" s="1" t="s">
        <v>458</v>
      </c>
      <c r="D1283" s="1" t="s">
        <v>723</v>
      </c>
      <c r="E1283" s="1" t="s">
        <v>541</v>
      </c>
      <c r="F1283" s="1" t="s">
        <v>19</v>
      </c>
      <c r="G1283" s="1" t="s">
        <v>44</v>
      </c>
      <c r="H1283" s="1" t="s">
        <v>21</v>
      </c>
      <c r="I1283" s="1" t="s">
        <v>22</v>
      </c>
      <c r="J1283" s="3">
        <v>-702854</v>
      </c>
      <c r="K1283" s="1" t="s">
        <v>459</v>
      </c>
      <c r="L1283" s="1" t="s">
        <v>22</v>
      </c>
      <c r="M1283" s="1" t="s">
        <v>22</v>
      </c>
      <c r="N1283" s="1" t="s">
        <v>458</v>
      </c>
      <c r="O1283" s="2">
        <v>40543</v>
      </c>
      <c r="P1283" s="2">
        <v>40592</v>
      </c>
      <c r="Q1283" s="1" t="s">
        <v>23</v>
      </c>
    </row>
    <row r="1284" spans="1:17" x14ac:dyDescent="0.25">
      <c r="A1284" s="1" t="s">
        <v>54</v>
      </c>
      <c r="B1284" s="1" t="s">
        <v>371</v>
      </c>
      <c r="C1284" s="1" t="s">
        <v>458</v>
      </c>
      <c r="D1284" s="1" t="s">
        <v>683</v>
      </c>
      <c r="E1284" s="1" t="s">
        <v>541</v>
      </c>
      <c r="F1284" s="1" t="s">
        <v>19</v>
      </c>
      <c r="G1284" s="1" t="s">
        <v>82</v>
      </c>
      <c r="H1284" s="1" t="s">
        <v>21</v>
      </c>
      <c r="I1284" s="1" t="s">
        <v>22</v>
      </c>
      <c r="J1284" s="3">
        <v>2102832</v>
      </c>
      <c r="K1284" s="1" t="s">
        <v>459</v>
      </c>
      <c r="L1284" s="1" t="s">
        <v>22</v>
      </c>
      <c r="M1284" s="1" t="s">
        <v>22</v>
      </c>
      <c r="N1284" s="1" t="s">
        <v>458</v>
      </c>
      <c r="O1284" s="2">
        <v>40543</v>
      </c>
      <c r="P1284" s="2">
        <v>40592</v>
      </c>
      <c r="Q1284" s="1" t="s">
        <v>23</v>
      </c>
    </row>
    <row r="1285" spans="1:17" x14ac:dyDescent="0.25">
      <c r="A1285" s="1" t="s">
        <v>54</v>
      </c>
      <c r="B1285" s="1" t="s">
        <v>371</v>
      </c>
      <c r="C1285" s="1" t="s">
        <v>724</v>
      </c>
      <c r="D1285" s="1" t="s">
        <v>723</v>
      </c>
      <c r="E1285" s="1" t="s">
        <v>541</v>
      </c>
      <c r="F1285" s="1" t="s">
        <v>19</v>
      </c>
      <c r="G1285" s="1" t="s">
        <v>44</v>
      </c>
      <c r="H1285" s="1" t="s">
        <v>21</v>
      </c>
      <c r="I1285" s="1" t="s">
        <v>22</v>
      </c>
      <c r="J1285" s="3">
        <v>702854</v>
      </c>
      <c r="K1285" s="1" t="s">
        <v>459</v>
      </c>
      <c r="L1285" s="1" t="s">
        <v>22</v>
      </c>
      <c r="M1285" s="1" t="s">
        <v>22</v>
      </c>
      <c r="N1285" s="1" t="s">
        <v>724</v>
      </c>
      <c r="O1285" s="2">
        <v>40543</v>
      </c>
      <c r="P1285" s="2">
        <v>40595</v>
      </c>
      <c r="Q1285" s="1" t="s">
        <v>23</v>
      </c>
    </row>
    <row r="1286" spans="1:17" x14ac:dyDescent="0.25">
      <c r="A1286" s="1" t="s">
        <v>54</v>
      </c>
      <c r="B1286" s="1" t="s">
        <v>371</v>
      </c>
      <c r="C1286" s="1" t="s">
        <v>724</v>
      </c>
      <c r="D1286" s="1" t="s">
        <v>629</v>
      </c>
      <c r="E1286" s="1" t="s">
        <v>541</v>
      </c>
      <c r="F1286" s="1" t="s">
        <v>19</v>
      </c>
      <c r="G1286" s="1" t="s">
        <v>44</v>
      </c>
      <c r="H1286" s="1" t="s">
        <v>34</v>
      </c>
      <c r="I1286" s="1" t="s">
        <v>22</v>
      </c>
      <c r="J1286" s="3">
        <v>-702854</v>
      </c>
      <c r="K1286" s="1" t="s">
        <v>459</v>
      </c>
      <c r="L1286" s="1" t="s">
        <v>22</v>
      </c>
      <c r="M1286" s="1" t="s">
        <v>22</v>
      </c>
      <c r="N1286" s="1" t="s">
        <v>724</v>
      </c>
      <c r="O1286" s="2">
        <v>40543</v>
      </c>
      <c r="P1286" s="2">
        <v>40595</v>
      </c>
      <c r="Q1286" s="1" t="s">
        <v>23</v>
      </c>
    </row>
    <row r="1287" spans="1:17" x14ac:dyDescent="0.25">
      <c r="A1287" s="1" t="s">
        <v>54</v>
      </c>
      <c r="B1287" s="1" t="s">
        <v>541</v>
      </c>
      <c r="C1287" s="1" t="s">
        <v>725</v>
      </c>
      <c r="D1287" s="1" t="s">
        <v>644</v>
      </c>
      <c r="E1287" s="1" t="s">
        <v>622</v>
      </c>
      <c r="F1287" s="1" t="s">
        <v>19</v>
      </c>
      <c r="G1287" s="1" t="s">
        <v>82</v>
      </c>
      <c r="H1287" s="1" t="s">
        <v>21</v>
      </c>
      <c r="I1287" s="1" t="s">
        <v>22</v>
      </c>
      <c r="J1287" s="3">
        <v>468244</v>
      </c>
      <c r="K1287" s="1" t="s">
        <v>460</v>
      </c>
      <c r="L1287" s="1" t="s">
        <v>22</v>
      </c>
      <c r="M1287" s="1" t="s">
        <v>22</v>
      </c>
      <c r="N1287" s="1" t="s">
        <v>725</v>
      </c>
      <c r="O1287" s="2">
        <v>40543</v>
      </c>
      <c r="P1287" s="2">
        <v>40575</v>
      </c>
      <c r="Q1287" s="1" t="s">
        <v>23</v>
      </c>
    </row>
    <row r="1288" spans="1:17" x14ac:dyDescent="0.25">
      <c r="A1288" s="1" t="s">
        <v>54</v>
      </c>
      <c r="B1288" s="1" t="s">
        <v>541</v>
      </c>
      <c r="C1288" s="1" t="s">
        <v>725</v>
      </c>
      <c r="D1288" s="1" t="s">
        <v>643</v>
      </c>
      <c r="E1288" s="1" t="s">
        <v>620</v>
      </c>
      <c r="F1288" s="1" t="s">
        <v>19</v>
      </c>
      <c r="G1288" s="1" t="s">
        <v>82</v>
      </c>
      <c r="H1288" s="1" t="s">
        <v>21</v>
      </c>
      <c r="I1288" s="1" t="s">
        <v>22</v>
      </c>
      <c r="J1288" s="3">
        <v>-2653505</v>
      </c>
      <c r="K1288" s="1" t="s">
        <v>460</v>
      </c>
      <c r="L1288" s="1" t="s">
        <v>22</v>
      </c>
      <c r="M1288" s="1" t="s">
        <v>22</v>
      </c>
      <c r="N1288" s="1" t="s">
        <v>725</v>
      </c>
      <c r="O1288" s="2">
        <v>40543</v>
      </c>
      <c r="P1288" s="2">
        <v>40575</v>
      </c>
      <c r="Q1288" s="1" t="s">
        <v>23</v>
      </c>
    </row>
    <row r="1289" spans="1:17" x14ac:dyDescent="0.25">
      <c r="A1289" s="1" t="s">
        <v>24</v>
      </c>
      <c r="B1289" s="1" t="s">
        <v>371</v>
      </c>
      <c r="C1289" s="1" t="s">
        <v>461</v>
      </c>
      <c r="D1289" s="1" t="s">
        <v>629</v>
      </c>
      <c r="E1289" s="1" t="s">
        <v>541</v>
      </c>
      <c r="F1289" s="1" t="s">
        <v>19</v>
      </c>
      <c r="G1289" s="1" t="s">
        <v>44</v>
      </c>
      <c r="H1289" s="1" t="s">
        <v>34</v>
      </c>
      <c r="I1289" s="1" t="s">
        <v>22</v>
      </c>
      <c r="J1289" s="3">
        <v>-139628</v>
      </c>
      <c r="K1289" s="1" t="s">
        <v>471</v>
      </c>
      <c r="L1289" s="1" t="s">
        <v>22</v>
      </c>
      <c r="M1289" s="1" t="s">
        <v>22</v>
      </c>
      <c r="N1289" s="1" t="s">
        <v>461</v>
      </c>
      <c r="O1289" s="2">
        <v>40543</v>
      </c>
      <c r="P1289" s="2">
        <v>40583</v>
      </c>
      <c r="Q1289" s="1" t="s">
        <v>23</v>
      </c>
    </row>
    <row r="1290" spans="1:17" x14ac:dyDescent="0.25">
      <c r="A1290" s="1" t="s">
        <v>24</v>
      </c>
      <c r="B1290" s="1" t="s">
        <v>541</v>
      </c>
      <c r="C1290" s="1" t="s">
        <v>707</v>
      </c>
      <c r="D1290" s="1" t="s">
        <v>716</v>
      </c>
      <c r="E1290" s="1" t="s">
        <v>541</v>
      </c>
      <c r="F1290" s="1" t="s">
        <v>19</v>
      </c>
      <c r="G1290" s="1" t="s">
        <v>114</v>
      </c>
      <c r="H1290" s="1" t="s">
        <v>49</v>
      </c>
      <c r="I1290" s="1" t="s">
        <v>22</v>
      </c>
      <c r="J1290" s="3">
        <v>45940</v>
      </c>
      <c r="K1290" s="1" t="s">
        <v>708</v>
      </c>
      <c r="L1290" s="1" t="s">
        <v>22</v>
      </c>
      <c r="M1290" s="1" t="s">
        <v>22</v>
      </c>
      <c r="N1290" s="1" t="s">
        <v>707</v>
      </c>
      <c r="O1290" s="2">
        <v>40543</v>
      </c>
      <c r="P1290" s="2">
        <v>40591</v>
      </c>
      <c r="Q1290" s="1" t="s">
        <v>23</v>
      </c>
    </row>
    <row r="1291" spans="1:17" x14ac:dyDescent="0.25">
      <c r="A1291" s="1" t="s">
        <v>54</v>
      </c>
      <c r="B1291" s="1" t="s">
        <v>371</v>
      </c>
      <c r="C1291" s="1" t="s">
        <v>458</v>
      </c>
      <c r="D1291" s="1" t="s">
        <v>649</v>
      </c>
      <c r="E1291" s="1" t="s">
        <v>620</v>
      </c>
      <c r="F1291" s="1" t="s">
        <v>19</v>
      </c>
      <c r="G1291" s="1" t="s">
        <v>385</v>
      </c>
      <c r="H1291" s="1" t="s">
        <v>21</v>
      </c>
      <c r="I1291" s="1" t="s">
        <v>22</v>
      </c>
      <c r="J1291" s="3">
        <v>241518</v>
      </c>
      <c r="K1291" s="1" t="s">
        <v>459</v>
      </c>
      <c r="L1291" s="1" t="s">
        <v>22</v>
      </c>
      <c r="M1291" s="1" t="s">
        <v>22</v>
      </c>
      <c r="N1291" s="1" t="s">
        <v>458</v>
      </c>
      <c r="O1291" s="2">
        <v>40543</v>
      </c>
      <c r="P1291" s="2">
        <v>40592</v>
      </c>
      <c r="Q1291" s="1" t="s">
        <v>23</v>
      </c>
    </row>
    <row r="1292" spans="1:17" x14ac:dyDescent="0.25">
      <c r="A1292" s="1" t="s">
        <v>54</v>
      </c>
      <c r="B1292" s="1" t="s">
        <v>371</v>
      </c>
      <c r="C1292" s="1" t="s">
        <v>458</v>
      </c>
      <c r="D1292" s="1" t="s">
        <v>653</v>
      </c>
      <c r="E1292" s="1" t="s">
        <v>622</v>
      </c>
      <c r="F1292" s="1" t="s">
        <v>19</v>
      </c>
      <c r="G1292" s="1" t="s">
        <v>385</v>
      </c>
      <c r="H1292" s="1" t="s">
        <v>21</v>
      </c>
      <c r="I1292" s="1" t="s">
        <v>22</v>
      </c>
      <c r="J1292" s="3">
        <v>102645</v>
      </c>
      <c r="K1292" s="1" t="s">
        <v>459</v>
      </c>
      <c r="L1292" s="1" t="s">
        <v>22</v>
      </c>
      <c r="M1292" s="1" t="s">
        <v>22</v>
      </c>
      <c r="N1292" s="1" t="s">
        <v>458</v>
      </c>
      <c r="O1292" s="2">
        <v>40543</v>
      </c>
      <c r="P1292" s="2">
        <v>40592</v>
      </c>
      <c r="Q1292" s="1" t="s">
        <v>23</v>
      </c>
    </row>
    <row r="1293" spans="1:17" x14ac:dyDescent="0.25">
      <c r="A1293" s="1" t="s">
        <v>54</v>
      </c>
      <c r="B1293" s="1" t="s">
        <v>371</v>
      </c>
      <c r="C1293" s="1" t="s">
        <v>458</v>
      </c>
      <c r="D1293" s="1" t="s">
        <v>726</v>
      </c>
      <c r="E1293" s="1" t="s">
        <v>541</v>
      </c>
      <c r="F1293" s="1" t="s">
        <v>19</v>
      </c>
      <c r="G1293" s="1" t="s">
        <v>386</v>
      </c>
      <c r="H1293" s="1" t="s">
        <v>21</v>
      </c>
      <c r="I1293" s="1" t="s">
        <v>22</v>
      </c>
      <c r="J1293" s="3">
        <v>-98886</v>
      </c>
      <c r="K1293" s="1" t="s">
        <v>459</v>
      </c>
      <c r="L1293" s="1" t="s">
        <v>22</v>
      </c>
      <c r="M1293" s="1" t="s">
        <v>22</v>
      </c>
      <c r="N1293" s="1" t="s">
        <v>458</v>
      </c>
      <c r="O1293" s="2">
        <v>40543</v>
      </c>
      <c r="P1293" s="2">
        <v>40592</v>
      </c>
      <c r="Q1293" s="1" t="s">
        <v>23</v>
      </c>
    </row>
    <row r="1294" spans="1:17" x14ac:dyDescent="0.25">
      <c r="A1294" s="1" t="s">
        <v>54</v>
      </c>
      <c r="B1294" s="1" t="s">
        <v>371</v>
      </c>
      <c r="C1294" s="1" t="s">
        <v>458</v>
      </c>
      <c r="D1294" s="1" t="s">
        <v>681</v>
      </c>
      <c r="E1294" s="1" t="s">
        <v>541</v>
      </c>
      <c r="F1294" s="1" t="s">
        <v>19</v>
      </c>
      <c r="G1294" s="1" t="s">
        <v>187</v>
      </c>
      <c r="H1294" s="1" t="s">
        <v>21</v>
      </c>
      <c r="I1294" s="1" t="s">
        <v>22</v>
      </c>
      <c r="J1294" s="3">
        <v>5850</v>
      </c>
      <c r="K1294" s="1" t="s">
        <v>459</v>
      </c>
      <c r="L1294" s="1" t="s">
        <v>22</v>
      </c>
      <c r="M1294" s="1" t="s">
        <v>22</v>
      </c>
      <c r="N1294" s="1" t="s">
        <v>458</v>
      </c>
      <c r="O1294" s="2">
        <v>40543</v>
      </c>
      <c r="P1294" s="2">
        <v>40592</v>
      </c>
      <c r="Q1294" s="1" t="s">
        <v>23</v>
      </c>
    </row>
    <row r="1295" spans="1:17" x14ac:dyDescent="0.25">
      <c r="A1295" s="1" t="s">
        <v>54</v>
      </c>
      <c r="B1295" s="1" t="s">
        <v>371</v>
      </c>
      <c r="C1295" s="1" t="s">
        <v>458</v>
      </c>
      <c r="D1295" s="1" t="s">
        <v>682</v>
      </c>
      <c r="E1295" s="1" t="s">
        <v>541</v>
      </c>
      <c r="F1295" s="1" t="s">
        <v>19</v>
      </c>
      <c r="G1295" s="1" t="s">
        <v>188</v>
      </c>
      <c r="H1295" s="1" t="s">
        <v>49</v>
      </c>
      <c r="I1295" s="1" t="s">
        <v>22</v>
      </c>
      <c r="J1295" s="3">
        <v>-71607</v>
      </c>
      <c r="K1295" s="1" t="s">
        <v>459</v>
      </c>
      <c r="L1295" s="1" t="s">
        <v>22</v>
      </c>
      <c r="M1295" s="1" t="s">
        <v>22</v>
      </c>
      <c r="N1295" s="1" t="s">
        <v>458</v>
      </c>
      <c r="O1295" s="2">
        <v>40543</v>
      </c>
      <c r="P1295" s="2">
        <v>40592</v>
      </c>
      <c r="Q1295" s="1" t="s">
        <v>23</v>
      </c>
    </row>
    <row r="1296" spans="1:17" x14ac:dyDescent="0.25">
      <c r="A1296" s="1" t="s">
        <v>54</v>
      </c>
      <c r="B1296" s="1" t="s">
        <v>371</v>
      </c>
      <c r="C1296" s="1" t="s">
        <v>458</v>
      </c>
      <c r="D1296" s="1" t="s">
        <v>691</v>
      </c>
      <c r="E1296" s="1" t="s">
        <v>541</v>
      </c>
      <c r="F1296" s="1" t="s">
        <v>19</v>
      </c>
      <c r="G1296" s="1" t="s">
        <v>387</v>
      </c>
      <c r="H1296" s="1" t="s">
        <v>49</v>
      </c>
      <c r="I1296" s="1" t="s">
        <v>22</v>
      </c>
      <c r="J1296" s="3">
        <v>-18071</v>
      </c>
      <c r="K1296" s="1" t="s">
        <v>459</v>
      </c>
      <c r="L1296" s="1" t="s">
        <v>22</v>
      </c>
      <c r="M1296" s="1" t="s">
        <v>22</v>
      </c>
      <c r="N1296" s="1" t="s">
        <v>458</v>
      </c>
      <c r="O1296" s="2">
        <v>40543</v>
      </c>
      <c r="P1296" s="2">
        <v>40592</v>
      </c>
      <c r="Q1296" s="1" t="s">
        <v>23</v>
      </c>
    </row>
    <row r="1297" spans="1:17" x14ac:dyDescent="0.25">
      <c r="A1297" s="1" t="s">
        <v>54</v>
      </c>
      <c r="B1297" s="1" t="s">
        <v>371</v>
      </c>
      <c r="C1297" s="1" t="s">
        <v>458</v>
      </c>
      <c r="D1297" s="1" t="s">
        <v>641</v>
      </c>
      <c r="E1297" s="1" t="s">
        <v>620</v>
      </c>
      <c r="F1297" s="1" t="s">
        <v>19</v>
      </c>
      <c r="G1297" s="1" t="s">
        <v>248</v>
      </c>
      <c r="H1297" s="1" t="s">
        <v>49</v>
      </c>
      <c r="I1297" s="1" t="s">
        <v>22</v>
      </c>
      <c r="J1297" s="3">
        <v>2249</v>
      </c>
      <c r="K1297" s="1" t="s">
        <v>459</v>
      </c>
      <c r="L1297" s="1" t="s">
        <v>22</v>
      </c>
      <c r="M1297" s="1" t="s">
        <v>22</v>
      </c>
      <c r="N1297" s="1" t="s">
        <v>458</v>
      </c>
      <c r="O1297" s="2">
        <v>40543</v>
      </c>
      <c r="P1297" s="2">
        <v>40592</v>
      </c>
      <c r="Q1297" s="1" t="s">
        <v>23</v>
      </c>
    </row>
    <row r="1298" spans="1:17" x14ac:dyDescent="0.25">
      <c r="A1298" s="1" t="s">
        <v>54</v>
      </c>
      <c r="B1298" s="1" t="s">
        <v>371</v>
      </c>
      <c r="C1298" s="1" t="s">
        <v>458</v>
      </c>
      <c r="D1298" s="1" t="s">
        <v>642</v>
      </c>
      <c r="E1298" s="1" t="s">
        <v>622</v>
      </c>
      <c r="F1298" s="1" t="s">
        <v>19</v>
      </c>
      <c r="G1298" s="1" t="s">
        <v>248</v>
      </c>
      <c r="H1298" s="1" t="s">
        <v>49</v>
      </c>
      <c r="I1298" s="1" t="s">
        <v>22</v>
      </c>
      <c r="J1298" s="3">
        <v>910</v>
      </c>
      <c r="K1298" s="1" t="s">
        <v>459</v>
      </c>
      <c r="L1298" s="1" t="s">
        <v>22</v>
      </c>
      <c r="M1298" s="1" t="s">
        <v>22</v>
      </c>
      <c r="N1298" s="1" t="s">
        <v>458</v>
      </c>
      <c r="O1298" s="2">
        <v>40543</v>
      </c>
      <c r="P1298" s="2">
        <v>40592</v>
      </c>
      <c r="Q1298" s="1" t="s">
        <v>23</v>
      </c>
    </row>
    <row r="1299" spans="1:17" x14ac:dyDescent="0.25">
      <c r="A1299" s="1" t="s">
        <v>54</v>
      </c>
      <c r="B1299" s="1" t="s">
        <v>371</v>
      </c>
      <c r="C1299" s="1" t="s">
        <v>458</v>
      </c>
      <c r="D1299" s="1" t="s">
        <v>692</v>
      </c>
      <c r="E1299" s="1" t="s">
        <v>541</v>
      </c>
      <c r="F1299" s="1" t="s">
        <v>19</v>
      </c>
      <c r="G1299" s="1" t="s">
        <v>379</v>
      </c>
      <c r="H1299" s="1" t="s">
        <v>49</v>
      </c>
      <c r="I1299" s="1" t="s">
        <v>22</v>
      </c>
      <c r="J1299" s="3">
        <v>-237141</v>
      </c>
      <c r="K1299" s="1" t="s">
        <v>459</v>
      </c>
      <c r="L1299" s="1" t="s">
        <v>22</v>
      </c>
      <c r="M1299" s="1" t="s">
        <v>22</v>
      </c>
      <c r="N1299" s="1" t="s">
        <v>458</v>
      </c>
      <c r="O1299" s="2">
        <v>40543</v>
      </c>
      <c r="P1299" s="2">
        <v>40592</v>
      </c>
      <c r="Q1299" s="1" t="s">
        <v>23</v>
      </c>
    </row>
    <row r="1300" spans="1:17" x14ac:dyDescent="0.25">
      <c r="A1300" s="1" t="s">
        <v>54</v>
      </c>
      <c r="B1300" s="1" t="s">
        <v>371</v>
      </c>
      <c r="C1300" s="1" t="s">
        <v>458</v>
      </c>
      <c r="D1300" s="1" t="s">
        <v>713</v>
      </c>
      <c r="E1300" s="1" t="s">
        <v>541</v>
      </c>
      <c r="F1300" s="1" t="s">
        <v>19</v>
      </c>
      <c r="G1300" s="1" t="s">
        <v>388</v>
      </c>
      <c r="H1300" s="1" t="s">
        <v>21</v>
      </c>
      <c r="I1300" s="1" t="s">
        <v>22</v>
      </c>
      <c r="J1300" s="3">
        <v>304922</v>
      </c>
      <c r="K1300" s="1" t="s">
        <v>459</v>
      </c>
      <c r="L1300" s="1" t="s">
        <v>22</v>
      </c>
      <c r="M1300" s="1" t="s">
        <v>22</v>
      </c>
      <c r="N1300" s="1" t="s">
        <v>458</v>
      </c>
      <c r="O1300" s="2">
        <v>40543</v>
      </c>
      <c r="P1300" s="2">
        <v>40592</v>
      </c>
      <c r="Q1300" s="1" t="s">
        <v>23</v>
      </c>
    </row>
    <row r="1301" spans="1:17" x14ac:dyDescent="0.25">
      <c r="A1301" s="1" t="s">
        <v>54</v>
      </c>
      <c r="B1301" s="1" t="s">
        <v>371</v>
      </c>
      <c r="C1301" s="1" t="s">
        <v>724</v>
      </c>
      <c r="D1301" s="1" t="s">
        <v>682</v>
      </c>
      <c r="E1301" s="1" t="s">
        <v>541</v>
      </c>
      <c r="F1301" s="1" t="s">
        <v>19</v>
      </c>
      <c r="G1301" s="1" t="s">
        <v>188</v>
      </c>
      <c r="H1301" s="1" t="s">
        <v>49</v>
      </c>
      <c r="I1301" s="1" t="s">
        <v>22</v>
      </c>
      <c r="J1301" s="3">
        <v>71608</v>
      </c>
      <c r="K1301" s="1" t="s">
        <v>459</v>
      </c>
      <c r="L1301" s="1" t="s">
        <v>22</v>
      </c>
      <c r="M1301" s="1" t="s">
        <v>22</v>
      </c>
      <c r="N1301" s="1" t="s">
        <v>724</v>
      </c>
      <c r="O1301" s="2">
        <v>40543</v>
      </c>
      <c r="P1301" s="2">
        <v>40595</v>
      </c>
      <c r="Q1301" s="1" t="s">
        <v>23</v>
      </c>
    </row>
    <row r="1302" spans="1:17" x14ac:dyDescent="0.25">
      <c r="A1302" s="1" t="s">
        <v>54</v>
      </c>
      <c r="B1302" s="1" t="s">
        <v>371</v>
      </c>
      <c r="C1302" s="1" t="s">
        <v>724</v>
      </c>
      <c r="D1302" s="1" t="s">
        <v>650</v>
      </c>
      <c r="E1302" s="1" t="s">
        <v>620</v>
      </c>
      <c r="F1302" s="1" t="s">
        <v>19</v>
      </c>
      <c r="G1302" s="1" t="s">
        <v>188</v>
      </c>
      <c r="H1302" s="1" t="s">
        <v>49</v>
      </c>
      <c r="I1302" s="1" t="s">
        <v>22</v>
      </c>
      <c r="J1302" s="3">
        <v>-4709</v>
      </c>
      <c r="K1302" s="1" t="s">
        <v>459</v>
      </c>
      <c r="L1302" s="1" t="s">
        <v>22</v>
      </c>
      <c r="M1302" s="1" t="s">
        <v>22</v>
      </c>
      <c r="N1302" s="1" t="s">
        <v>724</v>
      </c>
      <c r="O1302" s="2">
        <v>40543</v>
      </c>
      <c r="P1302" s="2">
        <v>40595</v>
      </c>
      <c r="Q1302" s="1" t="s">
        <v>23</v>
      </c>
    </row>
    <row r="1303" spans="1:17" x14ac:dyDescent="0.25">
      <c r="A1303" s="1" t="s">
        <v>54</v>
      </c>
      <c r="B1303" s="1" t="s">
        <v>371</v>
      </c>
      <c r="C1303" s="1" t="s">
        <v>724</v>
      </c>
      <c r="D1303" s="1" t="s">
        <v>654</v>
      </c>
      <c r="E1303" s="1" t="s">
        <v>622</v>
      </c>
      <c r="F1303" s="1" t="s">
        <v>19</v>
      </c>
      <c r="G1303" s="1" t="s">
        <v>188</v>
      </c>
      <c r="H1303" s="1" t="s">
        <v>49</v>
      </c>
      <c r="I1303" s="1" t="s">
        <v>22</v>
      </c>
      <c r="J1303" s="3">
        <v>-1904</v>
      </c>
      <c r="K1303" s="1" t="s">
        <v>459</v>
      </c>
      <c r="L1303" s="1" t="s">
        <v>22</v>
      </c>
      <c r="M1303" s="1" t="s">
        <v>22</v>
      </c>
      <c r="N1303" s="1" t="s">
        <v>724</v>
      </c>
      <c r="O1303" s="2">
        <v>40543</v>
      </c>
      <c r="P1303" s="2">
        <v>40595</v>
      </c>
      <c r="Q1303" s="1" t="s">
        <v>23</v>
      </c>
    </row>
    <row r="1304" spans="1:17" x14ac:dyDescent="0.25">
      <c r="A1304" s="1" t="s">
        <v>54</v>
      </c>
      <c r="B1304" s="1" t="s">
        <v>371</v>
      </c>
      <c r="C1304" s="1" t="s">
        <v>724</v>
      </c>
      <c r="D1304" s="1" t="s">
        <v>637</v>
      </c>
      <c r="E1304" s="1" t="s">
        <v>620</v>
      </c>
      <c r="F1304" s="1" t="s">
        <v>19</v>
      </c>
      <c r="G1304" s="1" t="s">
        <v>188</v>
      </c>
      <c r="H1304" s="1" t="s">
        <v>21</v>
      </c>
      <c r="I1304" s="1" t="s">
        <v>22</v>
      </c>
      <c r="J1304" s="3">
        <v>-22781</v>
      </c>
      <c r="K1304" s="1" t="s">
        <v>459</v>
      </c>
      <c r="L1304" s="1" t="s">
        <v>22</v>
      </c>
      <c r="M1304" s="1" t="s">
        <v>22</v>
      </c>
      <c r="N1304" s="1" t="s">
        <v>724</v>
      </c>
      <c r="O1304" s="2">
        <v>40543</v>
      </c>
      <c r="P1304" s="2">
        <v>40595</v>
      </c>
      <c r="Q1304" s="1" t="s">
        <v>23</v>
      </c>
    </row>
    <row r="1305" spans="1:17" x14ac:dyDescent="0.25">
      <c r="A1305" s="1" t="s">
        <v>54</v>
      </c>
      <c r="B1305" s="1" t="s">
        <v>371</v>
      </c>
      <c r="C1305" s="1" t="s">
        <v>724</v>
      </c>
      <c r="D1305" s="1" t="s">
        <v>638</v>
      </c>
      <c r="E1305" s="1" t="s">
        <v>622</v>
      </c>
      <c r="F1305" s="1" t="s">
        <v>19</v>
      </c>
      <c r="G1305" s="1" t="s">
        <v>188</v>
      </c>
      <c r="H1305" s="1" t="s">
        <v>21</v>
      </c>
      <c r="I1305" s="1" t="s">
        <v>22</v>
      </c>
      <c r="J1305" s="3">
        <v>-42214</v>
      </c>
      <c r="K1305" s="1" t="s">
        <v>459</v>
      </c>
      <c r="L1305" s="1" t="s">
        <v>22</v>
      </c>
      <c r="M1305" s="1" t="s">
        <v>22</v>
      </c>
      <c r="N1305" s="1" t="s">
        <v>724</v>
      </c>
      <c r="O1305" s="2">
        <v>40543</v>
      </c>
      <c r="P1305" s="2">
        <v>40595</v>
      </c>
      <c r="Q1305" s="1" t="s">
        <v>23</v>
      </c>
    </row>
    <row r="1306" spans="1:17" x14ac:dyDescent="0.25">
      <c r="A1306" s="1" t="s">
        <v>54</v>
      </c>
      <c r="B1306" s="1" t="s">
        <v>371</v>
      </c>
      <c r="C1306" s="1" t="s">
        <v>724</v>
      </c>
      <c r="D1306" s="1" t="s">
        <v>692</v>
      </c>
      <c r="E1306" s="1" t="s">
        <v>541</v>
      </c>
      <c r="F1306" s="1" t="s">
        <v>19</v>
      </c>
      <c r="G1306" s="1" t="s">
        <v>379</v>
      </c>
      <c r="H1306" s="1" t="s">
        <v>49</v>
      </c>
      <c r="I1306" s="1" t="s">
        <v>22</v>
      </c>
      <c r="J1306" s="3">
        <v>302974</v>
      </c>
      <c r="K1306" s="1" t="s">
        <v>459</v>
      </c>
      <c r="L1306" s="1" t="s">
        <v>22</v>
      </c>
      <c r="M1306" s="1" t="s">
        <v>22</v>
      </c>
      <c r="N1306" s="1" t="s">
        <v>724</v>
      </c>
      <c r="O1306" s="2">
        <v>40543</v>
      </c>
      <c r="P1306" s="2">
        <v>40595</v>
      </c>
      <c r="Q1306" s="1" t="s">
        <v>23</v>
      </c>
    </row>
    <row r="1307" spans="1:17" x14ac:dyDescent="0.25">
      <c r="A1307" s="1" t="s">
        <v>54</v>
      </c>
      <c r="B1307" s="1" t="s">
        <v>371</v>
      </c>
      <c r="C1307" s="1" t="s">
        <v>724</v>
      </c>
      <c r="D1307" s="1" t="s">
        <v>639</v>
      </c>
      <c r="E1307" s="1" t="s">
        <v>620</v>
      </c>
      <c r="F1307" s="1" t="s">
        <v>19</v>
      </c>
      <c r="G1307" s="1" t="s">
        <v>379</v>
      </c>
      <c r="H1307" s="1" t="s">
        <v>49</v>
      </c>
      <c r="I1307" s="1" t="s">
        <v>22</v>
      </c>
      <c r="J1307" s="3">
        <v>-251934</v>
      </c>
      <c r="K1307" s="1" t="s">
        <v>459</v>
      </c>
      <c r="L1307" s="1" t="s">
        <v>22</v>
      </c>
      <c r="M1307" s="1" t="s">
        <v>22</v>
      </c>
      <c r="N1307" s="1" t="s">
        <v>724</v>
      </c>
      <c r="O1307" s="2">
        <v>40543</v>
      </c>
      <c r="P1307" s="2">
        <v>40595</v>
      </c>
      <c r="Q1307" s="1" t="s">
        <v>23</v>
      </c>
    </row>
    <row r="1308" spans="1:17" x14ac:dyDescent="0.25">
      <c r="A1308" s="1" t="s">
        <v>54</v>
      </c>
      <c r="B1308" s="1" t="s">
        <v>371</v>
      </c>
      <c r="C1308" s="1" t="s">
        <v>724</v>
      </c>
      <c r="D1308" s="1" t="s">
        <v>640</v>
      </c>
      <c r="E1308" s="1" t="s">
        <v>622</v>
      </c>
      <c r="F1308" s="1" t="s">
        <v>19</v>
      </c>
      <c r="G1308" s="1" t="s">
        <v>379</v>
      </c>
      <c r="H1308" s="1" t="s">
        <v>49</v>
      </c>
      <c r="I1308" s="1" t="s">
        <v>22</v>
      </c>
      <c r="J1308" s="3">
        <v>-119192</v>
      </c>
      <c r="K1308" s="1" t="s">
        <v>459</v>
      </c>
      <c r="L1308" s="1" t="s">
        <v>22</v>
      </c>
      <c r="M1308" s="1" t="s">
        <v>22</v>
      </c>
      <c r="N1308" s="1" t="s">
        <v>724</v>
      </c>
      <c r="O1308" s="2">
        <v>40543</v>
      </c>
      <c r="P1308" s="2">
        <v>40595</v>
      </c>
      <c r="Q1308" s="1" t="s">
        <v>23</v>
      </c>
    </row>
    <row r="1309" spans="1:17" x14ac:dyDescent="0.25">
      <c r="A1309" s="1" t="s">
        <v>54</v>
      </c>
      <c r="B1309" s="1" t="s">
        <v>371</v>
      </c>
      <c r="C1309" s="1" t="s">
        <v>724</v>
      </c>
      <c r="D1309" s="1" t="s">
        <v>680</v>
      </c>
      <c r="E1309" s="1" t="s">
        <v>541</v>
      </c>
      <c r="F1309" s="1" t="s">
        <v>19</v>
      </c>
      <c r="G1309" s="1" t="s">
        <v>379</v>
      </c>
      <c r="H1309" s="1" t="s">
        <v>21</v>
      </c>
      <c r="I1309" s="1" t="s">
        <v>22</v>
      </c>
      <c r="J1309" s="3">
        <v>68152</v>
      </c>
      <c r="K1309" s="1" t="s">
        <v>459</v>
      </c>
      <c r="L1309" s="1" t="s">
        <v>22</v>
      </c>
      <c r="M1309" s="1" t="s">
        <v>22</v>
      </c>
      <c r="N1309" s="1" t="s">
        <v>724</v>
      </c>
      <c r="O1309" s="2">
        <v>40543</v>
      </c>
      <c r="P1309" s="2">
        <v>40595</v>
      </c>
      <c r="Q1309" s="1" t="s">
        <v>23</v>
      </c>
    </row>
    <row r="1310" spans="1:17" x14ac:dyDescent="0.25">
      <c r="A1310" s="1" t="s">
        <v>24</v>
      </c>
      <c r="B1310" s="1" t="s">
        <v>541</v>
      </c>
      <c r="C1310" s="1" t="s">
        <v>702</v>
      </c>
      <c r="D1310" s="1" t="s">
        <v>670</v>
      </c>
      <c r="E1310" s="1" t="s">
        <v>541</v>
      </c>
      <c r="F1310" s="1" t="s">
        <v>19</v>
      </c>
      <c r="G1310" s="1" t="s">
        <v>61</v>
      </c>
      <c r="H1310" s="1" t="s">
        <v>49</v>
      </c>
      <c r="I1310" s="1" t="s">
        <v>22</v>
      </c>
      <c r="J1310" s="3">
        <v>-86571</v>
      </c>
      <c r="K1310" s="1" t="s">
        <v>469</v>
      </c>
      <c r="L1310" s="1" t="s">
        <v>22</v>
      </c>
      <c r="M1310" s="1" t="s">
        <v>22</v>
      </c>
      <c r="N1310" s="1" t="s">
        <v>702</v>
      </c>
      <c r="O1310" s="2">
        <v>40543</v>
      </c>
      <c r="P1310" s="2">
        <v>40583</v>
      </c>
      <c r="Q1310" s="1" t="s">
        <v>23</v>
      </c>
    </row>
    <row r="1311" spans="1:17" x14ac:dyDescent="0.25">
      <c r="A1311" s="1" t="s">
        <v>24</v>
      </c>
      <c r="B1311" s="1" t="s">
        <v>541</v>
      </c>
      <c r="C1311" s="1" t="s">
        <v>727</v>
      </c>
      <c r="D1311" s="1" t="s">
        <v>681</v>
      </c>
      <c r="E1311" s="1" t="s">
        <v>541</v>
      </c>
      <c r="F1311" s="1" t="s">
        <v>19</v>
      </c>
      <c r="G1311" s="1" t="s">
        <v>187</v>
      </c>
      <c r="H1311" s="1" t="s">
        <v>21</v>
      </c>
      <c r="I1311" s="1" t="s">
        <v>22</v>
      </c>
      <c r="J1311" s="3">
        <v>230223.9</v>
      </c>
      <c r="K1311" s="1" t="s">
        <v>470</v>
      </c>
      <c r="L1311" s="1" t="s">
        <v>22</v>
      </c>
      <c r="M1311" s="1" t="s">
        <v>22</v>
      </c>
      <c r="N1311" s="1" t="s">
        <v>727</v>
      </c>
      <c r="O1311" s="2">
        <v>40543</v>
      </c>
      <c r="P1311" s="2">
        <v>40575</v>
      </c>
      <c r="Q1311" s="1" t="s">
        <v>23</v>
      </c>
    </row>
    <row r="1312" spans="1:17" x14ac:dyDescent="0.25">
      <c r="A1312" s="1" t="s">
        <v>54</v>
      </c>
      <c r="B1312" s="1" t="s">
        <v>541</v>
      </c>
      <c r="C1312" s="1" t="s">
        <v>728</v>
      </c>
      <c r="D1312" s="1" t="s">
        <v>652</v>
      </c>
      <c r="E1312" s="1" t="s">
        <v>620</v>
      </c>
      <c r="F1312" s="1" t="s">
        <v>19</v>
      </c>
      <c r="G1312" s="1" t="s">
        <v>388</v>
      </c>
      <c r="H1312" s="1" t="s">
        <v>21</v>
      </c>
      <c r="I1312" s="1" t="s">
        <v>22</v>
      </c>
      <c r="J1312" s="3">
        <v>-305592</v>
      </c>
      <c r="K1312" s="1" t="s">
        <v>460</v>
      </c>
      <c r="L1312" s="1" t="s">
        <v>22</v>
      </c>
      <c r="M1312" s="1" t="s">
        <v>22</v>
      </c>
      <c r="N1312" s="1" t="s">
        <v>728</v>
      </c>
      <c r="O1312" s="2">
        <v>40543</v>
      </c>
      <c r="P1312" s="2">
        <v>40575</v>
      </c>
      <c r="Q1312" s="1" t="s">
        <v>23</v>
      </c>
    </row>
    <row r="1313" spans="1:17" x14ac:dyDescent="0.25">
      <c r="A1313" s="1" t="s">
        <v>54</v>
      </c>
      <c r="B1313" s="1" t="s">
        <v>541</v>
      </c>
      <c r="C1313" s="1" t="s">
        <v>729</v>
      </c>
      <c r="D1313" s="1" t="s">
        <v>653</v>
      </c>
      <c r="E1313" s="1" t="s">
        <v>622</v>
      </c>
      <c r="F1313" s="1" t="s">
        <v>19</v>
      </c>
      <c r="G1313" s="1" t="s">
        <v>385</v>
      </c>
      <c r="H1313" s="1" t="s">
        <v>21</v>
      </c>
      <c r="I1313" s="1" t="s">
        <v>22</v>
      </c>
      <c r="J1313" s="3">
        <v>10092</v>
      </c>
      <c r="K1313" s="1" t="s">
        <v>460</v>
      </c>
      <c r="L1313" s="1" t="s">
        <v>22</v>
      </c>
      <c r="M1313" s="1" t="s">
        <v>22</v>
      </c>
      <c r="N1313" s="1" t="s">
        <v>729</v>
      </c>
      <c r="O1313" s="2">
        <v>40543</v>
      </c>
      <c r="P1313" s="2">
        <v>40575</v>
      </c>
      <c r="Q1313" s="1" t="s">
        <v>23</v>
      </c>
    </row>
    <row r="1314" spans="1:17" x14ac:dyDescent="0.25">
      <c r="A1314" s="1" t="s">
        <v>54</v>
      </c>
      <c r="B1314" s="1" t="s">
        <v>541</v>
      </c>
      <c r="C1314" s="1" t="s">
        <v>729</v>
      </c>
      <c r="D1314" s="1" t="s">
        <v>649</v>
      </c>
      <c r="E1314" s="1" t="s">
        <v>620</v>
      </c>
      <c r="F1314" s="1" t="s">
        <v>19</v>
      </c>
      <c r="G1314" s="1" t="s">
        <v>385</v>
      </c>
      <c r="H1314" s="1" t="s">
        <v>21</v>
      </c>
      <c r="I1314" s="1" t="s">
        <v>22</v>
      </c>
      <c r="J1314" s="3">
        <v>23746</v>
      </c>
      <c r="K1314" s="1" t="s">
        <v>460</v>
      </c>
      <c r="L1314" s="1" t="s">
        <v>22</v>
      </c>
      <c r="M1314" s="1" t="s">
        <v>22</v>
      </c>
      <c r="N1314" s="1" t="s">
        <v>729</v>
      </c>
      <c r="O1314" s="2">
        <v>40543</v>
      </c>
      <c r="P1314" s="2">
        <v>40575</v>
      </c>
      <c r="Q1314" s="1" t="s">
        <v>23</v>
      </c>
    </row>
    <row r="1315" spans="1:17" x14ac:dyDescent="0.25">
      <c r="A1315" s="1" t="s">
        <v>24</v>
      </c>
      <c r="B1315" s="1" t="s">
        <v>541</v>
      </c>
      <c r="C1315" s="1" t="s">
        <v>730</v>
      </c>
      <c r="D1315" s="1" t="s">
        <v>666</v>
      </c>
      <c r="E1315" s="1" t="s">
        <v>541</v>
      </c>
      <c r="F1315" s="1" t="s">
        <v>19</v>
      </c>
      <c r="G1315" s="1" t="s">
        <v>174</v>
      </c>
      <c r="H1315" s="1" t="s">
        <v>175</v>
      </c>
      <c r="I1315" s="1" t="s">
        <v>22</v>
      </c>
      <c r="J1315" s="3">
        <v>2085.44</v>
      </c>
      <c r="K1315" s="1" t="s">
        <v>715</v>
      </c>
      <c r="L1315" s="1" t="s">
        <v>22</v>
      </c>
      <c r="M1315" s="1" t="s">
        <v>22</v>
      </c>
      <c r="N1315" s="1" t="s">
        <v>730</v>
      </c>
      <c r="O1315" s="2">
        <v>40574</v>
      </c>
      <c r="P1315" s="2">
        <v>40576</v>
      </c>
      <c r="Q1315" s="1" t="s">
        <v>23</v>
      </c>
    </row>
    <row r="1316" spans="1:17" x14ac:dyDescent="0.25">
      <c r="A1316" s="1" t="s">
        <v>24</v>
      </c>
      <c r="B1316" s="1" t="s">
        <v>541</v>
      </c>
      <c r="C1316" s="1" t="s">
        <v>731</v>
      </c>
      <c r="D1316" s="1" t="s">
        <v>681</v>
      </c>
      <c r="E1316" s="1" t="s">
        <v>541</v>
      </c>
      <c r="F1316" s="1" t="s">
        <v>19</v>
      </c>
      <c r="G1316" s="1" t="s">
        <v>187</v>
      </c>
      <c r="H1316" s="1" t="s">
        <v>21</v>
      </c>
      <c r="I1316" s="1" t="s">
        <v>22</v>
      </c>
      <c r="J1316" s="3">
        <v>-3448.25</v>
      </c>
      <c r="K1316" s="1" t="s">
        <v>475</v>
      </c>
      <c r="L1316" s="1" t="s">
        <v>22</v>
      </c>
      <c r="M1316" s="1" t="s">
        <v>22</v>
      </c>
      <c r="N1316" s="1" t="s">
        <v>731</v>
      </c>
      <c r="O1316" s="2">
        <v>40574</v>
      </c>
      <c r="P1316" s="2">
        <v>40597</v>
      </c>
      <c r="Q1316" s="1" t="s">
        <v>23</v>
      </c>
    </row>
    <row r="1317" spans="1:17" x14ac:dyDescent="0.25">
      <c r="A1317" s="1" t="s">
        <v>24</v>
      </c>
      <c r="B1317" s="1" t="s">
        <v>541</v>
      </c>
      <c r="C1317" s="1" t="s">
        <v>732</v>
      </c>
      <c r="D1317" s="1" t="s">
        <v>666</v>
      </c>
      <c r="E1317" s="1" t="s">
        <v>541</v>
      </c>
      <c r="F1317" s="1" t="s">
        <v>19</v>
      </c>
      <c r="G1317" s="1" t="s">
        <v>174</v>
      </c>
      <c r="H1317" s="1" t="s">
        <v>175</v>
      </c>
      <c r="I1317" s="1" t="s">
        <v>22</v>
      </c>
      <c r="J1317" s="3">
        <v>2085.44</v>
      </c>
      <c r="K1317" s="1" t="s">
        <v>733</v>
      </c>
      <c r="L1317" s="1" t="s">
        <v>22</v>
      </c>
      <c r="M1317" s="1" t="s">
        <v>22</v>
      </c>
      <c r="N1317" s="1" t="s">
        <v>732</v>
      </c>
      <c r="O1317" s="2">
        <v>40602</v>
      </c>
      <c r="P1317" s="2">
        <v>40610</v>
      </c>
      <c r="Q1317" s="1" t="s">
        <v>23</v>
      </c>
    </row>
    <row r="1318" spans="1:17" x14ac:dyDescent="0.25">
      <c r="A1318" s="1" t="s">
        <v>24</v>
      </c>
      <c r="B1318" s="1" t="s">
        <v>541</v>
      </c>
      <c r="C1318" s="1" t="s">
        <v>734</v>
      </c>
      <c r="D1318" s="1" t="s">
        <v>681</v>
      </c>
      <c r="E1318" s="1" t="s">
        <v>541</v>
      </c>
      <c r="F1318" s="1" t="s">
        <v>19</v>
      </c>
      <c r="G1318" s="1" t="s">
        <v>187</v>
      </c>
      <c r="H1318" s="1" t="s">
        <v>21</v>
      </c>
      <c r="I1318" s="1" t="s">
        <v>22</v>
      </c>
      <c r="J1318" s="3">
        <v>-3448.25</v>
      </c>
      <c r="K1318" s="1" t="s">
        <v>475</v>
      </c>
      <c r="L1318" s="1" t="s">
        <v>22</v>
      </c>
      <c r="M1318" s="1" t="s">
        <v>22</v>
      </c>
      <c r="N1318" s="1" t="s">
        <v>734</v>
      </c>
      <c r="O1318" s="2">
        <v>40602</v>
      </c>
      <c r="P1318" s="2">
        <v>40611</v>
      </c>
      <c r="Q1318" s="1" t="s">
        <v>23</v>
      </c>
    </row>
    <row r="1319" spans="1:17" x14ac:dyDescent="0.25">
      <c r="A1319" s="1" t="s">
        <v>24</v>
      </c>
      <c r="B1319" s="1" t="s">
        <v>25</v>
      </c>
      <c r="C1319" s="1" t="s">
        <v>64</v>
      </c>
      <c r="D1319" s="1" t="s">
        <v>735</v>
      </c>
      <c r="E1319" s="1" t="s">
        <v>541</v>
      </c>
      <c r="F1319" s="1" t="s">
        <v>19</v>
      </c>
      <c r="G1319" s="1" t="s">
        <v>20</v>
      </c>
      <c r="H1319" s="1" t="s">
        <v>21</v>
      </c>
      <c r="I1319" s="1" t="s">
        <v>22</v>
      </c>
      <c r="J1319" s="3">
        <v>-602667</v>
      </c>
      <c r="K1319" s="1" t="s">
        <v>153</v>
      </c>
      <c r="L1319" s="1" t="s">
        <v>22</v>
      </c>
      <c r="M1319" s="1" t="s">
        <v>22</v>
      </c>
      <c r="N1319" s="1" t="s">
        <v>64</v>
      </c>
      <c r="O1319" s="2">
        <v>40633</v>
      </c>
      <c r="P1319" s="2">
        <v>40646</v>
      </c>
      <c r="Q1319" s="1" t="s">
        <v>23</v>
      </c>
    </row>
    <row r="1320" spans="1:17" x14ac:dyDescent="0.25">
      <c r="A1320" s="1" t="s">
        <v>54</v>
      </c>
      <c r="B1320" s="1" t="s">
        <v>371</v>
      </c>
      <c r="C1320" s="1" t="s">
        <v>478</v>
      </c>
      <c r="D1320" s="1" t="s">
        <v>676</v>
      </c>
      <c r="E1320" s="1" t="s">
        <v>541</v>
      </c>
      <c r="F1320" s="1" t="s">
        <v>19</v>
      </c>
      <c r="G1320" s="1" t="s">
        <v>59</v>
      </c>
      <c r="H1320" s="1" t="s">
        <v>21</v>
      </c>
      <c r="I1320" s="1" t="s">
        <v>22</v>
      </c>
      <c r="J1320" s="3">
        <v>-62998</v>
      </c>
      <c r="K1320" s="1" t="s">
        <v>459</v>
      </c>
      <c r="L1320" s="1" t="s">
        <v>22</v>
      </c>
      <c r="M1320" s="1" t="s">
        <v>22</v>
      </c>
      <c r="N1320" s="1" t="s">
        <v>478</v>
      </c>
      <c r="O1320" s="2">
        <v>40633</v>
      </c>
      <c r="P1320" s="2">
        <v>40645</v>
      </c>
      <c r="Q1320" s="1" t="s">
        <v>23</v>
      </c>
    </row>
    <row r="1321" spans="1:17" x14ac:dyDescent="0.25">
      <c r="A1321" s="1" t="s">
        <v>24</v>
      </c>
      <c r="B1321" s="1" t="s">
        <v>541</v>
      </c>
      <c r="C1321" s="1" t="s">
        <v>736</v>
      </c>
      <c r="D1321" s="1" t="s">
        <v>629</v>
      </c>
      <c r="E1321" s="1" t="s">
        <v>541</v>
      </c>
      <c r="F1321" s="1" t="s">
        <v>19</v>
      </c>
      <c r="G1321" s="1" t="s">
        <v>44</v>
      </c>
      <c r="H1321" s="1" t="s">
        <v>34</v>
      </c>
      <c r="I1321" s="1" t="s">
        <v>22</v>
      </c>
      <c r="J1321" s="3">
        <v>-864000</v>
      </c>
      <c r="K1321" s="1" t="s">
        <v>477</v>
      </c>
      <c r="L1321" s="1" t="s">
        <v>22</v>
      </c>
      <c r="M1321" s="1" t="s">
        <v>22</v>
      </c>
      <c r="N1321" s="1" t="s">
        <v>736</v>
      </c>
      <c r="O1321" s="2">
        <v>40633</v>
      </c>
      <c r="P1321" s="2">
        <v>40645</v>
      </c>
      <c r="Q1321" s="1" t="s">
        <v>23</v>
      </c>
    </row>
    <row r="1322" spans="1:17" x14ac:dyDescent="0.25">
      <c r="A1322" s="1" t="s">
        <v>24</v>
      </c>
      <c r="B1322" s="1" t="s">
        <v>541</v>
      </c>
      <c r="C1322" s="1" t="s">
        <v>737</v>
      </c>
      <c r="D1322" s="1" t="s">
        <v>666</v>
      </c>
      <c r="E1322" s="1" t="s">
        <v>541</v>
      </c>
      <c r="F1322" s="1" t="s">
        <v>19</v>
      </c>
      <c r="G1322" s="1" t="s">
        <v>174</v>
      </c>
      <c r="H1322" s="1" t="s">
        <v>175</v>
      </c>
      <c r="I1322" s="1" t="s">
        <v>22</v>
      </c>
      <c r="J1322" s="3">
        <v>2085.44</v>
      </c>
      <c r="K1322" s="1" t="s">
        <v>733</v>
      </c>
      <c r="L1322" s="1" t="s">
        <v>22</v>
      </c>
      <c r="M1322" s="1" t="s">
        <v>22</v>
      </c>
      <c r="N1322" s="1" t="s">
        <v>737</v>
      </c>
      <c r="O1322" s="2">
        <v>40633</v>
      </c>
      <c r="P1322" s="2">
        <v>40639</v>
      </c>
      <c r="Q1322" s="1" t="s">
        <v>23</v>
      </c>
    </row>
    <row r="1323" spans="1:17" x14ac:dyDescent="0.25">
      <c r="A1323" s="1" t="s">
        <v>24</v>
      </c>
      <c r="B1323" s="1" t="s">
        <v>541</v>
      </c>
      <c r="C1323" s="1" t="s">
        <v>738</v>
      </c>
      <c r="D1323" s="1" t="s">
        <v>681</v>
      </c>
      <c r="E1323" s="1" t="s">
        <v>541</v>
      </c>
      <c r="F1323" s="1" t="s">
        <v>19</v>
      </c>
      <c r="G1323" s="1" t="s">
        <v>187</v>
      </c>
      <c r="H1323" s="1" t="s">
        <v>21</v>
      </c>
      <c r="I1323" s="1" t="s">
        <v>22</v>
      </c>
      <c r="J1323" s="3">
        <v>-1489.5</v>
      </c>
      <c r="K1323" s="1" t="s">
        <v>476</v>
      </c>
      <c r="L1323" s="1" t="s">
        <v>22</v>
      </c>
      <c r="M1323" s="1" t="s">
        <v>22</v>
      </c>
      <c r="N1323" s="1" t="s">
        <v>738</v>
      </c>
      <c r="O1323" s="2">
        <v>40633</v>
      </c>
      <c r="P1323" s="2">
        <v>40645</v>
      </c>
      <c r="Q1323" s="1" t="s">
        <v>23</v>
      </c>
    </row>
    <row r="1324" spans="1:17" x14ac:dyDescent="0.25">
      <c r="A1324" s="1" t="s">
        <v>24</v>
      </c>
      <c r="B1324" s="1" t="s">
        <v>541</v>
      </c>
      <c r="C1324" s="1" t="s">
        <v>739</v>
      </c>
      <c r="D1324" s="1" t="s">
        <v>681</v>
      </c>
      <c r="E1324" s="1" t="s">
        <v>541</v>
      </c>
      <c r="F1324" s="1" t="s">
        <v>19</v>
      </c>
      <c r="G1324" s="1" t="s">
        <v>187</v>
      </c>
      <c r="H1324" s="1" t="s">
        <v>21</v>
      </c>
      <c r="I1324" s="1" t="s">
        <v>22</v>
      </c>
      <c r="J1324" s="3">
        <v>-3448.25</v>
      </c>
      <c r="K1324" s="1" t="s">
        <v>475</v>
      </c>
      <c r="L1324" s="1" t="s">
        <v>22</v>
      </c>
      <c r="M1324" s="1" t="s">
        <v>22</v>
      </c>
      <c r="N1324" s="1" t="s">
        <v>739</v>
      </c>
      <c r="O1324" s="2">
        <v>40633</v>
      </c>
      <c r="P1324" s="2">
        <v>40645</v>
      </c>
      <c r="Q1324" s="1" t="s">
        <v>23</v>
      </c>
    </row>
    <row r="1325" spans="1:17" x14ac:dyDescent="0.25">
      <c r="A1325" s="1" t="s">
        <v>740</v>
      </c>
      <c r="B1325" s="1" t="s">
        <v>25</v>
      </c>
      <c r="C1325" s="1" t="s">
        <v>741</v>
      </c>
      <c r="D1325" s="1" t="s">
        <v>631</v>
      </c>
      <c r="E1325" s="1" t="s">
        <v>622</v>
      </c>
      <c r="F1325" s="1" t="s">
        <v>19</v>
      </c>
      <c r="G1325" s="1" t="s">
        <v>44</v>
      </c>
      <c r="H1325" s="1" t="s">
        <v>34</v>
      </c>
      <c r="I1325" s="1" t="s">
        <v>22</v>
      </c>
      <c r="J1325" s="3">
        <v>-503.94</v>
      </c>
      <c r="K1325" s="1" t="s">
        <v>742</v>
      </c>
      <c r="L1325" s="1" t="s">
        <v>22</v>
      </c>
      <c r="M1325" s="1" t="s">
        <v>22</v>
      </c>
      <c r="N1325" s="1" t="s">
        <v>741</v>
      </c>
      <c r="O1325" s="2">
        <v>40663</v>
      </c>
      <c r="P1325" s="2">
        <v>40668</v>
      </c>
      <c r="Q1325" s="1" t="s">
        <v>23</v>
      </c>
    </row>
    <row r="1326" spans="1:17" x14ac:dyDescent="0.25">
      <c r="A1326" s="1" t="s">
        <v>24</v>
      </c>
      <c r="B1326" s="1" t="s">
        <v>541</v>
      </c>
      <c r="C1326" s="1" t="s">
        <v>743</v>
      </c>
      <c r="D1326" s="1" t="s">
        <v>666</v>
      </c>
      <c r="E1326" s="1" t="s">
        <v>541</v>
      </c>
      <c r="F1326" s="1" t="s">
        <v>19</v>
      </c>
      <c r="G1326" s="1" t="s">
        <v>174</v>
      </c>
      <c r="H1326" s="1" t="s">
        <v>175</v>
      </c>
      <c r="I1326" s="1" t="s">
        <v>22</v>
      </c>
      <c r="J1326" s="3">
        <v>2085.44</v>
      </c>
      <c r="K1326" s="1" t="s">
        <v>744</v>
      </c>
      <c r="L1326" s="1" t="s">
        <v>22</v>
      </c>
      <c r="M1326" s="1" t="s">
        <v>22</v>
      </c>
      <c r="N1326" s="1" t="s">
        <v>743</v>
      </c>
      <c r="O1326" s="2">
        <v>40663</v>
      </c>
      <c r="P1326" s="2">
        <v>40669</v>
      </c>
      <c r="Q1326" s="1" t="s">
        <v>23</v>
      </c>
    </row>
    <row r="1327" spans="1:17" x14ac:dyDescent="0.25">
      <c r="A1327" s="1" t="s">
        <v>24</v>
      </c>
      <c r="B1327" s="1" t="s">
        <v>541</v>
      </c>
      <c r="C1327" s="1" t="s">
        <v>745</v>
      </c>
      <c r="D1327" s="1" t="s">
        <v>681</v>
      </c>
      <c r="E1327" s="1" t="s">
        <v>541</v>
      </c>
      <c r="F1327" s="1" t="s">
        <v>19</v>
      </c>
      <c r="G1327" s="1" t="s">
        <v>187</v>
      </c>
      <c r="H1327" s="1" t="s">
        <v>21</v>
      </c>
      <c r="I1327" s="1" t="s">
        <v>22</v>
      </c>
      <c r="J1327" s="3">
        <v>-3945.75</v>
      </c>
      <c r="K1327" s="1" t="s">
        <v>476</v>
      </c>
      <c r="L1327" s="1" t="s">
        <v>22</v>
      </c>
      <c r="M1327" s="1" t="s">
        <v>22</v>
      </c>
      <c r="N1327" s="1" t="s">
        <v>745</v>
      </c>
      <c r="O1327" s="2">
        <v>40663</v>
      </c>
      <c r="P1327" s="2">
        <v>40674</v>
      </c>
      <c r="Q1327" s="1" t="s">
        <v>23</v>
      </c>
    </row>
    <row r="1328" spans="1:17" x14ac:dyDescent="0.25">
      <c r="A1328" s="1" t="s">
        <v>24</v>
      </c>
      <c r="B1328" s="1" t="s">
        <v>541</v>
      </c>
      <c r="C1328" s="1" t="s">
        <v>746</v>
      </c>
      <c r="D1328" s="1" t="s">
        <v>681</v>
      </c>
      <c r="E1328" s="1" t="s">
        <v>541</v>
      </c>
      <c r="F1328" s="1" t="s">
        <v>19</v>
      </c>
      <c r="G1328" s="1" t="s">
        <v>187</v>
      </c>
      <c r="H1328" s="1" t="s">
        <v>21</v>
      </c>
      <c r="I1328" s="1" t="s">
        <v>22</v>
      </c>
      <c r="J1328" s="3">
        <v>8496</v>
      </c>
      <c r="K1328" s="1" t="s">
        <v>747</v>
      </c>
      <c r="L1328" s="1" t="s">
        <v>22</v>
      </c>
      <c r="M1328" s="1" t="s">
        <v>22</v>
      </c>
      <c r="N1328" s="1" t="s">
        <v>746</v>
      </c>
      <c r="O1328" s="2">
        <v>40663</v>
      </c>
      <c r="P1328" s="2">
        <v>40674</v>
      </c>
      <c r="Q1328" s="1" t="s">
        <v>23</v>
      </c>
    </row>
    <row r="1329" spans="1:17" x14ac:dyDescent="0.25">
      <c r="A1329" s="1" t="s">
        <v>24</v>
      </c>
      <c r="B1329" s="1" t="s">
        <v>541</v>
      </c>
      <c r="C1329" s="1" t="s">
        <v>748</v>
      </c>
      <c r="D1329" s="1" t="s">
        <v>681</v>
      </c>
      <c r="E1329" s="1" t="s">
        <v>541</v>
      </c>
      <c r="F1329" s="1" t="s">
        <v>19</v>
      </c>
      <c r="G1329" s="1" t="s">
        <v>187</v>
      </c>
      <c r="H1329" s="1" t="s">
        <v>21</v>
      </c>
      <c r="I1329" s="1" t="s">
        <v>22</v>
      </c>
      <c r="J1329" s="3">
        <v>-8496</v>
      </c>
      <c r="K1329" s="1" t="s">
        <v>749</v>
      </c>
      <c r="L1329" s="1" t="s">
        <v>22</v>
      </c>
      <c r="M1329" s="1" t="s">
        <v>22</v>
      </c>
      <c r="N1329" s="1" t="s">
        <v>748</v>
      </c>
      <c r="O1329" s="2">
        <v>40663</v>
      </c>
      <c r="P1329" s="2">
        <v>40674</v>
      </c>
      <c r="Q1329" s="1" t="s">
        <v>23</v>
      </c>
    </row>
    <row r="1330" spans="1:17" x14ac:dyDescent="0.25">
      <c r="A1330" s="1" t="s">
        <v>24</v>
      </c>
      <c r="B1330" s="1" t="s">
        <v>541</v>
      </c>
      <c r="C1330" s="1" t="s">
        <v>750</v>
      </c>
      <c r="D1330" s="1" t="s">
        <v>666</v>
      </c>
      <c r="E1330" s="1" t="s">
        <v>541</v>
      </c>
      <c r="F1330" s="1" t="s">
        <v>19</v>
      </c>
      <c r="G1330" s="1" t="s">
        <v>174</v>
      </c>
      <c r="H1330" s="1" t="s">
        <v>175</v>
      </c>
      <c r="I1330" s="1" t="s">
        <v>22</v>
      </c>
      <c r="J1330" s="3">
        <v>2085.44</v>
      </c>
      <c r="K1330" s="1" t="s">
        <v>744</v>
      </c>
      <c r="L1330" s="1" t="s">
        <v>22</v>
      </c>
      <c r="M1330" s="1" t="s">
        <v>22</v>
      </c>
      <c r="N1330" s="1" t="s">
        <v>750</v>
      </c>
      <c r="O1330" s="2">
        <v>40694</v>
      </c>
      <c r="P1330" s="2">
        <v>40696</v>
      </c>
      <c r="Q1330" s="1" t="s">
        <v>23</v>
      </c>
    </row>
    <row r="1331" spans="1:17" x14ac:dyDescent="0.25">
      <c r="A1331" s="1" t="s">
        <v>24</v>
      </c>
      <c r="B1331" s="1" t="s">
        <v>541</v>
      </c>
      <c r="C1331" s="1" t="s">
        <v>751</v>
      </c>
      <c r="D1331" s="1" t="s">
        <v>681</v>
      </c>
      <c r="E1331" s="1" t="s">
        <v>541</v>
      </c>
      <c r="F1331" s="1" t="s">
        <v>19</v>
      </c>
      <c r="G1331" s="1" t="s">
        <v>187</v>
      </c>
      <c r="H1331" s="1" t="s">
        <v>21</v>
      </c>
      <c r="I1331" s="1" t="s">
        <v>22</v>
      </c>
      <c r="J1331" s="3">
        <v>-3945.75</v>
      </c>
      <c r="K1331" s="1" t="s">
        <v>475</v>
      </c>
      <c r="L1331" s="1" t="s">
        <v>22</v>
      </c>
      <c r="M1331" s="1" t="s">
        <v>22</v>
      </c>
      <c r="N1331" s="1" t="s">
        <v>751</v>
      </c>
      <c r="O1331" s="2">
        <v>40694</v>
      </c>
      <c r="P1331" s="2">
        <v>40704</v>
      </c>
      <c r="Q1331" s="1" t="s">
        <v>23</v>
      </c>
    </row>
    <row r="1332" spans="1:17" x14ac:dyDescent="0.25">
      <c r="A1332" s="1" t="s">
        <v>54</v>
      </c>
      <c r="B1332" s="1" t="s">
        <v>25</v>
      </c>
      <c r="C1332" s="1" t="s">
        <v>154</v>
      </c>
      <c r="D1332" s="1" t="s">
        <v>735</v>
      </c>
      <c r="E1332" s="1" t="s">
        <v>541</v>
      </c>
      <c r="F1332" s="1" t="s">
        <v>19</v>
      </c>
      <c r="G1332" s="1" t="s">
        <v>20</v>
      </c>
      <c r="H1332" s="1" t="s">
        <v>21</v>
      </c>
      <c r="I1332" s="1" t="s">
        <v>22</v>
      </c>
      <c r="J1332" s="3">
        <v>-155459</v>
      </c>
      <c r="K1332" s="1" t="s">
        <v>153</v>
      </c>
      <c r="L1332" s="1" t="s">
        <v>22</v>
      </c>
      <c r="M1332" s="1" t="s">
        <v>22</v>
      </c>
      <c r="N1332" s="1" t="s">
        <v>154</v>
      </c>
      <c r="O1332" s="2">
        <v>40724</v>
      </c>
      <c r="P1332" s="2">
        <v>40737</v>
      </c>
      <c r="Q1332" s="1" t="s">
        <v>23</v>
      </c>
    </row>
    <row r="1333" spans="1:17" x14ac:dyDescent="0.25">
      <c r="A1333" s="1" t="s">
        <v>24</v>
      </c>
      <c r="B1333" s="1" t="s">
        <v>25</v>
      </c>
      <c r="C1333" s="1" t="s">
        <v>62</v>
      </c>
      <c r="D1333" s="1" t="s">
        <v>735</v>
      </c>
      <c r="E1333" s="1" t="s">
        <v>541</v>
      </c>
      <c r="F1333" s="1" t="s">
        <v>19</v>
      </c>
      <c r="G1333" s="1" t="s">
        <v>20</v>
      </c>
      <c r="H1333" s="1" t="s">
        <v>21</v>
      </c>
      <c r="I1333" s="1" t="s">
        <v>22</v>
      </c>
      <c r="J1333" s="3">
        <v>602667</v>
      </c>
      <c r="K1333" s="1" t="s">
        <v>63</v>
      </c>
      <c r="L1333" s="1" t="s">
        <v>22</v>
      </c>
      <c r="M1333" s="1" t="s">
        <v>22</v>
      </c>
      <c r="N1333" s="1" t="s">
        <v>64</v>
      </c>
      <c r="O1333" s="2">
        <v>40724</v>
      </c>
      <c r="P1333" s="2">
        <v>40731</v>
      </c>
      <c r="Q1333" s="1" t="s">
        <v>23</v>
      </c>
    </row>
    <row r="1334" spans="1:17" x14ac:dyDescent="0.25">
      <c r="A1334" s="1" t="s">
        <v>24</v>
      </c>
      <c r="B1334" s="1" t="s">
        <v>541</v>
      </c>
      <c r="C1334" s="1" t="s">
        <v>752</v>
      </c>
      <c r="D1334" s="1" t="s">
        <v>666</v>
      </c>
      <c r="E1334" s="1" t="s">
        <v>541</v>
      </c>
      <c r="F1334" s="1" t="s">
        <v>19</v>
      </c>
      <c r="G1334" s="1" t="s">
        <v>174</v>
      </c>
      <c r="H1334" s="1" t="s">
        <v>175</v>
      </c>
      <c r="I1334" s="1" t="s">
        <v>22</v>
      </c>
      <c r="J1334" s="3">
        <v>2085.44</v>
      </c>
      <c r="K1334" s="1" t="s">
        <v>744</v>
      </c>
      <c r="L1334" s="1" t="s">
        <v>22</v>
      </c>
      <c r="M1334" s="1" t="s">
        <v>22</v>
      </c>
      <c r="N1334" s="1" t="s">
        <v>752</v>
      </c>
      <c r="O1334" s="2">
        <v>40724</v>
      </c>
      <c r="P1334" s="2">
        <v>40729</v>
      </c>
      <c r="Q1334" s="1" t="s">
        <v>23</v>
      </c>
    </row>
    <row r="1335" spans="1:17" x14ac:dyDescent="0.25">
      <c r="A1335" s="1" t="s">
        <v>24</v>
      </c>
      <c r="B1335" s="1" t="s">
        <v>541</v>
      </c>
      <c r="C1335" s="1" t="s">
        <v>753</v>
      </c>
      <c r="D1335" s="1" t="s">
        <v>629</v>
      </c>
      <c r="E1335" s="1" t="s">
        <v>541</v>
      </c>
      <c r="F1335" s="1" t="s">
        <v>19</v>
      </c>
      <c r="G1335" s="1" t="s">
        <v>44</v>
      </c>
      <c r="H1335" s="1" t="s">
        <v>34</v>
      </c>
      <c r="I1335" s="1" t="s">
        <v>22</v>
      </c>
      <c r="J1335" s="3">
        <v>-1954000</v>
      </c>
      <c r="K1335" s="1" t="s">
        <v>480</v>
      </c>
      <c r="L1335" s="1" t="s">
        <v>22</v>
      </c>
      <c r="M1335" s="1" t="s">
        <v>22</v>
      </c>
      <c r="N1335" s="1" t="s">
        <v>753</v>
      </c>
      <c r="O1335" s="2">
        <v>40724</v>
      </c>
      <c r="P1335" s="2">
        <v>40732</v>
      </c>
      <c r="Q1335" s="1" t="s">
        <v>23</v>
      </c>
    </row>
    <row r="1336" spans="1:17" x14ac:dyDescent="0.25">
      <c r="A1336" s="1" t="s">
        <v>24</v>
      </c>
      <c r="B1336" s="1" t="s">
        <v>541</v>
      </c>
      <c r="C1336" s="1" t="s">
        <v>753</v>
      </c>
      <c r="D1336" s="1" t="s">
        <v>629</v>
      </c>
      <c r="E1336" s="1" t="s">
        <v>541</v>
      </c>
      <c r="F1336" s="1" t="s">
        <v>19</v>
      </c>
      <c r="G1336" s="1" t="s">
        <v>44</v>
      </c>
      <c r="H1336" s="1" t="s">
        <v>34</v>
      </c>
      <c r="I1336" s="1" t="s">
        <v>22</v>
      </c>
      <c r="J1336" s="3">
        <v>864000</v>
      </c>
      <c r="K1336" s="1" t="s">
        <v>479</v>
      </c>
      <c r="L1336" s="1" t="s">
        <v>22</v>
      </c>
      <c r="M1336" s="1" t="s">
        <v>22</v>
      </c>
      <c r="N1336" s="1" t="s">
        <v>753</v>
      </c>
      <c r="O1336" s="2">
        <v>40724</v>
      </c>
      <c r="P1336" s="2">
        <v>40732</v>
      </c>
      <c r="Q1336" s="1" t="s">
        <v>23</v>
      </c>
    </row>
    <row r="1337" spans="1:17" x14ac:dyDescent="0.25">
      <c r="A1337" s="1" t="s">
        <v>24</v>
      </c>
      <c r="B1337" s="1" t="s">
        <v>541</v>
      </c>
      <c r="C1337" s="1" t="s">
        <v>754</v>
      </c>
      <c r="D1337" s="1" t="s">
        <v>681</v>
      </c>
      <c r="E1337" s="1" t="s">
        <v>541</v>
      </c>
      <c r="F1337" s="1" t="s">
        <v>19</v>
      </c>
      <c r="G1337" s="1" t="s">
        <v>187</v>
      </c>
      <c r="H1337" s="1" t="s">
        <v>21</v>
      </c>
      <c r="I1337" s="1" t="s">
        <v>22</v>
      </c>
      <c r="J1337" s="3">
        <v>-3945.75</v>
      </c>
      <c r="K1337" s="1" t="s">
        <v>475</v>
      </c>
      <c r="L1337" s="1" t="s">
        <v>22</v>
      </c>
      <c r="M1337" s="1" t="s">
        <v>22</v>
      </c>
      <c r="N1337" s="1" t="s">
        <v>754</v>
      </c>
      <c r="O1337" s="2">
        <v>40724</v>
      </c>
      <c r="P1337" s="2">
        <v>40729</v>
      </c>
      <c r="Q1337" s="1" t="s">
        <v>23</v>
      </c>
    </row>
    <row r="1338" spans="1:17" x14ac:dyDescent="0.25">
      <c r="A1338" s="1" t="s">
        <v>54</v>
      </c>
      <c r="B1338" s="1" t="s">
        <v>25</v>
      </c>
      <c r="C1338" s="1" t="s">
        <v>155</v>
      </c>
      <c r="D1338" s="1" t="s">
        <v>735</v>
      </c>
      <c r="E1338" s="1" t="s">
        <v>541</v>
      </c>
      <c r="F1338" s="1" t="s">
        <v>19</v>
      </c>
      <c r="G1338" s="1" t="s">
        <v>20</v>
      </c>
      <c r="H1338" s="1" t="s">
        <v>21</v>
      </c>
      <c r="I1338" s="1" t="s">
        <v>22</v>
      </c>
      <c r="J1338" s="3">
        <v>155459</v>
      </c>
      <c r="K1338" s="1" t="s">
        <v>153</v>
      </c>
      <c r="L1338" s="1" t="s">
        <v>22</v>
      </c>
      <c r="M1338" s="1" t="s">
        <v>22</v>
      </c>
      <c r="N1338" s="1" t="s">
        <v>154</v>
      </c>
      <c r="O1338" s="2">
        <v>40755</v>
      </c>
      <c r="P1338" s="2">
        <v>40757</v>
      </c>
      <c r="Q1338" s="1" t="s">
        <v>23</v>
      </c>
    </row>
    <row r="1339" spans="1:17" x14ac:dyDescent="0.25">
      <c r="A1339" s="1" t="s">
        <v>24</v>
      </c>
      <c r="B1339" s="1" t="s">
        <v>541</v>
      </c>
      <c r="C1339" s="1" t="s">
        <v>755</v>
      </c>
      <c r="D1339" s="1" t="s">
        <v>666</v>
      </c>
      <c r="E1339" s="1" t="s">
        <v>541</v>
      </c>
      <c r="F1339" s="1" t="s">
        <v>19</v>
      </c>
      <c r="G1339" s="1" t="s">
        <v>174</v>
      </c>
      <c r="H1339" s="1" t="s">
        <v>175</v>
      </c>
      <c r="I1339" s="1" t="s">
        <v>22</v>
      </c>
      <c r="J1339" s="3">
        <v>2085.44</v>
      </c>
      <c r="K1339" s="1" t="s">
        <v>744</v>
      </c>
      <c r="L1339" s="1" t="s">
        <v>22</v>
      </c>
      <c r="M1339" s="1" t="s">
        <v>22</v>
      </c>
      <c r="N1339" s="1" t="s">
        <v>755</v>
      </c>
      <c r="O1339" s="2">
        <v>40755</v>
      </c>
      <c r="P1339" s="2">
        <v>40757</v>
      </c>
      <c r="Q1339" s="1" t="s">
        <v>23</v>
      </c>
    </row>
    <row r="1340" spans="1:17" x14ac:dyDescent="0.25">
      <c r="A1340" s="1" t="s">
        <v>24</v>
      </c>
      <c r="B1340" s="1" t="s">
        <v>541</v>
      </c>
      <c r="C1340" s="1" t="s">
        <v>756</v>
      </c>
      <c r="D1340" s="1" t="s">
        <v>681</v>
      </c>
      <c r="E1340" s="1" t="s">
        <v>541</v>
      </c>
      <c r="F1340" s="1" t="s">
        <v>19</v>
      </c>
      <c r="G1340" s="1" t="s">
        <v>187</v>
      </c>
      <c r="H1340" s="1" t="s">
        <v>21</v>
      </c>
      <c r="I1340" s="1" t="s">
        <v>22</v>
      </c>
      <c r="J1340" s="3">
        <v>-3945.75</v>
      </c>
      <c r="K1340" s="1" t="s">
        <v>475</v>
      </c>
      <c r="L1340" s="1" t="s">
        <v>22</v>
      </c>
      <c r="M1340" s="1" t="s">
        <v>22</v>
      </c>
      <c r="N1340" s="1" t="s">
        <v>756</v>
      </c>
      <c r="O1340" s="2">
        <v>40755</v>
      </c>
      <c r="P1340" s="2">
        <v>40765</v>
      </c>
      <c r="Q1340" s="1" t="s">
        <v>23</v>
      </c>
    </row>
    <row r="1341" spans="1:17" x14ac:dyDescent="0.25">
      <c r="A1341" s="1" t="s">
        <v>54</v>
      </c>
      <c r="B1341" s="1" t="s">
        <v>25</v>
      </c>
      <c r="C1341" s="1" t="s">
        <v>156</v>
      </c>
      <c r="D1341" s="1" t="s">
        <v>735</v>
      </c>
      <c r="E1341" s="1" t="s">
        <v>541</v>
      </c>
      <c r="F1341" s="1" t="s">
        <v>19</v>
      </c>
      <c r="G1341" s="1" t="s">
        <v>20</v>
      </c>
      <c r="H1341" s="1" t="s">
        <v>21</v>
      </c>
      <c r="I1341" s="1" t="s">
        <v>22</v>
      </c>
      <c r="J1341" s="3">
        <v>-297190</v>
      </c>
      <c r="K1341" s="1" t="s">
        <v>153</v>
      </c>
      <c r="L1341" s="1" t="s">
        <v>22</v>
      </c>
      <c r="M1341" s="1" t="s">
        <v>22</v>
      </c>
      <c r="N1341" s="1" t="s">
        <v>156</v>
      </c>
      <c r="O1341" s="2">
        <v>40786</v>
      </c>
      <c r="P1341" s="2">
        <v>40802</v>
      </c>
      <c r="Q1341" s="1" t="s">
        <v>23</v>
      </c>
    </row>
    <row r="1342" spans="1:17" x14ac:dyDescent="0.25">
      <c r="A1342" s="1" t="s">
        <v>24</v>
      </c>
      <c r="B1342" s="1" t="s">
        <v>541</v>
      </c>
      <c r="C1342" s="1" t="s">
        <v>757</v>
      </c>
      <c r="D1342" s="1" t="s">
        <v>666</v>
      </c>
      <c r="E1342" s="1" t="s">
        <v>541</v>
      </c>
      <c r="F1342" s="1" t="s">
        <v>19</v>
      </c>
      <c r="G1342" s="1" t="s">
        <v>174</v>
      </c>
      <c r="H1342" s="1" t="s">
        <v>175</v>
      </c>
      <c r="I1342" s="1" t="s">
        <v>22</v>
      </c>
      <c r="J1342" s="3">
        <v>2085.44</v>
      </c>
      <c r="K1342" s="1" t="s">
        <v>744</v>
      </c>
      <c r="L1342" s="1" t="s">
        <v>22</v>
      </c>
      <c r="M1342" s="1" t="s">
        <v>22</v>
      </c>
      <c r="N1342" s="1" t="s">
        <v>757</v>
      </c>
      <c r="O1342" s="2">
        <v>40786</v>
      </c>
      <c r="P1342" s="2">
        <v>40788</v>
      </c>
      <c r="Q1342" s="1" t="s">
        <v>23</v>
      </c>
    </row>
    <row r="1343" spans="1:17" x14ac:dyDescent="0.25">
      <c r="A1343" s="1" t="s">
        <v>24</v>
      </c>
      <c r="B1343" s="1" t="s">
        <v>541</v>
      </c>
      <c r="C1343" s="1" t="s">
        <v>758</v>
      </c>
      <c r="D1343" s="1" t="s">
        <v>681</v>
      </c>
      <c r="E1343" s="1" t="s">
        <v>541</v>
      </c>
      <c r="F1343" s="1" t="s">
        <v>19</v>
      </c>
      <c r="G1343" s="1" t="s">
        <v>187</v>
      </c>
      <c r="H1343" s="1" t="s">
        <v>21</v>
      </c>
      <c r="I1343" s="1" t="s">
        <v>22</v>
      </c>
      <c r="J1343" s="3">
        <v>-3945.75</v>
      </c>
      <c r="K1343" s="1" t="s">
        <v>475</v>
      </c>
      <c r="L1343" s="1" t="s">
        <v>22</v>
      </c>
      <c r="M1343" s="1" t="s">
        <v>22</v>
      </c>
      <c r="N1343" s="1" t="s">
        <v>758</v>
      </c>
      <c r="O1343" s="2">
        <v>40786</v>
      </c>
      <c r="P1343" s="2">
        <v>40801</v>
      </c>
      <c r="Q1343" s="1" t="s">
        <v>23</v>
      </c>
    </row>
    <row r="1344" spans="1:17" x14ac:dyDescent="0.25">
      <c r="A1344" s="1" t="s">
        <v>54</v>
      </c>
      <c r="B1344" s="1" t="s">
        <v>25</v>
      </c>
      <c r="C1344" s="1" t="s">
        <v>157</v>
      </c>
      <c r="D1344" s="1" t="s">
        <v>735</v>
      </c>
      <c r="E1344" s="1" t="s">
        <v>541</v>
      </c>
      <c r="F1344" s="1" t="s">
        <v>19</v>
      </c>
      <c r="G1344" s="1" t="s">
        <v>20</v>
      </c>
      <c r="H1344" s="1" t="s">
        <v>21</v>
      </c>
      <c r="I1344" s="1" t="s">
        <v>22</v>
      </c>
      <c r="J1344" s="3">
        <v>297190</v>
      </c>
      <c r="K1344" s="1" t="s">
        <v>153</v>
      </c>
      <c r="L1344" s="1" t="s">
        <v>22</v>
      </c>
      <c r="M1344" s="1" t="s">
        <v>22</v>
      </c>
      <c r="N1344" s="1" t="s">
        <v>156</v>
      </c>
      <c r="O1344" s="2">
        <v>40816</v>
      </c>
      <c r="P1344" s="2">
        <v>40802</v>
      </c>
      <c r="Q1344" s="1" t="s">
        <v>23</v>
      </c>
    </row>
    <row r="1345" spans="1:17" x14ac:dyDescent="0.25">
      <c r="A1345" s="1" t="s">
        <v>54</v>
      </c>
      <c r="B1345" s="1" t="s">
        <v>25</v>
      </c>
      <c r="C1345" s="1" t="s">
        <v>158</v>
      </c>
      <c r="D1345" s="1" t="s">
        <v>735</v>
      </c>
      <c r="E1345" s="1" t="s">
        <v>541</v>
      </c>
      <c r="F1345" s="1" t="s">
        <v>19</v>
      </c>
      <c r="G1345" s="1" t="s">
        <v>20</v>
      </c>
      <c r="H1345" s="1" t="s">
        <v>21</v>
      </c>
      <c r="I1345" s="1" t="s">
        <v>22</v>
      </c>
      <c r="J1345" s="3">
        <v>32653</v>
      </c>
      <c r="K1345" s="1" t="s">
        <v>153</v>
      </c>
      <c r="L1345" s="1" t="s">
        <v>22</v>
      </c>
      <c r="M1345" s="1" t="s">
        <v>22</v>
      </c>
      <c r="N1345" s="1" t="s">
        <v>158</v>
      </c>
      <c r="O1345" s="2">
        <v>40816</v>
      </c>
      <c r="P1345" s="2">
        <v>40828</v>
      </c>
      <c r="Q1345" s="1" t="s">
        <v>23</v>
      </c>
    </row>
    <row r="1346" spans="1:17" x14ac:dyDescent="0.25">
      <c r="A1346" s="1" t="s">
        <v>24</v>
      </c>
      <c r="B1346" s="1" t="s">
        <v>541</v>
      </c>
      <c r="C1346" s="1" t="s">
        <v>759</v>
      </c>
      <c r="D1346" s="1" t="s">
        <v>760</v>
      </c>
      <c r="E1346" s="1" t="s">
        <v>541</v>
      </c>
      <c r="F1346" s="1" t="s">
        <v>19</v>
      </c>
      <c r="G1346" s="1" t="s">
        <v>761</v>
      </c>
      <c r="H1346" s="1" t="s">
        <v>49</v>
      </c>
      <c r="I1346" s="1" t="s">
        <v>22</v>
      </c>
      <c r="J1346" s="3">
        <v>-38000</v>
      </c>
      <c r="K1346" s="1" t="s">
        <v>481</v>
      </c>
      <c r="L1346" s="1" t="s">
        <v>22</v>
      </c>
      <c r="M1346" s="1" t="s">
        <v>22</v>
      </c>
      <c r="N1346" s="1" t="s">
        <v>759</v>
      </c>
      <c r="O1346" s="2">
        <v>40816</v>
      </c>
      <c r="P1346" s="2">
        <v>40828</v>
      </c>
      <c r="Q1346" s="1" t="s">
        <v>23</v>
      </c>
    </row>
    <row r="1347" spans="1:17" x14ac:dyDescent="0.25">
      <c r="A1347" s="1" t="s">
        <v>24</v>
      </c>
      <c r="B1347" s="1" t="s">
        <v>541</v>
      </c>
      <c r="C1347" s="1" t="s">
        <v>762</v>
      </c>
      <c r="D1347" s="1" t="s">
        <v>670</v>
      </c>
      <c r="E1347" s="1" t="s">
        <v>541</v>
      </c>
      <c r="F1347" s="1" t="s">
        <v>19</v>
      </c>
      <c r="G1347" s="1" t="s">
        <v>61</v>
      </c>
      <c r="H1347" s="1" t="s">
        <v>49</v>
      </c>
      <c r="I1347" s="1" t="s">
        <v>22</v>
      </c>
      <c r="J1347" s="3">
        <v>119000</v>
      </c>
      <c r="K1347" s="1" t="s">
        <v>481</v>
      </c>
      <c r="L1347" s="1" t="s">
        <v>22</v>
      </c>
      <c r="M1347" s="1" t="s">
        <v>22</v>
      </c>
      <c r="N1347" s="1" t="s">
        <v>762</v>
      </c>
      <c r="O1347" s="2">
        <v>40816</v>
      </c>
      <c r="P1347" s="2">
        <v>40828</v>
      </c>
      <c r="Q1347" s="1" t="s">
        <v>23</v>
      </c>
    </row>
    <row r="1348" spans="1:17" x14ac:dyDescent="0.25">
      <c r="A1348" s="1" t="s">
        <v>24</v>
      </c>
      <c r="B1348" s="1" t="s">
        <v>541</v>
      </c>
      <c r="C1348" s="1" t="s">
        <v>763</v>
      </c>
      <c r="D1348" s="1" t="s">
        <v>666</v>
      </c>
      <c r="E1348" s="1" t="s">
        <v>541</v>
      </c>
      <c r="F1348" s="1" t="s">
        <v>19</v>
      </c>
      <c r="G1348" s="1" t="s">
        <v>174</v>
      </c>
      <c r="H1348" s="1" t="s">
        <v>175</v>
      </c>
      <c r="I1348" s="1" t="s">
        <v>22</v>
      </c>
      <c r="J1348" s="3">
        <v>2085.44</v>
      </c>
      <c r="K1348" s="1" t="s">
        <v>744</v>
      </c>
      <c r="L1348" s="1" t="s">
        <v>22</v>
      </c>
      <c r="M1348" s="1" t="s">
        <v>22</v>
      </c>
      <c r="N1348" s="1" t="s">
        <v>763</v>
      </c>
      <c r="O1348" s="2">
        <v>40816</v>
      </c>
      <c r="P1348" s="2">
        <v>40820</v>
      </c>
      <c r="Q1348" s="1" t="s">
        <v>23</v>
      </c>
    </row>
    <row r="1349" spans="1:17" x14ac:dyDescent="0.25">
      <c r="A1349" s="1" t="s">
        <v>24</v>
      </c>
      <c r="B1349" s="1" t="s">
        <v>541</v>
      </c>
      <c r="C1349" s="1" t="s">
        <v>764</v>
      </c>
      <c r="D1349" s="1" t="s">
        <v>629</v>
      </c>
      <c r="E1349" s="1" t="s">
        <v>541</v>
      </c>
      <c r="F1349" s="1" t="s">
        <v>19</v>
      </c>
      <c r="G1349" s="1" t="s">
        <v>44</v>
      </c>
      <c r="H1349" s="1" t="s">
        <v>34</v>
      </c>
      <c r="I1349" s="1" t="s">
        <v>22</v>
      </c>
      <c r="J1349" s="3">
        <v>-2522000</v>
      </c>
      <c r="K1349" s="1" t="s">
        <v>481</v>
      </c>
      <c r="L1349" s="1" t="s">
        <v>22</v>
      </c>
      <c r="M1349" s="1" t="s">
        <v>22</v>
      </c>
      <c r="N1349" s="1" t="s">
        <v>764</v>
      </c>
      <c r="O1349" s="2">
        <v>40816</v>
      </c>
      <c r="P1349" s="2">
        <v>40828</v>
      </c>
      <c r="Q1349" s="1" t="s">
        <v>23</v>
      </c>
    </row>
    <row r="1350" spans="1:17" x14ac:dyDescent="0.25">
      <c r="A1350" s="1" t="s">
        <v>24</v>
      </c>
      <c r="B1350" s="1" t="s">
        <v>541</v>
      </c>
      <c r="C1350" s="1" t="s">
        <v>764</v>
      </c>
      <c r="D1350" s="1" t="s">
        <v>629</v>
      </c>
      <c r="E1350" s="1" t="s">
        <v>541</v>
      </c>
      <c r="F1350" s="1" t="s">
        <v>19</v>
      </c>
      <c r="G1350" s="1" t="s">
        <v>44</v>
      </c>
      <c r="H1350" s="1" t="s">
        <v>34</v>
      </c>
      <c r="I1350" s="1" t="s">
        <v>22</v>
      </c>
      <c r="J1350" s="3">
        <v>1954000</v>
      </c>
      <c r="K1350" s="1" t="s">
        <v>482</v>
      </c>
      <c r="L1350" s="1" t="s">
        <v>22</v>
      </c>
      <c r="M1350" s="1" t="s">
        <v>22</v>
      </c>
      <c r="N1350" s="1" t="s">
        <v>764</v>
      </c>
      <c r="O1350" s="2">
        <v>40816</v>
      </c>
      <c r="P1350" s="2">
        <v>40828</v>
      </c>
      <c r="Q1350" s="1" t="s">
        <v>23</v>
      </c>
    </row>
    <row r="1351" spans="1:17" x14ac:dyDescent="0.25">
      <c r="A1351" s="1" t="s">
        <v>24</v>
      </c>
      <c r="B1351" s="1" t="s">
        <v>541</v>
      </c>
      <c r="C1351" s="1" t="s">
        <v>765</v>
      </c>
      <c r="D1351" s="1" t="s">
        <v>681</v>
      </c>
      <c r="E1351" s="1" t="s">
        <v>541</v>
      </c>
      <c r="F1351" s="1" t="s">
        <v>19</v>
      </c>
      <c r="G1351" s="1" t="s">
        <v>187</v>
      </c>
      <c r="H1351" s="1" t="s">
        <v>21</v>
      </c>
      <c r="I1351" s="1" t="s">
        <v>22</v>
      </c>
      <c r="J1351" s="3">
        <v>-3945.75</v>
      </c>
      <c r="K1351" s="1" t="s">
        <v>475</v>
      </c>
      <c r="L1351" s="1" t="s">
        <v>22</v>
      </c>
      <c r="M1351" s="1" t="s">
        <v>22</v>
      </c>
      <c r="N1351" s="1" t="s">
        <v>765</v>
      </c>
      <c r="O1351" s="2">
        <v>40816</v>
      </c>
      <c r="P1351" s="2">
        <v>40826</v>
      </c>
      <c r="Q1351" s="1" t="s">
        <v>23</v>
      </c>
    </row>
    <row r="1352" spans="1:17" x14ac:dyDescent="0.25">
      <c r="A1352" s="1" t="s">
        <v>54</v>
      </c>
      <c r="B1352" s="1" t="s">
        <v>25</v>
      </c>
      <c r="C1352" s="1" t="s">
        <v>159</v>
      </c>
      <c r="D1352" s="1" t="s">
        <v>735</v>
      </c>
      <c r="E1352" s="1" t="s">
        <v>541</v>
      </c>
      <c r="F1352" s="1" t="s">
        <v>19</v>
      </c>
      <c r="G1352" s="1" t="s">
        <v>20</v>
      </c>
      <c r="H1352" s="1" t="s">
        <v>21</v>
      </c>
      <c r="I1352" s="1" t="s">
        <v>22</v>
      </c>
      <c r="J1352" s="3">
        <v>-32653</v>
      </c>
      <c r="K1352" s="1" t="s">
        <v>153</v>
      </c>
      <c r="L1352" s="1" t="s">
        <v>22</v>
      </c>
      <c r="M1352" s="1" t="s">
        <v>22</v>
      </c>
      <c r="N1352" s="1" t="s">
        <v>158</v>
      </c>
      <c r="O1352" s="2">
        <v>40847</v>
      </c>
      <c r="P1352" s="2">
        <v>40828</v>
      </c>
      <c r="Q1352" s="1" t="s">
        <v>23</v>
      </c>
    </row>
    <row r="1353" spans="1:17" x14ac:dyDescent="0.25">
      <c r="A1353" s="1" t="s">
        <v>54</v>
      </c>
      <c r="B1353" s="1" t="s">
        <v>25</v>
      </c>
      <c r="C1353" s="1" t="s">
        <v>160</v>
      </c>
      <c r="D1353" s="1" t="s">
        <v>735</v>
      </c>
      <c r="E1353" s="1" t="s">
        <v>541</v>
      </c>
      <c r="F1353" s="1" t="s">
        <v>19</v>
      </c>
      <c r="G1353" s="1" t="s">
        <v>20</v>
      </c>
      <c r="H1353" s="1" t="s">
        <v>21</v>
      </c>
      <c r="I1353" s="1" t="s">
        <v>22</v>
      </c>
      <c r="J1353" s="3">
        <v>-138257</v>
      </c>
      <c r="K1353" s="1" t="s">
        <v>153</v>
      </c>
      <c r="L1353" s="1" t="s">
        <v>22</v>
      </c>
      <c r="M1353" s="1" t="s">
        <v>22</v>
      </c>
      <c r="N1353" s="1" t="s">
        <v>160</v>
      </c>
      <c r="O1353" s="2">
        <v>40847</v>
      </c>
      <c r="P1353" s="2">
        <v>40857</v>
      </c>
      <c r="Q1353" s="1" t="s">
        <v>23</v>
      </c>
    </row>
    <row r="1354" spans="1:17" x14ac:dyDescent="0.25">
      <c r="A1354" s="1" t="s">
        <v>24</v>
      </c>
      <c r="B1354" s="1" t="s">
        <v>541</v>
      </c>
      <c r="C1354" s="1" t="s">
        <v>766</v>
      </c>
      <c r="D1354" s="1" t="s">
        <v>666</v>
      </c>
      <c r="E1354" s="1" t="s">
        <v>541</v>
      </c>
      <c r="F1354" s="1" t="s">
        <v>19</v>
      </c>
      <c r="G1354" s="1" t="s">
        <v>174</v>
      </c>
      <c r="H1354" s="1" t="s">
        <v>175</v>
      </c>
      <c r="I1354" s="1" t="s">
        <v>22</v>
      </c>
      <c r="J1354" s="3">
        <v>2085.44</v>
      </c>
      <c r="K1354" s="1" t="s">
        <v>744</v>
      </c>
      <c r="L1354" s="1" t="s">
        <v>22</v>
      </c>
      <c r="M1354" s="1" t="s">
        <v>22</v>
      </c>
      <c r="N1354" s="1" t="s">
        <v>766</v>
      </c>
      <c r="O1354" s="2">
        <v>40847</v>
      </c>
      <c r="P1354" s="2">
        <v>40849</v>
      </c>
      <c r="Q1354" s="1" t="s">
        <v>23</v>
      </c>
    </row>
    <row r="1355" spans="1:17" x14ac:dyDescent="0.25">
      <c r="A1355" s="1" t="s">
        <v>24</v>
      </c>
      <c r="B1355" s="1" t="s">
        <v>541</v>
      </c>
      <c r="C1355" s="1" t="s">
        <v>767</v>
      </c>
      <c r="D1355" s="1" t="s">
        <v>681</v>
      </c>
      <c r="E1355" s="1" t="s">
        <v>541</v>
      </c>
      <c r="F1355" s="1" t="s">
        <v>19</v>
      </c>
      <c r="G1355" s="1" t="s">
        <v>187</v>
      </c>
      <c r="H1355" s="1" t="s">
        <v>21</v>
      </c>
      <c r="I1355" s="1" t="s">
        <v>22</v>
      </c>
      <c r="J1355" s="3">
        <v>-3945.75</v>
      </c>
      <c r="K1355" s="1" t="s">
        <v>475</v>
      </c>
      <c r="L1355" s="1" t="s">
        <v>22</v>
      </c>
      <c r="M1355" s="1" t="s">
        <v>22</v>
      </c>
      <c r="N1355" s="1" t="s">
        <v>767</v>
      </c>
      <c r="O1355" s="2">
        <v>40847</v>
      </c>
      <c r="P1355" s="2">
        <v>40856</v>
      </c>
      <c r="Q1355" s="1" t="s">
        <v>23</v>
      </c>
    </row>
    <row r="1356" spans="1:17" x14ac:dyDescent="0.25">
      <c r="A1356" s="1" t="s">
        <v>54</v>
      </c>
      <c r="B1356" s="1" t="s">
        <v>25</v>
      </c>
      <c r="C1356" s="1" t="s">
        <v>161</v>
      </c>
      <c r="D1356" s="1" t="s">
        <v>735</v>
      </c>
      <c r="E1356" s="1" t="s">
        <v>541</v>
      </c>
      <c r="F1356" s="1" t="s">
        <v>19</v>
      </c>
      <c r="G1356" s="1" t="s">
        <v>20</v>
      </c>
      <c r="H1356" s="1" t="s">
        <v>21</v>
      </c>
      <c r="I1356" s="1" t="s">
        <v>22</v>
      </c>
      <c r="J1356" s="3">
        <v>138257</v>
      </c>
      <c r="K1356" s="1" t="s">
        <v>153</v>
      </c>
      <c r="L1356" s="1" t="s">
        <v>22</v>
      </c>
      <c r="M1356" s="1" t="s">
        <v>22</v>
      </c>
      <c r="N1356" s="1" t="s">
        <v>160</v>
      </c>
      <c r="O1356" s="2">
        <v>40877</v>
      </c>
      <c r="P1356" s="2">
        <v>40857</v>
      </c>
      <c r="Q1356" s="1" t="s">
        <v>23</v>
      </c>
    </row>
    <row r="1357" spans="1:17" x14ac:dyDescent="0.25">
      <c r="A1357" s="1" t="s">
        <v>54</v>
      </c>
      <c r="B1357" s="1" t="s">
        <v>25</v>
      </c>
      <c r="C1357" s="1" t="s">
        <v>162</v>
      </c>
      <c r="D1357" s="1" t="s">
        <v>735</v>
      </c>
      <c r="E1357" s="1" t="s">
        <v>541</v>
      </c>
      <c r="F1357" s="1" t="s">
        <v>19</v>
      </c>
      <c r="G1357" s="1" t="s">
        <v>20</v>
      </c>
      <c r="H1357" s="1" t="s">
        <v>21</v>
      </c>
      <c r="I1357" s="1" t="s">
        <v>22</v>
      </c>
      <c r="J1357" s="3">
        <v>-416202</v>
      </c>
      <c r="K1357" s="1" t="s">
        <v>153</v>
      </c>
      <c r="L1357" s="1" t="s">
        <v>22</v>
      </c>
      <c r="M1357" s="1" t="s">
        <v>22</v>
      </c>
      <c r="N1357" s="1" t="s">
        <v>162</v>
      </c>
      <c r="O1357" s="2">
        <v>40877</v>
      </c>
      <c r="P1357" s="2">
        <v>40889</v>
      </c>
      <c r="Q1357" s="1" t="s">
        <v>23</v>
      </c>
    </row>
    <row r="1358" spans="1:17" x14ac:dyDescent="0.25">
      <c r="A1358" s="1" t="s">
        <v>24</v>
      </c>
      <c r="B1358" s="1" t="s">
        <v>541</v>
      </c>
      <c r="C1358" s="1" t="s">
        <v>768</v>
      </c>
      <c r="D1358" s="1" t="s">
        <v>666</v>
      </c>
      <c r="E1358" s="1" t="s">
        <v>541</v>
      </c>
      <c r="F1358" s="1" t="s">
        <v>19</v>
      </c>
      <c r="G1358" s="1" t="s">
        <v>174</v>
      </c>
      <c r="H1358" s="1" t="s">
        <v>175</v>
      </c>
      <c r="I1358" s="1" t="s">
        <v>22</v>
      </c>
      <c r="J1358" s="3">
        <v>2085.44</v>
      </c>
      <c r="K1358" s="1" t="s">
        <v>744</v>
      </c>
      <c r="L1358" s="1" t="s">
        <v>22</v>
      </c>
      <c r="M1358" s="1" t="s">
        <v>22</v>
      </c>
      <c r="N1358" s="1" t="s">
        <v>768</v>
      </c>
      <c r="O1358" s="2">
        <v>40877</v>
      </c>
      <c r="P1358" s="2">
        <v>40882</v>
      </c>
      <c r="Q1358" s="1" t="s">
        <v>23</v>
      </c>
    </row>
    <row r="1359" spans="1:17" x14ac:dyDescent="0.25">
      <c r="A1359" s="1" t="s">
        <v>24</v>
      </c>
      <c r="B1359" s="1" t="s">
        <v>541</v>
      </c>
      <c r="C1359" s="1" t="s">
        <v>769</v>
      </c>
      <c r="D1359" s="1" t="s">
        <v>681</v>
      </c>
      <c r="E1359" s="1" t="s">
        <v>541</v>
      </c>
      <c r="F1359" s="1" t="s">
        <v>19</v>
      </c>
      <c r="G1359" s="1" t="s">
        <v>187</v>
      </c>
      <c r="H1359" s="1" t="s">
        <v>21</v>
      </c>
      <c r="I1359" s="1" t="s">
        <v>22</v>
      </c>
      <c r="J1359" s="3">
        <v>-3945.75</v>
      </c>
      <c r="K1359" s="1" t="s">
        <v>475</v>
      </c>
      <c r="L1359" s="1" t="s">
        <v>22</v>
      </c>
      <c r="M1359" s="1" t="s">
        <v>22</v>
      </c>
      <c r="N1359" s="1" t="s">
        <v>769</v>
      </c>
      <c r="O1359" s="2">
        <v>40877</v>
      </c>
      <c r="P1359" s="2">
        <v>40886</v>
      </c>
      <c r="Q1359" s="1" t="s">
        <v>23</v>
      </c>
    </row>
    <row r="1360" spans="1:17" x14ac:dyDescent="0.25">
      <c r="A1360" s="1" t="s">
        <v>24</v>
      </c>
      <c r="B1360" s="1" t="s">
        <v>541</v>
      </c>
      <c r="C1360" s="1" t="s">
        <v>770</v>
      </c>
      <c r="D1360" s="1" t="s">
        <v>760</v>
      </c>
      <c r="E1360" s="1" t="s">
        <v>541</v>
      </c>
      <c r="F1360" s="1" t="s">
        <v>19</v>
      </c>
      <c r="G1360" s="1" t="s">
        <v>761</v>
      </c>
      <c r="H1360" s="1" t="s">
        <v>49</v>
      </c>
      <c r="I1360" s="1" t="s">
        <v>22</v>
      </c>
      <c r="J1360" s="3">
        <v>38000</v>
      </c>
      <c r="K1360" s="1" t="s">
        <v>483</v>
      </c>
      <c r="L1360" s="1" t="s">
        <v>22</v>
      </c>
      <c r="M1360" s="1" t="s">
        <v>22</v>
      </c>
      <c r="N1360" s="1" t="s">
        <v>770</v>
      </c>
      <c r="O1360" s="2">
        <v>40908</v>
      </c>
      <c r="P1360" s="2">
        <v>40926</v>
      </c>
      <c r="Q1360" s="1" t="s">
        <v>23</v>
      </c>
    </row>
    <row r="1361" spans="1:17" x14ac:dyDescent="0.25">
      <c r="A1361" s="1" t="s">
        <v>24</v>
      </c>
      <c r="B1361" s="1" t="s">
        <v>541</v>
      </c>
      <c r="C1361" s="1" t="s">
        <v>770</v>
      </c>
      <c r="D1361" s="1" t="s">
        <v>670</v>
      </c>
      <c r="E1361" s="1" t="s">
        <v>541</v>
      </c>
      <c r="F1361" s="1" t="s">
        <v>19</v>
      </c>
      <c r="G1361" s="1" t="s">
        <v>61</v>
      </c>
      <c r="H1361" s="1" t="s">
        <v>49</v>
      </c>
      <c r="I1361" s="1" t="s">
        <v>22</v>
      </c>
      <c r="J1361" s="3">
        <v>-119000</v>
      </c>
      <c r="K1361" s="1" t="s">
        <v>483</v>
      </c>
      <c r="L1361" s="1" t="s">
        <v>22</v>
      </c>
      <c r="M1361" s="1" t="s">
        <v>22</v>
      </c>
      <c r="N1361" s="1" t="s">
        <v>770</v>
      </c>
      <c r="O1361" s="2">
        <v>40908</v>
      </c>
      <c r="P1361" s="2">
        <v>40926</v>
      </c>
      <c r="Q1361" s="1" t="s">
        <v>23</v>
      </c>
    </row>
    <row r="1362" spans="1:17" x14ac:dyDescent="0.25">
      <c r="A1362" s="1" t="s">
        <v>24</v>
      </c>
      <c r="B1362" s="1" t="s">
        <v>541</v>
      </c>
      <c r="C1362" s="1" t="s">
        <v>771</v>
      </c>
      <c r="D1362" s="1" t="s">
        <v>671</v>
      </c>
      <c r="E1362" s="1" t="s">
        <v>541</v>
      </c>
      <c r="F1362" s="1" t="s">
        <v>19</v>
      </c>
      <c r="G1362" s="1" t="s">
        <v>216</v>
      </c>
      <c r="H1362" s="1" t="s">
        <v>21</v>
      </c>
      <c r="I1362" s="1" t="s">
        <v>22</v>
      </c>
      <c r="J1362" s="3">
        <v>58215</v>
      </c>
      <c r="K1362" s="1" t="s">
        <v>772</v>
      </c>
      <c r="L1362" s="1" t="s">
        <v>22</v>
      </c>
      <c r="M1362" s="1" t="s">
        <v>22</v>
      </c>
      <c r="N1362" s="1" t="s">
        <v>771</v>
      </c>
      <c r="O1362" s="2">
        <v>40908</v>
      </c>
      <c r="P1362" s="2">
        <v>40938</v>
      </c>
      <c r="Q1362" s="1" t="s">
        <v>23</v>
      </c>
    </row>
    <row r="1363" spans="1:17" x14ac:dyDescent="0.25">
      <c r="A1363" s="1" t="s">
        <v>24</v>
      </c>
      <c r="B1363" s="1" t="s">
        <v>541</v>
      </c>
      <c r="C1363" s="1" t="s">
        <v>773</v>
      </c>
      <c r="D1363" s="1" t="s">
        <v>671</v>
      </c>
      <c r="E1363" s="1" t="s">
        <v>541</v>
      </c>
      <c r="F1363" s="1" t="s">
        <v>19</v>
      </c>
      <c r="G1363" s="1" t="s">
        <v>216</v>
      </c>
      <c r="H1363" s="1" t="s">
        <v>21</v>
      </c>
      <c r="I1363" s="1" t="s">
        <v>22</v>
      </c>
      <c r="J1363" s="3">
        <v>-58215</v>
      </c>
      <c r="K1363" s="1" t="s">
        <v>772</v>
      </c>
      <c r="L1363" s="1" t="s">
        <v>22</v>
      </c>
      <c r="M1363" s="1" t="s">
        <v>22</v>
      </c>
      <c r="N1363" s="1" t="s">
        <v>771</v>
      </c>
      <c r="O1363" s="2">
        <v>40908</v>
      </c>
      <c r="P1363" s="2">
        <v>40939</v>
      </c>
      <c r="Q1363" s="1" t="s">
        <v>23</v>
      </c>
    </row>
    <row r="1364" spans="1:17" x14ac:dyDescent="0.25">
      <c r="A1364" s="1" t="s">
        <v>54</v>
      </c>
      <c r="B1364" s="1" t="s">
        <v>25</v>
      </c>
      <c r="C1364" s="1" t="s">
        <v>163</v>
      </c>
      <c r="D1364" s="1" t="s">
        <v>735</v>
      </c>
      <c r="E1364" s="1" t="s">
        <v>541</v>
      </c>
      <c r="F1364" s="1" t="s">
        <v>19</v>
      </c>
      <c r="G1364" s="1" t="s">
        <v>20</v>
      </c>
      <c r="H1364" s="1" t="s">
        <v>21</v>
      </c>
      <c r="I1364" s="1" t="s">
        <v>22</v>
      </c>
      <c r="J1364" s="3">
        <v>416202</v>
      </c>
      <c r="K1364" s="1" t="s">
        <v>153</v>
      </c>
      <c r="L1364" s="1" t="s">
        <v>22</v>
      </c>
      <c r="M1364" s="1" t="s">
        <v>22</v>
      </c>
      <c r="N1364" s="1" t="s">
        <v>162</v>
      </c>
      <c r="O1364" s="2">
        <v>40908</v>
      </c>
      <c r="P1364" s="2">
        <v>40919</v>
      </c>
      <c r="Q1364" s="1" t="s">
        <v>23</v>
      </c>
    </row>
    <row r="1365" spans="1:17" x14ac:dyDescent="0.25">
      <c r="A1365" s="1" t="s">
        <v>24</v>
      </c>
      <c r="B1365" s="1" t="s">
        <v>541</v>
      </c>
      <c r="C1365" s="1" t="s">
        <v>774</v>
      </c>
      <c r="D1365" s="1" t="s">
        <v>676</v>
      </c>
      <c r="E1365" s="1" t="s">
        <v>541</v>
      </c>
      <c r="F1365" s="1" t="s">
        <v>19</v>
      </c>
      <c r="G1365" s="1" t="s">
        <v>59</v>
      </c>
      <c r="H1365" s="1" t="s">
        <v>21</v>
      </c>
      <c r="I1365" s="1" t="s">
        <v>22</v>
      </c>
      <c r="J1365" s="3">
        <v>189178</v>
      </c>
      <c r="K1365" s="1" t="s">
        <v>166</v>
      </c>
      <c r="L1365" s="1" t="s">
        <v>22</v>
      </c>
      <c r="M1365" s="1" t="s">
        <v>22</v>
      </c>
      <c r="N1365" s="1" t="s">
        <v>774</v>
      </c>
      <c r="O1365" s="2">
        <v>40908</v>
      </c>
      <c r="P1365" s="2">
        <v>40939</v>
      </c>
      <c r="Q1365" s="1" t="s">
        <v>23</v>
      </c>
    </row>
    <row r="1366" spans="1:17" x14ac:dyDescent="0.25">
      <c r="A1366" s="1" t="s">
        <v>54</v>
      </c>
      <c r="B1366" s="1" t="s">
        <v>25</v>
      </c>
      <c r="C1366" s="1" t="s">
        <v>109</v>
      </c>
      <c r="D1366" s="1" t="s">
        <v>735</v>
      </c>
      <c r="E1366" s="1" t="s">
        <v>541</v>
      </c>
      <c r="F1366" s="1" t="s">
        <v>19</v>
      </c>
      <c r="G1366" s="1" t="s">
        <v>20</v>
      </c>
      <c r="H1366" s="1" t="s">
        <v>21</v>
      </c>
      <c r="I1366" s="1" t="s">
        <v>22</v>
      </c>
      <c r="J1366" s="3">
        <v>1159064</v>
      </c>
      <c r="K1366" s="1" t="s">
        <v>110</v>
      </c>
      <c r="L1366" s="1" t="s">
        <v>22</v>
      </c>
      <c r="M1366" s="1" t="s">
        <v>22</v>
      </c>
      <c r="N1366" s="1" t="s">
        <v>109</v>
      </c>
      <c r="O1366" s="2">
        <v>40908</v>
      </c>
      <c r="P1366" s="2">
        <v>40942</v>
      </c>
      <c r="Q1366" s="1" t="s">
        <v>23</v>
      </c>
    </row>
    <row r="1367" spans="1:17" x14ac:dyDescent="0.25">
      <c r="A1367" s="1" t="s">
        <v>24</v>
      </c>
      <c r="B1367" s="1" t="s">
        <v>541</v>
      </c>
      <c r="C1367" s="1" t="s">
        <v>771</v>
      </c>
      <c r="D1367" s="1" t="s">
        <v>676</v>
      </c>
      <c r="E1367" s="1" t="s">
        <v>541</v>
      </c>
      <c r="F1367" s="1" t="s">
        <v>19</v>
      </c>
      <c r="G1367" s="1" t="s">
        <v>59</v>
      </c>
      <c r="H1367" s="1" t="s">
        <v>21</v>
      </c>
      <c r="I1367" s="1" t="s">
        <v>22</v>
      </c>
      <c r="J1367" s="3">
        <v>189178</v>
      </c>
      <c r="K1367" s="1" t="s">
        <v>772</v>
      </c>
      <c r="L1367" s="1" t="s">
        <v>22</v>
      </c>
      <c r="M1367" s="1" t="s">
        <v>22</v>
      </c>
      <c r="N1367" s="1" t="s">
        <v>771</v>
      </c>
      <c r="O1367" s="2">
        <v>40908</v>
      </c>
      <c r="P1367" s="2">
        <v>40938</v>
      </c>
      <c r="Q1367" s="1" t="s">
        <v>23</v>
      </c>
    </row>
    <row r="1368" spans="1:17" x14ac:dyDescent="0.25">
      <c r="A1368" s="1" t="s">
        <v>24</v>
      </c>
      <c r="B1368" s="1" t="s">
        <v>541</v>
      </c>
      <c r="C1368" s="1" t="s">
        <v>771</v>
      </c>
      <c r="D1368" s="1" t="s">
        <v>676</v>
      </c>
      <c r="E1368" s="1" t="s">
        <v>541</v>
      </c>
      <c r="F1368" s="1" t="s">
        <v>19</v>
      </c>
      <c r="G1368" s="1" t="s">
        <v>59</v>
      </c>
      <c r="H1368" s="1" t="s">
        <v>21</v>
      </c>
      <c r="I1368" s="1" t="s">
        <v>22</v>
      </c>
      <c r="J1368" s="3">
        <v>22284</v>
      </c>
      <c r="K1368" s="1" t="s">
        <v>772</v>
      </c>
      <c r="L1368" s="1" t="s">
        <v>22</v>
      </c>
      <c r="M1368" s="1" t="s">
        <v>22</v>
      </c>
      <c r="N1368" s="1" t="s">
        <v>771</v>
      </c>
      <c r="O1368" s="2">
        <v>40908</v>
      </c>
      <c r="P1368" s="2">
        <v>40938</v>
      </c>
      <c r="Q1368" s="1" t="s">
        <v>23</v>
      </c>
    </row>
    <row r="1369" spans="1:17" x14ac:dyDescent="0.25">
      <c r="A1369" s="1" t="s">
        <v>24</v>
      </c>
      <c r="B1369" s="1" t="s">
        <v>541</v>
      </c>
      <c r="C1369" s="1" t="s">
        <v>773</v>
      </c>
      <c r="D1369" s="1" t="s">
        <v>676</v>
      </c>
      <c r="E1369" s="1" t="s">
        <v>541</v>
      </c>
      <c r="F1369" s="1" t="s">
        <v>19</v>
      </c>
      <c r="G1369" s="1" t="s">
        <v>59</v>
      </c>
      <c r="H1369" s="1" t="s">
        <v>21</v>
      </c>
      <c r="I1369" s="1" t="s">
        <v>22</v>
      </c>
      <c r="J1369" s="3">
        <v>-189178</v>
      </c>
      <c r="K1369" s="1" t="s">
        <v>772</v>
      </c>
      <c r="L1369" s="1" t="s">
        <v>22</v>
      </c>
      <c r="M1369" s="1" t="s">
        <v>22</v>
      </c>
      <c r="N1369" s="1" t="s">
        <v>771</v>
      </c>
      <c r="O1369" s="2">
        <v>40908</v>
      </c>
      <c r="P1369" s="2">
        <v>40939</v>
      </c>
      <c r="Q1369" s="1" t="s">
        <v>23</v>
      </c>
    </row>
    <row r="1370" spans="1:17" x14ac:dyDescent="0.25">
      <c r="A1370" s="1" t="s">
        <v>24</v>
      </c>
      <c r="B1370" s="1" t="s">
        <v>541</v>
      </c>
      <c r="C1370" s="1" t="s">
        <v>773</v>
      </c>
      <c r="D1370" s="1" t="s">
        <v>676</v>
      </c>
      <c r="E1370" s="1" t="s">
        <v>541</v>
      </c>
      <c r="F1370" s="1" t="s">
        <v>19</v>
      </c>
      <c r="G1370" s="1" t="s">
        <v>59</v>
      </c>
      <c r="H1370" s="1" t="s">
        <v>21</v>
      </c>
      <c r="I1370" s="1" t="s">
        <v>22</v>
      </c>
      <c r="J1370" s="3">
        <v>-22284</v>
      </c>
      <c r="K1370" s="1" t="s">
        <v>772</v>
      </c>
      <c r="L1370" s="1" t="s">
        <v>22</v>
      </c>
      <c r="M1370" s="1" t="s">
        <v>22</v>
      </c>
      <c r="N1370" s="1" t="s">
        <v>771</v>
      </c>
      <c r="O1370" s="2">
        <v>40908</v>
      </c>
      <c r="P1370" s="2">
        <v>40939</v>
      </c>
      <c r="Q1370" s="1" t="s">
        <v>23</v>
      </c>
    </row>
    <row r="1371" spans="1:17" x14ac:dyDescent="0.25">
      <c r="A1371" s="1" t="s">
        <v>24</v>
      </c>
      <c r="B1371" s="1" t="s">
        <v>541</v>
      </c>
      <c r="C1371" s="1" t="s">
        <v>774</v>
      </c>
      <c r="D1371" s="1" t="s">
        <v>676</v>
      </c>
      <c r="E1371" s="1" t="s">
        <v>541</v>
      </c>
      <c r="F1371" s="1" t="s">
        <v>19</v>
      </c>
      <c r="G1371" s="1" t="s">
        <v>59</v>
      </c>
      <c r="H1371" s="1" t="s">
        <v>21</v>
      </c>
      <c r="I1371" s="1" t="s">
        <v>22</v>
      </c>
      <c r="J1371" s="3">
        <v>22284</v>
      </c>
      <c r="K1371" s="1" t="s">
        <v>134</v>
      </c>
      <c r="L1371" s="1" t="s">
        <v>22</v>
      </c>
      <c r="M1371" s="1" t="s">
        <v>22</v>
      </c>
      <c r="N1371" s="1" t="s">
        <v>774</v>
      </c>
      <c r="O1371" s="2">
        <v>40908</v>
      </c>
      <c r="P1371" s="2">
        <v>40939</v>
      </c>
      <c r="Q1371" s="1" t="s">
        <v>23</v>
      </c>
    </row>
    <row r="1372" spans="1:17" x14ac:dyDescent="0.25">
      <c r="A1372" s="1" t="s">
        <v>775</v>
      </c>
      <c r="B1372" s="1" t="s">
        <v>541</v>
      </c>
      <c r="C1372" s="1" t="s">
        <v>776</v>
      </c>
      <c r="D1372" s="1" t="s">
        <v>777</v>
      </c>
      <c r="E1372" s="1" t="s">
        <v>541</v>
      </c>
      <c r="F1372" s="1" t="s">
        <v>19</v>
      </c>
      <c r="G1372" s="1" t="s">
        <v>778</v>
      </c>
      <c r="H1372" s="1" t="s">
        <v>21</v>
      </c>
      <c r="I1372" s="1" t="s">
        <v>22</v>
      </c>
      <c r="J1372" s="3">
        <v>-348538</v>
      </c>
      <c r="K1372" s="1" t="s">
        <v>779</v>
      </c>
      <c r="L1372" s="1" t="s">
        <v>22</v>
      </c>
      <c r="M1372" s="1" t="s">
        <v>22</v>
      </c>
      <c r="N1372" s="1" t="s">
        <v>776</v>
      </c>
      <c r="O1372" s="2">
        <v>40908</v>
      </c>
      <c r="P1372" s="2">
        <v>40927</v>
      </c>
      <c r="Q1372" s="1" t="s">
        <v>23</v>
      </c>
    </row>
    <row r="1373" spans="1:17" x14ac:dyDescent="0.25">
      <c r="A1373" s="1" t="s">
        <v>24</v>
      </c>
      <c r="B1373" s="1" t="s">
        <v>541</v>
      </c>
      <c r="C1373" s="1" t="s">
        <v>774</v>
      </c>
      <c r="D1373" s="1" t="s">
        <v>671</v>
      </c>
      <c r="E1373" s="1" t="s">
        <v>541</v>
      </c>
      <c r="F1373" s="1" t="s">
        <v>19</v>
      </c>
      <c r="G1373" s="1" t="s">
        <v>216</v>
      </c>
      <c r="H1373" s="1" t="s">
        <v>21</v>
      </c>
      <c r="I1373" s="1" t="s">
        <v>22</v>
      </c>
      <c r="J1373" s="3">
        <v>58215</v>
      </c>
      <c r="K1373" s="1" t="s">
        <v>217</v>
      </c>
      <c r="L1373" s="1" t="s">
        <v>22</v>
      </c>
      <c r="M1373" s="1" t="s">
        <v>22</v>
      </c>
      <c r="N1373" s="1" t="s">
        <v>774</v>
      </c>
      <c r="O1373" s="2">
        <v>40908</v>
      </c>
      <c r="P1373" s="2">
        <v>40939</v>
      </c>
      <c r="Q1373" s="1" t="s">
        <v>23</v>
      </c>
    </row>
    <row r="1374" spans="1:17" x14ac:dyDescent="0.25">
      <c r="A1374" s="1" t="s">
        <v>775</v>
      </c>
      <c r="B1374" s="1" t="s">
        <v>541</v>
      </c>
      <c r="C1374" s="1" t="s">
        <v>776</v>
      </c>
      <c r="D1374" s="1" t="s">
        <v>780</v>
      </c>
      <c r="E1374" s="1" t="s">
        <v>541</v>
      </c>
      <c r="F1374" s="1" t="s">
        <v>19</v>
      </c>
      <c r="G1374" s="1" t="s">
        <v>43</v>
      </c>
      <c r="H1374" s="1" t="s">
        <v>21</v>
      </c>
      <c r="I1374" s="1" t="s">
        <v>22</v>
      </c>
      <c r="J1374" s="3">
        <v>-18090087</v>
      </c>
      <c r="K1374" s="1" t="s">
        <v>781</v>
      </c>
      <c r="L1374" s="1" t="s">
        <v>22</v>
      </c>
      <c r="M1374" s="1" t="s">
        <v>22</v>
      </c>
      <c r="N1374" s="1" t="s">
        <v>776</v>
      </c>
      <c r="O1374" s="2">
        <v>40908</v>
      </c>
      <c r="P1374" s="2">
        <v>40927</v>
      </c>
      <c r="Q1374" s="1" t="s">
        <v>23</v>
      </c>
    </row>
    <row r="1375" spans="1:17" x14ac:dyDescent="0.25">
      <c r="A1375" s="1" t="s">
        <v>24</v>
      </c>
      <c r="B1375" s="1" t="s">
        <v>541</v>
      </c>
      <c r="C1375" s="1" t="s">
        <v>782</v>
      </c>
      <c r="D1375" s="1" t="s">
        <v>676</v>
      </c>
      <c r="E1375" s="1" t="s">
        <v>541</v>
      </c>
      <c r="F1375" s="1" t="s">
        <v>19</v>
      </c>
      <c r="G1375" s="1" t="s">
        <v>59</v>
      </c>
      <c r="H1375" s="1" t="s">
        <v>21</v>
      </c>
      <c r="I1375" s="1" t="s">
        <v>22</v>
      </c>
      <c r="J1375" s="3">
        <v>-115421</v>
      </c>
      <c r="K1375" s="1" t="s">
        <v>783</v>
      </c>
      <c r="L1375" s="1" t="s">
        <v>22</v>
      </c>
      <c r="M1375" s="1" t="s">
        <v>22</v>
      </c>
      <c r="N1375" s="1" t="s">
        <v>782</v>
      </c>
      <c r="O1375" s="2">
        <v>40908</v>
      </c>
      <c r="P1375" s="2">
        <v>40942</v>
      </c>
      <c r="Q1375" s="1" t="s">
        <v>23</v>
      </c>
    </row>
    <row r="1376" spans="1:17" x14ac:dyDescent="0.25">
      <c r="A1376" s="1" t="s">
        <v>17</v>
      </c>
      <c r="B1376" s="1" t="s">
        <v>541</v>
      </c>
      <c r="C1376" s="1" t="s">
        <v>784</v>
      </c>
      <c r="D1376" s="1" t="s">
        <v>719</v>
      </c>
      <c r="E1376" s="1" t="s">
        <v>541</v>
      </c>
      <c r="F1376" s="1" t="s">
        <v>19</v>
      </c>
      <c r="G1376" s="1" t="s">
        <v>65</v>
      </c>
      <c r="H1376" s="1" t="s">
        <v>49</v>
      </c>
      <c r="I1376" s="1" t="s">
        <v>22</v>
      </c>
      <c r="J1376" s="3">
        <v>-2590</v>
      </c>
      <c r="K1376" s="1" t="s">
        <v>785</v>
      </c>
      <c r="L1376" s="1" t="s">
        <v>22</v>
      </c>
      <c r="M1376" s="1" t="s">
        <v>22</v>
      </c>
      <c r="N1376" s="1" t="s">
        <v>784</v>
      </c>
      <c r="O1376" s="2">
        <v>40908</v>
      </c>
      <c r="P1376" s="2">
        <v>40926</v>
      </c>
      <c r="Q1376" s="1" t="s">
        <v>23</v>
      </c>
    </row>
    <row r="1377" spans="1:17" x14ac:dyDescent="0.25">
      <c r="A1377" s="1" t="s">
        <v>24</v>
      </c>
      <c r="B1377" s="1" t="s">
        <v>541</v>
      </c>
      <c r="C1377" s="1" t="s">
        <v>786</v>
      </c>
      <c r="D1377" s="1" t="s">
        <v>666</v>
      </c>
      <c r="E1377" s="1" t="s">
        <v>541</v>
      </c>
      <c r="F1377" s="1" t="s">
        <v>19</v>
      </c>
      <c r="G1377" s="1" t="s">
        <v>174</v>
      </c>
      <c r="H1377" s="1" t="s">
        <v>175</v>
      </c>
      <c r="I1377" s="1" t="s">
        <v>22</v>
      </c>
      <c r="J1377" s="3">
        <v>2085.44</v>
      </c>
      <c r="K1377" s="1" t="s">
        <v>744</v>
      </c>
      <c r="L1377" s="1" t="s">
        <v>22</v>
      </c>
      <c r="M1377" s="1" t="s">
        <v>22</v>
      </c>
      <c r="N1377" s="1" t="s">
        <v>786</v>
      </c>
      <c r="O1377" s="2">
        <v>40908</v>
      </c>
      <c r="P1377" s="2">
        <v>40917</v>
      </c>
      <c r="Q1377" s="1" t="s">
        <v>23</v>
      </c>
    </row>
    <row r="1378" spans="1:17" x14ac:dyDescent="0.25">
      <c r="A1378" s="1" t="s">
        <v>24</v>
      </c>
      <c r="B1378" s="1" t="s">
        <v>541</v>
      </c>
      <c r="C1378" s="1" t="s">
        <v>774</v>
      </c>
      <c r="D1378" s="1" t="s">
        <v>629</v>
      </c>
      <c r="E1378" s="1" t="s">
        <v>541</v>
      </c>
      <c r="F1378" s="1" t="s">
        <v>19</v>
      </c>
      <c r="G1378" s="1" t="s">
        <v>44</v>
      </c>
      <c r="H1378" s="1" t="s">
        <v>34</v>
      </c>
      <c r="I1378" s="1" t="s">
        <v>22</v>
      </c>
      <c r="J1378" s="3">
        <v>-4287585</v>
      </c>
      <c r="K1378" s="1" t="s">
        <v>176</v>
      </c>
      <c r="L1378" s="1" t="s">
        <v>22</v>
      </c>
      <c r="M1378" s="1" t="s">
        <v>22</v>
      </c>
      <c r="N1378" s="1" t="s">
        <v>774</v>
      </c>
      <c r="O1378" s="2">
        <v>40908</v>
      </c>
      <c r="P1378" s="2">
        <v>40939</v>
      </c>
      <c r="Q1378" s="1" t="s">
        <v>23</v>
      </c>
    </row>
    <row r="1379" spans="1:17" x14ac:dyDescent="0.25">
      <c r="A1379" s="1" t="s">
        <v>24</v>
      </c>
      <c r="B1379" s="1" t="s">
        <v>541</v>
      </c>
      <c r="C1379" s="1" t="s">
        <v>782</v>
      </c>
      <c r="D1379" s="1" t="s">
        <v>629</v>
      </c>
      <c r="E1379" s="1" t="s">
        <v>541</v>
      </c>
      <c r="F1379" s="1" t="s">
        <v>19</v>
      </c>
      <c r="G1379" s="1" t="s">
        <v>44</v>
      </c>
      <c r="H1379" s="1" t="s">
        <v>34</v>
      </c>
      <c r="I1379" s="1" t="s">
        <v>22</v>
      </c>
      <c r="J1379" s="3">
        <v>115421</v>
      </c>
      <c r="K1379" s="1" t="s">
        <v>783</v>
      </c>
      <c r="L1379" s="1" t="s">
        <v>22</v>
      </c>
      <c r="M1379" s="1" t="s">
        <v>22</v>
      </c>
      <c r="N1379" s="1" t="s">
        <v>782</v>
      </c>
      <c r="O1379" s="2">
        <v>40908</v>
      </c>
      <c r="P1379" s="2">
        <v>40942</v>
      </c>
      <c r="Q1379" s="1" t="s">
        <v>23</v>
      </c>
    </row>
    <row r="1380" spans="1:17" x14ac:dyDescent="0.25">
      <c r="A1380" s="1" t="s">
        <v>54</v>
      </c>
      <c r="B1380" s="1" t="s">
        <v>371</v>
      </c>
      <c r="C1380" s="1" t="s">
        <v>488</v>
      </c>
      <c r="D1380" s="1" t="s">
        <v>719</v>
      </c>
      <c r="E1380" s="1" t="s">
        <v>541</v>
      </c>
      <c r="F1380" s="1" t="s">
        <v>19</v>
      </c>
      <c r="G1380" s="1" t="s">
        <v>65</v>
      </c>
      <c r="H1380" s="1" t="s">
        <v>49</v>
      </c>
      <c r="I1380" s="1" t="s">
        <v>22</v>
      </c>
      <c r="J1380" s="3">
        <v>2590</v>
      </c>
      <c r="K1380" s="1" t="s">
        <v>486</v>
      </c>
      <c r="L1380" s="1" t="s">
        <v>22</v>
      </c>
      <c r="M1380" s="1" t="s">
        <v>22</v>
      </c>
      <c r="N1380" s="1" t="s">
        <v>488</v>
      </c>
      <c r="O1380" s="2">
        <v>40908</v>
      </c>
      <c r="P1380" s="2">
        <v>40942</v>
      </c>
      <c r="Q1380" s="1" t="s">
        <v>23</v>
      </c>
    </row>
    <row r="1381" spans="1:17" x14ac:dyDescent="0.25">
      <c r="A1381" s="1" t="s">
        <v>17</v>
      </c>
      <c r="B1381" s="1" t="s">
        <v>541</v>
      </c>
      <c r="C1381" s="1" t="s">
        <v>784</v>
      </c>
      <c r="D1381" s="1" t="s">
        <v>629</v>
      </c>
      <c r="E1381" s="1" t="s">
        <v>541</v>
      </c>
      <c r="F1381" s="1" t="s">
        <v>19</v>
      </c>
      <c r="G1381" s="1" t="s">
        <v>44</v>
      </c>
      <c r="H1381" s="1" t="s">
        <v>34</v>
      </c>
      <c r="I1381" s="1" t="s">
        <v>22</v>
      </c>
      <c r="J1381" s="3">
        <v>24099</v>
      </c>
      <c r="K1381" s="1" t="s">
        <v>787</v>
      </c>
      <c r="L1381" s="1" t="s">
        <v>22</v>
      </c>
      <c r="M1381" s="1" t="s">
        <v>22</v>
      </c>
      <c r="N1381" s="1" t="s">
        <v>784</v>
      </c>
      <c r="O1381" s="2">
        <v>40908</v>
      </c>
      <c r="P1381" s="2">
        <v>40926</v>
      </c>
      <c r="Q1381" s="1" t="s">
        <v>23</v>
      </c>
    </row>
    <row r="1382" spans="1:17" x14ac:dyDescent="0.25">
      <c r="A1382" s="1" t="s">
        <v>17</v>
      </c>
      <c r="B1382" s="1" t="s">
        <v>541</v>
      </c>
      <c r="C1382" s="1" t="s">
        <v>784</v>
      </c>
      <c r="D1382" s="1" t="s">
        <v>629</v>
      </c>
      <c r="E1382" s="1" t="s">
        <v>541</v>
      </c>
      <c r="F1382" s="1" t="s">
        <v>19</v>
      </c>
      <c r="G1382" s="1" t="s">
        <v>44</v>
      </c>
      <c r="H1382" s="1" t="s">
        <v>34</v>
      </c>
      <c r="I1382" s="1" t="s">
        <v>22</v>
      </c>
      <c r="J1382" s="3">
        <v>-50436</v>
      </c>
      <c r="K1382" s="1" t="s">
        <v>787</v>
      </c>
      <c r="L1382" s="1" t="s">
        <v>22</v>
      </c>
      <c r="M1382" s="1" t="s">
        <v>22</v>
      </c>
      <c r="N1382" s="1" t="s">
        <v>784</v>
      </c>
      <c r="O1382" s="2">
        <v>40908</v>
      </c>
      <c r="P1382" s="2">
        <v>40926</v>
      </c>
      <c r="Q1382" s="1" t="s">
        <v>23</v>
      </c>
    </row>
    <row r="1383" spans="1:17" x14ac:dyDescent="0.25">
      <c r="A1383" s="1" t="s">
        <v>24</v>
      </c>
      <c r="B1383" s="1" t="s">
        <v>541</v>
      </c>
      <c r="C1383" s="1" t="s">
        <v>788</v>
      </c>
      <c r="D1383" s="1" t="s">
        <v>666</v>
      </c>
      <c r="E1383" s="1" t="s">
        <v>541</v>
      </c>
      <c r="F1383" s="1" t="s">
        <v>19</v>
      </c>
      <c r="G1383" s="1" t="s">
        <v>174</v>
      </c>
      <c r="H1383" s="1" t="s">
        <v>175</v>
      </c>
      <c r="I1383" s="1" t="s">
        <v>22</v>
      </c>
      <c r="J1383" s="3">
        <v>25025.279999999999</v>
      </c>
      <c r="K1383" s="1" t="s">
        <v>489</v>
      </c>
      <c r="L1383" s="1" t="s">
        <v>22</v>
      </c>
      <c r="M1383" s="1" t="s">
        <v>22</v>
      </c>
      <c r="N1383" s="1" t="s">
        <v>788</v>
      </c>
      <c r="O1383" s="2">
        <v>40908</v>
      </c>
      <c r="P1383" s="2">
        <v>40938</v>
      </c>
      <c r="Q1383" s="1" t="s">
        <v>23</v>
      </c>
    </row>
    <row r="1384" spans="1:17" x14ac:dyDescent="0.25">
      <c r="A1384" s="1" t="s">
        <v>24</v>
      </c>
      <c r="B1384" s="1" t="s">
        <v>541</v>
      </c>
      <c r="C1384" s="1" t="s">
        <v>770</v>
      </c>
      <c r="D1384" s="1" t="s">
        <v>629</v>
      </c>
      <c r="E1384" s="1" t="s">
        <v>541</v>
      </c>
      <c r="F1384" s="1" t="s">
        <v>19</v>
      </c>
      <c r="G1384" s="1" t="s">
        <v>44</v>
      </c>
      <c r="H1384" s="1" t="s">
        <v>34</v>
      </c>
      <c r="I1384" s="1" t="s">
        <v>22</v>
      </c>
      <c r="J1384" s="3">
        <v>2522000</v>
      </c>
      <c r="K1384" s="1" t="s">
        <v>483</v>
      </c>
      <c r="L1384" s="1" t="s">
        <v>22</v>
      </c>
      <c r="M1384" s="1" t="s">
        <v>22</v>
      </c>
      <c r="N1384" s="1" t="s">
        <v>770</v>
      </c>
      <c r="O1384" s="2">
        <v>40908</v>
      </c>
      <c r="P1384" s="2">
        <v>40926</v>
      </c>
      <c r="Q1384" s="1" t="s">
        <v>23</v>
      </c>
    </row>
    <row r="1385" spans="1:17" x14ac:dyDescent="0.25">
      <c r="A1385" s="1" t="s">
        <v>24</v>
      </c>
      <c r="B1385" s="1" t="s">
        <v>541</v>
      </c>
      <c r="C1385" s="1" t="s">
        <v>770</v>
      </c>
      <c r="D1385" s="1" t="s">
        <v>666</v>
      </c>
      <c r="E1385" s="1" t="s">
        <v>541</v>
      </c>
      <c r="F1385" s="1" t="s">
        <v>19</v>
      </c>
      <c r="G1385" s="1" t="s">
        <v>174</v>
      </c>
      <c r="H1385" s="1" t="s">
        <v>175</v>
      </c>
      <c r="I1385" s="1" t="s">
        <v>22</v>
      </c>
      <c r="J1385" s="3">
        <v>-25025.279999999999</v>
      </c>
      <c r="K1385" s="1" t="s">
        <v>483</v>
      </c>
      <c r="L1385" s="1" t="s">
        <v>22</v>
      </c>
      <c r="M1385" s="1" t="s">
        <v>22</v>
      </c>
      <c r="N1385" s="1" t="s">
        <v>770</v>
      </c>
      <c r="O1385" s="2">
        <v>40908</v>
      </c>
      <c r="P1385" s="2">
        <v>40926</v>
      </c>
      <c r="Q1385" s="1" t="s">
        <v>23</v>
      </c>
    </row>
    <row r="1386" spans="1:17" x14ac:dyDescent="0.25">
      <c r="A1386" s="1" t="s">
        <v>24</v>
      </c>
      <c r="B1386" s="1" t="s">
        <v>541</v>
      </c>
      <c r="C1386" s="1" t="s">
        <v>771</v>
      </c>
      <c r="D1386" s="1" t="s">
        <v>719</v>
      </c>
      <c r="E1386" s="1" t="s">
        <v>541</v>
      </c>
      <c r="F1386" s="1" t="s">
        <v>19</v>
      </c>
      <c r="G1386" s="1" t="s">
        <v>65</v>
      </c>
      <c r="H1386" s="1" t="s">
        <v>49</v>
      </c>
      <c r="I1386" s="1" t="s">
        <v>22</v>
      </c>
      <c r="J1386" s="3">
        <v>17133</v>
      </c>
      <c r="K1386" s="1" t="s">
        <v>772</v>
      </c>
      <c r="L1386" s="1" t="s">
        <v>22</v>
      </c>
      <c r="M1386" s="1" t="s">
        <v>22</v>
      </c>
      <c r="N1386" s="1" t="s">
        <v>771</v>
      </c>
      <c r="O1386" s="2">
        <v>40908</v>
      </c>
      <c r="P1386" s="2">
        <v>40938</v>
      </c>
      <c r="Q1386" s="1" t="s">
        <v>23</v>
      </c>
    </row>
    <row r="1387" spans="1:17" x14ac:dyDescent="0.25">
      <c r="A1387" s="1" t="s">
        <v>24</v>
      </c>
      <c r="B1387" s="1" t="s">
        <v>541</v>
      </c>
      <c r="C1387" s="1" t="s">
        <v>771</v>
      </c>
      <c r="D1387" s="1" t="s">
        <v>720</v>
      </c>
      <c r="E1387" s="1" t="s">
        <v>541</v>
      </c>
      <c r="F1387" s="1" t="s">
        <v>19</v>
      </c>
      <c r="G1387" s="1" t="s">
        <v>380</v>
      </c>
      <c r="H1387" s="1" t="s">
        <v>49</v>
      </c>
      <c r="I1387" s="1" t="s">
        <v>22</v>
      </c>
      <c r="J1387" s="3">
        <v>-279007</v>
      </c>
      <c r="K1387" s="1" t="s">
        <v>772</v>
      </c>
      <c r="L1387" s="1" t="s">
        <v>22</v>
      </c>
      <c r="M1387" s="1" t="s">
        <v>22</v>
      </c>
      <c r="N1387" s="1" t="s">
        <v>771</v>
      </c>
      <c r="O1387" s="2">
        <v>40908</v>
      </c>
      <c r="P1387" s="2">
        <v>40938</v>
      </c>
      <c r="Q1387" s="1" t="s">
        <v>23</v>
      </c>
    </row>
    <row r="1388" spans="1:17" x14ac:dyDescent="0.25">
      <c r="A1388" s="1" t="s">
        <v>24</v>
      </c>
      <c r="B1388" s="1" t="s">
        <v>541</v>
      </c>
      <c r="C1388" s="1" t="s">
        <v>771</v>
      </c>
      <c r="D1388" s="1" t="s">
        <v>629</v>
      </c>
      <c r="E1388" s="1" t="s">
        <v>541</v>
      </c>
      <c r="F1388" s="1" t="s">
        <v>19</v>
      </c>
      <c r="G1388" s="1" t="s">
        <v>44</v>
      </c>
      <c r="H1388" s="1" t="s">
        <v>34</v>
      </c>
      <c r="I1388" s="1" t="s">
        <v>22</v>
      </c>
      <c r="J1388" s="3">
        <v>-3812816</v>
      </c>
      <c r="K1388" s="1" t="s">
        <v>772</v>
      </c>
      <c r="L1388" s="1" t="s">
        <v>22</v>
      </c>
      <c r="M1388" s="1" t="s">
        <v>22</v>
      </c>
      <c r="N1388" s="1" t="s">
        <v>771</v>
      </c>
      <c r="O1388" s="2">
        <v>40908</v>
      </c>
      <c r="P1388" s="2">
        <v>40938</v>
      </c>
      <c r="Q1388" s="1" t="s">
        <v>23</v>
      </c>
    </row>
    <row r="1389" spans="1:17" x14ac:dyDescent="0.25">
      <c r="A1389" s="1" t="s">
        <v>24</v>
      </c>
      <c r="B1389" s="1" t="s">
        <v>541</v>
      </c>
      <c r="C1389" s="1" t="s">
        <v>771</v>
      </c>
      <c r="D1389" s="1" t="s">
        <v>683</v>
      </c>
      <c r="E1389" s="1" t="s">
        <v>541</v>
      </c>
      <c r="F1389" s="1" t="s">
        <v>19</v>
      </c>
      <c r="G1389" s="1" t="s">
        <v>82</v>
      </c>
      <c r="H1389" s="1" t="s">
        <v>21</v>
      </c>
      <c r="I1389" s="1" t="s">
        <v>22</v>
      </c>
      <c r="J1389" s="3">
        <v>-32743</v>
      </c>
      <c r="K1389" s="1" t="s">
        <v>772</v>
      </c>
      <c r="L1389" s="1" t="s">
        <v>22</v>
      </c>
      <c r="M1389" s="1" t="s">
        <v>22</v>
      </c>
      <c r="N1389" s="1" t="s">
        <v>771</v>
      </c>
      <c r="O1389" s="2">
        <v>40908</v>
      </c>
      <c r="P1389" s="2">
        <v>40938</v>
      </c>
      <c r="Q1389" s="1" t="s">
        <v>23</v>
      </c>
    </row>
    <row r="1390" spans="1:17" x14ac:dyDescent="0.25">
      <c r="A1390" s="1" t="s">
        <v>24</v>
      </c>
      <c r="B1390" s="1" t="s">
        <v>541</v>
      </c>
      <c r="C1390" s="1" t="s">
        <v>771</v>
      </c>
      <c r="D1390" s="1" t="s">
        <v>716</v>
      </c>
      <c r="E1390" s="1" t="s">
        <v>541</v>
      </c>
      <c r="F1390" s="1" t="s">
        <v>19</v>
      </c>
      <c r="G1390" s="1" t="s">
        <v>114</v>
      </c>
      <c r="H1390" s="1" t="s">
        <v>49</v>
      </c>
      <c r="I1390" s="1" t="s">
        <v>22</v>
      </c>
      <c r="J1390" s="3">
        <v>-11558</v>
      </c>
      <c r="K1390" s="1" t="s">
        <v>772</v>
      </c>
      <c r="L1390" s="1" t="s">
        <v>22</v>
      </c>
      <c r="M1390" s="1" t="s">
        <v>22</v>
      </c>
      <c r="N1390" s="1" t="s">
        <v>771</v>
      </c>
      <c r="O1390" s="2">
        <v>40908</v>
      </c>
      <c r="P1390" s="2">
        <v>40938</v>
      </c>
      <c r="Q1390" s="1" t="s">
        <v>23</v>
      </c>
    </row>
    <row r="1391" spans="1:17" x14ac:dyDescent="0.25">
      <c r="A1391" s="1" t="s">
        <v>24</v>
      </c>
      <c r="B1391" s="1" t="s">
        <v>541</v>
      </c>
      <c r="C1391" s="1" t="s">
        <v>771</v>
      </c>
      <c r="D1391" s="1" t="s">
        <v>629</v>
      </c>
      <c r="E1391" s="1" t="s">
        <v>541</v>
      </c>
      <c r="F1391" s="1" t="s">
        <v>19</v>
      </c>
      <c r="G1391" s="1" t="s">
        <v>44</v>
      </c>
      <c r="H1391" s="1" t="s">
        <v>34</v>
      </c>
      <c r="I1391" s="1" t="s">
        <v>22</v>
      </c>
      <c r="J1391" s="3">
        <v>-161984</v>
      </c>
      <c r="K1391" s="1" t="s">
        <v>772</v>
      </c>
      <c r="L1391" s="1" t="s">
        <v>22</v>
      </c>
      <c r="M1391" s="1" t="s">
        <v>22</v>
      </c>
      <c r="N1391" s="1" t="s">
        <v>771</v>
      </c>
      <c r="O1391" s="2">
        <v>40908</v>
      </c>
      <c r="P1391" s="2">
        <v>40938</v>
      </c>
      <c r="Q1391" s="1" t="s">
        <v>23</v>
      </c>
    </row>
    <row r="1392" spans="1:17" x14ac:dyDescent="0.25">
      <c r="A1392" s="1" t="s">
        <v>24</v>
      </c>
      <c r="B1392" s="1" t="s">
        <v>541</v>
      </c>
      <c r="C1392" s="1" t="s">
        <v>771</v>
      </c>
      <c r="D1392" s="1" t="s">
        <v>629</v>
      </c>
      <c r="E1392" s="1" t="s">
        <v>541</v>
      </c>
      <c r="F1392" s="1" t="s">
        <v>19</v>
      </c>
      <c r="G1392" s="1" t="s">
        <v>44</v>
      </c>
      <c r="H1392" s="1" t="s">
        <v>34</v>
      </c>
      <c r="I1392" s="1" t="s">
        <v>22</v>
      </c>
      <c r="J1392" s="3">
        <v>-41928</v>
      </c>
      <c r="K1392" s="1" t="s">
        <v>772</v>
      </c>
      <c r="L1392" s="1" t="s">
        <v>22</v>
      </c>
      <c r="M1392" s="1" t="s">
        <v>22</v>
      </c>
      <c r="N1392" s="1" t="s">
        <v>771</v>
      </c>
      <c r="O1392" s="2">
        <v>40908</v>
      </c>
      <c r="P1392" s="2">
        <v>40938</v>
      </c>
      <c r="Q1392" s="1" t="s">
        <v>23</v>
      </c>
    </row>
    <row r="1393" spans="1:17" x14ac:dyDescent="0.25">
      <c r="A1393" s="1" t="s">
        <v>24</v>
      </c>
      <c r="B1393" s="1" t="s">
        <v>541</v>
      </c>
      <c r="C1393" s="1" t="s">
        <v>771</v>
      </c>
      <c r="D1393" s="1" t="s">
        <v>629</v>
      </c>
      <c r="E1393" s="1" t="s">
        <v>541</v>
      </c>
      <c r="F1393" s="1" t="s">
        <v>19</v>
      </c>
      <c r="G1393" s="1" t="s">
        <v>44</v>
      </c>
      <c r="H1393" s="1" t="s">
        <v>34</v>
      </c>
      <c r="I1393" s="1" t="s">
        <v>22</v>
      </c>
      <c r="J1393" s="3">
        <v>65179</v>
      </c>
      <c r="K1393" s="1" t="s">
        <v>772</v>
      </c>
      <c r="L1393" s="1" t="s">
        <v>22</v>
      </c>
      <c r="M1393" s="1" t="s">
        <v>22</v>
      </c>
      <c r="N1393" s="1" t="s">
        <v>771</v>
      </c>
      <c r="O1393" s="2">
        <v>40908</v>
      </c>
      <c r="P1393" s="2">
        <v>40938</v>
      </c>
      <c r="Q1393" s="1" t="s">
        <v>23</v>
      </c>
    </row>
    <row r="1394" spans="1:17" x14ac:dyDescent="0.25">
      <c r="A1394" s="1" t="s">
        <v>24</v>
      </c>
      <c r="B1394" s="1" t="s">
        <v>541</v>
      </c>
      <c r="C1394" s="1" t="s">
        <v>773</v>
      </c>
      <c r="D1394" s="1" t="s">
        <v>719</v>
      </c>
      <c r="E1394" s="1" t="s">
        <v>541</v>
      </c>
      <c r="F1394" s="1" t="s">
        <v>19</v>
      </c>
      <c r="G1394" s="1" t="s">
        <v>65</v>
      </c>
      <c r="H1394" s="1" t="s">
        <v>49</v>
      </c>
      <c r="I1394" s="1" t="s">
        <v>22</v>
      </c>
      <c r="J1394" s="3">
        <v>-17133</v>
      </c>
      <c r="K1394" s="1" t="s">
        <v>772</v>
      </c>
      <c r="L1394" s="1" t="s">
        <v>22</v>
      </c>
      <c r="M1394" s="1" t="s">
        <v>22</v>
      </c>
      <c r="N1394" s="1" t="s">
        <v>771</v>
      </c>
      <c r="O1394" s="2">
        <v>40908</v>
      </c>
      <c r="P1394" s="2">
        <v>40939</v>
      </c>
      <c r="Q1394" s="1" t="s">
        <v>23</v>
      </c>
    </row>
    <row r="1395" spans="1:17" x14ac:dyDescent="0.25">
      <c r="A1395" s="1" t="s">
        <v>24</v>
      </c>
      <c r="B1395" s="1" t="s">
        <v>541</v>
      </c>
      <c r="C1395" s="1" t="s">
        <v>773</v>
      </c>
      <c r="D1395" s="1" t="s">
        <v>720</v>
      </c>
      <c r="E1395" s="1" t="s">
        <v>541</v>
      </c>
      <c r="F1395" s="1" t="s">
        <v>19</v>
      </c>
      <c r="G1395" s="1" t="s">
        <v>380</v>
      </c>
      <c r="H1395" s="1" t="s">
        <v>49</v>
      </c>
      <c r="I1395" s="1" t="s">
        <v>22</v>
      </c>
      <c r="J1395" s="3">
        <v>279007</v>
      </c>
      <c r="K1395" s="1" t="s">
        <v>772</v>
      </c>
      <c r="L1395" s="1" t="s">
        <v>22</v>
      </c>
      <c r="M1395" s="1" t="s">
        <v>22</v>
      </c>
      <c r="N1395" s="1" t="s">
        <v>771</v>
      </c>
      <c r="O1395" s="2">
        <v>40908</v>
      </c>
      <c r="P1395" s="2">
        <v>40939</v>
      </c>
      <c r="Q1395" s="1" t="s">
        <v>23</v>
      </c>
    </row>
    <row r="1396" spans="1:17" x14ac:dyDescent="0.25">
      <c r="A1396" s="1" t="s">
        <v>24</v>
      </c>
      <c r="B1396" s="1" t="s">
        <v>541</v>
      </c>
      <c r="C1396" s="1" t="s">
        <v>773</v>
      </c>
      <c r="D1396" s="1" t="s">
        <v>629</v>
      </c>
      <c r="E1396" s="1" t="s">
        <v>541</v>
      </c>
      <c r="F1396" s="1" t="s">
        <v>19</v>
      </c>
      <c r="G1396" s="1" t="s">
        <v>44</v>
      </c>
      <c r="H1396" s="1" t="s">
        <v>34</v>
      </c>
      <c r="I1396" s="1" t="s">
        <v>22</v>
      </c>
      <c r="J1396" s="3">
        <v>3812816</v>
      </c>
      <c r="K1396" s="1" t="s">
        <v>772</v>
      </c>
      <c r="L1396" s="1" t="s">
        <v>22</v>
      </c>
      <c r="M1396" s="1" t="s">
        <v>22</v>
      </c>
      <c r="N1396" s="1" t="s">
        <v>771</v>
      </c>
      <c r="O1396" s="2">
        <v>40908</v>
      </c>
      <c r="P1396" s="2">
        <v>40939</v>
      </c>
      <c r="Q1396" s="1" t="s">
        <v>23</v>
      </c>
    </row>
    <row r="1397" spans="1:17" x14ac:dyDescent="0.25">
      <c r="A1397" s="1" t="s">
        <v>24</v>
      </c>
      <c r="B1397" s="1" t="s">
        <v>541</v>
      </c>
      <c r="C1397" s="1" t="s">
        <v>773</v>
      </c>
      <c r="D1397" s="1" t="s">
        <v>683</v>
      </c>
      <c r="E1397" s="1" t="s">
        <v>541</v>
      </c>
      <c r="F1397" s="1" t="s">
        <v>19</v>
      </c>
      <c r="G1397" s="1" t="s">
        <v>82</v>
      </c>
      <c r="H1397" s="1" t="s">
        <v>21</v>
      </c>
      <c r="I1397" s="1" t="s">
        <v>22</v>
      </c>
      <c r="J1397" s="3">
        <v>32743</v>
      </c>
      <c r="K1397" s="1" t="s">
        <v>772</v>
      </c>
      <c r="L1397" s="1" t="s">
        <v>22</v>
      </c>
      <c r="M1397" s="1" t="s">
        <v>22</v>
      </c>
      <c r="N1397" s="1" t="s">
        <v>771</v>
      </c>
      <c r="O1397" s="2">
        <v>40908</v>
      </c>
      <c r="P1397" s="2">
        <v>40939</v>
      </c>
      <c r="Q1397" s="1" t="s">
        <v>23</v>
      </c>
    </row>
    <row r="1398" spans="1:17" x14ac:dyDescent="0.25">
      <c r="A1398" s="1" t="s">
        <v>24</v>
      </c>
      <c r="B1398" s="1" t="s">
        <v>541</v>
      </c>
      <c r="C1398" s="1" t="s">
        <v>774</v>
      </c>
      <c r="D1398" s="1" t="s">
        <v>716</v>
      </c>
      <c r="E1398" s="1" t="s">
        <v>541</v>
      </c>
      <c r="F1398" s="1" t="s">
        <v>19</v>
      </c>
      <c r="G1398" s="1" t="s">
        <v>114</v>
      </c>
      <c r="H1398" s="1" t="s">
        <v>49</v>
      </c>
      <c r="I1398" s="1" t="s">
        <v>22</v>
      </c>
      <c r="J1398" s="3">
        <v>-11558</v>
      </c>
      <c r="K1398" s="1" t="s">
        <v>115</v>
      </c>
      <c r="L1398" s="1" t="s">
        <v>22</v>
      </c>
      <c r="M1398" s="1" t="s">
        <v>22</v>
      </c>
      <c r="N1398" s="1" t="s">
        <v>774</v>
      </c>
      <c r="O1398" s="2">
        <v>40908</v>
      </c>
      <c r="P1398" s="2">
        <v>40939</v>
      </c>
      <c r="Q1398" s="1" t="s">
        <v>23</v>
      </c>
    </row>
    <row r="1399" spans="1:17" x14ac:dyDescent="0.25">
      <c r="A1399" s="1" t="s">
        <v>24</v>
      </c>
      <c r="B1399" s="1" t="s">
        <v>541</v>
      </c>
      <c r="C1399" s="1" t="s">
        <v>774</v>
      </c>
      <c r="D1399" s="1" t="s">
        <v>629</v>
      </c>
      <c r="E1399" s="1" t="s">
        <v>541</v>
      </c>
      <c r="F1399" s="1" t="s">
        <v>19</v>
      </c>
      <c r="G1399" s="1" t="s">
        <v>44</v>
      </c>
      <c r="H1399" s="1" t="s">
        <v>34</v>
      </c>
      <c r="I1399" s="1" t="s">
        <v>22</v>
      </c>
      <c r="J1399" s="3">
        <v>-161984</v>
      </c>
      <c r="K1399" s="1" t="s">
        <v>45</v>
      </c>
      <c r="L1399" s="1" t="s">
        <v>22</v>
      </c>
      <c r="M1399" s="1" t="s">
        <v>22</v>
      </c>
      <c r="N1399" s="1" t="s">
        <v>774</v>
      </c>
      <c r="O1399" s="2">
        <v>40908</v>
      </c>
      <c r="P1399" s="2">
        <v>40939</v>
      </c>
      <c r="Q1399" s="1" t="s">
        <v>23</v>
      </c>
    </row>
    <row r="1400" spans="1:17" x14ac:dyDescent="0.25">
      <c r="A1400" s="1" t="s">
        <v>24</v>
      </c>
      <c r="B1400" s="1" t="s">
        <v>541</v>
      </c>
      <c r="C1400" s="1" t="s">
        <v>774</v>
      </c>
      <c r="D1400" s="1" t="s">
        <v>629</v>
      </c>
      <c r="E1400" s="1" t="s">
        <v>541</v>
      </c>
      <c r="F1400" s="1" t="s">
        <v>19</v>
      </c>
      <c r="G1400" s="1" t="s">
        <v>44</v>
      </c>
      <c r="H1400" s="1" t="s">
        <v>34</v>
      </c>
      <c r="I1400" s="1" t="s">
        <v>22</v>
      </c>
      <c r="J1400" s="3">
        <v>-41928</v>
      </c>
      <c r="K1400" s="1" t="s">
        <v>46</v>
      </c>
      <c r="L1400" s="1" t="s">
        <v>22</v>
      </c>
      <c r="M1400" s="1" t="s">
        <v>22</v>
      </c>
      <c r="N1400" s="1" t="s">
        <v>774</v>
      </c>
      <c r="O1400" s="2">
        <v>40908</v>
      </c>
      <c r="P1400" s="2">
        <v>40939</v>
      </c>
      <c r="Q1400" s="1" t="s">
        <v>23</v>
      </c>
    </row>
    <row r="1401" spans="1:17" x14ac:dyDescent="0.25">
      <c r="A1401" s="1" t="s">
        <v>24</v>
      </c>
      <c r="B1401" s="1" t="s">
        <v>541</v>
      </c>
      <c r="C1401" s="1" t="s">
        <v>774</v>
      </c>
      <c r="D1401" s="1" t="s">
        <v>719</v>
      </c>
      <c r="E1401" s="1" t="s">
        <v>541</v>
      </c>
      <c r="F1401" s="1" t="s">
        <v>19</v>
      </c>
      <c r="G1401" s="1" t="s">
        <v>65</v>
      </c>
      <c r="H1401" s="1" t="s">
        <v>49</v>
      </c>
      <c r="I1401" s="1" t="s">
        <v>22</v>
      </c>
      <c r="J1401" s="3">
        <v>17133</v>
      </c>
      <c r="K1401" s="1" t="s">
        <v>66</v>
      </c>
      <c r="L1401" s="1" t="s">
        <v>22</v>
      </c>
      <c r="M1401" s="1" t="s">
        <v>22</v>
      </c>
      <c r="N1401" s="1" t="s">
        <v>774</v>
      </c>
      <c r="O1401" s="2">
        <v>40908</v>
      </c>
      <c r="P1401" s="2">
        <v>40939</v>
      </c>
      <c r="Q1401" s="1" t="s">
        <v>23</v>
      </c>
    </row>
    <row r="1402" spans="1:17" x14ac:dyDescent="0.25">
      <c r="A1402" s="1" t="s">
        <v>24</v>
      </c>
      <c r="B1402" s="1" t="s">
        <v>541</v>
      </c>
      <c r="C1402" s="1" t="s">
        <v>773</v>
      </c>
      <c r="D1402" s="1" t="s">
        <v>716</v>
      </c>
      <c r="E1402" s="1" t="s">
        <v>541</v>
      </c>
      <c r="F1402" s="1" t="s">
        <v>19</v>
      </c>
      <c r="G1402" s="1" t="s">
        <v>114</v>
      </c>
      <c r="H1402" s="1" t="s">
        <v>49</v>
      </c>
      <c r="I1402" s="1" t="s">
        <v>22</v>
      </c>
      <c r="J1402" s="3">
        <v>11558</v>
      </c>
      <c r="K1402" s="1" t="s">
        <v>772</v>
      </c>
      <c r="L1402" s="1" t="s">
        <v>22</v>
      </c>
      <c r="M1402" s="1" t="s">
        <v>22</v>
      </c>
      <c r="N1402" s="1" t="s">
        <v>771</v>
      </c>
      <c r="O1402" s="2">
        <v>40908</v>
      </c>
      <c r="P1402" s="2">
        <v>40939</v>
      </c>
      <c r="Q1402" s="1" t="s">
        <v>23</v>
      </c>
    </row>
    <row r="1403" spans="1:17" x14ac:dyDescent="0.25">
      <c r="A1403" s="1" t="s">
        <v>24</v>
      </c>
      <c r="B1403" s="1" t="s">
        <v>541</v>
      </c>
      <c r="C1403" s="1" t="s">
        <v>773</v>
      </c>
      <c r="D1403" s="1" t="s">
        <v>629</v>
      </c>
      <c r="E1403" s="1" t="s">
        <v>541</v>
      </c>
      <c r="F1403" s="1" t="s">
        <v>19</v>
      </c>
      <c r="G1403" s="1" t="s">
        <v>44</v>
      </c>
      <c r="H1403" s="1" t="s">
        <v>34</v>
      </c>
      <c r="I1403" s="1" t="s">
        <v>22</v>
      </c>
      <c r="J1403" s="3">
        <v>161984</v>
      </c>
      <c r="K1403" s="1" t="s">
        <v>772</v>
      </c>
      <c r="L1403" s="1" t="s">
        <v>22</v>
      </c>
      <c r="M1403" s="1" t="s">
        <v>22</v>
      </c>
      <c r="N1403" s="1" t="s">
        <v>771</v>
      </c>
      <c r="O1403" s="2">
        <v>40908</v>
      </c>
      <c r="P1403" s="2">
        <v>40939</v>
      </c>
      <c r="Q1403" s="1" t="s">
        <v>23</v>
      </c>
    </row>
    <row r="1404" spans="1:17" x14ac:dyDescent="0.25">
      <c r="A1404" s="1" t="s">
        <v>24</v>
      </c>
      <c r="B1404" s="1" t="s">
        <v>541</v>
      </c>
      <c r="C1404" s="1" t="s">
        <v>773</v>
      </c>
      <c r="D1404" s="1" t="s">
        <v>629</v>
      </c>
      <c r="E1404" s="1" t="s">
        <v>541</v>
      </c>
      <c r="F1404" s="1" t="s">
        <v>19</v>
      </c>
      <c r="G1404" s="1" t="s">
        <v>44</v>
      </c>
      <c r="H1404" s="1" t="s">
        <v>34</v>
      </c>
      <c r="I1404" s="1" t="s">
        <v>22</v>
      </c>
      <c r="J1404" s="3">
        <v>41928</v>
      </c>
      <c r="K1404" s="1" t="s">
        <v>772</v>
      </c>
      <c r="L1404" s="1" t="s">
        <v>22</v>
      </c>
      <c r="M1404" s="1" t="s">
        <v>22</v>
      </c>
      <c r="N1404" s="1" t="s">
        <v>771</v>
      </c>
      <c r="O1404" s="2">
        <v>40908</v>
      </c>
      <c r="P1404" s="2">
        <v>40939</v>
      </c>
      <c r="Q1404" s="1" t="s">
        <v>23</v>
      </c>
    </row>
    <row r="1405" spans="1:17" x14ac:dyDescent="0.25">
      <c r="A1405" s="1" t="s">
        <v>24</v>
      </c>
      <c r="B1405" s="1" t="s">
        <v>541</v>
      </c>
      <c r="C1405" s="1" t="s">
        <v>773</v>
      </c>
      <c r="D1405" s="1" t="s">
        <v>629</v>
      </c>
      <c r="E1405" s="1" t="s">
        <v>541</v>
      </c>
      <c r="F1405" s="1" t="s">
        <v>19</v>
      </c>
      <c r="G1405" s="1" t="s">
        <v>44</v>
      </c>
      <c r="H1405" s="1" t="s">
        <v>34</v>
      </c>
      <c r="I1405" s="1" t="s">
        <v>22</v>
      </c>
      <c r="J1405" s="3">
        <v>-65179</v>
      </c>
      <c r="K1405" s="1" t="s">
        <v>772</v>
      </c>
      <c r="L1405" s="1" t="s">
        <v>22</v>
      </c>
      <c r="M1405" s="1" t="s">
        <v>22</v>
      </c>
      <c r="N1405" s="1" t="s">
        <v>771</v>
      </c>
      <c r="O1405" s="2">
        <v>40908</v>
      </c>
      <c r="P1405" s="2">
        <v>40939</v>
      </c>
      <c r="Q1405" s="1" t="s">
        <v>23</v>
      </c>
    </row>
    <row r="1406" spans="1:17" x14ac:dyDescent="0.25">
      <c r="A1406" s="1" t="s">
        <v>24</v>
      </c>
      <c r="B1406" s="1" t="s">
        <v>541</v>
      </c>
      <c r="C1406" s="1" t="s">
        <v>774</v>
      </c>
      <c r="D1406" s="1" t="s">
        <v>720</v>
      </c>
      <c r="E1406" s="1" t="s">
        <v>541</v>
      </c>
      <c r="F1406" s="1" t="s">
        <v>19</v>
      </c>
      <c r="G1406" s="1" t="s">
        <v>380</v>
      </c>
      <c r="H1406" s="1" t="s">
        <v>49</v>
      </c>
      <c r="I1406" s="1" t="s">
        <v>22</v>
      </c>
      <c r="J1406" s="3">
        <v>-279007</v>
      </c>
      <c r="K1406" s="1" t="s">
        <v>472</v>
      </c>
      <c r="L1406" s="1" t="s">
        <v>22</v>
      </c>
      <c r="M1406" s="1" t="s">
        <v>22</v>
      </c>
      <c r="N1406" s="1" t="s">
        <v>774</v>
      </c>
      <c r="O1406" s="2">
        <v>40908</v>
      </c>
      <c r="P1406" s="2">
        <v>40939</v>
      </c>
      <c r="Q1406" s="1" t="s">
        <v>23</v>
      </c>
    </row>
    <row r="1407" spans="1:17" x14ac:dyDescent="0.25">
      <c r="A1407" s="1" t="s">
        <v>24</v>
      </c>
      <c r="B1407" s="1" t="s">
        <v>541</v>
      </c>
      <c r="C1407" s="1" t="s">
        <v>774</v>
      </c>
      <c r="D1407" s="1" t="s">
        <v>683</v>
      </c>
      <c r="E1407" s="1" t="s">
        <v>541</v>
      </c>
      <c r="F1407" s="1" t="s">
        <v>19</v>
      </c>
      <c r="G1407" s="1" t="s">
        <v>82</v>
      </c>
      <c r="H1407" s="1" t="s">
        <v>21</v>
      </c>
      <c r="I1407" s="1" t="s">
        <v>22</v>
      </c>
      <c r="J1407" s="3">
        <v>-32743</v>
      </c>
      <c r="K1407" s="1" t="s">
        <v>83</v>
      </c>
      <c r="L1407" s="1" t="s">
        <v>22</v>
      </c>
      <c r="M1407" s="1" t="s">
        <v>22</v>
      </c>
      <c r="N1407" s="1" t="s">
        <v>774</v>
      </c>
      <c r="O1407" s="2">
        <v>40908</v>
      </c>
      <c r="P1407" s="2">
        <v>40939</v>
      </c>
      <c r="Q1407" s="1" t="s">
        <v>23</v>
      </c>
    </row>
    <row r="1408" spans="1:17" x14ac:dyDescent="0.25">
      <c r="A1408" s="1" t="s">
        <v>24</v>
      </c>
      <c r="B1408" s="1" t="s">
        <v>541</v>
      </c>
      <c r="C1408" s="1" t="s">
        <v>774</v>
      </c>
      <c r="D1408" s="1" t="s">
        <v>713</v>
      </c>
      <c r="E1408" s="1" t="s">
        <v>541</v>
      </c>
      <c r="F1408" s="1" t="s">
        <v>19</v>
      </c>
      <c r="G1408" s="1" t="s">
        <v>388</v>
      </c>
      <c r="H1408" s="1" t="s">
        <v>21</v>
      </c>
      <c r="I1408" s="1" t="s">
        <v>22</v>
      </c>
      <c r="J1408" s="3">
        <v>2986</v>
      </c>
      <c r="K1408" s="1" t="s">
        <v>463</v>
      </c>
      <c r="L1408" s="1" t="s">
        <v>22</v>
      </c>
      <c r="M1408" s="1" t="s">
        <v>22</v>
      </c>
      <c r="N1408" s="1" t="s">
        <v>774</v>
      </c>
      <c r="O1408" s="2">
        <v>40908</v>
      </c>
      <c r="P1408" s="2">
        <v>40939</v>
      </c>
      <c r="Q1408" s="1" t="s">
        <v>23</v>
      </c>
    </row>
    <row r="1409" spans="1:17" x14ac:dyDescent="0.25">
      <c r="A1409" s="1" t="s">
        <v>54</v>
      </c>
      <c r="B1409" s="1" t="s">
        <v>371</v>
      </c>
      <c r="C1409" s="1" t="s">
        <v>487</v>
      </c>
      <c r="D1409" s="1" t="s">
        <v>682</v>
      </c>
      <c r="E1409" s="1" t="s">
        <v>541</v>
      </c>
      <c r="F1409" s="1" t="s">
        <v>19</v>
      </c>
      <c r="G1409" s="1" t="s">
        <v>188</v>
      </c>
      <c r="H1409" s="1" t="s">
        <v>49</v>
      </c>
      <c r="I1409" s="1" t="s">
        <v>22</v>
      </c>
      <c r="J1409" s="3">
        <v>45939</v>
      </c>
      <c r="K1409" s="1" t="s">
        <v>789</v>
      </c>
      <c r="L1409" s="1" t="s">
        <v>22</v>
      </c>
      <c r="M1409" s="1" t="s">
        <v>22</v>
      </c>
      <c r="N1409" s="1" t="s">
        <v>487</v>
      </c>
      <c r="O1409" s="2">
        <v>40908</v>
      </c>
      <c r="P1409" s="2">
        <v>40942</v>
      </c>
      <c r="Q1409" s="1" t="s">
        <v>23</v>
      </c>
    </row>
    <row r="1410" spans="1:17" x14ac:dyDescent="0.25">
      <c r="A1410" s="1" t="s">
        <v>17</v>
      </c>
      <c r="B1410" s="1" t="s">
        <v>371</v>
      </c>
      <c r="C1410" s="1" t="s">
        <v>484</v>
      </c>
      <c r="D1410" s="1" t="s">
        <v>681</v>
      </c>
      <c r="E1410" s="1" t="s">
        <v>541</v>
      </c>
      <c r="F1410" s="1" t="s">
        <v>19</v>
      </c>
      <c r="G1410" s="1" t="s">
        <v>187</v>
      </c>
      <c r="H1410" s="1" t="s">
        <v>21</v>
      </c>
      <c r="I1410" s="1" t="s">
        <v>22</v>
      </c>
      <c r="J1410" s="3">
        <v>421</v>
      </c>
      <c r="K1410" s="1" t="s">
        <v>485</v>
      </c>
      <c r="L1410" s="1" t="s">
        <v>22</v>
      </c>
      <c r="M1410" s="1" t="s">
        <v>22</v>
      </c>
      <c r="N1410" s="1" t="s">
        <v>484</v>
      </c>
      <c r="O1410" s="2">
        <v>40908</v>
      </c>
      <c r="P1410" s="2">
        <v>40926</v>
      </c>
      <c r="Q1410" s="1" t="s">
        <v>23</v>
      </c>
    </row>
    <row r="1411" spans="1:17" x14ac:dyDescent="0.25">
      <c r="A1411" s="1" t="s">
        <v>24</v>
      </c>
      <c r="B1411" s="1" t="s">
        <v>541</v>
      </c>
      <c r="C1411" s="1" t="s">
        <v>770</v>
      </c>
      <c r="D1411" s="1" t="s">
        <v>681</v>
      </c>
      <c r="E1411" s="1" t="s">
        <v>541</v>
      </c>
      <c r="F1411" s="1" t="s">
        <v>19</v>
      </c>
      <c r="G1411" s="1" t="s">
        <v>187</v>
      </c>
      <c r="H1411" s="1" t="s">
        <v>21</v>
      </c>
      <c r="I1411" s="1" t="s">
        <v>22</v>
      </c>
      <c r="J1411" s="3">
        <v>43400.25</v>
      </c>
      <c r="K1411" s="1" t="s">
        <v>483</v>
      </c>
      <c r="L1411" s="1" t="s">
        <v>22</v>
      </c>
      <c r="M1411" s="1" t="s">
        <v>22</v>
      </c>
      <c r="N1411" s="1" t="s">
        <v>770</v>
      </c>
      <c r="O1411" s="2">
        <v>40908</v>
      </c>
      <c r="P1411" s="2">
        <v>40926</v>
      </c>
      <c r="Q1411" s="1" t="s">
        <v>23</v>
      </c>
    </row>
    <row r="1412" spans="1:17" x14ac:dyDescent="0.25">
      <c r="A1412" s="1" t="s">
        <v>24</v>
      </c>
      <c r="B1412" s="1" t="s">
        <v>541</v>
      </c>
      <c r="C1412" s="1" t="s">
        <v>771</v>
      </c>
      <c r="D1412" s="1" t="s">
        <v>713</v>
      </c>
      <c r="E1412" s="1" t="s">
        <v>541</v>
      </c>
      <c r="F1412" s="1" t="s">
        <v>19</v>
      </c>
      <c r="G1412" s="1" t="s">
        <v>388</v>
      </c>
      <c r="H1412" s="1" t="s">
        <v>21</v>
      </c>
      <c r="I1412" s="1" t="s">
        <v>22</v>
      </c>
      <c r="J1412" s="3">
        <v>2986</v>
      </c>
      <c r="K1412" s="1" t="s">
        <v>772</v>
      </c>
      <c r="L1412" s="1" t="s">
        <v>22</v>
      </c>
      <c r="M1412" s="1" t="s">
        <v>22</v>
      </c>
      <c r="N1412" s="1" t="s">
        <v>771</v>
      </c>
      <c r="O1412" s="2">
        <v>40908</v>
      </c>
      <c r="P1412" s="2">
        <v>40938</v>
      </c>
      <c r="Q1412" s="1" t="s">
        <v>23</v>
      </c>
    </row>
    <row r="1413" spans="1:17" x14ac:dyDescent="0.25">
      <c r="A1413" s="1" t="s">
        <v>24</v>
      </c>
      <c r="B1413" s="1" t="s">
        <v>541</v>
      </c>
      <c r="C1413" s="1" t="s">
        <v>773</v>
      </c>
      <c r="D1413" s="1" t="s">
        <v>713</v>
      </c>
      <c r="E1413" s="1" t="s">
        <v>541</v>
      </c>
      <c r="F1413" s="1" t="s">
        <v>19</v>
      </c>
      <c r="G1413" s="1" t="s">
        <v>388</v>
      </c>
      <c r="H1413" s="1" t="s">
        <v>21</v>
      </c>
      <c r="I1413" s="1" t="s">
        <v>22</v>
      </c>
      <c r="J1413" s="3">
        <v>-2986</v>
      </c>
      <c r="K1413" s="1" t="s">
        <v>772</v>
      </c>
      <c r="L1413" s="1" t="s">
        <v>22</v>
      </c>
      <c r="M1413" s="1" t="s">
        <v>22</v>
      </c>
      <c r="N1413" s="1" t="s">
        <v>771</v>
      </c>
      <c r="O1413" s="2">
        <v>40908</v>
      </c>
      <c r="P1413" s="2">
        <v>40939</v>
      </c>
      <c r="Q1413" s="1" t="s">
        <v>23</v>
      </c>
    </row>
    <row r="1414" spans="1:17" x14ac:dyDescent="0.25">
      <c r="A1414" s="1" t="s">
        <v>24</v>
      </c>
      <c r="B1414" s="1" t="s">
        <v>541</v>
      </c>
      <c r="C1414" s="1" t="s">
        <v>790</v>
      </c>
      <c r="D1414" s="1" t="s">
        <v>681</v>
      </c>
      <c r="E1414" s="1" t="s">
        <v>541</v>
      </c>
      <c r="F1414" s="1" t="s">
        <v>19</v>
      </c>
      <c r="G1414" s="1" t="s">
        <v>187</v>
      </c>
      <c r="H1414" s="1" t="s">
        <v>21</v>
      </c>
      <c r="I1414" s="1" t="s">
        <v>22</v>
      </c>
      <c r="J1414" s="3">
        <v>357386</v>
      </c>
      <c r="K1414" s="1" t="s">
        <v>195</v>
      </c>
      <c r="L1414" s="1" t="s">
        <v>22</v>
      </c>
      <c r="M1414" s="1" t="s">
        <v>22</v>
      </c>
      <c r="N1414" s="1" t="s">
        <v>790</v>
      </c>
      <c r="O1414" s="2">
        <v>40908</v>
      </c>
      <c r="P1414" s="2">
        <v>40933</v>
      </c>
      <c r="Q1414" s="1" t="s">
        <v>23</v>
      </c>
    </row>
    <row r="1415" spans="1:17" x14ac:dyDescent="0.25">
      <c r="A1415" s="1" t="s">
        <v>24</v>
      </c>
      <c r="B1415" s="1" t="s">
        <v>541</v>
      </c>
      <c r="C1415" s="1" t="s">
        <v>790</v>
      </c>
      <c r="D1415" s="1" t="s">
        <v>681</v>
      </c>
      <c r="E1415" s="1" t="s">
        <v>541</v>
      </c>
      <c r="F1415" s="1" t="s">
        <v>19</v>
      </c>
      <c r="G1415" s="1" t="s">
        <v>187</v>
      </c>
      <c r="H1415" s="1" t="s">
        <v>21</v>
      </c>
      <c r="I1415" s="1" t="s">
        <v>22</v>
      </c>
      <c r="J1415" s="3">
        <v>-125085</v>
      </c>
      <c r="K1415" s="1" t="s">
        <v>195</v>
      </c>
      <c r="L1415" s="1" t="s">
        <v>22</v>
      </c>
      <c r="M1415" s="1" t="s">
        <v>22</v>
      </c>
      <c r="N1415" s="1" t="s">
        <v>790</v>
      </c>
      <c r="O1415" s="2">
        <v>40908</v>
      </c>
      <c r="P1415" s="2">
        <v>40933</v>
      </c>
      <c r="Q1415" s="1" t="s">
        <v>23</v>
      </c>
    </row>
    <row r="1416" spans="1:17" x14ac:dyDescent="0.25">
      <c r="A1416" s="1" t="s">
        <v>24</v>
      </c>
      <c r="B1416" s="1" t="s">
        <v>541</v>
      </c>
      <c r="C1416" s="1" t="s">
        <v>791</v>
      </c>
      <c r="D1416" s="1" t="s">
        <v>681</v>
      </c>
      <c r="E1416" s="1" t="s">
        <v>541</v>
      </c>
      <c r="F1416" s="1" t="s">
        <v>19</v>
      </c>
      <c r="G1416" s="1" t="s">
        <v>187</v>
      </c>
      <c r="H1416" s="1" t="s">
        <v>21</v>
      </c>
      <c r="I1416" s="1" t="s">
        <v>22</v>
      </c>
      <c r="J1416" s="3">
        <v>36232</v>
      </c>
      <c r="K1416" s="1" t="s">
        <v>792</v>
      </c>
      <c r="L1416" s="1" t="s">
        <v>22</v>
      </c>
      <c r="M1416" s="1" t="s">
        <v>22</v>
      </c>
      <c r="N1416" s="1" t="s">
        <v>791</v>
      </c>
      <c r="O1416" s="2">
        <v>40908</v>
      </c>
      <c r="P1416" s="2">
        <v>40942</v>
      </c>
      <c r="Q1416" s="1" t="s">
        <v>23</v>
      </c>
    </row>
    <row r="1417" spans="1:17" x14ac:dyDescent="0.25">
      <c r="A1417" s="1" t="s">
        <v>206</v>
      </c>
      <c r="B1417" s="1" t="s">
        <v>541</v>
      </c>
      <c r="C1417" s="1" t="s">
        <v>793</v>
      </c>
      <c r="D1417" s="1" t="s">
        <v>780</v>
      </c>
      <c r="E1417" s="1" t="s">
        <v>541</v>
      </c>
      <c r="F1417" s="1" t="s">
        <v>19</v>
      </c>
      <c r="G1417" s="1" t="s">
        <v>43</v>
      </c>
      <c r="H1417" s="1" t="s">
        <v>21</v>
      </c>
      <c r="I1417" s="1" t="s">
        <v>22</v>
      </c>
      <c r="J1417" s="3">
        <v>54162</v>
      </c>
      <c r="K1417" s="1" t="s">
        <v>794</v>
      </c>
      <c r="L1417" s="1" t="s">
        <v>22</v>
      </c>
      <c r="M1417" s="1" t="s">
        <v>22</v>
      </c>
      <c r="N1417" s="1" t="s">
        <v>793</v>
      </c>
      <c r="O1417" s="2">
        <v>40939</v>
      </c>
      <c r="P1417" s="2">
        <v>40959</v>
      </c>
      <c r="Q1417" s="1" t="s">
        <v>23</v>
      </c>
    </row>
    <row r="1418" spans="1:17" x14ac:dyDescent="0.25">
      <c r="A1418" s="1" t="s">
        <v>206</v>
      </c>
      <c r="B1418" s="1" t="s">
        <v>541</v>
      </c>
      <c r="C1418" s="1" t="s">
        <v>795</v>
      </c>
      <c r="D1418" s="1" t="s">
        <v>777</v>
      </c>
      <c r="E1418" s="1" t="s">
        <v>541</v>
      </c>
      <c r="F1418" s="1" t="s">
        <v>19</v>
      </c>
      <c r="G1418" s="1" t="s">
        <v>778</v>
      </c>
      <c r="H1418" s="1" t="s">
        <v>21</v>
      </c>
      <c r="I1418" s="1" t="s">
        <v>22</v>
      </c>
      <c r="J1418" s="3">
        <v>10251</v>
      </c>
      <c r="K1418" s="1" t="s">
        <v>796</v>
      </c>
      <c r="L1418" s="1" t="s">
        <v>22</v>
      </c>
      <c r="M1418" s="1" t="s">
        <v>22</v>
      </c>
      <c r="N1418" s="1" t="s">
        <v>795</v>
      </c>
      <c r="O1418" s="2">
        <v>40939</v>
      </c>
      <c r="P1418" s="2">
        <v>40959</v>
      </c>
      <c r="Q1418" s="1" t="s">
        <v>23</v>
      </c>
    </row>
    <row r="1419" spans="1:17" x14ac:dyDescent="0.25">
      <c r="A1419" s="1" t="s">
        <v>24</v>
      </c>
      <c r="B1419" s="1" t="s">
        <v>541</v>
      </c>
      <c r="C1419" s="1" t="s">
        <v>797</v>
      </c>
      <c r="D1419" s="1" t="s">
        <v>666</v>
      </c>
      <c r="E1419" s="1" t="s">
        <v>541</v>
      </c>
      <c r="F1419" s="1" t="s">
        <v>19</v>
      </c>
      <c r="G1419" s="1" t="s">
        <v>174</v>
      </c>
      <c r="H1419" s="1" t="s">
        <v>175</v>
      </c>
      <c r="I1419" s="1" t="s">
        <v>22</v>
      </c>
      <c r="J1419" s="3">
        <v>1596.5</v>
      </c>
      <c r="K1419" s="1" t="s">
        <v>744</v>
      </c>
      <c r="L1419" s="1" t="s">
        <v>22</v>
      </c>
      <c r="M1419" s="1" t="s">
        <v>22</v>
      </c>
      <c r="N1419" s="1" t="s">
        <v>797</v>
      </c>
      <c r="O1419" s="2">
        <v>40939</v>
      </c>
      <c r="P1419" s="2">
        <v>40949</v>
      </c>
      <c r="Q1419" s="1" t="s">
        <v>23</v>
      </c>
    </row>
    <row r="1420" spans="1:17" x14ac:dyDescent="0.25">
      <c r="A1420" s="1" t="s">
        <v>206</v>
      </c>
      <c r="B1420" s="1" t="s">
        <v>541</v>
      </c>
      <c r="C1420" s="1" t="s">
        <v>798</v>
      </c>
      <c r="D1420" s="1" t="s">
        <v>780</v>
      </c>
      <c r="E1420" s="1" t="s">
        <v>541</v>
      </c>
      <c r="F1420" s="1" t="s">
        <v>19</v>
      </c>
      <c r="G1420" s="1" t="s">
        <v>43</v>
      </c>
      <c r="H1420" s="1" t="s">
        <v>21</v>
      </c>
      <c r="I1420" s="1" t="s">
        <v>22</v>
      </c>
      <c r="J1420" s="3">
        <v>54162</v>
      </c>
      <c r="K1420" s="1" t="s">
        <v>794</v>
      </c>
      <c r="L1420" s="1" t="s">
        <v>22</v>
      </c>
      <c r="M1420" s="1" t="s">
        <v>22</v>
      </c>
      <c r="N1420" s="1" t="s">
        <v>798</v>
      </c>
      <c r="O1420" s="2">
        <v>40968</v>
      </c>
      <c r="P1420" s="2">
        <v>40974</v>
      </c>
      <c r="Q1420" s="1" t="s">
        <v>23</v>
      </c>
    </row>
    <row r="1421" spans="1:17" x14ac:dyDescent="0.25">
      <c r="A1421" s="1" t="s">
        <v>206</v>
      </c>
      <c r="B1421" s="1" t="s">
        <v>541</v>
      </c>
      <c r="C1421" s="1" t="s">
        <v>799</v>
      </c>
      <c r="D1421" s="1" t="s">
        <v>777</v>
      </c>
      <c r="E1421" s="1" t="s">
        <v>541</v>
      </c>
      <c r="F1421" s="1" t="s">
        <v>19</v>
      </c>
      <c r="G1421" s="1" t="s">
        <v>778</v>
      </c>
      <c r="H1421" s="1" t="s">
        <v>21</v>
      </c>
      <c r="I1421" s="1" t="s">
        <v>22</v>
      </c>
      <c r="J1421" s="3">
        <v>10251</v>
      </c>
      <c r="K1421" s="1" t="s">
        <v>796</v>
      </c>
      <c r="L1421" s="1" t="s">
        <v>22</v>
      </c>
      <c r="M1421" s="1" t="s">
        <v>22</v>
      </c>
      <c r="N1421" s="1" t="s">
        <v>799</v>
      </c>
      <c r="O1421" s="2">
        <v>40968</v>
      </c>
      <c r="P1421" s="2">
        <v>40974</v>
      </c>
      <c r="Q1421" s="1" t="s">
        <v>23</v>
      </c>
    </row>
    <row r="1422" spans="1:17" x14ac:dyDescent="0.25">
      <c r="A1422" s="1" t="s">
        <v>24</v>
      </c>
      <c r="B1422" s="1" t="s">
        <v>541</v>
      </c>
      <c r="C1422" s="1" t="s">
        <v>800</v>
      </c>
      <c r="D1422" s="1" t="s">
        <v>666</v>
      </c>
      <c r="E1422" s="1" t="s">
        <v>541</v>
      </c>
      <c r="F1422" s="1" t="s">
        <v>19</v>
      </c>
      <c r="G1422" s="1" t="s">
        <v>174</v>
      </c>
      <c r="H1422" s="1" t="s">
        <v>175</v>
      </c>
      <c r="I1422" s="1" t="s">
        <v>22</v>
      </c>
      <c r="J1422" s="3">
        <v>1596.5</v>
      </c>
      <c r="K1422" s="1" t="s">
        <v>744</v>
      </c>
      <c r="L1422" s="1" t="s">
        <v>22</v>
      </c>
      <c r="M1422" s="1" t="s">
        <v>22</v>
      </c>
      <c r="N1422" s="1" t="s">
        <v>800</v>
      </c>
      <c r="O1422" s="2">
        <v>40968</v>
      </c>
      <c r="P1422" s="2">
        <v>40974</v>
      </c>
      <c r="Q1422" s="1" t="s">
        <v>23</v>
      </c>
    </row>
    <row r="1423" spans="1:17" x14ac:dyDescent="0.25">
      <c r="A1423" s="1" t="s">
        <v>206</v>
      </c>
      <c r="B1423" s="1" t="s">
        <v>541</v>
      </c>
      <c r="C1423" s="1" t="s">
        <v>801</v>
      </c>
      <c r="D1423" s="1" t="s">
        <v>780</v>
      </c>
      <c r="E1423" s="1" t="s">
        <v>541</v>
      </c>
      <c r="F1423" s="1" t="s">
        <v>19</v>
      </c>
      <c r="G1423" s="1" t="s">
        <v>43</v>
      </c>
      <c r="H1423" s="1" t="s">
        <v>21</v>
      </c>
      <c r="I1423" s="1" t="s">
        <v>22</v>
      </c>
      <c r="J1423" s="3">
        <v>54162</v>
      </c>
      <c r="K1423" s="1" t="s">
        <v>794</v>
      </c>
      <c r="L1423" s="1" t="s">
        <v>22</v>
      </c>
      <c r="M1423" s="1" t="s">
        <v>22</v>
      </c>
      <c r="N1423" s="1" t="s">
        <v>801</v>
      </c>
      <c r="O1423" s="2">
        <v>40999</v>
      </c>
      <c r="P1423" s="2">
        <v>41002</v>
      </c>
      <c r="Q1423" s="1" t="s">
        <v>23</v>
      </c>
    </row>
    <row r="1424" spans="1:17" x14ac:dyDescent="0.25">
      <c r="A1424" s="1" t="s">
        <v>206</v>
      </c>
      <c r="B1424" s="1" t="s">
        <v>541</v>
      </c>
      <c r="C1424" s="1" t="s">
        <v>802</v>
      </c>
      <c r="D1424" s="1" t="s">
        <v>777</v>
      </c>
      <c r="E1424" s="1" t="s">
        <v>541</v>
      </c>
      <c r="F1424" s="1" t="s">
        <v>19</v>
      </c>
      <c r="G1424" s="1" t="s">
        <v>778</v>
      </c>
      <c r="H1424" s="1" t="s">
        <v>21</v>
      </c>
      <c r="I1424" s="1" t="s">
        <v>22</v>
      </c>
      <c r="J1424" s="3">
        <v>10251</v>
      </c>
      <c r="K1424" s="1" t="s">
        <v>796</v>
      </c>
      <c r="L1424" s="1" t="s">
        <v>22</v>
      </c>
      <c r="M1424" s="1" t="s">
        <v>22</v>
      </c>
      <c r="N1424" s="1" t="s">
        <v>802</v>
      </c>
      <c r="O1424" s="2">
        <v>40999</v>
      </c>
      <c r="P1424" s="2">
        <v>41002</v>
      </c>
      <c r="Q1424" s="1" t="s">
        <v>23</v>
      </c>
    </row>
    <row r="1425" spans="1:17" x14ac:dyDescent="0.25">
      <c r="A1425" s="1" t="s">
        <v>24</v>
      </c>
      <c r="B1425" s="1" t="s">
        <v>541</v>
      </c>
      <c r="C1425" s="1" t="s">
        <v>803</v>
      </c>
      <c r="D1425" s="1" t="s">
        <v>666</v>
      </c>
      <c r="E1425" s="1" t="s">
        <v>541</v>
      </c>
      <c r="F1425" s="1" t="s">
        <v>19</v>
      </c>
      <c r="G1425" s="1" t="s">
        <v>174</v>
      </c>
      <c r="H1425" s="1" t="s">
        <v>175</v>
      </c>
      <c r="I1425" s="1" t="s">
        <v>22</v>
      </c>
      <c r="J1425" s="3">
        <v>1596.5</v>
      </c>
      <c r="K1425" s="1" t="s">
        <v>744</v>
      </c>
      <c r="L1425" s="1" t="s">
        <v>22</v>
      </c>
      <c r="M1425" s="1" t="s">
        <v>22</v>
      </c>
      <c r="N1425" s="1" t="s">
        <v>803</v>
      </c>
      <c r="O1425" s="2">
        <v>40999</v>
      </c>
      <c r="P1425" s="2">
        <v>41002</v>
      </c>
      <c r="Q1425" s="1" t="s">
        <v>23</v>
      </c>
    </row>
    <row r="1426" spans="1:17" x14ac:dyDescent="0.25">
      <c r="A1426" s="1" t="s">
        <v>24</v>
      </c>
      <c r="B1426" s="1" t="s">
        <v>25</v>
      </c>
      <c r="C1426" s="1" t="s">
        <v>128</v>
      </c>
      <c r="D1426" s="1" t="s">
        <v>629</v>
      </c>
      <c r="E1426" s="1" t="s">
        <v>541</v>
      </c>
      <c r="F1426" s="1" t="s">
        <v>19</v>
      </c>
      <c r="G1426" s="1" t="s">
        <v>44</v>
      </c>
      <c r="H1426" s="1" t="s">
        <v>34</v>
      </c>
      <c r="I1426" s="1" t="s">
        <v>22</v>
      </c>
      <c r="J1426" s="3">
        <v>-485000</v>
      </c>
      <c r="K1426" s="1" t="s">
        <v>129</v>
      </c>
      <c r="L1426" s="1" t="s">
        <v>22</v>
      </c>
      <c r="M1426" s="1" t="s">
        <v>22</v>
      </c>
      <c r="N1426" s="1" t="s">
        <v>128</v>
      </c>
      <c r="O1426" s="2">
        <v>40999</v>
      </c>
      <c r="P1426" s="2">
        <v>41011</v>
      </c>
      <c r="Q1426" s="1" t="s">
        <v>23</v>
      </c>
    </row>
    <row r="1427" spans="1:17" x14ac:dyDescent="0.25">
      <c r="A1427" s="1" t="s">
        <v>24</v>
      </c>
      <c r="B1427" s="1" t="s">
        <v>541</v>
      </c>
      <c r="C1427" s="1" t="s">
        <v>804</v>
      </c>
      <c r="D1427" s="1" t="s">
        <v>681</v>
      </c>
      <c r="E1427" s="1" t="s">
        <v>541</v>
      </c>
      <c r="F1427" s="1" t="s">
        <v>19</v>
      </c>
      <c r="G1427" s="1" t="s">
        <v>187</v>
      </c>
      <c r="H1427" s="1" t="s">
        <v>21</v>
      </c>
      <c r="I1427" s="1" t="s">
        <v>22</v>
      </c>
      <c r="J1427" s="3">
        <v>13755</v>
      </c>
      <c r="K1427" s="1" t="s">
        <v>218</v>
      </c>
      <c r="L1427" s="1" t="s">
        <v>22</v>
      </c>
      <c r="M1427" s="1" t="s">
        <v>22</v>
      </c>
      <c r="N1427" s="1" t="s">
        <v>804</v>
      </c>
      <c r="O1427" s="2">
        <v>40999</v>
      </c>
      <c r="P1427" s="2">
        <v>41011</v>
      </c>
      <c r="Q1427" s="1" t="s">
        <v>23</v>
      </c>
    </row>
    <row r="1428" spans="1:17" x14ac:dyDescent="0.25">
      <c r="A1428" s="1" t="s">
        <v>206</v>
      </c>
      <c r="B1428" s="1" t="s">
        <v>541</v>
      </c>
      <c r="C1428" s="1" t="s">
        <v>805</v>
      </c>
      <c r="D1428" s="1" t="s">
        <v>780</v>
      </c>
      <c r="E1428" s="1" t="s">
        <v>541</v>
      </c>
      <c r="F1428" s="1" t="s">
        <v>19</v>
      </c>
      <c r="G1428" s="1" t="s">
        <v>43</v>
      </c>
      <c r="H1428" s="1" t="s">
        <v>21</v>
      </c>
      <c r="I1428" s="1" t="s">
        <v>22</v>
      </c>
      <c r="J1428" s="3">
        <v>54162</v>
      </c>
      <c r="K1428" s="1" t="s">
        <v>794</v>
      </c>
      <c r="L1428" s="1" t="s">
        <v>22</v>
      </c>
      <c r="M1428" s="1" t="s">
        <v>22</v>
      </c>
      <c r="N1428" s="1" t="s">
        <v>805</v>
      </c>
      <c r="O1428" s="2">
        <v>41029</v>
      </c>
      <c r="P1428" s="2">
        <v>41036</v>
      </c>
      <c r="Q1428" s="1" t="s">
        <v>23</v>
      </c>
    </row>
    <row r="1429" spans="1:17" x14ac:dyDescent="0.25">
      <c r="A1429" s="1" t="s">
        <v>206</v>
      </c>
      <c r="B1429" s="1" t="s">
        <v>541</v>
      </c>
      <c r="C1429" s="1" t="s">
        <v>806</v>
      </c>
      <c r="D1429" s="1" t="s">
        <v>777</v>
      </c>
      <c r="E1429" s="1" t="s">
        <v>541</v>
      </c>
      <c r="F1429" s="1" t="s">
        <v>19</v>
      </c>
      <c r="G1429" s="1" t="s">
        <v>778</v>
      </c>
      <c r="H1429" s="1" t="s">
        <v>21</v>
      </c>
      <c r="I1429" s="1" t="s">
        <v>22</v>
      </c>
      <c r="J1429" s="3">
        <v>10251</v>
      </c>
      <c r="K1429" s="1" t="s">
        <v>796</v>
      </c>
      <c r="L1429" s="1" t="s">
        <v>22</v>
      </c>
      <c r="M1429" s="1" t="s">
        <v>22</v>
      </c>
      <c r="N1429" s="1" t="s">
        <v>806</v>
      </c>
      <c r="O1429" s="2">
        <v>41029</v>
      </c>
      <c r="P1429" s="2">
        <v>41036</v>
      </c>
      <c r="Q1429" s="1" t="s">
        <v>23</v>
      </c>
    </row>
    <row r="1430" spans="1:17" x14ac:dyDescent="0.25">
      <c r="A1430" s="1" t="s">
        <v>24</v>
      </c>
      <c r="B1430" s="1" t="s">
        <v>541</v>
      </c>
      <c r="C1430" s="1" t="s">
        <v>807</v>
      </c>
      <c r="D1430" s="1" t="s">
        <v>666</v>
      </c>
      <c r="E1430" s="1" t="s">
        <v>541</v>
      </c>
      <c r="F1430" s="1" t="s">
        <v>19</v>
      </c>
      <c r="G1430" s="1" t="s">
        <v>174</v>
      </c>
      <c r="H1430" s="1" t="s">
        <v>175</v>
      </c>
      <c r="I1430" s="1" t="s">
        <v>22</v>
      </c>
      <c r="J1430" s="3">
        <v>1596.5</v>
      </c>
      <c r="K1430" s="1" t="s">
        <v>744</v>
      </c>
      <c r="L1430" s="1" t="s">
        <v>22</v>
      </c>
      <c r="M1430" s="1" t="s">
        <v>22</v>
      </c>
      <c r="N1430" s="1" t="s">
        <v>807</v>
      </c>
      <c r="O1430" s="2">
        <v>41029</v>
      </c>
      <c r="P1430" s="2">
        <v>41036</v>
      </c>
      <c r="Q1430" s="1" t="s">
        <v>23</v>
      </c>
    </row>
    <row r="1431" spans="1:17" x14ac:dyDescent="0.25">
      <c r="A1431" s="1" t="s">
        <v>206</v>
      </c>
      <c r="B1431" s="1" t="s">
        <v>541</v>
      </c>
      <c r="C1431" s="1" t="s">
        <v>808</v>
      </c>
      <c r="D1431" s="1" t="s">
        <v>780</v>
      </c>
      <c r="E1431" s="1" t="s">
        <v>541</v>
      </c>
      <c r="F1431" s="1" t="s">
        <v>19</v>
      </c>
      <c r="G1431" s="1" t="s">
        <v>43</v>
      </c>
      <c r="H1431" s="1" t="s">
        <v>21</v>
      </c>
      <c r="I1431" s="1" t="s">
        <v>22</v>
      </c>
      <c r="J1431" s="3">
        <v>54162</v>
      </c>
      <c r="K1431" s="1" t="s">
        <v>794</v>
      </c>
      <c r="L1431" s="1" t="s">
        <v>22</v>
      </c>
      <c r="M1431" s="1" t="s">
        <v>22</v>
      </c>
      <c r="N1431" s="1" t="s">
        <v>808</v>
      </c>
      <c r="O1431" s="2">
        <v>41060</v>
      </c>
      <c r="P1431" s="2">
        <v>41065</v>
      </c>
      <c r="Q1431" s="1" t="s">
        <v>23</v>
      </c>
    </row>
    <row r="1432" spans="1:17" x14ac:dyDescent="0.25">
      <c r="A1432" s="1" t="s">
        <v>206</v>
      </c>
      <c r="B1432" s="1" t="s">
        <v>541</v>
      </c>
      <c r="C1432" s="1" t="s">
        <v>809</v>
      </c>
      <c r="D1432" s="1" t="s">
        <v>777</v>
      </c>
      <c r="E1432" s="1" t="s">
        <v>541</v>
      </c>
      <c r="F1432" s="1" t="s">
        <v>19</v>
      </c>
      <c r="G1432" s="1" t="s">
        <v>778</v>
      </c>
      <c r="H1432" s="1" t="s">
        <v>21</v>
      </c>
      <c r="I1432" s="1" t="s">
        <v>22</v>
      </c>
      <c r="J1432" s="3">
        <v>10251</v>
      </c>
      <c r="K1432" s="1" t="s">
        <v>796</v>
      </c>
      <c r="L1432" s="1" t="s">
        <v>22</v>
      </c>
      <c r="M1432" s="1" t="s">
        <v>22</v>
      </c>
      <c r="N1432" s="1" t="s">
        <v>809</v>
      </c>
      <c r="O1432" s="2">
        <v>41060</v>
      </c>
      <c r="P1432" s="2">
        <v>41065</v>
      </c>
      <c r="Q1432" s="1" t="s">
        <v>23</v>
      </c>
    </row>
    <row r="1433" spans="1:17" x14ac:dyDescent="0.25">
      <c r="A1433" s="1" t="s">
        <v>24</v>
      </c>
      <c r="B1433" s="1" t="s">
        <v>541</v>
      </c>
      <c r="C1433" s="1" t="s">
        <v>810</v>
      </c>
      <c r="D1433" s="1" t="s">
        <v>666</v>
      </c>
      <c r="E1433" s="1" t="s">
        <v>541</v>
      </c>
      <c r="F1433" s="1" t="s">
        <v>19</v>
      </c>
      <c r="G1433" s="1" t="s">
        <v>174</v>
      </c>
      <c r="H1433" s="1" t="s">
        <v>175</v>
      </c>
      <c r="I1433" s="1" t="s">
        <v>22</v>
      </c>
      <c r="J1433" s="3">
        <v>1596.5</v>
      </c>
      <c r="K1433" s="1" t="s">
        <v>744</v>
      </c>
      <c r="L1433" s="1" t="s">
        <v>22</v>
      </c>
      <c r="M1433" s="1" t="s">
        <v>22</v>
      </c>
      <c r="N1433" s="1" t="s">
        <v>810</v>
      </c>
      <c r="O1433" s="2">
        <v>41060</v>
      </c>
      <c r="P1433" s="2">
        <v>41065</v>
      </c>
      <c r="Q1433" s="1" t="s">
        <v>23</v>
      </c>
    </row>
    <row r="1434" spans="1:17" x14ac:dyDescent="0.25">
      <c r="A1434" s="1" t="s">
        <v>206</v>
      </c>
      <c r="B1434" s="1" t="s">
        <v>541</v>
      </c>
      <c r="C1434" s="1" t="s">
        <v>811</v>
      </c>
      <c r="D1434" s="1" t="s">
        <v>780</v>
      </c>
      <c r="E1434" s="1" t="s">
        <v>541</v>
      </c>
      <c r="F1434" s="1" t="s">
        <v>19</v>
      </c>
      <c r="G1434" s="1" t="s">
        <v>43</v>
      </c>
      <c r="H1434" s="1" t="s">
        <v>21</v>
      </c>
      <c r="I1434" s="1" t="s">
        <v>22</v>
      </c>
      <c r="J1434" s="3">
        <v>54162</v>
      </c>
      <c r="K1434" s="1" t="s">
        <v>794</v>
      </c>
      <c r="L1434" s="1" t="s">
        <v>22</v>
      </c>
      <c r="M1434" s="1" t="s">
        <v>22</v>
      </c>
      <c r="N1434" s="1" t="s">
        <v>811</v>
      </c>
      <c r="O1434" s="2">
        <v>41090</v>
      </c>
      <c r="P1434" s="2">
        <v>41093</v>
      </c>
      <c r="Q1434" s="1" t="s">
        <v>23</v>
      </c>
    </row>
    <row r="1435" spans="1:17" x14ac:dyDescent="0.25">
      <c r="A1435" s="1" t="s">
        <v>206</v>
      </c>
      <c r="B1435" s="1" t="s">
        <v>541</v>
      </c>
      <c r="C1435" s="1" t="s">
        <v>812</v>
      </c>
      <c r="D1435" s="1" t="s">
        <v>777</v>
      </c>
      <c r="E1435" s="1" t="s">
        <v>541</v>
      </c>
      <c r="F1435" s="1" t="s">
        <v>19</v>
      </c>
      <c r="G1435" s="1" t="s">
        <v>778</v>
      </c>
      <c r="H1435" s="1" t="s">
        <v>21</v>
      </c>
      <c r="I1435" s="1" t="s">
        <v>22</v>
      </c>
      <c r="J1435" s="3">
        <v>10251</v>
      </c>
      <c r="K1435" s="1" t="s">
        <v>796</v>
      </c>
      <c r="L1435" s="1" t="s">
        <v>22</v>
      </c>
      <c r="M1435" s="1" t="s">
        <v>22</v>
      </c>
      <c r="N1435" s="1" t="s">
        <v>812</v>
      </c>
      <c r="O1435" s="2">
        <v>41090</v>
      </c>
      <c r="P1435" s="2">
        <v>41093</v>
      </c>
      <c r="Q1435" s="1" t="s">
        <v>23</v>
      </c>
    </row>
    <row r="1436" spans="1:17" x14ac:dyDescent="0.25">
      <c r="A1436" s="1" t="s">
        <v>24</v>
      </c>
      <c r="B1436" s="1" t="s">
        <v>541</v>
      </c>
      <c r="C1436" s="1" t="s">
        <v>813</v>
      </c>
      <c r="D1436" s="1" t="s">
        <v>666</v>
      </c>
      <c r="E1436" s="1" t="s">
        <v>541</v>
      </c>
      <c r="F1436" s="1" t="s">
        <v>19</v>
      </c>
      <c r="G1436" s="1" t="s">
        <v>174</v>
      </c>
      <c r="H1436" s="1" t="s">
        <v>175</v>
      </c>
      <c r="I1436" s="1" t="s">
        <v>22</v>
      </c>
      <c r="J1436" s="3">
        <v>1596.5</v>
      </c>
      <c r="K1436" s="1" t="s">
        <v>744</v>
      </c>
      <c r="L1436" s="1" t="s">
        <v>22</v>
      </c>
      <c r="M1436" s="1" t="s">
        <v>22</v>
      </c>
      <c r="N1436" s="1" t="s">
        <v>813</v>
      </c>
      <c r="O1436" s="2">
        <v>41090</v>
      </c>
      <c r="P1436" s="2">
        <v>41093</v>
      </c>
      <c r="Q1436" s="1" t="s">
        <v>23</v>
      </c>
    </row>
    <row r="1437" spans="1:17" x14ac:dyDescent="0.25">
      <c r="A1437" s="1" t="s">
        <v>24</v>
      </c>
      <c r="B1437" s="1" t="s">
        <v>25</v>
      </c>
      <c r="C1437" s="1" t="s">
        <v>178</v>
      </c>
      <c r="D1437" s="1" t="s">
        <v>629</v>
      </c>
      <c r="E1437" s="1" t="s">
        <v>541</v>
      </c>
      <c r="F1437" s="1" t="s">
        <v>19</v>
      </c>
      <c r="G1437" s="1" t="s">
        <v>44</v>
      </c>
      <c r="H1437" s="1" t="s">
        <v>34</v>
      </c>
      <c r="I1437" s="1" t="s">
        <v>22</v>
      </c>
      <c r="J1437" s="3">
        <v>485000</v>
      </c>
      <c r="K1437" s="1" t="s">
        <v>179</v>
      </c>
      <c r="L1437" s="1" t="s">
        <v>22</v>
      </c>
      <c r="M1437" s="1" t="s">
        <v>22</v>
      </c>
      <c r="N1437" s="1" t="s">
        <v>178</v>
      </c>
      <c r="O1437" s="2">
        <v>41090</v>
      </c>
      <c r="P1437" s="2">
        <v>41095</v>
      </c>
      <c r="Q1437" s="1" t="s">
        <v>23</v>
      </c>
    </row>
    <row r="1438" spans="1:17" x14ac:dyDescent="0.25">
      <c r="A1438" s="1" t="s">
        <v>24</v>
      </c>
      <c r="B1438" s="1" t="s">
        <v>25</v>
      </c>
      <c r="C1438" s="1" t="s">
        <v>130</v>
      </c>
      <c r="D1438" s="1" t="s">
        <v>629</v>
      </c>
      <c r="E1438" s="1" t="s">
        <v>541</v>
      </c>
      <c r="F1438" s="1" t="s">
        <v>19</v>
      </c>
      <c r="G1438" s="1" t="s">
        <v>44</v>
      </c>
      <c r="H1438" s="1" t="s">
        <v>34</v>
      </c>
      <c r="I1438" s="1" t="s">
        <v>22</v>
      </c>
      <c r="J1438" s="3">
        <v>-981000</v>
      </c>
      <c r="K1438" s="1" t="s">
        <v>129</v>
      </c>
      <c r="L1438" s="1" t="s">
        <v>22</v>
      </c>
      <c r="M1438" s="1" t="s">
        <v>22</v>
      </c>
      <c r="N1438" s="1" t="s">
        <v>130</v>
      </c>
      <c r="O1438" s="2">
        <v>41090</v>
      </c>
      <c r="P1438" s="2">
        <v>41095</v>
      </c>
      <c r="Q1438" s="1" t="s">
        <v>23</v>
      </c>
    </row>
    <row r="1439" spans="1:17" x14ac:dyDescent="0.25">
      <c r="A1439" s="1" t="s">
        <v>24</v>
      </c>
      <c r="B1439" s="1" t="s">
        <v>541</v>
      </c>
      <c r="C1439" s="1" t="s">
        <v>814</v>
      </c>
      <c r="D1439" s="1" t="s">
        <v>681</v>
      </c>
      <c r="E1439" s="1" t="s">
        <v>541</v>
      </c>
      <c r="F1439" s="1" t="s">
        <v>19</v>
      </c>
      <c r="G1439" s="1" t="s">
        <v>187</v>
      </c>
      <c r="H1439" s="1" t="s">
        <v>21</v>
      </c>
      <c r="I1439" s="1" t="s">
        <v>22</v>
      </c>
      <c r="J1439" s="3">
        <v>-13755</v>
      </c>
      <c r="K1439" s="1" t="s">
        <v>189</v>
      </c>
      <c r="L1439" s="1" t="s">
        <v>22</v>
      </c>
      <c r="M1439" s="1" t="s">
        <v>22</v>
      </c>
      <c r="N1439" s="1" t="s">
        <v>814</v>
      </c>
      <c r="O1439" s="2">
        <v>41090</v>
      </c>
      <c r="P1439" s="2">
        <v>41101</v>
      </c>
      <c r="Q1439" s="1" t="s">
        <v>23</v>
      </c>
    </row>
    <row r="1440" spans="1:17" x14ac:dyDescent="0.25">
      <c r="A1440" s="1" t="s">
        <v>24</v>
      </c>
      <c r="B1440" s="1" t="s">
        <v>541</v>
      </c>
      <c r="C1440" s="1" t="s">
        <v>815</v>
      </c>
      <c r="D1440" s="1" t="s">
        <v>681</v>
      </c>
      <c r="E1440" s="1" t="s">
        <v>541</v>
      </c>
      <c r="F1440" s="1" t="s">
        <v>19</v>
      </c>
      <c r="G1440" s="1" t="s">
        <v>187</v>
      </c>
      <c r="H1440" s="1" t="s">
        <v>21</v>
      </c>
      <c r="I1440" s="1" t="s">
        <v>22</v>
      </c>
      <c r="J1440" s="3">
        <v>32292</v>
      </c>
      <c r="K1440" s="1" t="s">
        <v>190</v>
      </c>
      <c r="L1440" s="1" t="s">
        <v>22</v>
      </c>
      <c r="M1440" s="1" t="s">
        <v>22</v>
      </c>
      <c r="N1440" s="1" t="s">
        <v>815</v>
      </c>
      <c r="O1440" s="2">
        <v>41090</v>
      </c>
      <c r="P1440" s="2">
        <v>41101</v>
      </c>
      <c r="Q1440" s="1" t="s">
        <v>23</v>
      </c>
    </row>
    <row r="1441" spans="1:17" x14ac:dyDescent="0.25">
      <c r="A1441" s="1" t="s">
        <v>206</v>
      </c>
      <c r="B1441" s="1" t="s">
        <v>541</v>
      </c>
      <c r="C1441" s="1" t="s">
        <v>816</v>
      </c>
      <c r="D1441" s="1" t="s">
        <v>780</v>
      </c>
      <c r="E1441" s="1" t="s">
        <v>541</v>
      </c>
      <c r="F1441" s="1" t="s">
        <v>19</v>
      </c>
      <c r="G1441" s="1" t="s">
        <v>43</v>
      </c>
      <c r="H1441" s="1" t="s">
        <v>21</v>
      </c>
      <c r="I1441" s="1" t="s">
        <v>22</v>
      </c>
      <c r="J1441" s="3">
        <v>54162</v>
      </c>
      <c r="K1441" s="1" t="s">
        <v>794</v>
      </c>
      <c r="L1441" s="1" t="s">
        <v>22</v>
      </c>
      <c r="M1441" s="1" t="s">
        <v>22</v>
      </c>
      <c r="N1441" s="1" t="s">
        <v>816</v>
      </c>
      <c r="O1441" s="2">
        <v>41121</v>
      </c>
      <c r="P1441" s="2">
        <v>41123</v>
      </c>
      <c r="Q1441" s="1" t="s">
        <v>23</v>
      </c>
    </row>
    <row r="1442" spans="1:17" x14ac:dyDescent="0.25">
      <c r="A1442" s="1" t="s">
        <v>206</v>
      </c>
      <c r="B1442" s="1" t="s">
        <v>541</v>
      </c>
      <c r="C1442" s="1" t="s">
        <v>817</v>
      </c>
      <c r="D1442" s="1" t="s">
        <v>777</v>
      </c>
      <c r="E1442" s="1" t="s">
        <v>541</v>
      </c>
      <c r="F1442" s="1" t="s">
        <v>19</v>
      </c>
      <c r="G1442" s="1" t="s">
        <v>778</v>
      </c>
      <c r="H1442" s="1" t="s">
        <v>21</v>
      </c>
      <c r="I1442" s="1" t="s">
        <v>22</v>
      </c>
      <c r="J1442" s="3">
        <v>10251</v>
      </c>
      <c r="K1442" s="1" t="s">
        <v>796</v>
      </c>
      <c r="L1442" s="1" t="s">
        <v>22</v>
      </c>
      <c r="M1442" s="1" t="s">
        <v>22</v>
      </c>
      <c r="N1442" s="1" t="s">
        <v>817</v>
      </c>
      <c r="O1442" s="2">
        <v>41121</v>
      </c>
      <c r="P1442" s="2">
        <v>41123</v>
      </c>
      <c r="Q1442" s="1" t="s">
        <v>23</v>
      </c>
    </row>
    <row r="1443" spans="1:17" x14ac:dyDescent="0.25">
      <c r="A1443" s="1" t="s">
        <v>24</v>
      </c>
      <c r="B1443" s="1" t="s">
        <v>541</v>
      </c>
      <c r="C1443" s="1" t="s">
        <v>818</v>
      </c>
      <c r="D1443" s="1" t="s">
        <v>666</v>
      </c>
      <c r="E1443" s="1" t="s">
        <v>541</v>
      </c>
      <c r="F1443" s="1" t="s">
        <v>19</v>
      </c>
      <c r="G1443" s="1" t="s">
        <v>174</v>
      </c>
      <c r="H1443" s="1" t="s">
        <v>175</v>
      </c>
      <c r="I1443" s="1" t="s">
        <v>22</v>
      </c>
      <c r="J1443" s="3">
        <v>1596.5</v>
      </c>
      <c r="K1443" s="1" t="s">
        <v>744</v>
      </c>
      <c r="L1443" s="1" t="s">
        <v>22</v>
      </c>
      <c r="M1443" s="1" t="s">
        <v>22</v>
      </c>
      <c r="N1443" s="1" t="s">
        <v>818</v>
      </c>
      <c r="O1443" s="2">
        <v>41121</v>
      </c>
      <c r="P1443" s="2">
        <v>41123</v>
      </c>
      <c r="Q1443" s="1" t="s">
        <v>23</v>
      </c>
    </row>
    <row r="1444" spans="1:17" x14ac:dyDescent="0.25">
      <c r="A1444" s="1" t="s">
        <v>206</v>
      </c>
      <c r="B1444" s="1" t="s">
        <v>541</v>
      </c>
      <c r="C1444" s="1" t="s">
        <v>819</v>
      </c>
      <c r="D1444" s="1" t="s">
        <v>780</v>
      </c>
      <c r="E1444" s="1" t="s">
        <v>541</v>
      </c>
      <c r="F1444" s="1" t="s">
        <v>19</v>
      </c>
      <c r="G1444" s="1" t="s">
        <v>43</v>
      </c>
      <c r="H1444" s="1" t="s">
        <v>21</v>
      </c>
      <c r="I1444" s="1" t="s">
        <v>22</v>
      </c>
      <c r="J1444" s="3">
        <v>54162</v>
      </c>
      <c r="K1444" s="1" t="s">
        <v>794</v>
      </c>
      <c r="L1444" s="1" t="s">
        <v>22</v>
      </c>
      <c r="M1444" s="1" t="s">
        <v>22</v>
      </c>
      <c r="N1444" s="1" t="s">
        <v>819</v>
      </c>
      <c r="O1444" s="2">
        <v>41152</v>
      </c>
      <c r="P1444" s="2">
        <v>41163</v>
      </c>
      <c r="Q1444" s="1" t="s">
        <v>23</v>
      </c>
    </row>
    <row r="1445" spans="1:17" x14ac:dyDescent="0.25">
      <c r="A1445" s="1" t="s">
        <v>206</v>
      </c>
      <c r="B1445" s="1" t="s">
        <v>541</v>
      </c>
      <c r="C1445" s="1" t="s">
        <v>820</v>
      </c>
      <c r="D1445" s="1" t="s">
        <v>777</v>
      </c>
      <c r="E1445" s="1" t="s">
        <v>541</v>
      </c>
      <c r="F1445" s="1" t="s">
        <v>19</v>
      </c>
      <c r="G1445" s="1" t="s">
        <v>778</v>
      </c>
      <c r="H1445" s="1" t="s">
        <v>21</v>
      </c>
      <c r="I1445" s="1" t="s">
        <v>22</v>
      </c>
      <c r="J1445" s="3">
        <v>10251</v>
      </c>
      <c r="K1445" s="1" t="s">
        <v>796</v>
      </c>
      <c r="L1445" s="1" t="s">
        <v>22</v>
      </c>
      <c r="M1445" s="1" t="s">
        <v>22</v>
      </c>
      <c r="N1445" s="1" t="s">
        <v>820</v>
      </c>
      <c r="O1445" s="2">
        <v>41152</v>
      </c>
      <c r="P1445" s="2">
        <v>41163</v>
      </c>
      <c r="Q1445" s="1" t="s">
        <v>23</v>
      </c>
    </row>
    <row r="1446" spans="1:17" x14ac:dyDescent="0.25">
      <c r="A1446" s="1" t="s">
        <v>24</v>
      </c>
      <c r="B1446" s="1" t="s">
        <v>541</v>
      </c>
      <c r="C1446" s="1" t="s">
        <v>821</v>
      </c>
      <c r="D1446" s="1" t="s">
        <v>666</v>
      </c>
      <c r="E1446" s="1" t="s">
        <v>541</v>
      </c>
      <c r="F1446" s="1" t="s">
        <v>19</v>
      </c>
      <c r="G1446" s="1" t="s">
        <v>174</v>
      </c>
      <c r="H1446" s="1" t="s">
        <v>175</v>
      </c>
      <c r="I1446" s="1" t="s">
        <v>22</v>
      </c>
      <c r="J1446" s="3">
        <v>1596.5</v>
      </c>
      <c r="K1446" s="1" t="s">
        <v>744</v>
      </c>
      <c r="L1446" s="1" t="s">
        <v>22</v>
      </c>
      <c r="M1446" s="1" t="s">
        <v>22</v>
      </c>
      <c r="N1446" s="1" t="s">
        <v>821</v>
      </c>
      <c r="O1446" s="2">
        <v>41152</v>
      </c>
      <c r="P1446" s="2">
        <v>41163</v>
      </c>
      <c r="Q1446" s="1" t="s">
        <v>23</v>
      </c>
    </row>
    <row r="1447" spans="1:17" x14ac:dyDescent="0.25">
      <c r="A1447" s="1" t="s">
        <v>206</v>
      </c>
      <c r="B1447" s="1" t="s">
        <v>541</v>
      </c>
      <c r="C1447" s="1" t="s">
        <v>822</v>
      </c>
      <c r="D1447" s="1" t="s">
        <v>780</v>
      </c>
      <c r="E1447" s="1" t="s">
        <v>541</v>
      </c>
      <c r="F1447" s="1" t="s">
        <v>19</v>
      </c>
      <c r="G1447" s="1" t="s">
        <v>43</v>
      </c>
      <c r="H1447" s="1" t="s">
        <v>21</v>
      </c>
      <c r="I1447" s="1" t="s">
        <v>22</v>
      </c>
      <c r="J1447" s="3">
        <v>54162</v>
      </c>
      <c r="K1447" s="1" t="s">
        <v>794</v>
      </c>
      <c r="L1447" s="1" t="s">
        <v>22</v>
      </c>
      <c r="M1447" s="1" t="s">
        <v>22</v>
      </c>
      <c r="N1447" s="1" t="s">
        <v>822</v>
      </c>
      <c r="O1447" s="2">
        <v>41182</v>
      </c>
      <c r="P1447" s="2">
        <v>41183</v>
      </c>
      <c r="Q1447" s="1" t="s">
        <v>23</v>
      </c>
    </row>
    <row r="1448" spans="1:17" x14ac:dyDescent="0.25">
      <c r="A1448" s="1" t="s">
        <v>206</v>
      </c>
      <c r="B1448" s="1" t="s">
        <v>541</v>
      </c>
      <c r="C1448" s="1" t="s">
        <v>823</v>
      </c>
      <c r="D1448" s="1" t="s">
        <v>777</v>
      </c>
      <c r="E1448" s="1" t="s">
        <v>541</v>
      </c>
      <c r="F1448" s="1" t="s">
        <v>19</v>
      </c>
      <c r="G1448" s="1" t="s">
        <v>778</v>
      </c>
      <c r="H1448" s="1" t="s">
        <v>21</v>
      </c>
      <c r="I1448" s="1" t="s">
        <v>22</v>
      </c>
      <c r="J1448" s="3">
        <v>10251</v>
      </c>
      <c r="K1448" s="1" t="s">
        <v>796</v>
      </c>
      <c r="L1448" s="1" t="s">
        <v>22</v>
      </c>
      <c r="M1448" s="1" t="s">
        <v>22</v>
      </c>
      <c r="N1448" s="1" t="s">
        <v>823</v>
      </c>
      <c r="O1448" s="2">
        <v>41182</v>
      </c>
      <c r="P1448" s="2">
        <v>41183</v>
      </c>
      <c r="Q1448" s="1" t="s">
        <v>23</v>
      </c>
    </row>
    <row r="1449" spans="1:17" x14ac:dyDescent="0.25">
      <c r="A1449" s="1" t="s">
        <v>24</v>
      </c>
      <c r="B1449" s="1" t="s">
        <v>25</v>
      </c>
      <c r="C1449" s="1" t="s">
        <v>167</v>
      </c>
      <c r="D1449" s="1" t="s">
        <v>629</v>
      </c>
      <c r="E1449" s="1" t="s">
        <v>541</v>
      </c>
      <c r="F1449" s="1" t="s">
        <v>19</v>
      </c>
      <c r="G1449" s="1" t="s">
        <v>44</v>
      </c>
      <c r="H1449" s="1" t="s">
        <v>34</v>
      </c>
      <c r="I1449" s="1" t="s">
        <v>22</v>
      </c>
      <c r="J1449" s="3">
        <v>981000</v>
      </c>
      <c r="K1449" s="1" t="s">
        <v>168</v>
      </c>
      <c r="L1449" s="1" t="s">
        <v>22</v>
      </c>
      <c r="M1449" s="1" t="s">
        <v>22</v>
      </c>
      <c r="N1449" s="1" t="s">
        <v>167</v>
      </c>
      <c r="O1449" s="2">
        <v>41182</v>
      </c>
      <c r="P1449" s="2">
        <v>41190</v>
      </c>
      <c r="Q1449" s="1" t="s">
        <v>23</v>
      </c>
    </row>
    <row r="1450" spans="1:17" x14ac:dyDescent="0.25">
      <c r="A1450" s="1" t="s">
        <v>24</v>
      </c>
      <c r="B1450" s="1" t="s">
        <v>541</v>
      </c>
      <c r="C1450" s="1" t="s">
        <v>824</v>
      </c>
      <c r="D1450" s="1" t="s">
        <v>666</v>
      </c>
      <c r="E1450" s="1" t="s">
        <v>541</v>
      </c>
      <c r="F1450" s="1" t="s">
        <v>19</v>
      </c>
      <c r="G1450" s="1" t="s">
        <v>174</v>
      </c>
      <c r="H1450" s="1" t="s">
        <v>175</v>
      </c>
      <c r="I1450" s="1" t="s">
        <v>22</v>
      </c>
      <c r="J1450" s="3">
        <v>1596.5</v>
      </c>
      <c r="K1450" s="1" t="s">
        <v>744</v>
      </c>
      <c r="L1450" s="1" t="s">
        <v>22</v>
      </c>
      <c r="M1450" s="1" t="s">
        <v>22</v>
      </c>
      <c r="N1450" s="1" t="s">
        <v>824</v>
      </c>
      <c r="O1450" s="2">
        <v>41182</v>
      </c>
      <c r="P1450" s="2">
        <v>41183</v>
      </c>
      <c r="Q1450" s="1" t="s">
        <v>23</v>
      </c>
    </row>
    <row r="1451" spans="1:17" x14ac:dyDescent="0.25">
      <c r="A1451" s="1" t="s">
        <v>24</v>
      </c>
      <c r="B1451" s="1" t="s">
        <v>25</v>
      </c>
      <c r="C1451" s="1" t="s">
        <v>126</v>
      </c>
      <c r="D1451" s="1" t="s">
        <v>629</v>
      </c>
      <c r="E1451" s="1" t="s">
        <v>541</v>
      </c>
      <c r="F1451" s="1" t="s">
        <v>19</v>
      </c>
      <c r="G1451" s="1" t="s">
        <v>44</v>
      </c>
      <c r="H1451" s="1" t="s">
        <v>34</v>
      </c>
      <c r="I1451" s="1" t="s">
        <v>22</v>
      </c>
      <c r="J1451" s="3">
        <v>-1364000</v>
      </c>
      <c r="K1451" s="1" t="s">
        <v>127</v>
      </c>
      <c r="L1451" s="1" t="s">
        <v>22</v>
      </c>
      <c r="M1451" s="1" t="s">
        <v>22</v>
      </c>
      <c r="N1451" s="1" t="s">
        <v>126</v>
      </c>
      <c r="O1451" s="2">
        <v>41182</v>
      </c>
      <c r="P1451" s="2">
        <v>41190</v>
      </c>
      <c r="Q1451" s="1" t="s">
        <v>23</v>
      </c>
    </row>
    <row r="1452" spans="1:17" x14ac:dyDescent="0.25">
      <c r="A1452" s="1" t="s">
        <v>24</v>
      </c>
      <c r="B1452" s="1" t="s">
        <v>541</v>
      </c>
      <c r="C1452" s="1" t="s">
        <v>825</v>
      </c>
      <c r="D1452" s="1" t="s">
        <v>681</v>
      </c>
      <c r="E1452" s="1" t="s">
        <v>541</v>
      </c>
      <c r="F1452" s="1" t="s">
        <v>19</v>
      </c>
      <c r="G1452" s="1" t="s">
        <v>187</v>
      </c>
      <c r="H1452" s="1" t="s">
        <v>21</v>
      </c>
      <c r="I1452" s="1" t="s">
        <v>22</v>
      </c>
      <c r="J1452" s="3">
        <v>35363</v>
      </c>
      <c r="K1452" s="1" t="s">
        <v>191</v>
      </c>
      <c r="L1452" s="1" t="s">
        <v>22</v>
      </c>
      <c r="M1452" s="1" t="s">
        <v>22</v>
      </c>
      <c r="N1452" s="1" t="s">
        <v>825</v>
      </c>
      <c r="O1452" s="2">
        <v>41182</v>
      </c>
      <c r="P1452" s="2">
        <v>41190</v>
      </c>
      <c r="Q1452" s="1" t="s">
        <v>23</v>
      </c>
    </row>
    <row r="1453" spans="1:17" x14ac:dyDescent="0.25">
      <c r="A1453" s="1" t="s">
        <v>24</v>
      </c>
      <c r="B1453" s="1" t="s">
        <v>541</v>
      </c>
      <c r="C1453" s="1" t="s">
        <v>826</v>
      </c>
      <c r="D1453" s="1" t="s">
        <v>681</v>
      </c>
      <c r="E1453" s="1" t="s">
        <v>541</v>
      </c>
      <c r="F1453" s="1" t="s">
        <v>19</v>
      </c>
      <c r="G1453" s="1" t="s">
        <v>187</v>
      </c>
      <c r="H1453" s="1" t="s">
        <v>21</v>
      </c>
      <c r="I1453" s="1" t="s">
        <v>22</v>
      </c>
      <c r="J1453" s="3">
        <v>-32292</v>
      </c>
      <c r="K1453" s="1" t="s">
        <v>196</v>
      </c>
      <c r="L1453" s="1" t="s">
        <v>22</v>
      </c>
      <c r="M1453" s="1" t="s">
        <v>22</v>
      </c>
      <c r="N1453" s="1" t="s">
        <v>826</v>
      </c>
      <c r="O1453" s="2">
        <v>41182</v>
      </c>
      <c r="P1453" s="2">
        <v>41190</v>
      </c>
      <c r="Q1453" s="1" t="s">
        <v>23</v>
      </c>
    </row>
    <row r="1454" spans="1:17" x14ac:dyDescent="0.25">
      <c r="A1454" s="1" t="s">
        <v>206</v>
      </c>
      <c r="B1454" s="1" t="s">
        <v>541</v>
      </c>
      <c r="C1454" s="1" t="s">
        <v>827</v>
      </c>
      <c r="D1454" s="1" t="s">
        <v>780</v>
      </c>
      <c r="E1454" s="1" t="s">
        <v>541</v>
      </c>
      <c r="F1454" s="1" t="s">
        <v>19</v>
      </c>
      <c r="G1454" s="1" t="s">
        <v>43</v>
      </c>
      <c r="H1454" s="1" t="s">
        <v>21</v>
      </c>
      <c r="I1454" s="1" t="s">
        <v>22</v>
      </c>
      <c r="J1454" s="3">
        <v>54162</v>
      </c>
      <c r="K1454" s="1" t="s">
        <v>794</v>
      </c>
      <c r="L1454" s="1" t="s">
        <v>22</v>
      </c>
      <c r="M1454" s="1" t="s">
        <v>22</v>
      </c>
      <c r="N1454" s="1" t="s">
        <v>827</v>
      </c>
      <c r="O1454" s="2">
        <v>41213</v>
      </c>
      <c r="P1454" s="2">
        <v>41218</v>
      </c>
      <c r="Q1454" s="1" t="s">
        <v>23</v>
      </c>
    </row>
    <row r="1455" spans="1:17" x14ac:dyDescent="0.25">
      <c r="A1455" s="1" t="s">
        <v>206</v>
      </c>
      <c r="B1455" s="1" t="s">
        <v>541</v>
      </c>
      <c r="C1455" s="1" t="s">
        <v>828</v>
      </c>
      <c r="D1455" s="1" t="s">
        <v>777</v>
      </c>
      <c r="E1455" s="1" t="s">
        <v>541</v>
      </c>
      <c r="F1455" s="1" t="s">
        <v>19</v>
      </c>
      <c r="G1455" s="1" t="s">
        <v>778</v>
      </c>
      <c r="H1455" s="1" t="s">
        <v>21</v>
      </c>
      <c r="I1455" s="1" t="s">
        <v>22</v>
      </c>
      <c r="J1455" s="3">
        <v>10251</v>
      </c>
      <c r="K1455" s="1" t="s">
        <v>796</v>
      </c>
      <c r="L1455" s="1" t="s">
        <v>22</v>
      </c>
      <c r="M1455" s="1" t="s">
        <v>22</v>
      </c>
      <c r="N1455" s="1" t="s">
        <v>828</v>
      </c>
      <c r="O1455" s="2">
        <v>41213</v>
      </c>
      <c r="P1455" s="2">
        <v>41218</v>
      </c>
      <c r="Q1455" s="1" t="s">
        <v>23</v>
      </c>
    </row>
    <row r="1456" spans="1:17" x14ac:dyDescent="0.25">
      <c r="A1456" s="1" t="s">
        <v>24</v>
      </c>
      <c r="B1456" s="1" t="s">
        <v>541</v>
      </c>
      <c r="C1456" s="1" t="s">
        <v>829</v>
      </c>
      <c r="D1456" s="1" t="s">
        <v>666</v>
      </c>
      <c r="E1456" s="1" t="s">
        <v>541</v>
      </c>
      <c r="F1456" s="1" t="s">
        <v>19</v>
      </c>
      <c r="G1456" s="1" t="s">
        <v>174</v>
      </c>
      <c r="H1456" s="1" t="s">
        <v>175</v>
      </c>
      <c r="I1456" s="1" t="s">
        <v>22</v>
      </c>
      <c r="J1456" s="3">
        <v>1596.5</v>
      </c>
      <c r="K1456" s="1" t="s">
        <v>744</v>
      </c>
      <c r="L1456" s="1" t="s">
        <v>22</v>
      </c>
      <c r="M1456" s="1" t="s">
        <v>22</v>
      </c>
      <c r="N1456" s="1" t="s">
        <v>829</v>
      </c>
      <c r="O1456" s="2">
        <v>41213</v>
      </c>
      <c r="P1456" s="2">
        <v>41218</v>
      </c>
      <c r="Q1456" s="1" t="s">
        <v>23</v>
      </c>
    </row>
    <row r="1457" spans="1:17" x14ac:dyDescent="0.25">
      <c r="A1457" s="1" t="s">
        <v>206</v>
      </c>
      <c r="B1457" s="1" t="s">
        <v>541</v>
      </c>
      <c r="C1457" s="1" t="s">
        <v>830</v>
      </c>
      <c r="D1457" s="1" t="s">
        <v>780</v>
      </c>
      <c r="E1457" s="1" t="s">
        <v>541</v>
      </c>
      <c r="F1457" s="1" t="s">
        <v>19</v>
      </c>
      <c r="G1457" s="1" t="s">
        <v>43</v>
      </c>
      <c r="H1457" s="1" t="s">
        <v>21</v>
      </c>
      <c r="I1457" s="1" t="s">
        <v>22</v>
      </c>
      <c r="J1457" s="3">
        <v>54162</v>
      </c>
      <c r="K1457" s="1" t="s">
        <v>794</v>
      </c>
      <c r="L1457" s="1" t="s">
        <v>22</v>
      </c>
      <c r="M1457" s="1" t="s">
        <v>22</v>
      </c>
      <c r="N1457" s="1" t="s">
        <v>830</v>
      </c>
      <c r="O1457" s="2">
        <v>41243</v>
      </c>
      <c r="P1457" s="2">
        <v>41254</v>
      </c>
      <c r="Q1457" s="1" t="s">
        <v>23</v>
      </c>
    </row>
    <row r="1458" spans="1:17" x14ac:dyDescent="0.25">
      <c r="A1458" s="1" t="s">
        <v>206</v>
      </c>
      <c r="B1458" s="1" t="s">
        <v>541</v>
      </c>
      <c r="C1458" s="1" t="s">
        <v>831</v>
      </c>
      <c r="D1458" s="1" t="s">
        <v>777</v>
      </c>
      <c r="E1458" s="1" t="s">
        <v>541</v>
      </c>
      <c r="F1458" s="1" t="s">
        <v>19</v>
      </c>
      <c r="G1458" s="1" t="s">
        <v>778</v>
      </c>
      <c r="H1458" s="1" t="s">
        <v>21</v>
      </c>
      <c r="I1458" s="1" t="s">
        <v>22</v>
      </c>
      <c r="J1458" s="3">
        <v>10251</v>
      </c>
      <c r="K1458" s="1" t="s">
        <v>796</v>
      </c>
      <c r="L1458" s="1" t="s">
        <v>22</v>
      </c>
      <c r="M1458" s="1" t="s">
        <v>22</v>
      </c>
      <c r="N1458" s="1" t="s">
        <v>831</v>
      </c>
      <c r="O1458" s="2">
        <v>41243</v>
      </c>
      <c r="P1458" s="2">
        <v>41254</v>
      </c>
      <c r="Q1458" s="1" t="s">
        <v>23</v>
      </c>
    </row>
    <row r="1459" spans="1:17" x14ac:dyDescent="0.25">
      <c r="A1459" s="1" t="s">
        <v>24</v>
      </c>
      <c r="B1459" s="1" t="s">
        <v>541</v>
      </c>
      <c r="C1459" s="1" t="s">
        <v>832</v>
      </c>
      <c r="D1459" s="1" t="s">
        <v>666</v>
      </c>
      <c r="E1459" s="1" t="s">
        <v>541</v>
      </c>
      <c r="F1459" s="1" t="s">
        <v>19</v>
      </c>
      <c r="G1459" s="1" t="s">
        <v>174</v>
      </c>
      <c r="H1459" s="1" t="s">
        <v>175</v>
      </c>
      <c r="I1459" s="1" t="s">
        <v>22</v>
      </c>
      <c r="J1459" s="3">
        <v>1596.5</v>
      </c>
      <c r="K1459" s="1" t="s">
        <v>744</v>
      </c>
      <c r="L1459" s="1" t="s">
        <v>22</v>
      </c>
      <c r="M1459" s="1" t="s">
        <v>22</v>
      </c>
      <c r="N1459" s="1" t="s">
        <v>832</v>
      </c>
      <c r="O1459" s="2">
        <v>41243</v>
      </c>
      <c r="P1459" s="2">
        <v>41254</v>
      </c>
      <c r="Q1459" s="1" t="s">
        <v>23</v>
      </c>
    </row>
    <row r="1460" spans="1:17" x14ac:dyDescent="0.25">
      <c r="A1460" s="1" t="s">
        <v>206</v>
      </c>
      <c r="B1460" s="1" t="s">
        <v>25</v>
      </c>
      <c r="C1460" s="1" t="s">
        <v>493</v>
      </c>
      <c r="D1460" s="1" t="s">
        <v>629</v>
      </c>
      <c r="E1460" s="1" t="s">
        <v>541</v>
      </c>
      <c r="F1460" s="1" t="s">
        <v>19</v>
      </c>
      <c r="G1460" s="1" t="s">
        <v>44</v>
      </c>
      <c r="H1460" s="1" t="s">
        <v>34</v>
      </c>
      <c r="I1460" s="1" t="s">
        <v>22</v>
      </c>
      <c r="J1460" s="3">
        <v>1241552</v>
      </c>
      <c r="K1460" s="1" t="s">
        <v>495</v>
      </c>
      <c r="L1460" s="1" t="s">
        <v>22</v>
      </c>
      <c r="M1460" s="1" t="s">
        <v>22</v>
      </c>
      <c r="N1460" s="1" t="s">
        <v>493</v>
      </c>
      <c r="O1460" s="2">
        <v>41243</v>
      </c>
      <c r="P1460" s="2">
        <v>41253</v>
      </c>
      <c r="Q1460" s="1" t="s">
        <v>23</v>
      </c>
    </row>
    <row r="1461" spans="1:17" x14ac:dyDescent="0.25">
      <c r="A1461" s="1" t="s">
        <v>17</v>
      </c>
      <c r="B1461" s="1" t="s">
        <v>371</v>
      </c>
      <c r="C1461" s="1" t="s">
        <v>490</v>
      </c>
      <c r="D1461" s="1" t="s">
        <v>681</v>
      </c>
      <c r="E1461" s="1" t="s">
        <v>541</v>
      </c>
      <c r="F1461" s="1" t="s">
        <v>19</v>
      </c>
      <c r="G1461" s="1" t="s">
        <v>187</v>
      </c>
      <c r="H1461" s="1" t="s">
        <v>21</v>
      </c>
      <c r="I1461" s="1" t="s">
        <v>22</v>
      </c>
      <c r="J1461" s="3">
        <v>-3609</v>
      </c>
      <c r="K1461" s="1" t="s">
        <v>491</v>
      </c>
      <c r="L1461" s="1" t="s">
        <v>22</v>
      </c>
      <c r="M1461" s="1" t="s">
        <v>22</v>
      </c>
      <c r="N1461" s="1" t="s">
        <v>490</v>
      </c>
      <c r="O1461" s="2">
        <v>41243</v>
      </c>
      <c r="P1461" s="2">
        <v>41254</v>
      </c>
      <c r="Q1461" s="1" t="s">
        <v>23</v>
      </c>
    </row>
    <row r="1462" spans="1:17" x14ac:dyDescent="0.25">
      <c r="A1462" s="1" t="s">
        <v>206</v>
      </c>
      <c r="B1462" s="1" t="s">
        <v>25</v>
      </c>
      <c r="C1462" s="1" t="s">
        <v>493</v>
      </c>
      <c r="D1462" s="1" t="s">
        <v>833</v>
      </c>
      <c r="E1462" s="1" t="s">
        <v>541</v>
      </c>
      <c r="F1462" s="1" t="s">
        <v>118</v>
      </c>
      <c r="G1462" s="1" t="s">
        <v>386</v>
      </c>
      <c r="H1462" s="1" t="s">
        <v>21</v>
      </c>
      <c r="I1462" s="1" t="s">
        <v>22</v>
      </c>
      <c r="J1462" s="3">
        <v>388808</v>
      </c>
      <c r="K1462" s="1" t="s">
        <v>494</v>
      </c>
      <c r="L1462" s="1" t="s">
        <v>22</v>
      </c>
      <c r="M1462" s="1" t="s">
        <v>22</v>
      </c>
      <c r="N1462" s="1" t="s">
        <v>493</v>
      </c>
      <c r="O1462" s="2">
        <v>41243</v>
      </c>
      <c r="P1462" s="2">
        <v>41253</v>
      </c>
      <c r="Q1462" s="1" t="s">
        <v>23</v>
      </c>
    </row>
    <row r="1463" spans="1:17" x14ac:dyDescent="0.25">
      <c r="A1463" s="1" t="s">
        <v>206</v>
      </c>
      <c r="B1463" s="1" t="s">
        <v>541</v>
      </c>
      <c r="C1463" s="1" t="s">
        <v>834</v>
      </c>
      <c r="D1463" s="1" t="s">
        <v>833</v>
      </c>
      <c r="E1463" s="1" t="s">
        <v>541</v>
      </c>
      <c r="F1463" s="1" t="s">
        <v>118</v>
      </c>
      <c r="G1463" s="1" t="s">
        <v>386</v>
      </c>
      <c r="H1463" s="1" t="s">
        <v>21</v>
      </c>
      <c r="I1463" s="1" t="s">
        <v>22</v>
      </c>
      <c r="J1463" s="3">
        <v>-125796</v>
      </c>
      <c r="K1463" s="1" t="s">
        <v>492</v>
      </c>
      <c r="L1463" s="1" t="s">
        <v>22</v>
      </c>
      <c r="M1463" s="1" t="s">
        <v>22</v>
      </c>
      <c r="N1463" s="1" t="s">
        <v>834</v>
      </c>
      <c r="O1463" s="2">
        <v>41243</v>
      </c>
      <c r="P1463" s="2">
        <v>41253</v>
      </c>
      <c r="Q1463" s="1" t="s">
        <v>23</v>
      </c>
    </row>
    <row r="1464" spans="1:17" x14ac:dyDescent="0.25">
      <c r="A1464" s="1" t="s">
        <v>206</v>
      </c>
      <c r="B1464" s="1" t="s">
        <v>541</v>
      </c>
      <c r="C1464" s="1" t="s">
        <v>835</v>
      </c>
      <c r="D1464" s="1" t="s">
        <v>780</v>
      </c>
      <c r="E1464" s="1" t="s">
        <v>541</v>
      </c>
      <c r="F1464" s="1" t="s">
        <v>19</v>
      </c>
      <c r="G1464" s="1" t="s">
        <v>43</v>
      </c>
      <c r="H1464" s="1" t="s">
        <v>21</v>
      </c>
      <c r="I1464" s="1" t="s">
        <v>22</v>
      </c>
      <c r="J1464" s="3">
        <v>54162</v>
      </c>
      <c r="K1464" s="1" t="s">
        <v>794</v>
      </c>
      <c r="L1464" s="1" t="s">
        <v>22</v>
      </c>
      <c r="M1464" s="1" t="s">
        <v>22</v>
      </c>
      <c r="N1464" s="1" t="s">
        <v>835</v>
      </c>
      <c r="O1464" s="2">
        <v>41274</v>
      </c>
      <c r="P1464" s="2">
        <v>41277</v>
      </c>
      <c r="Q1464" s="1" t="s">
        <v>23</v>
      </c>
    </row>
    <row r="1465" spans="1:17" x14ac:dyDescent="0.25">
      <c r="A1465" s="1" t="s">
        <v>24</v>
      </c>
      <c r="B1465" s="1" t="s">
        <v>541</v>
      </c>
      <c r="C1465" s="1" t="s">
        <v>836</v>
      </c>
      <c r="D1465" s="1" t="s">
        <v>676</v>
      </c>
      <c r="E1465" s="1" t="s">
        <v>541</v>
      </c>
      <c r="F1465" s="1" t="s">
        <v>19</v>
      </c>
      <c r="G1465" s="1" t="s">
        <v>59</v>
      </c>
      <c r="H1465" s="1" t="s">
        <v>21</v>
      </c>
      <c r="I1465" s="1" t="s">
        <v>22</v>
      </c>
      <c r="J1465" s="3">
        <v>-130987</v>
      </c>
      <c r="K1465" s="1" t="s">
        <v>837</v>
      </c>
      <c r="L1465" s="1" t="s">
        <v>22</v>
      </c>
      <c r="M1465" s="1" t="s">
        <v>22</v>
      </c>
      <c r="N1465" s="1" t="s">
        <v>836</v>
      </c>
      <c r="O1465" s="2">
        <v>41274</v>
      </c>
      <c r="P1465" s="2">
        <v>41298</v>
      </c>
      <c r="Q1465" s="1" t="s">
        <v>23</v>
      </c>
    </row>
    <row r="1466" spans="1:17" x14ac:dyDescent="0.25">
      <c r="A1466" s="1" t="s">
        <v>54</v>
      </c>
      <c r="B1466" s="1" t="s">
        <v>25</v>
      </c>
      <c r="C1466" s="1" t="s">
        <v>77</v>
      </c>
      <c r="D1466" s="1" t="s">
        <v>735</v>
      </c>
      <c r="E1466" s="1" t="s">
        <v>541</v>
      </c>
      <c r="F1466" s="1" t="s">
        <v>19</v>
      </c>
      <c r="G1466" s="1" t="s">
        <v>20</v>
      </c>
      <c r="H1466" s="1" t="s">
        <v>21</v>
      </c>
      <c r="I1466" s="1" t="s">
        <v>22</v>
      </c>
      <c r="J1466" s="3">
        <v>-1159064</v>
      </c>
      <c r="K1466" s="1" t="s">
        <v>78</v>
      </c>
      <c r="L1466" s="1" t="s">
        <v>22</v>
      </c>
      <c r="M1466" s="1" t="s">
        <v>22</v>
      </c>
      <c r="N1466" s="1" t="s">
        <v>77</v>
      </c>
      <c r="O1466" s="2">
        <v>41274</v>
      </c>
      <c r="P1466" s="2">
        <v>41300</v>
      </c>
      <c r="Q1466" s="1" t="s">
        <v>23</v>
      </c>
    </row>
    <row r="1467" spans="1:17" x14ac:dyDescent="0.25">
      <c r="A1467" s="1" t="s">
        <v>54</v>
      </c>
      <c r="B1467" s="1" t="s">
        <v>25</v>
      </c>
      <c r="C1467" s="1" t="s">
        <v>79</v>
      </c>
      <c r="D1467" s="1" t="s">
        <v>735</v>
      </c>
      <c r="E1467" s="1" t="s">
        <v>541</v>
      </c>
      <c r="F1467" s="1" t="s">
        <v>19</v>
      </c>
      <c r="G1467" s="1" t="s">
        <v>20</v>
      </c>
      <c r="H1467" s="1" t="s">
        <v>21</v>
      </c>
      <c r="I1467" s="1" t="s">
        <v>22</v>
      </c>
      <c r="J1467" s="3">
        <v>1159064</v>
      </c>
      <c r="K1467" s="1" t="s">
        <v>78</v>
      </c>
      <c r="L1467" s="1" t="s">
        <v>22</v>
      </c>
      <c r="M1467" s="1" t="s">
        <v>22</v>
      </c>
      <c r="N1467" s="1" t="s">
        <v>77</v>
      </c>
      <c r="O1467" s="2">
        <v>41274</v>
      </c>
      <c r="P1467" s="2">
        <v>41303</v>
      </c>
      <c r="Q1467" s="1" t="s">
        <v>23</v>
      </c>
    </row>
    <row r="1468" spans="1:17" x14ac:dyDescent="0.25">
      <c r="A1468" s="1" t="s">
        <v>24</v>
      </c>
      <c r="B1468" s="1" t="s">
        <v>541</v>
      </c>
      <c r="C1468" s="1" t="s">
        <v>836</v>
      </c>
      <c r="D1468" s="1" t="s">
        <v>838</v>
      </c>
      <c r="E1468" s="1" t="s">
        <v>541</v>
      </c>
      <c r="F1468" s="1" t="s">
        <v>19</v>
      </c>
      <c r="G1468" s="1" t="s">
        <v>839</v>
      </c>
      <c r="H1468" s="1" t="s">
        <v>34</v>
      </c>
      <c r="I1468" s="1" t="s">
        <v>22</v>
      </c>
      <c r="J1468" s="3">
        <v>68164</v>
      </c>
      <c r="K1468" s="1" t="s">
        <v>840</v>
      </c>
      <c r="L1468" s="1" t="s">
        <v>22</v>
      </c>
      <c r="M1468" s="1" t="s">
        <v>22</v>
      </c>
      <c r="N1468" s="1" t="s">
        <v>836</v>
      </c>
      <c r="O1468" s="2">
        <v>41274</v>
      </c>
      <c r="P1468" s="2">
        <v>41298</v>
      </c>
      <c r="Q1468" s="1" t="s">
        <v>23</v>
      </c>
    </row>
    <row r="1469" spans="1:17" x14ac:dyDescent="0.25">
      <c r="A1469" s="1" t="s">
        <v>24</v>
      </c>
      <c r="B1469" s="1" t="s">
        <v>541</v>
      </c>
      <c r="C1469" s="1" t="s">
        <v>836</v>
      </c>
      <c r="D1469" s="1" t="s">
        <v>671</v>
      </c>
      <c r="E1469" s="1" t="s">
        <v>541</v>
      </c>
      <c r="F1469" s="1" t="s">
        <v>19</v>
      </c>
      <c r="G1469" s="1" t="s">
        <v>216</v>
      </c>
      <c r="H1469" s="1" t="s">
        <v>21</v>
      </c>
      <c r="I1469" s="1" t="s">
        <v>22</v>
      </c>
      <c r="J1469" s="3">
        <v>58215</v>
      </c>
      <c r="K1469" s="1" t="s">
        <v>217</v>
      </c>
      <c r="L1469" s="1" t="s">
        <v>22</v>
      </c>
      <c r="M1469" s="1" t="s">
        <v>22</v>
      </c>
      <c r="N1469" s="1" t="s">
        <v>836</v>
      </c>
      <c r="O1469" s="2">
        <v>41274</v>
      </c>
      <c r="P1469" s="2">
        <v>41298</v>
      </c>
      <c r="Q1469" s="1" t="s">
        <v>23</v>
      </c>
    </row>
    <row r="1470" spans="1:17" x14ac:dyDescent="0.25">
      <c r="A1470" s="1" t="s">
        <v>206</v>
      </c>
      <c r="B1470" s="1" t="s">
        <v>541</v>
      </c>
      <c r="C1470" s="1" t="s">
        <v>841</v>
      </c>
      <c r="D1470" s="1" t="s">
        <v>777</v>
      </c>
      <c r="E1470" s="1" t="s">
        <v>541</v>
      </c>
      <c r="F1470" s="1" t="s">
        <v>19</v>
      </c>
      <c r="G1470" s="1" t="s">
        <v>778</v>
      </c>
      <c r="H1470" s="1" t="s">
        <v>21</v>
      </c>
      <c r="I1470" s="1" t="s">
        <v>22</v>
      </c>
      <c r="J1470" s="3">
        <v>10251</v>
      </c>
      <c r="K1470" s="1" t="s">
        <v>796</v>
      </c>
      <c r="L1470" s="1" t="s">
        <v>22</v>
      </c>
      <c r="M1470" s="1" t="s">
        <v>22</v>
      </c>
      <c r="N1470" s="1" t="s">
        <v>841</v>
      </c>
      <c r="O1470" s="2">
        <v>41274</v>
      </c>
      <c r="P1470" s="2">
        <v>41277</v>
      </c>
      <c r="Q1470" s="1" t="s">
        <v>23</v>
      </c>
    </row>
    <row r="1471" spans="1:17" x14ac:dyDescent="0.25">
      <c r="A1471" s="1" t="s">
        <v>24</v>
      </c>
      <c r="B1471" s="1" t="s">
        <v>25</v>
      </c>
      <c r="C1471" s="1" t="s">
        <v>80</v>
      </c>
      <c r="D1471" s="1" t="s">
        <v>735</v>
      </c>
      <c r="E1471" s="1" t="s">
        <v>541</v>
      </c>
      <c r="F1471" s="1" t="s">
        <v>19</v>
      </c>
      <c r="G1471" s="1" t="s">
        <v>20</v>
      </c>
      <c r="H1471" s="1" t="s">
        <v>21</v>
      </c>
      <c r="I1471" s="1" t="s">
        <v>22</v>
      </c>
      <c r="J1471" s="3">
        <v>-1159064</v>
      </c>
      <c r="K1471" s="1" t="s">
        <v>78</v>
      </c>
      <c r="L1471" s="1" t="s">
        <v>22</v>
      </c>
      <c r="M1471" s="1" t="s">
        <v>22</v>
      </c>
      <c r="N1471" s="1" t="s">
        <v>80</v>
      </c>
      <c r="O1471" s="2">
        <v>41274</v>
      </c>
      <c r="P1471" s="2">
        <v>41303</v>
      </c>
      <c r="Q1471" s="1" t="s">
        <v>23</v>
      </c>
    </row>
    <row r="1472" spans="1:17" x14ac:dyDescent="0.25">
      <c r="A1472" s="1" t="s">
        <v>24</v>
      </c>
      <c r="B1472" s="1" t="s">
        <v>541</v>
      </c>
      <c r="C1472" s="1" t="s">
        <v>836</v>
      </c>
      <c r="D1472" s="1" t="s">
        <v>676</v>
      </c>
      <c r="E1472" s="1" t="s">
        <v>541</v>
      </c>
      <c r="F1472" s="1" t="s">
        <v>19</v>
      </c>
      <c r="G1472" s="1" t="s">
        <v>59</v>
      </c>
      <c r="H1472" s="1" t="s">
        <v>21</v>
      </c>
      <c r="I1472" s="1" t="s">
        <v>22</v>
      </c>
      <c r="J1472" s="3">
        <v>164119</v>
      </c>
      <c r="K1472" s="1" t="s">
        <v>166</v>
      </c>
      <c r="L1472" s="1" t="s">
        <v>22</v>
      </c>
      <c r="M1472" s="1" t="s">
        <v>22</v>
      </c>
      <c r="N1472" s="1" t="s">
        <v>836</v>
      </c>
      <c r="O1472" s="2">
        <v>41274</v>
      </c>
      <c r="P1472" s="2">
        <v>41298</v>
      </c>
      <c r="Q1472" s="1" t="s">
        <v>23</v>
      </c>
    </row>
    <row r="1473" spans="1:17" x14ac:dyDescent="0.25">
      <c r="A1473" s="1" t="s">
        <v>24</v>
      </c>
      <c r="B1473" s="1" t="s">
        <v>541</v>
      </c>
      <c r="C1473" s="1" t="s">
        <v>842</v>
      </c>
      <c r="D1473" s="1" t="s">
        <v>666</v>
      </c>
      <c r="E1473" s="1" t="s">
        <v>541</v>
      </c>
      <c r="F1473" s="1" t="s">
        <v>19</v>
      </c>
      <c r="G1473" s="1" t="s">
        <v>174</v>
      </c>
      <c r="H1473" s="1" t="s">
        <v>175</v>
      </c>
      <c r="I1473" s="1" t="s">
        <v>22</v>
      </c>
      <c r="J1473" s="3">
        <v>1596.5</v>
      </c>
      <c r="K1473" s="1" t="s">
        <v>744</v>
      </c>
      <c r="L1473" s="1" t="s">
        <v>22</v>
      </c>
      <c r="M1473" s="1" t="s">
        <v>22</v>
      </c>
      <c r="N1473" s="1" t="s">
        <v>842</v>
      </c>
      <c r="O1473" s="2">
        <v>41274</v>
      </c>
      <c r="P1473" s="2">
        <v>41277</v>
      </c>
      <c r="Q1473" s="1" t="s">
        <v>23</v>
      </c>
    </row>
    <row r="1474" spans="1:17" x14ac:dyDescent="0.25">
      <c r="A1474" s="1" t="s">
        <v>24</v>
      </c>
      <c r="B1474" s="1" t="s">
        <v>541</v>
      </c>
      <c r="C1474" s="1" t="s">
        <v>836</v>
      </c>
      <c r="D1474" s="1" t="s">
        <v>629</v>
      </c>
      <c r="E1474" s="1" t="s">
        <v>541</v>
      </c>
      <c r="F1474" s="1" t="s">
        <v>19</v>
      </c>
      <c r="G1474" s="1" t="s">
        <v>44</v>
      </c>
      <c r="H1474" s="1" t="s">
        <v>34</v>
      </c>
      <c r="I1474" s="1" t="s">
        <v>22</v>
      </c>
      <c r="J1474" s="3">
        <v>-1564689</v>
      </c>
      <c r="K1474" s="1" t="s">
        <v>176</v>
      </c>
      <c r="L1474" s="1" t="s">
        <v>22</v>
      </c>
      <c r="M1474" s="1" t="s">
        <v>22</v>
      </c>
      <c r="N1474" s="1" t="s">
        <v>836</v>
      </c>
      <c r="O1474" s="2">
        <v>41274</v>
      </c>
      <c r="P1474" s="2">
        <v>41298</v>
      </c>
      <c r="Q1474" s="1" t="s">
        <v>23</v>
      </c>
    </row>
    <row r="1475" spans="1:17" x14ac:dyDescent="0.25">
      <c r="A1475" s="1" t="s">
        <v>24</v>
      </c>
      <c r="B1475" s="1" t="s">
        <v>541</v>
      </c>
      <c r="C1475" s="1" t="s">
        <v>836</v>
      </c>
      <c r="D1475" s="1" t="s">
        <v>629</v>
      </c>
      <c r="E1475" s="1" t="s">
        <v>541</v>
      </c>
      <c r="F1475" s="1" t="s">
        <v>19</v>
      </c>
      <c r="G1475" s="1" t="s">
        <v>44</v>
      </c>
      <c r="H1475" s="1" t="s">
        <v>34</v>
      </c>
      <c r="I1475" s="1" t="s">
        <v>22</v>
      </c>
      <c r="J1475" s="3">
        <v>249773</v>
      </c>
      <c r="K1475" s="1" t="s">
        <v>473</v>
      </c>
      <c r="L1475" s="1" t="s">
        <v>22</v>
      </c>
      <c r="M1475" s="1" t="s">
        <v>22</v>
      </c>
      <c r="N1475" s="1" t="s">
        <v>836</v>
      </c>
      <c r="O1475" s="2">
        <v>41274</v>
      </c>
      <c r="P1475" s="2">
        <v>41298</v>
      </c>
      <c r="Q1475" s="1" t="s">
        <v>23</v>
      </c>
    </row>
    <row r="1476" spans="1:17" x14ac:dyDescent="0.25">
      <c r="A1476" s="1" t="s">
        <v>24</v>
      </c>
      <c r="B1476" s="1" t="s">
        <v>541</v>
      </c>
      <c r="C1476" s="1" t="s">
        <v>843</v>
      </c>
      <c r="D1476" s="1" t="s">
        <v>629</v>
      </c>
      <c r="E1476" s="1" t="s">
        <v>541</v>
      </c>
      <c r="F1476" s="1" t="s">
        <v>19</v>
      </c>
      <c r="G1476" s="1" t="s">
        <v>44</v>
      </c>
      <c r="H1476" s="1" t="s">
        <v>34</v>
      </c>
      <c r="I1476" s="1" t="s">
        <v>22</v>
      </c>
      <c r="J1476" s="3">
        <v>1364000</v>
      </c>
      <c r="K1476" s="1" t="s">
        <v>844</v>
      </c>
      <c r="L1476" s="1" t="s">
        <v>22</v>
      </c>
      <c r="M1476" s="1" t="s">
        <v>22</v>
      </c>
      <c r="N1476" s="1" t="s">
        <v>843</v>
      </c>
      <c r="O1476" s="2">
        <v>41274</v>
      </c>
      <c r="P1476" s="2">
        <v>41292</v>
      </c>
      <c r="Q1476" s="1" t="s">
        <v>23</v>
      </c>
    </row>
    <row r="1477" spans="1:17" x14ac:dyDescent="0.25">
      <c r="A1477" s="1" t="s">
        <v>24</v>
      </c>
      <c r="B1477" s="1" t="s">
        <v>541</v>
      </c>
      <c r="C1477" s="1" t="s">
        <v>836</v>
      </c>
      <c r="D1477" s="1" t="s">
        <v>716</v>
      </c>
      <c r="E1477" s="1" t="s">
        <v>541</v>
      </c>
      <c r="F1477" s="1" t="s">
        <v>19</v>
      </c>
      <c r="G1477" s="1" t="s">
        <v>114</v>
      </c>
      <c r="H1477" s="1" t="s">
        <v>49</v>
      </c>
      <c r="I1477" s="1" t="s">
        <v>22</v>
      </c>
      <c r="J1477" s="3">
        <v>-34344</v>
      </c>
      <c r="K1477" s="1" t="s">
        <v>115</v>
      </c>
      <c r="L1477" s="1" t="s">
        <v>22</v>
      </c>
      <c r="M1477" s="1" t="s">
        <v>22</v>
      </c>
      <c r="N1477" s="1" t="s">
        <v>836</v>
      </c>
      <c r="O1477" s="2">
        <v>41274</v>
      </c>
      <c r="P1477" s="2">
        <v>41298</v>
      </c>
      <c r="Q1477" s="1" t="s">
        <v>23</v>
      </c>
    </row>
    <row r="1478" spans="1:17" x14ac:dyDescent="0.25">
      <c r="A1478" s="1" t="s">
        <v>24</v>
      </c>
      <c r="B1478" s="1" t="s">
        <v>541</v>
      </c>
      <c r="C1478" s="1" t="s">
        <v>836</v>
      </c>
      <c r="D1478" s="1" t="s">
        <v>629</v>
      </c>
      <c r="E1478" s="1" t="s">
        <v>541</v>
      </c>
      <c r="F1478" s="1" t="s">
        <v>19</v>
      </c>
      <c r="G1478" s="1" t="s">
        <v>44</v>
      </c>
      <c r="H1478" s="1" t="s">
        <v>34</v>
      </c>
      <c r="I1478" s="1" t="s">
        <v>22</v>
      </c>
      <c r="J1478" s="3">
        <v>-104514</v>
      </c>
      <c r="K1478" s="1" t="s">
        <v>45</v>
      </c>
      <c r="L1478" s="1" t="s">
        <v>22</v>
      </c>
      <c r="M1478" s="1" t="s">
        <v>22</v>
      </c>
      <c r="N1478" s="1" t="s">
        <v>836</v>
      </c>
      <c r="O1478" s="2">
        <v>41274</v>
      </c>
      <c r="P1478" s="2">
        <v>41298</v>
      </c>
      <c r="Q1478" s="1" t="s">
        <v>23</v>
      </c>
    </row>
    <row r="1479" spans="1:17" x14ac:dyDescent="0.25">
      <c r="A1479" s="1" t="s">
        <v>24</v>
      </c>
      <c r="B1479" s="1" t="s">
        <v>541</v>
      </c>
      <c r="C1479" s="1" t="s">
        <v>836</v>
      </c>
      <c r="D1479" s="1" t="s">
        <v>719</v>
      </c>
      <c r="E1479" s="1" t="s">
        <v>541</v>
      </c>
      <c r="F1479" s="1" t="s">
        <v>19</v>
      </c>
      <c r="G1479" s="1" t="s">
        <v>65</v>
      </c>
      <c r="H1479" s="1" t="s">
        <v>49</v>
      </c>
      <c r="I1479" s="1" t="s">
        <v>22</v>
      </c>
      <c r="J1479" s="3">
        <v>-10669</v>
      </c>
      <c r="K1479" s="1" t="s">
        <v>66</v>
      </c>
      <c r="L1479" s="1" t="s">
        <v>22</v>
      </c>
      <c r="M1479" s="1" t="s">
        <v>22</v>
      </c>
      <c r="N1479" s="1" t="s">
        <v>836</v>
      </c>
      <c r="O1479" s="2">
        <v>41274</v>
      </c>
      <c r="P1479" s="2">
        <v>41298</v>
      </c>
      <c r="Q1479" s="1" t="s">
        <v>23</v>
      </c>
    </row>
    <row r="1480" spans="1:17" x14ac:dyDescent="0.25">
      <c r="A1480" s="1" t="s">
        <v>54</v>
      </c>
      <c r="B1480" s="1" t="s">
        <v>371</v>
      </c>
      <c r="C1480" s="1" t="s">
        <v>496</v>
      </c>
      <c r="D1480" s="1" t="s">
        <v>716</v>
      </c>
      <c r="E1480" s="1" t="s">
        <v>541</v>
      </c>
      <c r="F1480" s="1" t="s">
        <v>19</v>
      </c>
      <c r="G1480" s="1" t="s">
        <v>114</v>
      </c>
      <c r="H1480" s="1" t="s">
        <v>49</v>
      </c>
      <c r="I1480" s="1" t="s">
        <v>22</v>
      </c>
      <c r="J1480" s="3">
        <v>-45940</v>
      </c>
      <c r="K1480" s="1" t="s">
        <v>497</v>
      </c>
      <c r="L1480" s="1" t="s">
        <v>22</v>
      </c>
      <c r="M1480" s="1" t="s">
        <v>22</v>
      </c>
      <c r="N1480" s="1" t="s">
        <v>496</v>
      </c>
      <c r="O1480" s="2">
        <v>41274</v>
      </c>
      <c r="P1480" s="2">
        <v>41298</v>
      </c>
      <c r="Q1480" s="1" t="s">
        <v>23</v>
      </c>
    </row>
    <row r="1481" spans="1:17" x14ac:dyDescent="0.25">
      <c r="A1481" s="1" t="s">
        <v>24</v>
      </c>
      <c r="B1481" s="1" t="s">
        <v>541</v>
      </c>
      <c r="C1481" s="1" t="s">
        <v>836</v>
      </c>
      <c r="D1481" s="1" t="s">
        <v>845</v>
      </c>
      <c r="E1481" s="1" t="s">
        <v>541</v>
      </c>
      <c r="F1481" s="1" t="s">
        <v>19</v>
      </c>
      <c r="G1481" s="1" t="s">
        <v>48</v>
      </c>
      <c r="H1481" s="1" t="s">
        <v>49</v>
      </c>
      <c r="I1481" s="1" t="s">
        <v>22</v>
      </c>
      <c r="J1481" s="3">
        <v>86387</v>
      </c>
      <c r="K1481" s="1" t="s">
        <v>93</v>
      </c>
      <c r="L1481" s="1" t="s">
        <v>22</v>
      </c>
      <c r="M1481" s="1" t="s">
        <v>22</v>
      </c>
      <c r="N1481" s="1" t="s">
        <v>836</v>
      </c>
      <c r="O1481" s="2">
        <v>41274</v>
      </c>
      <c r="P1481" s="2">
        <v>41298</v>
      </c>
      <c r="Q1481" s="1" t="s">
        <v>23</v>
      </c>
    </row>
    <row r="1482" spans="1:17" x14ac:dyDescent="0.25">
      <c r="A1482" s="1" t="s">
        <v>24</v>
      </c>
      <c r="B1482" s="1" t="s">
        <v>541</v>
      </c>
      <c r="C1482" s="1" t="s">
        <v>836</v>
      </c>
      <c r="D1482" s="1" t="s">
        <v>720</v>
      </c>
      <c r="E1482" s="1" t="s">
        <v>541</v>
      </c>
      <c r="F1482" s="1" t="s">
        <v>19</v>
      </c>
      <c r="G1482" s="1" t="s">
        <v>380</v>
      </c>
      <c r="H1482" s="1" t="s">
        <v>49</v>
      </c>
      <c r="I1482" s="1" t="s">
        <v>22</v>
      </c>
      <c r="J1482" s="3">
        <v>334956</v>
      </c>
      <c r="K1482" s="1" t="s">
        <v>472</v>
      </c>
      <c r="L1482" s="1" t="s">
        <v>22</v>
      </c>
      <c r="M1482" s="1" t="s">
        <v>22</v>
      </c>
      <c r="N1482" s="1" t="s">
        <v>836</v>
      </c>
      <c r="O1482" s="2">
        <v>41274</v>
      </c>
      <c r="P1482" s="2">
        <v>41298</v>
      </c>
      <c r="Q1482" s="1" t="s">
        <v>23</v>
      </c>
    </row>
    <row r="1483" spans="1:17" x14ac:dyDescent="0.25">
      <c r="A1483" s="1" t="s">
        <v>24</v>
      </c>
      <c r="B1483" s="1" t="s">
        <v>541</v>
      </c>
      <c r="C1483" s="1" t="s">
        <v>836</v>
      </c>
      <c r="D1483" s="1" t="s">
        <v>683</v>
      </c>
      <c r="E1483" s="1" t="s">
        <v>541</v>
      </c>
      <c r="F1483" s="1" t="s">
        <v>19</v>
      </c>
      <c r="G1483" s="1" t="s">
        <v>82</v>
      </c>
      <c r="H1483" s="1" t="s">
        <v>21</v>
      </c>
      <c r="I1483" s="1" t="s">
        <v>22</v>
      </c>
      <c r="J1483" s="3">
        <v>-24843</v>
      </c>
      <c r="K1483" s="1" t="s">
        <v>83</v>
      </c>
      <c r="L1483" s="1" t="s">
        <v>22</v>
      </c>
      <c r="M1483" s="1" t="s">
        <v>22</v>
      </c>
      <c r="N1483" s="1" t="s">
        <v>836</v>
      </c>
      <c r="O1483" s="2">
        <v>41274</v>
      </c>
      <c r="P1483" s="2">
        <v>41298</v>
      </c>
      <c r="Q1483" s="1" t="s">
        <v>23</v>
      </c>
    </row>
    <row r="1484" spans="1:17" x14ac:dyDescent="0.25">
      <c r="A1484" s="1" t="s">
        <v>24</v>
      </c>
      <c r="B1484" s="1" t="s">
        <v>541</v>
      </c>
      <c r="C1484" s="1" t="s">
        <v>836</v>
      </c>
      <c r="D1484" s="1" t="s">
        <v>629</v>
      </c>
      <c r="E1484" s="1" t="s">
        <v>541</v>
      </c>
      <c r="F1484" s="1" t="s">
        <v>19</v>
      </c>
      <c r="G1484" s="1" t="s">
        <v>44</v>
      </c>
      <c r="H1484" s="1" t="s">
        <v>34</v>
      </c>
      <c r="I1484" s="1" t="s">
        <v>22</v>
      </c>
      <c r="J1484" s="3">
        <v>17938</v>
      </c>
      <c r="K1484" s="1" t="s">
        <v>499</v>
      </c>
      <c r="L1484" s="1" t="s">
        <v>22</v>
      </c>
      <c r="M1484" s="1" t="s">
        <v>22</v>
      </c>
      <c r="N1484" s="1" t="s">
        <v>836</v>
      </c>
      <c r="O1484" s="2">
        <v>41274</v>
      </c>
      <c r="P1484" s="2">
        <v>41298</v>
      </c>
      <c r="Q1484" s="1" t="s">
        <v>23</v>
      </c>
    </row>
    <row r="1485" spans="1:17" x14ac:dyDescent="0.25">
      <c r="A1485" s="1" t="s">
        <v>206</v>
      </c>
      <c r="B1485" s="1" t="s">
        <v>541</v>
      </c>
      <c r="C1485" s="1" t="s">
        <v>846</v>
      </c>
      <c r="D1485" s="1" t="s">
        <v>833</v>
      </c>
      <c r="E1485" s="1" t="s">
        <v>541</v>
      </c>
      <c r="F1485" s="1" t="s">
        <v>118</v>
      </c>
      <c r="G1485" s="1" t="s">
        <v>386</v>
      </c>
      <c r="H1485" s="1" t="s">
        <v>21</v>
      </c>
      <c r="I1485" s="1" t="s">
        <v>22</v>
      </c>
      <c r="J1485" s="3">
        <v>11435.53</v>
      </c>
      <c r="K1485" s="1" t="s">
        <v>847</v>
      </c>
      <c r="L1485" s="1" t="s">
        <v>22</v>
      </c>
      <c r="M1485" s="1" t="s">
        <v>22</v>
      </c>
      <c r="N1485" s="1" t="s">
        <v>846</v>
      </c>
      <c r="O1485" s="2">
        <v>41274</v>
      </c>
      <c r="P1485" s="2">
        <v>41292</v>
      </c>
      <c r="Q1485" s="1" t="s">
        <v>23</v>
      </c>
    </row>
    <row r="1486" spans="1:17" x14ac:dyDescent="0.25">
      <c r="A1486" s="1" t="s">
        <v>206</v>
      </c>
      <c r="B1486" s="1" t="s">
        <v>541</v>
      </c>
      <c r="C1486" s="1" t="s">
        <v>848</v>
      </c>
      <c r="D1486" s="1" t="s">
        <v>833</v>
      </c>
      <c r="E1486" s="1" t="s">
        <v>541</v>
      </c>
      <c r="F1486" s="1" t="s">
        <v>118</v>
      </c>
      <c r="G1486" s="1" t="s">
        <v>386</v>
      </c>
      <c r="H1486" s="1" t="s">
        <v>21</v>
      </c>
      <c r="I1486" s="1" t="s">
        <v>22</v>
      </c>
      <c r="J1486" s="3">
        <v>-11435.53</v>
      </c>
      <c r="K1486" s="1" t="s">
        <v>847</v>
      </c>
      <c r="L1486" s="1" t="s">
        <v>22</v>
      </c>
      <c r="M1486" s="1" t="s">
        <v>22</v>
      </c>
      <c r="N1486" s="1" t="s">
        <v>848</v>
      </c>
      <c r="O1486" s="2">
        <v>41274</v>
      </c>
      <c r="P1486" s="2">
        <v>41298</v>
      </c>
      <c r="Q1486" s="1" t="s">
        <v>23</v>
      </c>
    </row>
    <row r="1487" spans="1:17" x14ac:dyDescent="0.25">
      <c r="A1487" s="1" t="s">
        <v>24</v>
      </c>
      <c r="B1487" s="1" t="s">
        <v>541</v>
      </c>
      <c r="C1487" s="1" t="s">
        <v>836</v>
      </c>
      <c r="D1487" s="1" t="s">
        <v>713</v>
      </c>
      <c r="E1487" s="1" t="s">
        <v>541</v>
      </c>
      <c r="F1487" s="1" t="s">
        <v>19</v>
      </c>
      <c r="G1487" s="1" t="s">
        <v>388</v>
      </c>
      <c r="H1487" s="1" t="s">
        <v>21</v>
      </c>
      <c r="I1487" s="1" t="s">
        <v>22</v>
      </c>
      <c r="J1487" s="3">
        <v>2314</v>
      </c>
      <c r="K1487" s="1" t="s">
        <v>463</v>
      </c>
      <c r="L1487" s="1" t="s">
        <v>22</v>
      </c>
      <c r="M1487" s="1" t="s">
        <v>22</v>
      </c>
      <c r="N1487" s="1" t="s">
        <v>836</v>
      </c>
      <c r="O1487" s="2">
        <v>41274</v>
      </c>
      <c r="P1487" s="2">
        <v>41298</v>
      </c>
      <c r="Q1487" s="1" t="s">
        <v>23</v>
      </c>
    </row>
    <row r="1488" spans="1:17" x14ac:dyDescent="0.25">
      <c r="A1488" s="1" t="s">
        <v>24</v>
      </c>
      <c r="B1488" s="1" t="s">
        <v>541</v>
      </c>
      <c r="C1488" s="1" t="s">
        <v>843</v>
      </c>
      <c r="D1488" s="1" t="s">
        <v>681</v>
      </c>
      <c r="E1488" s="1" t="s">
        <v>541</v>
      </c>
      <c r="F1488" s="1" t="s">
        <v>19</v>
      </c>
      <c r="G1488" s="1" t="s">
        <v>187</v>
      </c>
      <c r="H1488" s="1" t="s">
        <v>21</v>
      </c>
      <c r="I1488" s="1" t="s">
        <v>22</v>
      </c>
      <c r="J1488" s="3">
        <v>-35363</v>
      </c>
      <c r="K1488" s="1" t="s">
        <v>849</v>
      </c>
      <c r="L1488" s="1" t="s">
        <v>22</v>
      </c>
      <c r="M1488" s="1" t="s">
        <v>22</v>
      </c>
      <c r="N1488" s="1" t="s">
        <v>843</v>
      </c>
      <c r="O1488" s="2">
        <v>41274</v>
      </c>
      <c r="P1488" s="2">
        <v>41292</v>
      </c>
      <c r="Q1488" s="1" t="s">
        <v>23</v>
      </c>
    </row>
    <row r="1489" spans="1:17" x14ac:dyDescent="0.25">
      <c r="A1489" s="1" t="s">
        <v>206</v>
      </c>
      <c r="B1489" s="1" t="s">
        <v>541</v>
      </c>
      <c r="C1489" s="1" t="s">
        <v>848</v>
      </c>
      <c r="D1489" s="1" t="s">
        <v>833</v>
      </c>
      <c r="E1489" s="1" t="s">
        <v>541</v>
      </c>
      <c r="F1489" s="1" t="s">
        <v>118</v>
      </c>
      <c r="G1489" s="1" t="s">
        <v>386</v>
      </c>
      <c r="H1489" s="1" t="s">
        <v>21</v>
      </c>
      <c r="I1489" s="1" t="s">
        <v>22</v>
      </c>
      <c r="J1489" s="3">
        <v>-11435.53</v>
      </c>
      <c r="K1489" s="1" t="s">
        <v>850</v>
      </c>
      <c r="L1489" s="1" t="s">
        <v>22</v>
      </c>
      <c r="M1489" s="1" t="s">
        <v>22</v>
      </c>
      <c r="N1489" s="1" t="s">
        <v>848</v>
      </c>
      <c r="O1489" s="2">
        <v>41274</v>
      </c>
      <c r="P1489" s="2">
        <v>41298</v>
      </c>
      <c r="Q1489" s="1" t="s">
        <v>23</v>
      </c>
    </row>
    <row r="1490" spans="1:17" x14ac:dyDescent="0.25">
      <c r="A1490" s="1" t="s">
        <v>24</v>
      </c>
      <c r="B1490" s="1" t="s">
        <v>371</v>
      </c>
      <c r="C1490" s="1" t="s">
        <v>498</v>
      </c>
      <c r="D1490" s="1" t="s">
        <v>681</v>
      </c>
      <c r="E1490" s="1" t="s">
        <v>541</v>
      </c>
      <c r="F1490" s="1" t="s">
        <v>19</v>
      </c>
      <c r="G1490" s="1" t="s">
        <v>187</v>
      </c>
      <c r="H1490" s="1" t="s">
        <v>21</v>
      </c>
      <c r="I1490" s="1" t="s">
        <v>22</v>
      </c>
      <c r="J1490" s="3">
        <v>74112</v>
      </c>
      <c r="K1490" s="1" t="s">
        <v>218</v>
      </c>
      <c r="L1490" s="1" t="s">
        <v>22</v>
      </c>
      <c r="M1490" s="1" t="s">
        <v>22</v>
      </c>
      <c r="N1490" s="1" t="s">
        <v>498</v>
      </c>
      <c r="O1490" s="2">
        <v>41274</v>
      </c>
      <c r="P1490" s="2">
        <v>41298</v>
      </c>
      <c r="Q1490" s="1" t="s">
        <v>23</v>
      </c>
    </row>
    <row r="1491" spans="1:17" x14ac:dyDescent="0.25">
      <c r="A1491" s="1" t="s">
        <v>54</v>
      </c>
      <c r="B1491" s="1" t="s">
        <v>371</v>
      </c>
      <c r="C1491" s="1" t="s">
        <v>496</v>
      </c>
      <c r="D1491" s="1" t="s">
        <v>682</v>
      </c>
      <c r="E1491" s="1" t="s">
        <v>541</v>
      </c>
      <c r="F1491" s="1" t="s">
        <v>19</v>
      </c>
      <c r="G1491" s="1" t="s">
        <v>188</v>
      </c>
      <c r="H1491" s="1" t="s">
        <v>49</v>
      </c>
      <c r="I1491" s="1" t="s">
        <v>22</v>
      </c>
      <c r="J1491" s="3">
        <v>-45939</v>
      </c>
      <c r="K1491" s="1" t="s">
        <v>497</v>
      </c>
      <c r="L1491" s="1" t="s">
        <v>22</v>
      </c>
      <c r="M1491" s="1" t="s">
        <v>22</v>
      </c>
      <c r="N1491" s="1" t="s">
        <v>496</v>
      </c>
      <c r="O1491" s="2">
        <v>41274</v>
      </c>
      <c r="P1491" s="2">
        <v>41298</v>
      </c>
      <c r="Q1491" s="1" t="s">
        <v>23</v>
      </c>
    </row>
    <row r="1492" spans="1:17" x14ac:dyDescent="0.25">
      <c r="A1492" s="1" t="s">
        <v>206</v>
      </c>
      <c r="B1492" s="1" t="s">
        <v>541</v>
      </c>
      <c r="C1492" s="1" t="s">
        <v>851</v>
      </c>
      <c r="D1492" s="1" t="s">
        <v>780</v>
      </c>
      <c r="E1492" s="1" t="s">
        <v>541</v>
      </c>
      <c r="F1492" s="1" t="s">
        <v>19</v>
      </c>
      <c r="G1492" s="1" t="s">
        <v>43</v>
      </c>
      <c r="H1492" s="1" t="s">
        <v>21</v>
      </c>
      <c r="I1492" s="1" t="s">
        <v>22</v>
      </c>
      <c r="J1492" s="3">
        <v>54162</v>
      </c>
      <c r="K1492" s="1" t="s">
        <v>794</v>
      </c>
      <c r="L1492" s="1" t="s">
        <v>22</v>
      </c>
      <c r="M1492" s="1" t="s">
        <v>22</v>
      </c>
      <c r="N1492" s="1" t="s">
        <v>851</v>
      </c>
      <c r="O1492" s="2">
        <v>41305</v>
      </c>
      <c r="P1492" s="2">
        <v>41311</v>
      </c>
      <c r="Q1492" s="1" t="s">
        <v>23</v>
      </c>
    </row>
    <row r="1493" spans="1:17" x14ac:dyDescent="0.25">
      <c r="A1493" s="1" t="s">
        <v>206</v>
      </c>
      <c r="B1493" s="1" t="s">
        <v>541</v>
      </c>
      <c r="C1493" s="1" t="s">
        <v>852</v>
      </c>
      <c r="D1493" s="1" t="s">
        <v>777</v>
      </c>
      <c r="E1493" s="1" t="s">
        <v>541</v>
      </c>
      <c r="F1493" s="1" t="s">
        <v>19</v>
      </c>
      <c r="G1493" s="1" t="s">
        <v>778</v>
      </c>
      <c r="H1493" s="1" t="s">
        <v>21</v>
      </c>
      <c r="I1493" s="1" t="s">
        <v>22</v>
      </c>
      <c r="J1493" s="3">
        <v>10251</v>
      </c>
      <c r="K1493" s="1" t="s">
        <v>796</v>
      </c>
      <c r="L1493" s="1" t="s">
        <v>22</v>
      </c>
      <c r="M1493" s="1" t="s">
        <v>22</v>
      </c>
      <c r="N1493" s="1" t="s">
        <v>852</v>
      </c>
      <c r="O1493" s="2">
        <v>41305</v>
      </c>
      <c r="P1493" s="2">
        <v>41311</v>
      </c>
      <c r="Q1493" s="1" t="s">
        <v>23</v>
      </c>
    </row>
    <row r="1494" spans="1:17" x14ac:dyDescent="0.25">
      <c r="A1494" s="1" t="s">
        <v>24</v>
      </c>
      <c r="B1494" s="1" t="s">
        <v>541</v>
      </c>
      <c r="C1494" s="1" t="s">
        <v>853</v>
      </c>
      <c r="D1494" s="1" t="s">
        <v>666</v>
      </c>
      <c r="E1494" s="1" t="s">
        <v>541</v>
      </c>
      <c r="F1494" s="1" t="s">
        <v>19</v>
      </c>
      <c r="G1494" s="1" t="s">
        <v>174</v>
      </c>
      <c r="H1494" s="1" t="s">
        <v>175</v>
      </c>
      <c r="I1494" s="1" t="s">
        <v>22</v>
      </c>
      <c r="J1494" s="3">
        <v>1095.8900000000001</v>
      </c>
      <c r="K1494" s="1" t="s">
        <v>744</v>
      </c>
      <c r="L1494" s="1" t="s">
        <v>22</v>
      </c>
      <c r="M1494" s="1" t="s">
        <v>22</v>
      </c>
      <c r="N1494" s="1" t="s">
        <v>853</v>
      </c>
      <c r="O1494" s="2">
        <v>41305</v>
      </c>
      <c r="P1494" s="2">
        <v>41311</v>
      </c>
      <c r="Q1494" s="1" t="s">
        <v>23</v>
      </c>
    </row>
    <row r="1495" spans="1:17" x14ac:dyDescent="0.25">
      <c r="A1495" s="1" t="s">
        <v>206</v>
      </c>
      <c r="B1495" s="1" t="s">
        <v>541</v>
      </c>
      <c r="C1495" s="1" t="s">
        <v>854</v>
      </c>
      <c r="D1495" s="1" t="s">
        <v>833</v>
      </c>
      <c r="E1495" s="1" t="s">
        <v>541</v>
      </c>
      <c r="F1495" s="1" t="s">
        <v>118</v>
      </c>
      <c r="G1495" s="1" t="s">
        <v>386</v>
      </c>
      <c r="H1495" s="1" t="s">
        <v>21</v>
      </c>
      <c r="I1495" s="1" t="s">
        <v>22</v>
      </c>
      <c r="J1495" s="3">
        <v>-11435.53</v>
      </c>
      <c r="K1495" s="1" t="s">
        <v>847</v>
      </c>
      <c r="L1495" s="1" t="s">
        <v>22</v>
      </c>
      <c r="M1495" s="1" t="s">
        <v>22</v>
      </c>
      <c r="N1495" s="1" t="s">
        <v>854</v>
      </c>
      <c r="O1495" s="2">
        <v>41305</v>
      </c>
      <c r="P1495" s="2">
        <v>41311</v>
      </c>
      <c r="Q1495" s="1" t="s">
        <v>23</v>
      </c>
    </row>
    <row r="1496" spans="1:17" x14ac:dyDescent="0.25">
      <c r="A1496" s="1" t="s">
        <v>206</v>
      </c>
      <c r="B1496" s="1" t="s">
        <v>541</v>
      </c>
      <c r="C1496" s="1" t="s">
        <v>855</v>
      </c>
      <c r="D1496" s="1" t="s">
        <v>780</v>
      </c>
      <c r="E1496" s="1" t="s">
        <v>541</v>
      </c>
      <c r="F1496" s="1" t="s">
        <v>19</v>
      </c>
      <c r="G1496" s="1" t="s">
        <v>43</v>
      </c>
      <c r="H1496" s="1" t="s">
        <v>21</v>
      </c>
      <c r="I1496" s="1" t="s">
        <v>22</v>
      </c>
      <c r="J1496" s="3">
        <v>54162</v>
      </c>
      <c r="K1496" s="1" t="s">
        <v>794</v>
      </c>
      <c r="L1496" s="1" t="s">
        <v>22</v>
      </c>
      <c r="M1496" s="1" t="s">
        <v>22</v>
      </c>
      <c r="N1496" s="1" t="s">
        <v>855</v>
      </c>
      <c r="O1496" s="2">
        <v>41333</v>
      </c>
      <c r="P1496" s="2">
        <v>41337</v>
      </c>
      <c r="Q1496" s="1" t="s">
        <v>23</v>
      </c>
    </row>
    <row r="1497" spans="1:17" x14ac:dyDescent="0.25">
      <c r="A1497" s="1" t="s">
        <v>206</v>
      </c>
      <c r="B1497" s="1" t="s">
        <v>541</v>
      </c>
      <c r="C1497" s="1" t="s">
        <v>856</v>
      </c>
      <c r="D1497" s="1" t="s">
        <v>777</v>
      </c>
      <c r="E1497" s="1" t="s">
        <v>541</v>
      </c>
      <c r="F1497" s="1" t="s">
        <v>19</v>
      </c>
      <c r="G1497" s="1" t="s">
        <v>778</v>
      </c>
      <c r="H1497" s="1" t="s">
        <v>21</v>
      </c>
      <c r="I1497" s="1" t="s">
        <v>22</v>
      </c>
      <c r="J1497" s="3">
        <v>10251</v>
      </c>
      <c r="K1497" s="1" t="s">
        <v>796</v>
      </c>
      <c r="L1497" s="1" t="s">
        <v>22</v>
      </c>
      <c r="M1497" s="1" t="s">
        <v>22</v>
      </c>
      <c r="N1497" s="1" t="s">
        <v>856</v>
      </c>
      <c r="O1497" s="2">
        <v>41333</v>
      </c>
      <c r="P1497" s="2">
        <v>41337</v>
      </c>
      <c r="Q1497" s="1" t="s">
        <v>23</v>
      </c>
    </row>
    <row r="1498" spans="1:17" x14ac:dyDescent="0.25">
      <c r="A1498" s="1" t="s">
        <v>24</v>
      </c>
      <c r="B1498" s="1" t="s">
        <v>541</v>
      </c>
      <c r="C1498" s="1" t="s">
        <v>857</v>
      </c>
      <c r="D1498" s="1" t="s">
        <v>666</v>
      </c>
      <c r="E1498" s="1" t="s">
        <v>541</v>
      </c>
      <c r="F1498" s="1" t="s">
        <v>19</v>
      </c>
      <c r="G1498" s="1" t="s">
        <v>174</v>
      </c>
      <c r="H1498" s="1" t="s">
        <v>175</v>
      </c>
      <c r="I1498" s="1" t="s">
        <v>22</v>
      </c>
      <c r="J1498" s="3">
        <v>1095.8900000000001</v>
      </c>
      <c r="K1498" s="1" t="s">
        <v>744</v>
      </c>
      <c r="L1498" s="1" t="s">
        <v>22</v>
      </c>
      <c r="M1498" s="1" t="s">
        <v>22</v>
      </c>
      <c r="N1498" s="1" t="s">
        <v>857</v>
      </c>
      <c r="O1498" s="2">
        <v>41333</v>
      </c>
      <c r="P1498" s="2">
        <v>41337</v>
      </c>
      <c r="Q1498" s="1" t="s">
        <v>23</v>
      </c>
    </row>
    <row r="1499" spans="1:17" x14ac:dyDescent="0.25">
      <c r="A1499" s="1" t="s">
        <v>206</v>
      </c>
      <c r="B1499" s="1" t="s">
        <v>541</v>
      </c>
      <c r="C1499" s="1" t="s">
        <v>858</v>
      </c>
      <c r="D1499" s="1" t="s">
        <v>833</v>
      </c>
      <c r="E1499" s="1" t="s">
        <v>541</v>
      </c>
      <c r="F1499" s="1" t="s">
        <v>118</v>
      </c>
      <c r="G1499" s="1" t="s">
        <v>386</v>
      </c>
      <c r="H1499" s="1" t="s">
        <v>21</v>
      </c>
      <c r="I1499" s="1" t="s">
        <v>22</v>
      </c>
      <c r="J1499" s="3">
        <v>-11435.53</v>
      </c>
      <c r="K1499" s="1" t="s">
        <v>847</v>
      </c>
      <c r="L1499" s="1" t="s">
        <v>22</v>
      </c>
      <c r="M1499" s="1" t="s">
        <v>22</v>
      </c>
      <c r="N1499" s="1" t="s">
        <v>858</v>
      </c>
      <c r="O1499" s="2">
        <v>41333</v>
      </c>
      <c r="P1499" s="2">
        <v>41337</v>
      </c>
      <c r="Q1499" s="1" t="s">
        <v>23</v>
      </c>
    </row>
    <row r="1500" spans="1:17" x14ac:dyDescent="0.25">
      <c r="A1500" s="1" t="s">
        <v>206</v>
      </c>
      <c r="B1500" s="1" t="s">
        <v>541</v>
      </c>
      <c r="C1500" s="1" t="s">
        <v>859</v>
      </c>
      <c r="D1500" s="1" t="s">
        <v>780</v>
      </c>
      <c r="E1500" s="1" t="s">
        <v>541</v>
      </c>
      <c r="F1500" s="1" t="s">
        <v>19</v>
      </c>
      <c r="G1500" s="1" t="s">
        <v>43</v>
      </c>
      <c r="H1500" s="1" t="s">
        <v>21</v>
      </c>
      <c r="I1500" s="1" t="s">
        <v>22</v>
      </c>
      <c r="J1500" s="3">
        <v>54162</v>
      </c>
      <c r="K1500" s="1" t="s">
        <v>794</v>
      </c>
      <c r="L1500" s="1" t="s">
        <v>22</v>
      </c>
      <c r="M1500" s="1" t="s">
        <v>22</v>
      </c>
      <c r="N1500" s="1" t="s">
        <v>859</v>
      </c>
      <c r="O1500" s="2">
        <v>41364</v>
      </c>
      <c r="P1500" s="2">
        <v>41367</v>
      </c>
      <c r="Q1500" s="1" t="s">
        <v>23</v>
      </c>
    </row>
    <row r="1501" spans="1:17" x14ac:dyDescent="0.25">
      <c r="A1501" s="1" t="s">
        <v>206</v>
      </c>
      <c r="B1501" s="1" t="s">
        <v>541</v>
      </c>
      <c r="C1501" s="1" t="s">
        <v>860</v>
      </c>
      <c r="D1501" s="1" t="s">
        <v>777</v>
      </c>
      <c r="E1501" s="1" t="s">
        <v>541</v>
      </c>
      <c r="F1501" s="1" t="s">
        <v>19</v>
      </c>
      <c r="G1501" s="1" t="s">
        <v>778</v>
      </c>
      <c r="H1501" s="1" t="s">
        <v>21</v>
      </c>
      <c r="I1501" s="1" t="s">
        <v>22</v>
      </c>
      <c r="J1501" s="3">
        <v>10251</v>
      </c>
      <c r="K1501" s="1" t="s">
        <v>796</v>
      </c>
      <c r="L1501" s="1" t="s">
        <v>22</v>
      </c>
      <c r="M1501" s="1" t="s">
        <v>22</v>
      </c>
      <c r="N1501" s="1" t="s">
        <v>860</v>
      </c>
      <c r="O1501" s="2">
        <v>41364</v>
      </c>
      <c r="P1501" s="2">
        <v>41367</v>
      </c>
      <c r="Q1501" s="1" t="s">
        <v>23</v>
      </c>
    </row>
    <row r="1502" spans="1:17" x14ac:dyDescent="0.25">
      <c r="A1502" s="1" t="s">
        <v>24</v>
      </c>
      <c r="B1502" s="1" t="s">
        <v>541</v>
      </c>
      <c r="C1502" s="1" t="s">
        <v>861</v>
      </c>
      <c r="D1502" s="1" t="s">
        <v>666</v>
      </c>
      <c r="E1502" s="1" t="s">
        <v>541</v>
      </c>
      <c r="F1502" s="1" t="s">
        <v>19</v>
      </c>
      <c r="G1502" s="1" t="s">
        <v>174</v>
      </c>
      <c r="H1502" s="1" t="s">
        <v>175</v>
      </c>
      <c r="I1502" s="1" t="s">
        <v>22</v>
      </c>
      <c r="J1502" s="3">
        <v>1095.8900000000001</v>
      </c>
      <c r="K1502" s="1" t="s">
        <v>744</v>
      </c>
      <c r="L1502" s="1" t="s">
        <v>22</v>
      </c>
      <c r="M1502" s="1" t="s">
        <v>22</v>
      </c>
      <c r="N1502" s="1" t="s">
        <v>861</v>
      </c>
      <c r="O1502" s="2">
        <v>41364</v>
      </c>
      <c r="P1502" s="2">
        <v>41367</v>
      </c>
      <c r="Q1502" s="1" t="s">
        <v>23</v>
      </c>
    </row>
    <row r="1503" spans="1:17" x14ac:dyDescent="0.25">
      <c r="A1503" s="1" t="s">
        <v>24</v>
      </c>
      <c r="B1503" s="1" t="s">
        <v>25</v>
      </c>
      <c r="C1503" s="1" t="s">
        <v>108</v>
      </c>
      <c r="D1503" s="1" t="s">
        <v>720</v>
      </c>
      <c r="E1503" s="1" t="s">
        <v>541</v>
      </c>
      <c r="F1503" s="1" t="s">
        <v>19</v>
      </c>
      <c r="G1503" s="1" t="s">
        <v>380</v>
      </c>
      <c r="H1503" s="1" t="s">
        <v>49</v>
      </c>
      <c r="I1503" s="1" t="s">
        <v>22</v>
      </c>
      <c r="J1503" s="3">
        <v>-79000</v>
      </c>
      <c r="K1503" s="1" t="s">
        <v>500</v>
      </c>
      <c r="L1503" s="1" t="s">
        <v>22</v>
      </c>
      <c r="M1503" s="1" t="s">
        <v>22</v>
      </c>
      <c r="N1503" s="1" t="s">
        <v>108</v>
      </c>
      <c r="O1503" s="2">
        <v>41364</v>
      </c>
      <c r="P1503" s="2">
        <v>41368</v>
      </c>
      <c r="Q1503" s="1" t="s">
        <v>23</v>
      </c>
    </row>
    <row r="1504" spans="1:17" x14ac:dyDescent="0.25">
      <c r="A1504" s="1" t="s">
        <v>24</v>
      </c>
      <c r="B1504" s="1" t="s">
        <v>25</v>
      </c>
      <c r="C1504" s="1" t="s">
        <v>108</v>
      </c>
      <c r="D1504" s="1" t="s">
        <v>845</v>
      </c>
      <c r="E1504" s="1" t="s">
        <v>541</v>
      </c>
      <c r="F1504" s="1" t="s">
        <v>19</v>
      </c>
      <c r="G1504" s="1" t="s">
        <v>48</v>
      </c>
      <c r="H1504" s="1" t="s">
        <v>49</v>
      </c>
      <c r="I1504" s="1" t="s">
        <v>22</v>
      </c>
      <c r="J1504" s="3">
        <v>10000</v>
      </c>
      <c r="K1504" s="1" t="s">
        <v>177</v>
      </c>
      <c r="L1504" s="1" t="s">
        <v>22</v>
      </c>
      <c r="M1504" s="1" t="s">
        <v>22</v>
      </c>
      <c r="N1504" s="1" t="s">
        <v>108</v>
      </c>
      <c r="O1504" s="2">
        <v>41364</v>
      </c>
      <c r="P1504" s="2">
        <v>41368</v>
      </c>
      <c r="Q1504" s="1" t="s">
        <v>23</v>
      </c>
    </row>
    <row r="1505" spans="1:17" x14ac:dyDescent="0.25">
      <c r="A1505" s="1" t="s">
        <v>24</v>
      </c>
      <c r="B1505" s="1" t="s">
        <v>25</v>
      </c>
      <c r="C1505" s="1" t="s">
        <v>108</v>
      </c>
      <c r="D1505" s="1" t="s">
        <v>629</v>
      </c>
      <c r="E1505" s="1" t="s">
        <v>541</v>
      </c>
      <c r="F1505" s="1" t="s">
        <v>19</v>
      </c>
      <c r="G1505" s="1" t="s">
        <v>44</v>
      </c>
      <c r="H1505" s="1" t="s">
        <v>34</v>
      </c>
      <c r="I1505" s="1" t="s">
        <v>22</v>
      </c>
      <c r="J1505" s="3">
        <v>-557000</v>
      </c>
      <c r="K1505" s="1" t="s">
        <v>169</v>
      </c>
      <c r="L1505" s="1" t="s">
        <v>22</v>
      </c>
      <c r="M1505" s="1" t="s">
        <v>22</v>
      </c>
      <c r="N1505" s="1" t="s">
        <v>108</v>
      </c>
      <c r="O1505" s="2">
        <v>41364</v>
      </c>
      <c r="P1505" s="2">
        <v>41368</v>
      </c>
      <c r="Q1505" s="1" t="s">
        <v>23</v>
      </c>
    </row>
    <row r="1506" spans="1:17" x14ac:dyDescent="0.25">
      <c r="A1506" s="1" t="s">
        <v>206</v>
      </c>
      <c r="B1506" s="1" t="s">
        <v>541</v>
      </c>
      <c r="C1506" s="1" t="s">
        <v>862</v>
      </c>
      <c r="D1506" s="1" t="s">
        <v>833</v>
      </c>
      <c r="E1506" s="1" t="s">
        <v>541</v>
      </c>
      <c r="F1506" s="1" t="s">
        <v>118</v>
      </c>
      <c r="G1506" s="1" t="s">
        <v>386</v>
      </c>
      <c r="H1506" s="1" t="s">
        <v>21</v>
      </c>
      <c r="I1506" s="1" t="s">
        <v>22</v>
      </c>
      <c r="J1506" s="3">
        <v>-11435.53</v>
      </c>
      <c r="K1506" s="1" t="s">
        <v>847</v>
      </c>
      <c r="L1506" s="1" t="s">
        <v>22</v>
      </c>
      <c r="M1506" s="1" t="s">
        <v>22</v>
      </c>
      <c r="N1506" s="1" t="s">
        <v>862</v>
      </c>
      <c r="O1506" s="2">
        <v>41364</v>
      </c>
      <c r="P1506" s="2">
        <v>41367</v>
      </c>
      <c r="Q1506" s="1" t="s">
        <v>23</v>
      </c>
    </row>
    <row r="1507" spans="1:17" x14ac:dyDescent="0.25">
      <c r="A1507" s="1" t="s">
        <v>24</v>
      </c>
      <c r="B1507" s="1" t="s">
        <v>25</v>
      </c>
      <c r="C1507" s="1" t="s">
        <v>201</v>
      </c>
      <c r="D1507" s="1" t="s">
        <v>681</v>
      </c>
      <c r="E1507" s="1" t="s">
        <v>541</v>
      </c>
      <c r="F1507" s="1" t="s">
        <v>19</v>
      </c>
      <c r="G1507" s="1" t="s">
        <v>187</v>
      </c>
      <c r="H1507" s="1" t="s">
        <v>21</v>
      </c>
      <c r="I1507" s="1" t="s">
        <v>22</v>
      </c>
      <c r="J1507" s="3">
        <v>14898</v>
      </c>
      <c r="K1507" s="1" t="s">
        <v>202</v>
      </c>
      <c r="L1507" s="1" t="s">
        <v>22</v>
      </c>
      <c r="M1507" s="1" t="s">
        <v>22</v>
      </c>
      <c r="N1507" s="1" t="s">
        <v>201</v>
      </c>
      <c r="O1507" s="2">
        <v>41364</v>
      </c>
      <c r="P1507" s="2">
        <v>41368</v>
      </c>
      <c r="Q1507" s="1" t="s">
        <v>23</v>
      </c>
    </row>
    <row r="1508" spans="1:17" x14ac:dyDescent="0.25">
      <c r="A1508" s="1" t="s">
        <v>24</v>
      </c>
      <c r="B1508" s="1" t="s">
        <v>25</v>
      </c>
      <c r="C1508" s="1" t="s">
        <v>201</v>
      </c>
      <c r="D1508" s="1" t="s">
        <v>681</v>
      </c>
      <c r="E1508" s="1" t="s">
        <v>541</v>
      </c>
      <c r="F1508" s="1" t="s">
        <v>19</v>
      </c>
      <c r="G1508" s="1" t="s">
        <v>187</v>
      </c>
      <c r="H1508" s="1" t="s">
        <v>21</v>
      </c>
      <c r="I1508" s="1" t="s">
        <v>22</v>
      </c>
      <c r="J1508" s="3">
        <v>211</v>
      </c>
      <c r="K1508" s="1" t="s">
        <v>202</v>
      </c>
      <c r="L1508" s="1" t="s">
        <v>22</v>
      </c>
      <c r="M1508" s="1" t="s">
        <v>22</v>
      </c>
      <c r="N1508" s="1" t="s">
        <v>201</v>
      </c>
      <c r="O1508" s="2">
        <v>41364</v>
      </c>
      <c r="P1508" s="2">
        <v>41368</v>
      </c>
      <c r="Q1508" s="1" t="s">
        <v>23</v>
      </c>
    </row>
    <row r="1509" spans="1:17" x14ac:dyDescent="0.25">
      <c r="A1509" s="1" t="s">
        <v>206</v>
      </c>
      <c r="B1509" s="1" t="s">
        <v>541</v>
      </c>
      <c r="C1509" s="1" t="s">
        <v>863</v>
      </c>
      <c r="D1509" s="1" t="s">
        <v>780</v>
      </c>
      <c r="E1509" s="1" t="s">
        <v>541</v>
      </c>
      <c r="F1509" s="1" t="s">
        <v>19</v>
      </c>
      <c r="G1509" s="1" t="s">
        <v>43</v>
      </c>
      <c r="H1509" s="1" t="s">
        <v>21</v>
      </c>
      <c r="I1509" s="1" t="s">
        <v>22</v>
      </c>
      <c r="J1509" s="3">
        <v>54162</v>
      </c>
      <c r="K1509" s="1" t="s">
        <v>794</v>
      </c>
      <c r="L1509" s="1" t="s">
        <v>22</v>
      </c>
      <c r="M1509" s="1" t="s">
        <v>22</v>
      </c>
      <c r="N1509" s="1" t="s">
        <v>863</v>
      </c>
      <c r="O1509" s="2">
        <v>41394</v>
      </c>
      <c r="P1509" s="2">
        <v>41396</v>
      </c>
      <c r="Q1509" s="1" t="s">
        <v>23</v>
      </c>
    </row>
    <row r="1510" spans="1:17" x14ac:dyDescent="0.25">
      <c r="A1510" s="1" t="s">
        <v>206</v>
      </c>
      <c r="B1510" s="1" t="s">
        <v>541</v>
      </c>
      <c r="C1510" s="1" t="s">
        <v>864</v>
      </c>
      <c r="D1510" s="1" t="s">
        <v>777</v>
      </c>
      <c r="E1510" s="1" t="s">
        <v>541</v>
      </c>
      <c r="F1510" s="1" t="s">
        <v>19</v>
      </c>
      <c r="G1510" s="1" t="s">
        <v>778</v>
      </c>
      <c r="H1510" s="1" t="s">
        <v>21</v>
      </c>
      <c r="I1510" s="1" t="s">
        <v>22</v>
      </c>
      <c r="J1510" s="3">
        <v>10251</v>
      </c>
      <c r="K1510" s="1" t="s">
        <v>796</v>
      </c>
      <c r="L1510" s="1" t="s">
        <v>22</v>
      </c>
      <c r="M1510" s="1" t="s">
        <v>22</v>
      </c>
      <c r="N1510" s="1" t="s">
        <v>864</v>
      </c>
      <c r="O1510" s="2">
        <v>41394</v>
      </c>
      <c r="P1510" s="2">
        <v>41396</v>
      </c>
      <c r="Q1510" s="1" t="s">
        <v>23</v>
      </c>
    </row>
    <row r="1511" spans="1:17" x14ac:dyDescent="0.25">
      <c r="A1511" s="1" t="s">
        <v>24</v>
      </c>
      <c r="B1511" s="1" t="s">
        <v>541</v>
      </c>
      <c r="C1511" s="1" t="s">
        <v>865</v>
      </c>
      <c r="D1511" s="1" t="s">
        <v>666</v>
      </c>
      <c r="E1511" s="1" t="s">
        <v>541</v>
      </c>
      <c r="F1511" s="1" t="s">
        <v>19</v>
      </c>
      <c r="G1511" s="1" t="s">
        <v>174</v>
      </c>
      <c r="H1511" s="1" t="s">
        <v>175</v>
      </c>
      <c r="I1511" s="1" t="s">
        <v>22</v>
      </c>
      <c r="J1511" s="3">
        <v>1095.8900000000001</v>
      </c>
      <c r="K1511" s="1" t="s">
        <v>744</v>
      </c>
      <c r="L1511" s="1" t="s">
        <v>22</v>
      </c>
      <c r="M1511" s="1" t="s">
        <v>22</v>
      </c>
      <c r="N1511" s="1" t="s">
        <v>865</v>
      </c>
      <c r="O1511" s="2">
        <v>41394</v>
      </c>
      <c r="P1511" s="2">
        <v>41396</v>
      </c>
      <c r="Q1511" s="1" t="s">
        <v>23</v>
      </c>
    </row>
    <row r="1512" spans="1:17" x14ac:dyDescent="0.25">
      <c r="A1512" s="1" t="s">
        <v>206</v>
      </c>
      <c r="B1512" s="1" t="s">
        <v>541</v>
      </c>
      <c r="C1512" s="1" t="s">
        <v>866</v>
      </c>
      <c r="D1512" s="1" t="s">
        <v>833</v>
      </c>
      <c r="E1512" s="1" t="s">
        <v>541</v>
      </c>
      <c r="F1512" s="1" t="s">
        <v>118</v>
      </c>
      <c r="G1512" s="1" t="s">
        <v>386</v>
      </c>
      <c r="H1512" s="1" t="s">
        <v>21</v>
      </c>
      <c r="I1512" s="1" t="s">
        <v>22</v>
      </c>
      <c r="J1512" s="3">
        <v>-11435.53</v>
      </c>
      <c r="K1512" s="1" t="s">
        <v>847</v>
      </c>
      <c r="L1512" s="1" t="s">
        <v>22</v>
      </c>
      <c r="M1512" s="1" t="s">
        <v>22</v>
      </c>
      <c r="N1512" s="1" t="s">
        <v>866</v>
      </c>
      <c r="O1512" s="2">
        <v>41394</v>
      </c>
      <c r="P1512" s="2">
        <v>41396</v>
      </c>
      <c r="Q1512" s="1" t="s">
        <v>23</v>
      </c>
    </row>
    <row r="1513" spans="1:17" x14ac:dyDescent="0.25">
      <c r="A1513" s="1" t="s">
        <v>206</v>
      </c>
      <c r="B1513" s="1" t="s">
        <v>541</v>
      </c>
      <c r="C1513" s="1" t="s">
        <v>867</v>
      </c>
      <c r="D1513" s="1" t="s">
        <v>780</v>
      </c>
      <c r="E1513" s="1" t="s">
        <v>541</v>
      </c>
      <c r="F1513" s="1" t="s">
        <v>19</v>
      </c>
      <c r="G1513" s="1" t="s">
        <v>43</v>
      </c>
      <c r="H1513" s="1" t="s">
        <v>21</v>
      </c>
      <c r="I1513" s="1" t="s">
        <v>22</v>
      </c>
      <c r="J1513" s="3">
        <v>54162</v>
      </c>
      <c r="K1513" s="1" t="s">
        <v>794</v>
      </c>
      <c r="L1513" s="1" t="s">
        <v>22</v>
      </c>
      <c r="M1513" s="1" t="s">
        <v>22</v>
      </c>
      <c r="N1513" s="1" t="s">
        <v>867</v>
      </c>
      <c r="O1513" s="2">
        <v>41425</v>
      </c>
      <c r="P1513" s="2">
        <v>41431</v>
      </c>
      <c r="Q1513" s="1" t="s">
        <v>23</v>
      </c>
    </row>
    <row r="1514" spans="1:17" x14ac:dyDescent="0.25">
      <c r="A1514" s="1" t="s">
        <v>206</v>
      </c>
      <c r="B1514" s="1" t="s">
        <v>541</v>
      </c>
      <c r="C1514" s="1" t="s">
        <v>868</v>
      </c>
      <c r="D1514" s="1" t="s">
        <v>777</v>
      </c>
      <c r="E1514" s="1" t="s">
        <v>541</v>
      </c>
      <c r="F1514" s="1" t="s">
        <v>19</v>
      </c>
      <c r="G1514" s="1" t="s">
        <v>778</v>
      </c>
      <c r="H1514" s="1" t="s">
        <v>21</v>
      </c>
      <c r="I1514" s="1" t="s">
        <v>22</v>
      </c>
      <c r="J1514" s="3">
        <v>10251</v>
      </c>
      <c r="K1514" s="1" t="s">
        <v>796</v>
      </c>
      <c r="L1514" s="1" t="s">
        <v>22</v>
      </c>
      <c r="M1514" s="1" t="s">
        <v>22</v>
      </c>
      <c r="N1514" s="1" t="s">
        <v>868</v>
      </c>
      <c r="O1514" s="2">
        <v>41425</v>
      </c>
      <c r="P1514" s="2">
        <v>41431</v>
      </c>
      <c r="Q1514" s="1" t="s">
        <v>23</v>
      </c>
    </row>
    <row r="1515" spans="1:17" x14ac:dyDescent="0.25">
      <c r="A1515" s="1" t="s">
        <v>24</v>
      </c>
      <c r="B1515" s="1" t="s">
        <v>541</v>
      </c>
      <c r="C1515" s="1" t="s">
        <v>869</v>
      </c>
      <c r="D1515" s="1" t="s">
        <v>666</v>
      </c>
      <c r="E1515" s="1" t="s">
        <v>541</v>
      </c>
      <c r="F1515" s="1" t="s">
        <v>19</v>
      </c>
      <c r="G1515" s="1" t="s">
        <v>174</v>
      </c>
      <c r="H1515" s="1" t="s">
        <v>175</v>
      </c>
      <c r="I1515" s="1" t="s">
        <v>22</v>
      </c>
      <c r="J1515" s="3">
        <v>1095.8900000000001</v>
      </c>
      <c r="K1515" s="1" t="s">
        <v>744</v>
      </c>
      <c r="L1515" s="1" t="s">
        <v>22</v>
      </c>
      <c r="M1515" s="1" t="s">
        <v>22</v>
      </c>
      <c r="N1515" s="1" t="s">
        <v>869</v>
      </c>
      <c r="O1515" s="2">
        <v>41425</v>
      </c>
      <c r="P1515" s="2">
        <v>41431</v>
      </c>
      <c r="Q1515" s="1" t="s">
        <v>23</v>
      </c>
    </row>
    <row r="1516" spans="1:17" x14ac:dyDescent="0.25">
      <c r="A1516" s="1" t="s">
        <v>206</v>
      </c>
      <c r="B1516" s="1" t="s">
        <v>541</v>
      </c>
      <c r="C1516" s="1" t="s">
        <v>870</v>
      </c>
      <c r="D1516" s="1" t="s">
        <v>833</v>
      </c>
      <c r="E1516" s="1" t="s">
        <v>541</v>
      </c>
      <c r="F1516" s="1" t="s">
        <v>118</v>
      </c>
      <c r="G1516" s="1" t="s">
        <v>386</v>
      </c>
      <c r="H1516" s="1" t="s">
        <v>21</v>
      </c>
      <c r="I1516" s="1" t="s">
        <v>22</v>
      </c>
      <c r="J1516" s="3">
        <v>-11435.53</v>
      </c>
      <c r="K1516" s="1" t="s">
        <v>847</v>
      </c>
      <c r="L1516" s="1" t="s">
        <v>22</v>
      </c>
      <c r="M1516" s="1" t="s">
        <v>22</v>
      </c>
      <c r="N1516" s="1" t="s">
        <v>870</v>
      </c>
      <c r="O1516" s="2">
        <v>41425</v>
      </c>
      <c r="P1516" s="2">
        <v>41431</v>
      </c>
      <c r="Q1516" s="1" t="s">
        <v>23</v>
      </c>
    </row>
    <row r="1517" spans="1:17" x14ac:dyDescent="0.25">
      <c r="A1517" s="1" t="s">
        <v>206</v>
      </c>
      <c r="B1517" s="1" t="s">
        <v>541</v>
      </c>
      <c r="C1517" s="1" t="s">
        <v>871</v>
      </c>
      <c r="D1517" s="1" t="s">
        <v>780</v>
      </c>
      <c r="E1517" s="1" t="s">
        <v>541</v>
      </c>
      <c r="F1517" s="1" t="s">
        <v>19</v>
      </c>
      <c r="G1517" s="1" t="s">
        <v>43</v>
      </c>
      <c r="H1517" s="1" t="s">
        <v>21</v>
      </c>
      <c r="I1517" s="1" t="s">
        <v>22</v>
      </c>
      <c r="J1517" s="3">
        <v>54162</v>
      </c>
      <c r="K1517" s="1" t="s">
        <v>794</v>
      </c>
      <c r="L1517" s="1" t="s">
        <v>22</v>
      </c>
      <c r="M1517" s="1" t="s">
        <v>22</v>
      </c>
      <c r="N1517" s="1" t="s">
        <v>871</v>
      </c>
      <c r="O1517" s="2">
        <v>41455</v>
      </c>
      <c r="P1517" s="2">
        <v>41457</v>
      </c>
      <c r="Q1517" s="1" t="s">
        <v>23</v>
      </c>
    </row>
    <row r="1518" spans="1:17" x14ac:dyDescent="0.25">
      <c r="A1518" s="1" t="s">
        <v>206</v>
      </c>
      <c r="B1518" s="1" t="s">
        <v>541</v>
      </c>
      <c r="C1518" s="1" t="s">
        <v>872</v>
      </c>
      <c r="D1518" s="1" t="s">
        <v>777</v>
      </c>
      <c r="E1518" s="1" t="s">
        <v>541</v>
      </c>
      <c r="F1518" s="1" t="s">
        <v>19</v>
      </c>
      <c r="G1518" s="1" t="s">
        <v>778</v>
      </c>
      <c r="H1518" s="1" t="s">
        <v>21</v>
      </c>
      <c r="I1518" s="1" t="s">
        <v>22</v>
      </c>
      <c r="J1518" s="3">
        <v>10251</v>
      </c>
      <c r="K1518" s="1" t="s">
        <v>796</v>
      </c>
      <c r="L1518" s="1" t="s">
        <v>22</v>
      </c>
      <c r="M1518" s="1" t="s">
        <v>22</v>
      </c>
      <c r="N1518" s="1" t="s">
        <v>872</v>
      </c>
      <c r="O1518" s="2">
        <v>41455</v>
      </c>
      <c r="P1518" s="2">
        <v>41457</v>
      </c>
      <c r="Q1518" s="1" t="s">
        <v>23</v>
      </c>
    </row>
    <row r="1519" spans="1:17" x14ac:dyDescent="0.25">
      <c r="A1519" s="1" t="s">
        <v>24</v>
      </c>
      <c r="B1519" s="1" t="s">
        <v>541</v>
      </c>
      <c r="C1519" s="1" t="s">
        <v>873</v>
      </c>
      <c r="D1519" s="1" t="s">
        <v>666</v>
      </c>
      <c r="E1519" s="1" t="s">
        <v>541</v>
      </c>
      <c r="F1519" s="1" t="s">
        <v>19</v>
      </c>
      <c r="G1519" s="1" t="s">
        <v>174</v>
      </c>
      <c r="H1519" s="1" t="s">
        <v>175</v>
      </c>
      <c r="I1519" s="1" t="s">
        <v>22</v>
      </c>
      <c r="J1519" s="3">
        <v>1095.8900000000001</v>
      </c>
      <c r="K1519" s="1" t="s">
        <v>744</v>
      </c>
      <c r="L1519" s="1" t="s">
        <v>22</v>
      </c>
      <c r="M1519" s="1" t="s">
        <v>22</v>
      </c>
      <c r="N1519" s="1" t="s">
        <v>873</v>
      </c>
      <c r="O1519" s="2">
        <v>41455</v>
      </c>
      <c r="P1519" s="2">
        <v>41457</v>
      </c>
      <c r="Q1519" s="1" t="s">
        <v>23</v>
      </c>
    </row>
    <row r="1520" spans="1:17" x14ac:dyDescent="0.25">
      <c r="A1520" s="1" t="s">
        <v>24</v>
      </c>
      <c r="B1520" s="1" t="s">
        <v>25</v>
      </c>
      <c r="C1520" s="1" t="s">
        <v>51</v>
      </c>
      <c r="D1520" s="1" t="s">
        <v>629</v>
      </c>
      <c r="E1520" s="1" t="s">
        <v>541</v>
      </c>
      <c r="F1520" s="1" t="s">
        <v>19</v>
      </c>
      <c r="G1520" s="1" t="s">
        <v>44</v>
      </c>
      <c r="H1520" s="1" t="s">
        <v>34</v>
      </c>
      <c r="I1520" s="1" t="s">
        <v>22</v>
      </c>
      <c r="J1520" s="3">
        <v>-1032000</v>
      </c>
      <c r="K1520" s="1" t="s">
        <v>183</v>
      </c>
      <c r="L1520" s="1" t="s">
        <v>22</v>
      </c>
      <c r="M1520" s="1" t="s">
        <v>22</v>
      </c>
      <c r="N1520" s="1" t="s">
        <v>51</v>
      </c>
      <c r="O1520" s="2">
        <v>41455</v>
      </c>
      <c r="P1520" s="2">
        <v>41463</v>
      </c>
      <c r="Q1520" s="1" t="s">
        <v>23</v>
      </c>
    </row>
    <row r="1521" spans="1:17" x14ac:dyDescent="0.25">
      <c r="A1521" s="1" t="s">
        <v>24</v>
      </c>
      <c r="B1521" s="1" t="s">
        <v>25</v>
      </c>
      <c r="C1521" s="1" t="s">
        <v>51</v>
      </c>
      <c r="D1521" s="1" t="s">
        <v>720</v>
      </c>
      <c r="E1521" s="1" t="s">
        <v>541</v>
      </c>
      <c r="F1521" s="1" t="s">
        <v>19</v>
      </c>
      <c r="G1521" s="1" t="s">
        <v>380</v>
      </c>
      <c r="H1521" s="1" t="s">
        <v>49</v>
      </c>
      <c r="I1521" s="1" t="s">
        <v>22</v>
      </c>
      <c r="J1521" s="3">
        <v>-158000</v>
      </c>
      <c r="K1521" s="1" t="s">
        <v>502</v>
      </c>
      <c r="L1521" s="1" t="s">
        <v>22</v>
      </c>
      <c r="M1521" s="1" t="s">
        <v>22</v>
      </c>
      <c r="N1521" s="1" t="s">
        <v>51</v>
      </c>
      <c r="O1521" s="2">
        <v>41455</v>
      </c>
      <c r="P1521" s="2">
        <v>41463</v>
      </c>
      <c r="Q1521" s="1" t="s">
        <v>23</v>
      </c>
    </row>
    <row r="1522" spans="1:17" x14ac:dyDescent="0.25">
      <c r="A1522" s="1" t="s">
        <v>24</v>
      </c>
      <c r="B1522" s="1" t="s">
        <v>25</v>
      </c>
      <c r="C1522" s="1" t="s">
        <v>51</v>
      </c>
      <c r="D1522" s="1" t="s">
        <v>845</v>
      </c>
      <c r="E1522" s="1" t="s">
        <v>541</v>
      </c>
      <c r="F1522" s="1" t="s">
        <v>19</v>
      </c>
      <c r="G1522" s="1" t="s">
        <v>48</v>
      </c>
      <c r="H1522" s="1" t="s">
        <v>49</v>
      </c>
      <c r="I1522" s="1" t="s">
        <v>22</v>
      </c>
      <c r="J1522" s="3">
        <v>20000</v>
      </c>
      <c r="K1522" s="1" t="s">
        <v>67</v>
      </c>
      <c r="L1522" s="1" t="s">
        <v>22</v>
      </c>
      <c r="M1522" s="1" t="s">
        <v>22</v>
      </c>
      <c r="N1522" s="1" t="s">
        <v>51</v>
      </c>
      <c r="O1522" s="2">
        <v>41455</v>
      </c>
      <c r="P1522" s="2">
        <v>41463</v>
      </c>
      <c r="Q1522" s="1" t="s">
        <v>23</v>
      </c>
    </row>
    <row r="1523" spans="1:17" x14ac:dyDescent="0.25">
      <c r="A1523" s="1" t="s">
        <v>54</v>
      </c>
      <c r="B1523" s="1" t="s">
        <v>25</v>
      </c>
      <c r="C1523" s="1" t="s">
        <v>107</v>
      </c>
      <c r="D1523" s="1" t="s">
        <v>720</v>
      </c>
      <c r="E1523" s="1" t="s">
        <v>541</v>
      </c>
      <c r="F1523" s="1" t="s">
        <v>19</v>
      </c>
      <c r="G1523" s="1" t="s">
        <v>380</v>
      </c>
      <c r="H1523" s="1" t="s">
        <v>49</v>
      </c>
      <c r="I1523" s="1" t="s">
        <v>22</v>
      </c>
      <c r="J1523" s="3">
        <v>79000</v>
      </c>
      <c r="K1523" s="1" t="s">
        <v>501</v>
      </c>
      <c r="L1523" s="1" t="s">
        <v>22</v>
      </c>
      <c r="M1523" s="1" t="s">
        <v>22</v>
      </c>
      <c r="N1523" s="1" t="s">
        <v>108</v>
      </c>
      <c r="O1523" s="2">
        <v>41455</v>
      </c>
      <c r="P1523" s="2">
        <v>41463</v>
      </c>
      <c r="Q1523" s="1" t="s">
        <v>23</v>
      </c>
    </row>
    <row r="1524" spans="1:17" x14ac:dyDescent="0.25">
      <c r="A1524" s="1" t="s">
        <v>54</v>
      </c>
      <c r="B1524" s="1" t="s">
        <v>25</v>
      </c>
      <c r="C1524" s="1" t="s">
        <v>107</v>
      </c>
      <c r="D1524" s="1" t="s">
        <v>629</v>
      </c>
      <c r="E1524" s="1" t="s">
        <v>541</v>
      </c>
      <c r="F1524" s="1" t="s">
        <v>19</v>
      </c>
      <c r="G1524" s="1" t="s">
        <v>44</v>
      </c>
      <c r="H1524" s="1" t="s">
        <v>34</v>
      </c>
      <c r="I1524" s="1" t="s">
        <v>22</v>
      </c>
      <c r="J1524" s="3">
        <v>557000</v>
      </c>
      <c r="K1524" s="1" t="s">
        <v>170</v>
      </c>
      <c r="L1524" s="1" t="s">
        <v>22</v>
      </c>
      <c r="M1524" s="1" t="s">
        <v>22</v>
      </c>
      <c r="N1524" s="1" t="s">
        <v>108</v>
      </c>
      <c r="O1524" s="2">
        <v>41455</v>
      </c>
      <c r="P1524" s="2">
        <v>41463</v>
      </c>
      <c r="Q1524" s="1" t="s">
        <v>23</v>
      </c>
    </row>
    <row r="1525" spans="1:17" x14ac:dyDescent="0.25">
      <c r="A1525" s="1" t="s">
        <v>54</v>
      </c>
      <c r="B1525" s="1" t="s">
        <v>25</v>
      </c>
      <c r="C1525" s="1" t="s">
        <v>107</v>
      </c>
      <c r="D1525" s="1" t="s">
        <v>845</v>
      </c>
      <c r="E1525" s="1" t="s">
        <v>541</v>
      </c>
      <c r="F1525" s="1" t="s">
        <v>19</v>
      </c>
      <c r="G1525" s="1" t="s">
        <v>48</v>
      </c>
      <c r="H1525" s="1" t="s">
        <v>49</v>
      </c>
      <c r="I1525" s="1" t="s">
        <v>22</v>
      </c>
      <c r="J1525" s="3">
        <v>-10000</v>
      </c>
      <c r="K1525" s="1" t="s">
        <v>164</v>
      </c>
      <c r="L1525" s="1" t="s">
        <v>22</v>
      </c>
      <c r="M1525" s="1" t="s">
        <v>22</v>
      </c>
      <c r="N1525" s="1" t="s">
        <v>108</v>
      </c>
      <c r="O1525" s="2">
        <v>41455</v>
      </c>
      <c r="P1525" s="2">
        <v>41463</v>
      </c>
      <c r="Q1525" s="1" t="s">
        <v>23</v>
      </c>
    </row>
    <row r="1526" spans="1:17" x14ac:dyDescent="0.25">
      <c r="A1526" s="1" t="s">
        <v>206</v>
      </c>
      <c r="B1526" s="1" t="s">
        <v>541</v>
      </c>
      <c r="C1526" s="1" t="s">
        <v>874</v>
      </c>
      <c r="D1526" s="1" t="s">
        <v>833</v>
      </c>
      <c r="E1526" s="1" t="s">
        <v>541</v>
      </c>
      <c r="F1526" s="1" t="s">
        <v>118</v>
      </c>
      <c r="G1526" s="1" t="s">
        <v>386</v>
      </c>
      <c r="H1526" s="1" t="s">
        <v>21</v>
      </c>
      <c r="I1526" s="1" t="s">
        <v>22</v>
      </c>
      <c r="J1526" s="3">
        <v>-11435.53</v>
      </c>
      <c r="K1526" s="1" t="s">
        <v>847</v>
      </c>
      <c r="L1526" s="1" t="s">
        <v>22</v>
      </c>
      <c r="M1526" s="1" t="s">
        <v>22</v>
      </c>
      <c r="N1526" s="1" t="s">
        <v>874</v>
      </c>
      <c r="O1526" s="2">
        <v>41455</v>
      </c>
      <c r="P1526" s="2">
        <v>41457</v>
      </c>
      <c r="Q1526" s="1" t="s">
        <v>23</v>
      </c>
    </row>
    <row r="1527" spans="1:17" x14ac:dyDescent="0.25">
      <c r="A1527" s="1" t="s">
        <v>54</v>
      </c>
      <c r="B1527" s="1" t="s">
        <v>25</v>
      </c>
      <c r="C1527" s="1" t="s">
        <v>230</v>
      </c>
      <c r="D1527" s="1" t="s">
        <v>681</v>
      </c>
      <c r="E1527" s="1" t="s">
        <v>541</v>
      </c>
      <c r="F1527" s="1" t="s">
        <v>19</v>
      </c>
      <c r="G1527" s="1" t="s">
        <v>187</v>
      </c>
      <c r="H1527" s="1" t="s">
        <v>21</v>
      </c>
      <c r="I1527" s="1" t="s">
        <v>22</v>
      </c>
      <c r="J1527" s="3">
        <v>-14898</v>
      </c>
      <c r="K1527" s="1" t="s">
        <v>231</v>
      </c>
      <c r="L1527" s="1" t="s">
        <v>22</v>
      </c>
      <c r="M1527" s="1" t="s">
        <v>22</v>
      </c>
      <c r="N1527" s="1" t="s">
        <v>201</v>
      </c>
      <c r="O1527" s="2">
        <v>41455</v>
      </c>
      <c r="P1527" s="2">
        <v>41464</v>
      </c>
      <c r="Q1527" s="1" t="s">
        <v>23</v>
      </c>
    </row>
    <row r="1528" spans="1:17" x14ac:dyDescent="0.25">
      <c r="A1528" s="1" t="s">
        <v>54</v>
      </c>
      <c r="B1528" s="1" t="s">
        <v>25</v>
      </c>
      <c r="C1528" s="1" t="s">
        <v>230</v>
      </c>
      <c r="D1528" s="1" t="s">
        <v>681</v>
      </c>
      <c r="E1528" s="1" t="s">
        <v>541</v>
      </c>
      <c r="F1528" s="1" t="s">
        <v>19</v>
      </c>
      <c r="G1528" s="1" t="s">
        <v>187</v>
      </c>
      <c r="H1528" s="1" t="s">
        <v>21</v>
      </c>
      <c r="I1528" s="1" t="s">
        <v>22</v>
      </c>
      <c r="J1528" s="3">
        <v>-211</v>
      </c>
      <c r="K1528" s="1" t="s">
        <v>231</v>
      </c>
      <c r="L1528" s="1" t="s">
        <v>22</v>
      </c>
      <c r="M1528" s="1" t="s">
        <v>22</v>
      </c>
      <c r="N1528" s="1" t="s">
        <v>201</v>
      </c>
      <c r="O1528" s="2">
        <v>41455</v>
      </c>
      <c r="P1528" s="2">
        <v>41464</v>
      </c>
      <c r="Q1528" s="1" t="s">
        <v>23</v>
      </c>
    </row>
    <row r="1529" spans="1:17" x14ac:dyDescent="0.25">
      <c r="A1529" s="1" t="s">
        <v>24</v>
      </c>
      <c r="B1529" s="1" t="s">
        <v>25</v>
      </c>
      <c r="C1529" s="1" t="s">
        <v>199</v>
      </c>
      <c r="D1529" s="1" t="s">
        <v>681</v>
      </c>
      <c r="E1529" s="1" t="s">
        <v>541</v>
      </c>
      <c r="F1529" s="1" t="s">
        <v>19</v>
      </c>
      <c r="G1529" s="1" t="s">
        <v>187</v>
      </c>
      <c r="H1529" s="1" t="s">
        <v>21</v>
      </c>
      <c r="I1529" s="1" t="s">
        <v>22</v>
      </c>
      <c r="J1529" s="3">
        <v>50077</v>
      </c>
      <c r="K1529" s="1" t="s">
        <v>203</v>
      </c>
      <c r="L1529" s="1" t="s">
        <v>22</v>
      </c>
      <c r="M1529" s="1" t="s">
        <v>22</v>
      </c>
      <c r="N1529" s="1" t="s">
        <v>199</v>
      </c>
      <c r="O1529" s="2">
        <v>41455</v>
      </c>
      <c r="P1529" s="2">
        <v>41464</v>
      </c>
      <c r="Q1529" s="1" t="s">
        <v>23</v>
      </c>
    </row>
    <row r="1530" spans="1:17" x14ac:dyDescent="0.25">
      <c r="A1530" s="1" t="s">
        <v>24</v>
      </c>
      <c r="B1530" s="1" t="s">
        <v>25</v>
      </c>
      <c r="C1530" s="1" t="s">
        <v>199</v>
      </c>
      <c r="D1530" s="1" t="s">
        <v>681</v>
      </c>
      <c r="E1530" s="1" t="s">
        <v>541</v>
      </c>
      <c r="F1530" s="1" t="s">
        <v>19</v>
      </c>
      <c r="G1530" s="1" t="s">
        <v>187</v>
      </c>
      <c r="H1530" s="1" t="s">
        <v>21</v>
      </c>
      <c r="I1530" s="1" t="s">
        <v>22</v>
      </c>
      <c r="J1530" s="3">
        <v>421</v>
      </c>
      <c r="K1530" s="1" t="s">
        <v>203</v>
      </c>
      <c r="L1530" s="1" t="s">
        <v>22</v>
      </c>
      <c r="M1530" s="1" t="s">
        <v>22</v>
      </c>
      <c r="N1530" s="1" t="s">
        <v>199</v>
      </c>
      <c r="O1530" s="2">
        <v>41455</v>
      </c>
      <c r="P1530" s="2">
        <v>41464</v>
      </c>
      <c r="Q1530" s="1" t="s">
        <v>23</v>
      </c>
    </row>
    <row r="1531" spans="1:17" x14ac:dyDescent="0.25">
      <c r="A1531" s="1" t="s">
        <v>206</v>
      </c>
      <c r="B1531" s="1" t="s">
        <v>541</v>
      </c>
      <c r="C1531" s="1" t="s">
        <v>875</v>
      </c>
      <c r="D1531" s="1" t="s">
        <v>780</v>
      </c>
      <c r="E1531" s="1" t="s">
        <v>541</v>
      </c>
      <c r="F1531" s="1" t="s">
        <v>19</v>
      </c>
      <c r="G1531" s="1" t="s">
        <v>43</v>
      </c>
      <c r="H1531" s="1" t="s">
        <v>21</v>
      </c>
      <c r="I1531" s="1" t="s">
        <v>22</v>
      </c>
      <c r="J1531" s="3">
        <v>54162</v>
      </c>
      <c r="K1531" s="1" t="s">
        <v>794</v>
      </c>
      <c r="L1531" s="1" t="s">
        <v>22</v>
      </c>
      <c r="M1531" s="1" t="s">
        <v>22</v>
      </c>
      <c r="N1531" s="1" t="s">
        <v>875</v>
      </c>
      <c r="O1531" s="2">
        <v>41486</v>
      </c>
      <c r="P1531" s="2">
        <v>41486</v>
      </c>
      <c r="Q1531" s="1" t="s">
        <v>23</v>
      </c>
    </row>
    <row r="1532" spans="1:17" x14ac:dyDescent="0.25">
      <c r="A1532" s="1" t="s">
        <v>206</v>
      </c>
      <c r="B1532" s="1" t="s">
        <v>541</v>
      </c>
      <c r="C1532" s="1" t="s">
        <v>876</v>
      </c>
      <c r="D1532" s="1" t="s">
        <v>777</v>
      </c>
      <c r="E1532" s="1" t="s">
        <v>541</v>
      </c>
      <c r="F1532" s="1" t="s">
        <v>19</v>
      </c>
      <c r="G1532" s="1" t="s">
        <v>778</v>
      </c>
      <c r="H1532" s="1" t="s">
        <v>21</v>
      </c>
      <c r="I1532" s="1" t="s">
        <v>22</v>
      </c>
      <c r="J1532" s="3">
        <v>10251</v>
      </c>
      <c r="K1532" s="1" t="s">
        <v>796</v>
      </c>
      <c r="L1532" s="1" t="s">
        <v>22</v>
      </c>
      <c r="M1532" s="1" t="s">
        <v>22</v>
      </c>
      <c r="N1532" s="1" t="s">
        <v>876</v>
      </c>
      <c r="O1532" s="2">
        <v>41486</v>
      </c>
      <c r="P1532" s="2">
        <v>41486</v>
      </c>
      <c r="Q1532" s="1" t="s">
        <v>23</v>
      </c>
    </row>
    <row r="1533" spans="1:17" x14ac:dyDescent="0.25">
      <c r="A1533" s="1" t="s">
        <v>24</v>
      </c>
      <c r="B1533" s="1" t="s">
        <v>541</v>
      </c>
      <c r="C1533" s="1" t="s">
        <v>877</v>
      </c>
      <c r="D1533" s="1" t="s">
        <v>666</v>
      </c>
      <c r="E1533" s="1" t="s">
        <v>541</v>
      </c>
      <c r="F1533" s="1" t="s">
        <v>19</v>
      </c>
      <c r="G1533" s="1" t="s">
        <v>174</v>
      </c>
      <c r="H1533" s="1" t="s">
        <v>175</v>
      </c>
      <c r="I1533" s="1" t="s">
        <v>22</v>
      </c>
      <c r="J1533" s="3">
        <v>1095.8900000000001</v>
      </c>
      <c r="K1533" s="1" t="s">
        <v>744</v>
      </c>
      <c r="L1533" s="1" t="s">
        <v>22</v>
      </c>
      <c r="M1533" s="1" t="s">
        <v>22</v>
      </c>
      <c r="N1533" s="1" t="s">
        <v>877</v>
      </c>
      <c r="O1533" s="2">
        <v>41486</v>
      </c>
      <c r="P1533" s="2">
        <v>41486</v>
      </c>
      <c r="Q1533" s="1" t="s">
        <v>23</v>
      </c>
    </row>
    <row r="1534" spans="1:17" x14ac:dyDescent="0.25">
      <c r="A1534" s="1" t="s">
        <v>206</v>
      </c>
      <c r="B1534" s="1" t="s">
        <v>541</v>
      </c>
      <c r="C1534" s="1" t="s">
        <v>878</v>
      </c>
      <c r="D1534" s="1" t="s">
        <v>833</v>
      </c>
      <c r="E1534" s="1" t="s">
        <v>541</v>
      </c>
      <c r="F1534" s="1" t="s">
        <v>118</v>
      </c>
      <c r="G1534" s="1" t="s">
        <v>386</v>
      </c>
      <c r="H1534" s="1" t="s">
        <v>21</v>
      </c>
      <c r="I1534" s="1" t="s">
        <v>22</v>
      </c>
      <c r="J1534" s="3">
        <v>-11435.53</v>
      </c>
      <c r="K1534" s="1" t="s">
        <v>847</v>
      </c>
      <c r="L1534" s="1" t="s">
        <v>22</v>
      </c>
      <c r="M1534" s="1" t="s">
        <v>22</v>
      </c>
      <c r="N1534" s="1" t="s">
        <v>878</v>
      </c>
      <c r="O1534" s="2">
        <v>41486</v>
      </c>
      <c r="P1534" s="2">
        <v>41486</v>
      </c>
      <c r="Q1534" s="1" t="s">
        <v>23</v>
      </c>
    </row>
    <row r="1535" spans="1:17" x14ac:dyDescent="0.25">
      <c r="A1535" s="1" t="s">
        <v>206</v>
      </c>
      <c r="B1535" s="1" t="s">
        <v>541</v>
      </c>
      <c r="C1535" s="1" t="s">
        <v>879</v>
      </c>
      <c r="D1535" s="1" t="s">
        <v>780</v>
      </c>
      <c r="E1535" s="1" t="s">
        <v>541</v>
      </c>
      <c r="F1535" s="1" t="s">
        <v>19</v>
      </c>
      <c r="G1535" s="1" t="s">
        <v>43</v>
      </c>
      <c r="H1535" s="1" t="s">
        <v>21</v>
      </c>
      <c r="I1535" s="1" t="s">
        <v>22</v>
      </c>
      <c r="J1535" s="3">
        <v>54162</v>
      </c>
      <c r="K1535" s="1" t="s">
        <v>794</v>
      </c>
      <c r="L1535" s="1" t="s">
        <v>22</v>
      </c>
      <c r="M1535" s="1" t="s">
        <v>22</v>
      </c>
      <c r="N1535" s="1" t="s">
        <v>879</v>
      </c>
      <c r="O1535" s="2">
        <v>41517</v>
      </c>
      <c r="P1535" s="2">
        <v>41521</v>
      </c>
      <c r="Q1535" s="1" t="s">
        <v>23</v>
      </c>
    </row>
    <row r="1536" spans="1:17" x14ac:dyDescent="0.25">
      <c r="A1536" s="1" t="s">
        <v>206</v>
      </c>
      <c r="B1536" s="1" t="s">
        <v>541</v>
      </c>
      <c r="C1536" s="1" t="s">
        <v>880</v>
      </c>
      <c r="D1536" s="1" t="s">
        <v>777</v>
      </c>
      <c r="E1536" s="1" t="s">
        <v>541</v>
      </c>
      <c r="F1536" s="1" t="s">
        <v>19</v>
      </c>
      <c r="G1536" s="1" t="s">
        <v>778</v>
      </c>
      <c r="H1536" s="1" t="s">
        <v>21</v>
      </c>
      <c r="I1536" s="1" t="s">
        <v>22</v>
      </c>
      <c r="J1536" s="3">
        <v>10251</v>
      </c>
      <c r="K1536" s="1" t="s">
        <v>796</v>
      </c>
      <c r="L1536" s="1" t="s">
        <v>22</v>
      </c>
      <c r="M1536" s="1" t="s">
        <v>22</v>
      </c>
      <c r="N1536" s="1" t="s">
        <v>880</v>
      </c>
      <c r="O1536" s="2">
        <v>41517</v>
      </c>
      <c r="P1536" s="2">
        <v>41521</v>
      </c>
      <c r="Q1536" s="1" t="s">
        <v>23</v>
      </c>
    </row>
    <row r="1537" spans="1:17" x14ac:dyDescent="0.25">
      <c r="A1537" s="1" t="s">
        <v>24</v>
      </c>
      <c r="B1537" s="1" t="s">
        <v>541</v>
      </c>
      <c r="C1537" s="1" t="s">
        <v>881</v>
      </c>
      <c r="D1537" s="1" t="s">
        <v>666</v>
      </c>
      <c r="E1537" s="1" t="s">
        <v>541</v>
      </c>
      <c r="F1537" s="1" t="s">
        <v>19</v>
      </c>
      <c r="G1537" s="1" t="s">
        <v>174</v>
      </c>
      <c r="H1537" s="1" t="s">
        <v>175</v>
      </c>
      <c r="I1537" s="1" t="s">
        <v>22</v>
      </c>
      <c r="J1537" s="3">
        <v>1095.8900000000001</v>
      </c>
      <c r="K1537" s="1" t="s">
        <v>744</v>
      </c>
      <c r="L1537" s="1" t="s">
        <v>22</v>
      </c>
      <c r="M1537" s="1" t="s">
        <v>22</v>
      </c>
      <c r="N1537" s="1" t="s">
        <v>881</v>
      </c>
      <c r="O1537" s="2">
        <v>41517</v>
      </c>
      <c r="P1537" s="2">
        <v>41521</v>
      </c>
      <c r="Q1537" s="1" t="s">
        <v>23</v>
      </c>
    </row>
    <row r="1538" spans="1:17" x14ac:dyDescent="0.25">
      <c r="A1538" s="1" t="s">
        <v>17</v>
      </c>
      <c r="B1538" s="1" t="s">
        <v>371</v>
      </c>
      <c r="C1538" s="1" t="s">
        <v>503</v>
      </c>
      <c r="D1538" s="1" t="s">
        <v>845</v>
      </c>
      <c r="E1538" s="1" t="s">
        <v>541</v>
      </c>
      <c r="F1538" s="1" t="s">
        <v>19</v>
      </c>
      <c r="G1538" s="1" t="s">
        <v>48</v>
      </c>
      <c r="H1538" s="1" t="s">
        <v>49</v>
      </c>
      <c r="I1538" s="1" t="s">
        <v>22</v>
      </c>
      <c r="J1538" s="3">
        <v>-74430</v>
      </c>
      <c r="K1538" s="1" t="s">
        <v>882</v>
      </c>
      <c r="L1538" s="1" t="s">
        <v>22</v>
      </c>
      <c r="M1538" s="1" t="s">
        <v>22</v>
      </c>
      <c r="N1538" s="1" t="s">
        <v>503</v>
      </c>
      <c r="O1538" s="2">
        <v>41517</v>
      </c>
      <c r="P1538" s="2">
        <v>41529</v>
      </c>
      <c r="Q1538" s="1" t="s">
        <v>23</v>
      </c>
    </row>
    <row r="1539" spans="1:17" x14ac:dyDescent="0.25">
      <c r="A1539" s="1" t="s">
        <v>206</v>
      </c>
      <c r="B1539" s="1" t="s">
        <v>541</v>
      </c>
      <c r="C1539" s="1" t="s">
        <v>883</v>
      </c>
      <c r="D1539" s="1" t="s">
        <v>833</v>
      </c>
      <c r="E1539" s="1" t="s">
        <v>541</v>
      </c>
      <c r="F1539" s="1" t="s">
        <v>118</v>
      </c>
      <c r="G1539" s="1" t="s">
        <v>386</v>
      </c>
      <c r="H1539" s="1" t="s">
        <v>21</v>
      </c>
      <c r="I1539" s="1" t="s">
        <v>22</v>
      </c>
      <c r="J1539" s="3">
        <v>-11435.53</v>
      </c>
      <c r="K1539" s="1" t="s">
        <v>847</v>
      </c>
      <c r="L1539" s="1" t="s">
        <v>22</v>
      </c>
      <c r="M1539" s="1" t="s">
        <v>22</v>
      </c>
      <c r="N1539" s="1" t="s">
        <v>883</v>
      </c>
      <c r="O1539" s="2">
        <v>41517</v>
      </c>
      <c r="P1539" s="2">
        <v>41521</v>
      </c>
      <c r="Q1539" s="1" t="s">
        <v>23</v>
      </c>
    </row>
    <row r="1540" spans="1:17" x14ac:dyDescent="0.25">
      <c r="A1540" s="1" t="s">
        <v>206</v>
      </c>
      <c r="B1540" s="1" t="s">
        <v>541</v>
      </c>
      <c r="C1540" s="1" t="s">
        <v>884</v>
      </c>
      <c r="D1540" s="1" t="s">
        <v>780</v>
      </c>
      <c r="E1540" s="1" t="s">
        <v>541</v>
      </c>
      <c r="F1540" s="1" t="s">
        <v>19</v>
      </c>
      <c r="G1540" s="1" t="s">
        <v>43</v>
      </c>
      <c r="H1540" s="1" t="s">
        <v>21</v>
      </c>
      <c r="I1540" s="1" t="s">
        <v>22</v>
      </c>
      <c r="J1540" s="3">
        <v>54162</v>
      </c>
      <c r="K1540" s="1" t="s">
        <v>794</v>
      </c>
      <c r="L1540" s="1" t="s">
        <v>22</v>
      </c>
      <c r="M1540" s="1" t="s">
        <v>22</v>
      </c>
      <c r="N1540" s="1" t="s">
        <v>884</v>
      </c>
      <c r="O1540" s="2">
        <v>41547</v>
      </c>
      <c r="P1540" s="2">
        <v>41548</v>
      </c>
      <c r="Q1540" s="1" t="s">
        <v>23</v>
      </c>
    </row>
    <row r="1541" spans="1:17" x14ac:dyDescent="0.25">
      <c r="A1541" s="1" t="s">
        <v>206</v>
      </c>
      <c r="B1541" s="1" t="s">
        <v>541</v>
      </c>
      <c r="C1541" s="1" t="s">
        <v>885</v>
      </c>
      <c r="D1541" s="1" t="s">
        <v>777</v>
      </c>
      <c r="E1541" s="1" t="s">
        <v>541</v>
      </c>
      <c r="F1541" s="1" t="s">
        <v>19</v>
      </c>
      <c r="G1541" s="1" t="s">
        <v>778</v>
      </c>
      <c r="H1541" s="1" t="s">
        <v>21</v>
      </c>
      <c r="I1541" s="1" t="s">
        <v>22</v>
      </c>
      <c r="J1541" s="3">
        <v>10251</v>
      </c>
      <c r="K1541" s="1" t="s">
        <v>796</v>
      </c>
      <c r="L1541" s="1" t="s">
        <v>22</v>
      </c>
      <c r="M1541" s="1" t="s">
        <v>22</v>
      </c>
      <c r="N1541" s="1" t="s">
        <v>885</v>
      </c>
      <c r="O1541" s="2">
        <v>41547</v>
      </c>
      <c r="P1541" s="2">
        <v>41548</v>
      </c>
      <c r="Q1541" s="1" t="s">
        <v>23</v>
      </c>
    </row>
    <row r="1542" spans="1:17" x14ac:dyDescent="0.25">
      <c r="A1542" s="1" t="s">
        <v>24</v>
      </c>
      <c r="B1542" s="1" t="s">
        <v>25</v>
      </c>
      <c r="C1542" s="1" t="s">
        <v>52</v>
      </c>
      <c r="D1542" s="1" t="s">
        <v>720</v>
      </c>
      <c r="E1542" s="1" t="s">
        <v>541</v>
      </c>
      <c r="F1542" s="1" t="s">
        <v>19</v>
      </c>
      <c r="G1542" s="1" t="s">
        <v>380</v>
      </c>
      <c r="H1542" s="1" t="s">
        <v>49</v>
      </c>
      <c r="I1542" s="1" t="s">
        <v>22</v>
      </c>
      <c r="J1542" s="3">
        <v>-238000</v>
      </c>
      <c r="K1542" s="1" t="s">
        <v>504</v>
      </c>
      <c r="L1542" s="1" t="s">
        <v>22</v>
      </c>
      <c r="M1542" s="1" t="s">
        <v>22</v>
      </c>
      <c r="N1542" s="1" t="s">
        <v>52</v>
      </c>
      <c r="O1542" s="2">
        <v>41547</v>
      </c>
      <c r="P1542" s="2">
        <v>41555</v>
      </c>
      <c r="Q1542" s="1" t="s">
        <v>23</v>
      </c>
    </row>
    <row r="1543" spans="1:17" x14ac:dyDescent="0.25">
      <c r="A1543" s="1" t="s">
        <v>24</v>
      </c>
      <c r="B1543" s="1" t="s">
        <v>25</v>
      </c>
      <c r="C1543" s="1" t="s">
        <v>47</v>
      </c>
      <c r="D1543" s="1" t="s">
        <v>629</v>
      </c>
      <c r="E1543" s="1" t="s">
        <v>541</v>
      </c>
      <c r="F1543" s="1" t="s">
        <v>19</v>
      </c>
      <c r="G1543" s="1" t="s">
        <v>44</v>
      </c>
      <c r="H1543" s="1" t="s">
        <v>34</v>
      </c>
      <c r="I1543" s="1" t="s">
        <v>22</v>
      </c>
      <c r="J1543" s="3">
        <v>1032000</v>
      </c>
      <c r="K1543" s="1" t="s">
        <v>50</v>
      </c>
      <c r="L1543" s="1" t="s">
        <v>22</v>
      </c>
      <c r="M1543" s="1" t="s">
        <v>22</v>
      </c>
      <c r="N1543" s="1" t="s">
        <v>51</v>
      </c>
      <c r="O1543" s="2">
        <v>41547</v>
      </c>
      <c r="P1543" s="2">
        <v>41555</v>
      </c>
      <c r="Q1543" s="1" t="s">
        <v>23</v>
      </c>
    </row>
    <row r="1544" spans="1:17" x14ac:dyDescent="0.25">
      <c r="A1544" s="1" t="s">
        <v>24</v>
      </c>
      <c r="B1544" s="1" t="s">
        <v>25</v>
      </c>
      <c r="C1544" s="1" t="s">
        <v>47</v>
      </c>
      <c r="D1544" s="1" t="s">
        <v>720</v>
      </c>
      <c r="E1544" s="1" t="s">
        <v>541</v>
      </c>
      <c r="F1544" s="1" t="s">
        <v>19</v>
      </c>
      <c r="G1544" s="1" t="s">
        <v>380</v>
      </c>
      <c r="H1544" s="1" t="s">
        <v>49</v>
      </c>
      <c r="I1544" s="1" t="s">
        <v>22</v>
      </c>
      <c r="J1544" s="3">
        <v>158000</v>
      </c>
      <c r="K1544" s="1" t="s">
        <v>50</v>
      </c>
      <c r="L1544" s="1" t="s">
        <v>22</v>
      </c>
      <c r="M1544" s="1" t="s">
        <v>22</v>
      </c>
      <c r="N1544" s="1" t="s">
        <v>51</v>
      </c>
      <c r="O1544" s="2">
        <v>41547</v>
      </c>
      <c r="P1544" s="2">
        <v>41555</v>
      </c>
      <c r="Q1544" s="1" t="s">
        <v>23</v>
      </c>
    </row>
    <row r="1545" spans="1:17" x14ac:dyDescent="0.25">
      <c r="A1545" s="1" t="s">
        <v>24</v>
      </c>
      <c r="B1545" s="1" t="s">
        <v>25</v>
      </c>
      <c r="C1545" s="1" t="s">
        <v>47</v>
      </c>
      <c r="D1545" s="1" t="s">
        <v>845</v>
      </c>
      <c r="E1545" s="1" t="s">
        <v>541</v>
      </c>
      <c r="F1545" s="1" t="s">
        <v>19</v>
      </c>
      <c r="G1545" s="1" t="s">
        <v>48</v>
      </c>
      <c r="H1545" s="1" t="s">
        <v>49</v>
      </c>
      <c r="I1545" s="1" t="s">
        <v>22</v>
      </c>
      <c r="J1545" s="3">
        <v>-20000</v>
      </c>
      <c r="K1545" s="1" t="s">
        <v>50</v>
      </c>
      <c r="L1545" s="1" t="s">
        <v>22</v>
      </c>
      <c r="M1545" s="1" t="s">
        <v>22</v>
      </c>
      <c r="N1545" s="1" t="s">
        <v>51</v>
      </c>
      <c r="O1545" s="2">
        <v>41547</v>
      </c>
      <c r="P1545" s="2">
        <v>41555</v>
      </c>
      <c r="Q1545" s="1" t="s">
        <v>23</v>
      </c>
    </row>
    <row r="1546" spans="1:17" x14ac:dyDescent="0.25">
      <c r="A1546" s="1" t="s">
        <v>24</v>
      </c>
      <c r="B1546" s="1" t="s">
        <v>541</v>
      </c>
      <c r="C1546" s="1" t="s">
        <v>886</v>
      </c>
      <c r="D1546" s="1" t="s">
        <v>666</v>
      </c>
      <c r="E1546" s="1" t="s">
        <v>541</v>
      </c>
      <c r="F1546" s="1" t="s">
        <v>19</v>
      </c>
      <c r="G1546" s="1" t="s">
        <v>174</v>
      </c>
      <c r="H1546" s="1" t="s">
        <v>175</v>
      </c>
      <c r="I1546" s="1" t="s">
        <v>22</v>
      </c>
      <c r="J1546" s="3">
        <v>1095.8900000000001</v>
      </c>
      <c r="K1546" s="1" t="s">
        <v>744</v>
      </c>
      <c r="L1546" s="1" t="s">
        <v>22</v>
      </c>
      <c r="M1546" s="1" t="s">
        <v>22</v>
      </c>
      <c r="N1546" s="1" t="s">
        <v>886</v>
      </c>
      <c r="O1546" s="2">
        <v>41547</v>
      </c>
      <c r="P1546" s="2">
        <v>41548</v>
      </c>
      <c r="Q1546" s="1" t="s">
        <v>23</v>
      </c>
    </row>
    <row r="1547" spans="1:17" x14ac:dyDescent="0.25">
      <c r="A1547" s="1" t="s">
        <v>206</v>
      </c>
      <c r="B1547" s="1" t="s">
        <v>541</v>
      </c>
      <c r="C1547" s="1" t="s">
        <v>887</v>
      </c>
      <c r="D1547" s="1" t="s">
        <v>833</v>
      </c>
      <c r="E1547" s="1" t="s">
        <v>541</v>
      </c>
      <c r="F1547" s="1" t="s">
        <v>118</v>
      </c>
      <c r="G1547" s="1" t="s">
        <v>386</v>
      </c>
      <c r="H1547" s="1" t="s">
        <v>21</v>
      </c>
      <c r="I1547" s="1" t="s">
        <v>22</v>
      </c>
      <c r="J1547" s="3">
        <v>-11435.53</v>
      </c>
      <c r="K1547" s="1" t="s">
        <v>847</v>
      </c>
      <c r="L1547" s="1" t="s">
        <v>22</v>
      </c>
      <c r="M1547" s="1" t="s">
        <v>22</v>
      </c>
      <c r="N1547" s="1" t="s">
        <v>887</v>
      </c>
      <c r="O1547" s="2">
        <v>41547</v>
      </c>
      <c r="P1547" s="2">
        <v>41548</v>
      </c>
      <c r="Q1547" s="1" t="s">
        <v>23</v>
      </c>
    </row>
    <row r="1548" spans="1:17" x14ac:dyDescent="0.25">
      <c r="A1548" s="1" t="s">
        <v>24</v>
      </c>
      <c r="B1548" s="1" t="s">
        <v>25</v>
      </c>
      <c r="C1548" s="1" t="s">
        <v>267</v>
      </c>
      <c r="D1548" s="1" t="s">
        <v>681</v>
      </c>
      <c r="E1548" s="1" t="s">
        <v>541</v>
      </c>
      <c r="F1548" s="1" t="s">
        <v>19</v>
      </c>
      <c r="G1548" s="1" t="s">
        <v>187</v>
      </c>
      <c r="H1548" s="1" t="s">
        <v>21</v>
      </c>
      <c r="I1548" s="1" t="s">
        <v>22</v>
      </c>
      <c r="J1548" s="3">
        <v>75116</v>
      </c>
      <c r="K1548" s="1" t="s">
        <v>268</v>
      </c>
      <c r="L1548" s="1" t="s">
        <v>22</v>
      </c>
      <c r="M1548" s="1" t="s">
        <v>22</v>
      </c>
      <c r="N1548" s="1" t="s">
        <v>267</v>
      </c>
      <c r="O1548" s="2">
        <v>41547</v>
      </c>
      <c r="P1548" s="2">
        <v>41555</v>
      </c>
      <c r="Q1548" s="1" t="s">
        <v>23</v>
      </c>
    </row>
    <row r="1549" spans="1:17" x14ac:dyDescent="0.25">
      <c r="A1549" s="1" t="s">
        <v>24</v>
      </c>
      <c r="B1549" s="1" t="s">
        <v>25</v>
      </c>
      <c r="C1549" s="1" t="s">
        <v>267</v>
      </c>
      <c r="D1549" s="1" t="s">
        <v>681</v>
      </c>
      <c r="E1549" s="1" t="s">
        <v>541</v>
      </c>
      <c r="F1549" s="1" t="s">
        <v>19</v>
      </c>
      <c r="G1549" s="1" t="s">
        <v>187</v>
      </c>
      <c r="H1549" s="1" t="s">
        <v>21</v>
      </c>
      <c r="I1549" s="1" t="s">
        <v>22</v>
      </c>
      <c r="J1549" s="3">
        <v>631</v>
      </c>
      <c r="K1549" s="1" t="s">
        <v>268</v>
      </c>
      <c r="L1549" s="1" t="s">
        <v>22</v>
      </c>
      <c r="M1549" s="1" t="s">
        <v>22</v>
      </c>
      <c r="N1549" s="1" t="s">
        <v>267</v>
      </c>
      <c r="O1549" s="2">
        <v>41547</v>
      </c>
      <c r="P1549" s="2">
        <v>41555</v>
      </c>
      <c r="Q1549" s="1" t="s">
        <v>23</v>
      </c>
    </row>
    <row r="1550" spans="1:17" x14ac:dyDescent="0.25">
      <c r="A1550" s="1" t="s">
        <v>24</v>
      </c>
      <c r="B1550" s="1" t="s">
        <v>25</v>
      </c>
      <c r="C1550" s="1" t="s">
        <v>197</v>
      </c>
      <c r="D1550" s="1" t="s">
        <v>681</v>
      </c>
      <c r="E1550" s="1" t="s">
        <v>541</v>
      </c>
      <c r="F1550" s="1" t="s">
        <v>19</v>
      </c>
      <c r="G1550" s="1" t="s">
        <v>187</v>
      </c>
      <c r="H1550" s="1" t="s">
        <v>21</v>
      </c>
      <c r="I1550" s="1" t="s">
        <v>22</v>
      </c>
      <c r="J1550" s="3">
        <v>-50077</v>
      </c>
      <c r="K1550" s="1" t="s">
        <v>198</v>
      </c>
      <c r="L1550" s="1" t="s">
        <v>22</v>
      </c>
      <c r="M1550" s="1" t="s">
        <v>22</v>
      </c>
      <c r="N1550" s="1" t="s">
        <v>199</v>
      </c>
      <c r="O1550" s="2">
        <v>41547</v>
      </c>
      <c r="P1550" s="2">
        <v>41555</v>
      </c>
      <c r="Q1550" s="1" t="s">
        <v>23</v>
      </c>
    </row>
    <row r="1551" spans="1:17" x14ac:dyDescent="0.25">
      <c r="A1551" s="1" t="s">
        <v>24</v>
      </c>
      <c r="B1551" s="1" t="s">
        <v>25</v>
      </c>
      <c r="C1551" s="1" t="s">
        <v>197</v>
      </c>
      <c r="D1551" s="1" t="s">
        <v>681</v>
      </c>
      <c r="E1551" s="1" t="s">
        <v>541</v>
      </c>
      <c r="F1551" s="1" t="s">
        <v>19</v>
      </c>
      <c r="G1551" s="1" t="s">
        <v>187</v>
      </c>
      <c r="H1551" s="1" t="s">
        <v>21</v>
      </c>
      <c r="I1551" s="1" t="s">
        <v>22</v>
      </c>
      <c r="J1551" s="3">
        <v>-421</v>
      </c>
      <c r="K1551" s="1" t="s">
        <v>198</v>
      </c>
      <c r="L1551" s="1" t="s">
        <v>22</v>
      </c>
      <c r="M1551" s="1" t="s">
        <v>22</v>
      </c>
      <c r="N1551" s="1" t="s">
        <v>199</v>
      </c>
      <c r="O1551" s="2">
        <v>41547</v>
      </c>
      <c r="P1551" s="2">
        <v>41555</v>
      </c>
      <c r="Q1551" s="1" t="s">
        <v>23</v>
      </c>
    </row>
    <row r="1552" spans="1:17" x14ac:dyDescent="0.25">
      <c r="A1552" s="1" t="s">
        <v>24</v>
      </c>
      <c r="B1552" s="1" t="s">
        <v>25</v>
      </c>
      <c r="C1552" s="1" t="s">
        <v>52</v>
      </c>
      <c r="D1552" s="1" t="s">
        <v>629</v>
      </c>
      <c r="E1552" s="1" t="s">
        <v>541</v>
      </c>
      <c r="F1552" s="1" t="s">
        <v>19</v>
      </c>
      <c r="G1552" s="1" t="s">
        <v>44</v>
      </c>
      <c r="H1552" s="1" t="s">
        <v>34</v>
      </c>
      <c r="I1552" s="1" t="s">
        <v>22</v>
      </c>
      <c r="J1552" s="3">
        <v>-1726000</v>
      </c>
      <c r="K1552" s="1" t="s">
        <v>135</v>
      </c>
      <c r="L1552" s="1" t="s">
        <v>22</v>
      </c>
      <c r="M1552" s="1" t="s">
        <v>22</v>
      </c>
      <c r="N1552" s="1" t="s">
        <v>52</v>
      </c>
      <c r="O1552" s="2">
        <v>41547</v>
      </c>
      <c r="P1552" s="2">
        <v>41555</v>
      </c>
      <c r="Q1552" s="1" t="s">
        <v>23</v>
      </c>
    </row>
    <row r="1553" spans="1:17" x14ac:dyDescent="0.25">
      <c r="A1553" s="1" t="s">
        <v>24</v>
      </c>
      <c r="B1553" s="1" t="s">
        <v>25</v>
      </c>
      <c r="C1553" s="1" t="s">
        <v>52</v>
      </c>
      <c r="D1553" s="1" t="s">
        <v>845</v>
      </c>
      <c r="E1553" s="1" t="s">
        <v>541</v>
      </c>
      <c r="F1553" s="1" t="s">
        <v>19</v>
      </c>
      <c r="G1553" s="1" t="s">
        <v>48</v>
      </c>
      <c r="H1553" s="1" t="s">
        <v>49</v>
      </c>
      <c r="I1553" s="1" t="s">
        <v>22</v>
      </c>
      <c r="J1553" s="3">
        <v>31000</v>
      </c>
      <c r="K1553" s="1" t="s">
        <v>53</v>
      </c>
      <c r="L1553" s="1" t="s">
        <v>22</v>
      </c>
      <c r="M1553" s="1" t="s">
        <v>22</v>
      </c>
      <c r="N1553" s="1" t="s">
        <v>52</v>
      </c>
      <c r="O1553" s="2">
        <v>41547</v>
      </c>
      <c r="P1553" s="2">
        <v>41555</v>
      </c>
      <c r="Q1553" s="1" t="s">
        <v>23</v>
      </c>
    </row>
    <row r="1554" spans="1:17" x14ac:dyDescent="0.25">
      <c r="A1554" s="1" t="s">
        <v>206</v>
      </c>
      <c r="B1554" s="1" t="s">
        <v>541</v>
      </c>
      <c r="C1554" s="1" t="s">
        <v>888</v>
      </c>
      <c r="D1554" s="1" t="s">
        <v>780</v>
      </c>
      <c r="E1554" s="1" t="s">
        <v>541</v>
      </c>
      <c r="F1554" s="1" t="s">
        <v>19</v>
      </c>
      <c r="G1554" s="1" t="s">
        <v>43</v>
      </c>
      <c r="H1554" s="1" t="s">
        <v>21</v>
      </c>
      <c r="I1554" s="1" t="s">
        <v>22</v>
      </c>
      <c r="J1554" s="3">
        <v>54162</v>
      </c>
      <c r="K1554" s="1" t="s">
        <v>794</v>
      </c>
      <c r="L1554" s="1" t="s">
        <v>22</v>
      </c>
      <c r="M1554" s="1" t="s">
        <v>22</v>
      </c>
      <c r="N1554" s="1" t="s">
        <v>888</v>
      </c>
      <c r="O1554" s="2">
        <v>41578</v>
      </c>
      <c r="P1554" s="2">
        <v>41585</v>
      </c>
      <c r="Q1554" s="1" t="s">
        <v>23</v>
      </c>
    </row>
    <row r="1555" spans="1:17" x14ac:dyDescent="0.25">
      <c r="A1555" s="1" t="s">
        <v>206</v>
      </c>
      <c r="B1555" s="1" t="s">
        <v>541</v>
      </c>
      <c r="C1555" s="1" t="s">
        <v>889</v>
      </c>
      <c r="D1555" s="1" t="s">
        <v>777</v>
      </c>
      <c r="E1555" s="1" t="s">
        <v>541</v>
      </c>
      <c r="F1555" s="1" t="s">
        <v>19</v>
      </c>
      <c r="G1555" s="1" t="s">
        <v>778</v>
      </c>
      <c r="H1555" s="1" t="s">
        <v>21</v>
      </c>
      <c r="I1555" s="1" t="s">
        <v>22</v>
      </c>
      <c r="J1555" s="3">
        <v>10251</v>
      </c>
      <c r="K1555" s="1" t="s">
        <v>796</v>
      </c>
      <c r="L1555" s="1" t="s">
        <v>22</v>
      </c>
      <c r="M1555" s="1" t="s">
        <v>22</v>
      </c>
      <c r="N1555" s="1" t="s">
        <v>889</v>
      </c>
      <c r="O1555" s="2">
        <v>41578</v>
      </c>
      <c r="P1555" s="2">
        <v>41585</v>
      </c>
      <c r="Q1555" s="1" t="s">
        <v>23</v>
      </c>
    </row>
    <row r="1556" spans="1:17" x14ac:dyDescent="0.25">
      <c r="A1556" s="1" t="s">
        <v>24</v>
      </c>
      <c r="B1556" s="1" t="s">
        <v>541</v>
      </c>
      <c r="C1556" s="1" t="s">
        <v>890</v>
      </c>
      <c r="D1556" s="1" t="s">
        <v>666</v>
      </c>
      <c r="E1556" s="1" t="s">
        <v>541</v>
      </c>
      <c r="F1556" s="1" t="s">
        <v>19</v>
      </c>
      <c r="G1556" s="1" t="s">
        <v>174</v>
      </c>
      <c r="H1556" s="1" t="s">
        <v>175</v>
      </c>
      <c r="I1556" s="1" t="s">
        <v>22</v>
      </c>
      <c r="J1556" s="3">
        <v>1095.8900000000001</v>
      </c>
      <c r="K1556" s="1" t="s">
        <v>744</v>
      </c>
      <c r="L1556" s="1" t="s">
        <v>22</v>
      </c>
      <c r="M1556" s="1" t="s">
        <v>22</v>
      </c>
      <c r="N1556" s="1" t="s">
        <v>890</v>
      </c>
      <c r="O1556" s="2">
        <v>41578</v>
      </c>
      <c r="P1556" s="2">
        <v>41585</v>
      </c>
      <c r="Q1556" s="1" t="s">
        <v>23</v>
      </c>
    </row>
    <row r="1557" spans="1:17" x14ac:dyDescent="0.25">
      <c r="A1557" s="1" t="s">
        <v>206</v>
      </c>
      <c r="B1557" s="1" t="s">
        <v>541</v>
      </c>
      <c r="C1557" s="1" t="s">
        <v>891</v>
      </c>
      <c r="D1557" s="1" t="s">
        <v>833</v>
      </c>
      <c r="E1557" s="1" t="s">
        <v>541</v>
      </c>
      <c r="F1557" s="1" t="s">
        <v>118</v>
      </c>
      <c r="G1557" s="1" t="s">
        <v>386</v>
      </c>
      <c r="H1557" s="1" t="s">
        <v>21</v>
      </c>
      <c r="I1557" s="1" t="s">
        <v>22</v>
      </c>
      <c r="J1557" s="3">
        <v>-11435.53</v>
      </c>
      <c r="K1557" s="1" t="s">
        <v>847</v>
      </c>
      <c r="L1557" s="1" t="s">
        <v>22</v>
      </c>
      <c r="M1557" s="1" t="s">
        <v>22</v>
      </c>
      <c r="N1557" s="1" t="s">
        <v>891</v>
      </c>
      <c r="O1557" s="2">
        <v>41578</v>
      </c>
      <c r="P1557" s="2">
        <v>41585</v>
      </c>
      <c r="Q1557" s="1" t="s">
        <v>23</v>
      </c>
    </row>
    <row r="1558" spans="1:17" x14ac:dyDescent="0.25">
      <c r="A1558" s="1" t="s">
        <v>206</v>
      </c>
      <c r="B1558" s="1" t="s">
        <v>541</v>
      </c>
      <c r="C1558" s="1" t="s">
        <v>892</v>
      </c>
      <c r="D1558" s="1" t="s">
        <v>780</v>
      </c>
      <c r="E1558" s="1" t="s">
        <v>541</v>
      </c>
      <c r="F1558" s="1" t="s">
        <v>19</v>
      </c>
      <c r="G1558" s="1" t="s">
        <v>43</v>
      </c>
      <c r="H1558" s="1" t="s">
        <v>21</v>
      </c>
      <c r="I1558" s="1" t="s">
        <v>22</v>
      </c>
      <c r="J1558" s="3">
        <v>54162</v>
      </c>
      <c r="K1558" s="1" t="s">
        <v>794</v>
      </c>
      <c r="L1558" s="1" t="s">
        <v>22</v>
      </c>
      <c r="M1558" s="1" t="s">
        <v>22</v>
      </c>
      <c r="N1558" s="1" t="s">
        <v>892</v>
      </c>
      <c r="O1558" s="2">
        <v>41608</v>
      </c>
      <c r="P1558" s="2">
        <v>41612</v>
      </c>
      <c r="Q1558" s="1" t="s">
        <v>23</v>
      </c>
    </row>
    <row r="1559" spans="1:17" x14ac:dyDescent="0.25">
      <c r="A1559" s="1" t="s">
        <v>206</v>
      </c>
      <c r="B1559" s="1" t="s">
        <v>541</v>
      </c>
      <c r="C1559" s="1" t="s">
        <v>893</v>
      </c>
      <c r="D1559" s="1" t="s">
        <v>777</v>
      </c>
      <c r="E1559" s="1" t="s">
        <v>541</v>
      </c>
      <c r="F1559" s="1" t="s">
        <v>19</v>
      </c>
      <c r="G1559" s="1" t="s">
        <v>778</v>
      </c>
      <c r="H1559" s="1" t="s">
        <v>21</v>
      </c>
      <c r="I1559" s="1" t="s">
        <v>22</v>
      </c>
      <c r="J1559" s="3">
        <v>10251</v>
      </c>
      <c r="K1559" s="1" t="s">
        <v>796</v>
      </c>
      <c r="L1559" s="1" t="s">
        <v>22</v>
      </c>
      <c r="M1559" s="1" t="s">
        <v>22</v>
      </c>
      <c r="N1559" s="1" t="s">
        <v>893</v>
      </c>
      <c r="O1559" s="2">
        <v>41608</v>
      </c>
      <c r="P1559" s="2">
        <v>41612</v>
      </c>
      <c r="Q1559" s="1" t="s">
        <v>23</v>
      </c>
    </row>
    <row r="1560" spans="1:17" x14ac:dyDescent="0.25">
      <c r="A1560" s="1" t="s">
        <v>24</v>
      </c>
      <c r="B1560" s="1" t="s">
        <v>541</v>
      </c>
      <c r="C1560" s="1" t="s">
        <v>894</v>
      </c>
      <c r="D1560" s="1" t="s">
        <v>666</v>
      </c>
      <c r="E1560" s="1" t="s">
        <v>541</v>
      </c>
      <c r="F1560" s="1" t="s">
        <v>19</v>
      </c>
      <c r="G1560" s="1" t="s">
        <v>174</v>
      </c>
      <c r="H1560" s="1" t="s">
        <v>175</v>
      </c>
      <c r="I1560" s="1" t="s">
        <v>22</v>
      </c>
      <c r="J1560" s="3">
        <v>1095.8900000000001</v>
      </c>
      <c r="K1560" s="1" t="s">
        <v>744</v>
      </c>
      <c r="L1560" s="1" t="s">
        <v>22</v>
      </c>
      <c r="M1560" s="1" t="s">
        <v>22</v>
      </c>
      <c r="N1560" s="1" t="s">
        <v>894</v>
      </c>
      <c r="O1560" s="2">
        <v>41608</v>
      </c>
      <c r="P1560" s="2">
        <v>41612</v>
      </c>
      <c r="Q1560" s="1" t="s">
        <v>23</v>
      </c>
    </row>
    <row r="1561" spans="1:17" x14ac:dyDescent="0.25">
      <c r="A1561" s="1" t="s">
        <v>206</v>
      </c>
      <c r="B1561" s="1" t="s">
        <v>541</v>
      </c>
      <c r="C1561" s="1" t="s">
        <v>895</v>
      </c>
      <c r="D1561" s="1" t="s">
        <v>833</v>
      </c>
      <c r="E1561" s="1" t="s">
        <v>541</v>
      </c>
      <c r="F1561" s="1" t="s">
        <v>118</v>
      </c>
      <c r="G1561" s="1" t="s">
        <v>386</v>
      </c>
      <c r="H1561" s="1" t="s">
        <v>21</v>
      </c>
      <c r="I1561" s="1" t="s">
        <v>22</v>
      </c>
      <c r="J1561" s="3">
        <v>-11435.53</v>
      </c>
      <c r="K1561" s="1" t="s">
        <v>847</v>
      </c>
      <c r="L1561" s="1" t="s">
        <v>22</v>
      </c>
      <c r="M1561" s="1" t="s">
        <v>22</v>
      </c>
      <c r="N1561" s="1" t="s">
        <v>895</v>
      </c>
      <c r="O1561" s="2">
        <v>41608</v>
      </c>
      <c r="P1561" s="2">
        <v>41612</v>
      </c>
      <c r="Q1561" s="1" t="s">
        <v>23</v>
      </c>
    </row>
    <row r="1562" spans="1:17" x14ac:dyDescent="0.25">
      <c r="A1562" s="1" t="s">
        <v>206</v>
      </c>
      <c r="B1562" s="1" t="s">
        <v>541</v>
      </c>
      <c r="C1562" s="1" t="s">
        <v>896</v>
      </c>
      <c r="D1562" s="1" t="s">
        <v>780</v>
      </c>
      <c r="E1562" s="1" t="s">
        <v>541</v>
      </c>
      <c r="F1562" s="1" t="s">
        <v>19</v>
      </c>
      <c r="G1562" s="1" t="s">
        <v>43</v>
      </c>
      <c r="H1562" s="1" t="s">
        <v>21</v>
      </c>
      <c r="I1562" s="1" t="s">
        <v>22</v>
      </c>
      <c r="J1562" s="3">
        <v>54162</v>
      </c>
      <c r="K1562" s="1" t="s">
        <v>794</v>
      </c>
      <c r="L1562" s="1" t="s">
        <v>22</v>
      </c>
      <c r="M1562" s="1" t="s">
        <v>22</v>
      </c>
      <c r="N1562" s="1" t="s">
        <v>896</v>
      </c>
      <c r="O1562" s="2">
        <v>41639</v>
      </c>
      <c r="P1562" s="2">
        <v>41648</v>
      </c>
      <c r="Q1562" s="1" t="s">
        <v>23</v>
      </c>
    </row>
    <row r="1563" spans="1:17" x14ac:dyDescent="0.25">
      <c r="A1563" s="1" t="s">
        <v>24</v>
      </c>
      <c r="B1563" s="1" t="s">
        <v>541</v>
      </c>
      <c r="C1563" s="1" t="s">
        <v>897</v>
      </c>
      <c r="D1563" s="1" t="s">
        <v>676</v>
      </c>
      <c r="E1563" s="1" t="s">
        <v>541</v>
      </c>
      <c r="F1563" s="1" t="s">
        <v>19</v>
      </c>
      <c r="G1563" s="1" t="s">
        <v>59</v>
      </c>
      <c r="H1563" s="1" t="s">
        <v>21</v>
      </c>
      <c r="I1563" s="1" t="s">
        <v>22</v>
      </c>
      <c r="J1563" s="3">
        <v>-138746</v>
      </c>
      <c r="K1563" s="1" t="s">
        <v>837</v>
      </c>
      <c r="L1563" s="1" t="s">
        <v>22</v>
      </c>
      <c r="M1563" s="1" t="s">
        <v>22</v>
      </c>
      <c r="N1563" s="1" t="s">
        <v>897</v>
      </c>
      <c r="O1563" s="2">
        <v>41639</v>
      </c>
      <c r="P1563" s="2">
        <v>41663</v>
      </c>
      <c r="Q1563" s="1" t="s">
        <v>23</v>
      </c>
    </row>
    <row r="1564" spans="1:17" x14ac:dyDescent="0.25">
      <c r="A1564" s="1" t="s">
        <v>24</v>
      </c>
      <c r="B1564" s="1" t="s">
        <v>541</v>
      </c>
      <c r="C1564" s="1" t="s">
        <v>897</v>
      </c>
      <c r="D1564" s="1" t="s">
        <v>838</v>
      </c>
      <c r="E1564" s="1" t="s">
        <v>541</v>
      </c>
      <c r="F1564" s="1" t="s">
        <v>19</v>
      </c>
      <c r="G1564" s="1" t="s">
        <v>839</v>
      </c>
      <c r="H1564" s="1" t="s">
        <v>34</v>
      </c>
      <c r="I1564" s="1" t="s">
        <v>22</v>
      </c>
      <c r="J1564" s="3">
        <v>58980</v>
      </c>
      <c r="K1564" s="1" t="s">
        <v>840</v>
      </c>
      <c r="L1564" s="1" t="s">
        <v>22</v>
      </c>
      <c r="M1564" s="1" t="s">
        <v>22</v>
      </c>
      <c r="N1564" s="1" t="s">
        <v>897</v>
      </c>
      <c r="O1564" s="2">
        <v>41639</v>
      </c>
      <c r="P1564" s="2">
        <v>41663</v>
      </c>
      <c r="Q1564" s="1" t="s">
        <v>23</v>
      </c>
    </row>
    <row r="1565" spans="1:17" x14ac:dyDescent="0.25">
      <c r="A1565" s="1" t="s">
        <v>24</v>
      </c>
      <c r="B1565" s="1" t="s">
        <v>541</v>
      </c>
      <c r="C1565" s="1" t="s">
        <v>897</v>
      </c>
      <c r="D1565" s="1" t="s">
        <v>672</v>
      </c>
      <c r="E1565" s="1" t="s">
        <v>541</v>
      </c>
      <c r="F1565" s="1" t="s">
        <v>19</v>
      </c>
      <c r="G1565" s="1" t="s">
        <v>228</v>
      </c>
      <c r="H1565" s="1" t="s">
        <v>21</v>
      </c>
      <c r="I1565" s="1" t="s">
        <v>22</v>
      </c>
      <c r="J1565" s="3">
        <v>181303.8</v>
      </c>
      <c r="K1565" s="1" t="s">
        <v>229</v>
      </c>
      <c r="L1565" s="1" t="s">
        <v>22</v>
      </c>
      <c r="M1565" s="1" t="s">
        <v>22</v>
      </c>
      <c r="N1565" s="1" t="s">
        <v>897</v>
      </c>
      <c r="O1565" s="2">
        <v>41639</v>
      </c>
      <c r="P1565" s="2">
        <v>41663</v>
      </c>
      <c r="Q1565" s="1" t="s">
        <v>23</v>
      </c>
    </row>
    <row r="1566" spans="1:17" x14ac:dyDescent="0.25">
      <c r="A1566" s="1" t="s">
        <v>24</v>
      </c>
      <c r="B1566" s="1" t="s">
        <v>541</v>
      </c>
      <c r="C1566" s="1" t="s">
        <v>897</v>
      </c>
      <c r="D1566" s="1" t="s">
        <v>671</v>
      </c>
      <c r="E1566" s="1" t="s">
        <v>541</v>
      </c>
      <c r="F1566" s="1" t="s">
        <v>19</v>
      </c>
      <c r="G1566" s="1" t="s">
        <v>216</v>
      </c>
      <c r="H1566" s="1" t="s">
        <v>21</v>
      </c>
      <c r="I1566" s="1" t="s">
        <v>22</v>
      </c>
      <c r="J1566" s="3">
        <v>24253</v>
      </c>
      <c r="K1566" s="1" t="s">
        <v>217</v>
      </c>
      <c r="L1566" s="1" t="s">
        <v>22</v>
      </c>
      <c r="M1566" s="1" t="s">
        <v>22</v>
      </c>
      <c r="N1566" s="1" t="s">
        <v>897</v>
      </c>
      <c r="O1566" s="2">
        <v>41639</v>
      </c>
      <c r="P1566" s="2">
        <v>41663</v>
      </c>
      <c r="Q1566" s="1" t="s">
        <v>23</v>
      </c>
    </row>
    <row r="1567" spans="1:17" x14ac:dyDescent="0.25">
      <c r="A1567" s="1" t="s">
        <v>206</v>
      </c>
      <c r="B1567" s="1" t="s">
        <v>541</v>
      </c>
      <c r="C1567" s="1" t="s">
        <v>898</v>
      </c>
      <c r="D1567" s="1" t="s">
        <v>777</v>
      </c>
      <c r="E1567" s="1" t="s">
        <v>541</v>
      </c>
      <c r="F1567" s="1" t="s">
        <v>19</v>
      </c>
      <c r="G1567" s="1" t="s">
        <v>778</v>
      </c>
      <c r="H1567" s="1" t="s">
        <v>21</v>
      </c>
      <c r="I1567" s="1" t="s">
        <v>22</v>
      </c>
      <c r="J1567" s="3">
        <v>10251</v>
      </c>
      <c r="K1567" s="1" t="s">
        <v>796</v>
      </c>
      <c r="L1567" s="1" t="s">
        <v>22</v>
      </c>
      <c r="M1567" s="1" t="s">
        <v>22</v>
      </c>
      <c r="N1567" s="1" t="s">
        <v>898</v>
      </c>
      <c r="O1567" s="2">
        <v>41639</v>
      </c>
      <c r="P1567" s="2">
        <v>41648</v>
      </c>
      <c r="Q1567" s="1" t="s">
        <v>23</v>
      </c>
    </row>
    <row r="1568" spans="1:17" x14ac:dyDescent="0.25">
      <c r="A1568" s="1" t="s">
        <v>24</v>
      </c>
      <c r="B1568" s="1" t="s">
        <v>541</v>
      </c>
      <c r="C1568" s="1" t="s">
        <v>899</v>
      </c>
      <c r="D1568" s="1" t="s">
        <v>674</v>
      </c>
      <c r="E1568" s="1" t="s">
        <v>541</v>
      </c>
      <c r="F1568" s="1" t="s">
        <v>19</v>
      </c>
      <c r="G1568" s="1" t="s">
        <v>33</v>
      </c>
      <c r="H1568" s="1" t="s">
        <v>21</v>
      </c>
      <c r="I1568" s="1" t="s">
        <v>22</v>
      </c>
      <c r="J1568" s="3">
        <v>51670</v>
      </c>
      <c r="K1568" s="1" t="s">
        <v>900</v>
      </c>
      <c r="L1568" s="1" t="s">
        <v>22</v>
      </c>
      <c r="M1568" s="1" t="s">
        <v>22</v>
      </c>
      <c r="N1568" s="1" t="s">
        <v>899</v>
      </c>
      <c r="O1568" s="2">
        <v>41639</v>
      </c>
      <c r="P1568" s="2">
        <v>41666</v>
      </c>
      <c r="Q1568" s="1" t="s">
        <v>23</v>
      </c>
    </row>
    <row r="1569" spans="1:17" x14ac:dyDescent="0.25">
      <c r="A1569" s="1" t="s">
        <v>24</v>
      </c>
      <c r="B1569" s="1" t="s">
        <v>541</v>
      </c>
      <c r="C1569" s="1" t="s">
        <v>897</v>
      </c>
      <c r="D1569" s="1" t="s">
        <v>676</v>
      </c>
      <c r="E1569" s="1" t="s">
        <v>541</v>
      </c>
      <c r="F1569" s="1" t="s">
        <v>19</v>
      </c>
      <c r="G1569" s="1" t="s">
        <v>59</v>
      </c>
      <c r="H1569" s="1" t="s">
        <v>21</v>
      </c>
      <c r="I1569" s="1" t="s">
        <v>22</v>
      </c>
      <c r="J1569" s="3">
        <v>184545</v>
      </c>
      <c r="K1569" s="1" t="s">
        <v>166</v>
      </c>
      <c r="L1569" s="1" t="s">
        <v>22</v>
      </c>
      <c r="M1569" s="1" t="s">
        <v>22</v>
      </c>
      <c r="N1569" s="1" t="s">
        <v>897</v>
      </c>
      <c r="O1569" s="2">
        <v>41639</v>
      </c>
      <c r="P1569" s="2">
        <v>41663</v>
      </c>
      <c r="Q1569" s="1" t="s">
        <v>23</v>
      </c>
    </row>
    <row r="1570" spans="1:17" x14ac:dyDescent="0.25">
      <c r="A1570" s="1" t="s">
        <v>54</v>
      </c>
      <c r="B1570" s="1" t="s">
        <v>25</v>
      </c>
      <c r="C1570" s="1" t="s">
        <v>55</v>
      </c>
      <c r="D1570" s="1" t="s">
        <v>720</v>
      </c>
      <c r="E1570" s="1" t="s">
        <v>541</v>
      </c>
      <c r="F1570" s="1" t="s">
        <v>19</v>
      </c>
      <c r="G1570" s="1" t="s">
        <v>380</v>
      </c>
      <c r="H1570" s="1" t="s">
        <v>49</v>
      </c>
      <c r="I1570" s="1" t="s">
        <v>22</v>
      </c>
      <c r="J1570" s="3">
        <v>238000</v>
      </c>
      <c r="K1570" s="1" t="s">
        <v>504</v>
      </c>
      <c r="L1570" s="1" t="s">
        <v>22</v>
      </c>
      <c r="M1570" s="1" t="s">
        <v>22</v>
      </c>
      <c r="N1570" s="1" t="s">
        <v>52</v>
      </c>
      <c r="O1570" s="2">
        <v>41639</v>
      </c>
      <c r="P1570" s="2">
        <v>41653</v>
      </c>
      <c r="Q1570" s="1" t="s">
        <v>23</v>
      </c>
    </row>
    <row r="1571" spans="1:17" x14ac:dyDescent="0.25">
      <c r="A1571" s="1" t="s">
        <v>24</v>
      </c>
      <c r="B1571" s="1" t="s">
        <v>541</v>
      </c>
      <c r="C1571" s="1" t="s">
        <v>901</v>
      </c>
      <c r="D1571" s="1" t="s">
        <v>666</v>
      </c>
      <c r="E1571" s="1" t="s">
        <v>541</v>
      </c>
      <c r="F1571" s="1" t="s">
        <v>19</v>
      </c>
      <c r="G1571" s="1" t="s">
        <v>174</v>
      </c>
      <c r="H1571" s="1" t="s">
        <v>175</v>
      </c>
      <c r="I1571" s="1" t="s">
        <v>22</v>
      </c>
      <c r="J1571" s="3">
        <v>1095.8900000000001</v>
      </c>
      <c r="K1571" s="1" t="s">
        <v>744</v>
      </c>
      <c r="L1571" s="1" t="s">
        <v>22</v>
      </c>
      <c r="M1571" s="1" t="s">
        <v>22</v>
      </c>
      <c r="N1571" s="1" t="s">
        <v>901</v>
      </c>
      <c r="O1571" s="2">
        <v>41639</v>
      </c>
      <c r="P1571" s="2">
        <v>41648</v>
      </c>
      <c r="Q1571" s="1" t="s">
        <v>23</v>
      </c>
    </row>
    <row r="1572" spans="1:17" x14ac:dyDescent="0.25">
      <c r="A1572" s="1" t="s">
        <v>24</v>
      </c>
      <c r="B1572" s="1" t="s">
        <v>541</v>
      </c>
      <c r="C1572" s="1" t="s">
        <v>897</v>
      </c>
      <c r="D1572" s="1" t="s">
        <v>629</v>
      </c>
      <c r="E1572" s="1" t="s">
        <v>541</v>
      </c>
      <c r="F1572" s="1" t="s">
        <v>19</v>
      </c>
      <c r="G1572" s="1" t="s">
        <v>44</v>
      </c>
      <c r="H1572" s="1" t="s">
        <v>34</v>
      </c>
      <c r="I1572" s="1" t="s">
        <v>22</v>
      </c>
      <c r="J1572" s="3">
        <v>-3535124</v>
      </c>
      <c r="K1572" s="1" t="s">
        <v>176</v>
      </c>
      <c r="L1572" s="1" t="s">
        <v>22</v>
      </c>
      <c r="M1572" s="1" t="s">
        <v>22</v>
      </c>
      <c r="N1572" s="1" t="s">
        <v>897</v>
      </c>
      <c r="O1572" s="2">
        <v>41639</v>
      </c>
      <c r="P1572" s="2">
        <v>41663</v>
      </c>
      <c r="Q1572" s="1" t="s">
        <v>23</v>
      </c>
    </row>
    <row r="1573" spans="1:17" x14ac:dyDescent="0.25">
      <c r="A1573" s="1" t="s">
        <v>24</v>
      </c>
      <c r="B1573" s="1" t="s">
        <v>541</v>
      </c>
      <c r="C1573" s="1" t="s">
        <v>897</v>
      </c>
      <c r="D1573" s="1" t="s">
        <v>629</v>
      </c>
      <c r="E1573" s="1" t="s">
        <v>541</v>
      </c>
      <c r="F1573" s="1" t="s">
        <v>19</v>
      </c>
      <c r="G1573" s="1" t="s">
        <v>44</v>
      </c>
      <c r="H1573" s="1" t="s">
        <v>34</v>
      </c>
      <c r="I1573" s="1" t="s">
        <v>22</v>
      </c>
      <c r="J1573" s="3">
        <v>217116</v>
      </c>
      <c r="K1573" s="1" t="s">
        <v>473</v>
      </c>
      <c r="L1573" s="1" t="s">
        <v>22</v>
      </c>
      <c r="M1573" s="1" t="s">
        <v>22</v>
      </c>
      <c r="N1573" s="1" t="s">
        <v>897</v>
      </c>
      <c r="O1573" s="2">
        <v>41639</v>
      </c>
      <c r="P1573" s="2">
        <v>41663</v>
      </c>
      <c r="Q1573" s="1" t="s">
        <v>23</v>
      </c>
    </row>
    <row r="1574" spans="1:17" x14ac:dyDescent="0.25">
      <c r="A1574" s="1" t="s">
        <v>24</v>
      </c>
      <c r="B1574" s="1" t="s">
        <v>541</v>
      </c>
      <c r="C1574" s="1" t="s">
        <v>897</v>
      </c>
      <c r="D1574" s="1" t="s">
        <v>719</v>
      </c>
      <c r="E1574" s="1" t="s">
        <v>541</v>
      </c>
      <c r="F1574" s="1" t="s">
        <v>19</v>
      </c>
      <c r="G1574" s="1" t="s">
        <v>65</v>
      </c>
      <c r="H1574" s="1" t="s">
        <v>49</v>
      </c>
      <c r="I1574" s="1" t="s">
        <v>22</v>
      </c>
      <c r="J1574" s="3">
        <v>37546</v>
      </c>
      <c r="K1574" s="1" t="s">
        <v>66</v>
      </c>
      <c r="L1574" s="1" t="s">
        <v>22</v>
      </c>
      <c r="M1574" s="1" t="s">
        <v>22</v>
      </c>
      <c r="N1574" s="1" t="s">
        <v>897</v>
      </c>
      <c r="O1574" s="2">
        <v>41639</v>
      </c>
      <c r="P1574" s="2">
        <v>41663</v>
      </c>
      <c r="Q1574" s="1" t="s">
        <v>23</v>
      </c>
    </row>
    <row r="1575" spans="1:17" x14ac:dyDescent="0.25">
      <c r="A1575" s="1" t="s">
        <v>24</v>
      </c>
      <c r="B1575" s="1" t="s">
        <v>541</v>
      </c>
      <c r="C1575" s="1" t="s">
        <v>897</v>
      </c>
      <c r="D1575" s="1" t="s">
        <v>902</v>
      </c>
      <c r="E1575" s="1" t="s">
        <v>541</v>
      </c>
      <c r="F1575" s="1" t="s">
        <v>19</v>
      </c>
      <c r="G1575" s="1" t="s">
        <v>903</v>
      </c>
      <c r="H1575" s="1" t="s">
        <v>904</v>
      </c>
      <c r="I1575" s="1" t="s">
        <v>22</v>
      </c>
      <c r="J1575" s="3">
        <v>162927</v>
      </c>
      <c r="K1575" s="1" t="s">
        <v>905</v>
      </c>
      <c r="L1575" s="1" t="s">
        <v>22</v>
      </c>
      <c r="M1575" s="1" t="s">
        <v>22</v>
      </c>
      <c r="N1575" s="1" t="s">
        <v>897</v>
      </c>
      <c r="O1575" s="2">
        <v>41639</v>
      </c>
      <c r="P1575" s="2">
        <v>41663</v>
      </c>
      <c r="Q1575" s="1" t="s">
        <v>23</v>
      </c>
    </row>
    <row r="1576" spans="1:17" x14ac:dyDescent="0.25">
      <c r="A1576" s="1" t="s">
        <v>24</v>
      </c>
      <c r="B1576" s="1" t="s">
        <v>541</v>
      </c>
      <c r="C1576" s="1" t="s">
        <v>897</v>
      </c>
      <c r="D1576" s="1" t="s">
        <v>845</v>
      </c>
      <c r="E1576" s="1" t="s">
        <v>541</v>
      </c>
      <c r="F1576" s="1" t="s">
        <v>19</v>
      </c>
      <c r="G1576" s="1" t="s">
        <v>48</v>
      </c>
      <c r="H1576" s="1" t="s">
        <v>49</v>
      </c>
      <c r="I1576" s="1" t="s">
        <v>22</v>
      </c>
      <c r="J1576" s="3">
        <v>105484</v>
      </c>
      <c r="K1576" s="1" t="s">
        <v>93</v>
      </c>
      <c r="L1576" s="1" t="s">
        <v>22</v>
      </c>
      <c r="M1576" s="1" t="s">
        <v>22</v>
      </c>
      <c r="N1576" s="1" t="s">
        <v>897</v>
      </c>
      <c r="O1576" s="2">
        <v>41639</v>
      </c>
      <c r="P1576" s="2">
        <v>41663</v>
      </c>
      <c r="Q1576" s="1" t="s">
        <v>23</v>
      </c>
    </row>
    <row r="1577" spans="1:17" x14ac:dyDescent="0.25">
      <c r="A1577" s="1" t="s">
        <v>24</v>
      </c>
      <c r="B1577" s="1" t="s">
        <v>541</v>
      </c>
      <c r="C1577" s="1" t="s">
        <v>897</v>
      </c>
      <c r="D1577" s="1" t="s">
        <v>716</v>
      </c>
      <c r="E1577" s="1" t="s">
        <v>541</v>
      </c>
      <c r="F1577" s="1" t="s">
        <v>19</v>
      </c>
      <c r="G1577" s="1" t="s">
        <v>114</v>
      </c>
      <c r="H1577" s="1" t="s">
        <v>49</v>
      </c>
      <c r="I1577" s="1" t="s">
        <v>22</v>
      </c>
      <c r="J1577" s="3">
        <v>-1180</v>
      </c>
      <c r="K1577" s="1" t="s">
        <v>115</v>
      </c>
      <c r="L1577" s="1" t="s">
        <v>22</v>
      </c>
      <c r="M1577" s="1" t="s">
        <v>22</v>
      </c>
      <c r="N1577" s="1" t="s">
        <v>897</v>
      </c>
      <c r="O1577" s="2">
        <v>41639</v>
      </c>
      <c r="P1577" s="2">
        <v>41663</v>
      </c>
      <c r="Q1577" s="1" t="s">
        <v>23</v>
      </c>
    </row>
    <row r="1578" spans="1:17" x14ac:dyDescent="0.25">
      <c r="A1578" s="1" t="s">
        <v>24</v>
      </c>
      <c r="B1578" s="1" t="s">
        <v>541</v>
      </c>
      <c r="C1578" s="1" t="s">
        <v>897</v>
      </c>
      <c r="D1578" s="1" t="s">
        <v>720</v>
      </c>
      <c r="E1578" s="1" t="s">
        <v>541</v>
      </c>
      <c r="F1578" s="1" t="s">
        <v>19</v>
      </c>
      <c r="G1578" s="1" t="s">
        <v>380</v>
      </c>
      <c r="H1578" s="1" t="s">
        <v>49</v>
      </c>
      <c r="I1578" s="1" t="s">
        <v>22</v>
      </c>
      <c r="J1578" s="3">
        <v>-121973</v>
      </c>
      <c r="K1578" s="1" t="s">
        <v>472</v>
      </c>
      <c r="L1578" s="1" t="s">
        <v>22</v>
      </c>
      <c r="M1578" s="1" t="s">
        <v>22</v>
      </c>
      <c r="N1578" s="1" t="s">
        <v>897</v>
      </c>
      <c r="O1578" s="2">
        <v>41639</v>
      </c>
      <c r="P1578" s="2">
        <v>41663</v>
      </c>
      <c r="Q1578" s="1" t="s">
        <v>23</v>
      </c>
    </row>
    <row r="1579" spans="1:17" x14ac:dyDescent="0.25">
      <c r="A1579" s="1" t="s">
        <v>24</v>
      </c>
      <c r="B1579" s="1" t="s">
        <v>541</v>
      </c>
      <c r="C1579" s="1" t="s">
        <v>897</v>
      </c>
      <c r="D1579" s="1" t="s">
        <v>683</v>
      </c>
      <c r="E1579" s="1" t="s">
        <v>541</v>
      </c>
      <c r="F1579" s="1" t="s">
        <v>19</v>
      </c>
      <c r="G1579" s="1" t="s">
        <v>82</v>
      </c>
      <c r="H1579" s="1" t="s">
        <v>21</v>
      </c>
      <c r="I1579" s="1" t="s">
        <v>22</v>
      </c>
      <c r="J1579" s="3">
        <v>69113</v>
      </c>
      <c r="K1579" s="1" t="s">
        <v>83</v>
      </c>
      <c r="L1579" s="1" t="s">
        <v>22</v>
      </c>
      <c r="M1579" s="1" t="s">
        <v>22</v>
      </c>
      <c r="N1579" s="1" t="s">
        <v>897</v>
      </c>
      <c r="O1579" s="2">
        <v>41639</v>
      </c>
      <c r="P1579" s="2">
        <v>41663</v>
      </c>
      <c r="Q1579" s="1" t="s">
        <v>23</v>
      </c>
    </row>
    <row r="1580" spans="1:17" x14ac:dyDescent="0.25">
      <c r="A1580" s="1" t="s">
        <v>24</v>
      </c>
      <c r="B1580" s="1" t="s">
        <v>541</v>
      </c>
      <c r="C1580" s="1" t="s">
        <v>897</v>
      </c>
      <c r="D1580" s="1" t="s">
        <v>629</v>
      </c>
      <c r="E1580" s="1" t="s">
        <v>541</v>
      </c>
      <c r="F1580" s="1" t="s">
        <v>19</v>
      </c>
      <c r="G1580" s="1" t="s">
        <v>44</v>
      </c>
      <c r="H1580" s="1" t="s">
        <v>34</v>
      </c>
      <c r="I1580" s="1" t="s">
        <v>22</v>
      </c>
      <c r="J1580" s="3">
        <v>1794</v>
      </c>
      <c r="K1580" s="1" t="s">
        <v>499</v>
      </c>
      <c r="L1580" s="1" t="s">
        <v>22</v>
      </c>
      <c r="M1580" s="1" t="s">
        <v>22</v>
      </c>
      <c r="N1580" s="1" t="s">
        <v>897</v>
      </c>
      <c r="O1580" s="2">
        <v>41639</v>
      </c>
      <c r="P1580" s="2">
        <v>41663</v>
      </c>
      <c r="Q1580" s="1" t="s">
        <v>23</v>
      </c>
    </row>
    <row r="1581" spans="1:17" x14ac:dyDescent="0.25">
      <c r="A1581" s="1" t="s">
        <v>24</v>
      </c>
      <c r="B1581" s="1" t="s">
        <v>541</v>
      </c>
      <c r="C1581" s="1" t="s">
        <v>897</v>
      </c>
      <c r="D1581" s="1" t="s">
        <v>906</v>
      </c>
      <c r="E1581" s="1" t="s">
        <v>541</v>
      </c>
      <c r="F1581" s="1" t="s">
        <v>505</v>
      </c>
      <c r="G1581" s="1" t="s">
        <v>204</v>
      </c>
      <c r="H1581" s="1" t="s">
        <v>21</v>
      </c>
      <c r="I1581" s="1" t="s">
        <v>22</v>
      </c>
      <c r="J1581" s="3">
        <v>372326</v>
      </c>
      <c r="K1581" s="1" t="s">
        <v>215</v>
      </c>
      <c r="L1581" s="1" t="s">
        <v>22</v>
      </c>
      <c r="M1581" s="1" t="s">
        <v>22</v>
      </c>
      <c r="N1581" s="1" t="s">
        <v>897</v>
      </c>
      <c r="O1581" s="2">
        <v>41639</v>
      </c>
      <c r="P1581" s="2">
        <v>41663</v>
      </c>
      <c r="Q1581" s="1" t="s">
        <v>23</v>
      </c>
    </row>
    <row r="1582" spans="1:17" x14ac:dyDescent="0.25">
      <c r="A1582" s="1" t="s">
        <v>206</v>
      </c>
      <c r="B1582" s="1" t="s">
        <v>541</v>
      </c>
      <c r="C1582" s="1" t="s">
        <v>907</v>
      </c>
      <c r="D1582" s="1" t="s">
        <v>833</v>
      </c>
      <c r="E1582" s="1" t="s">
        <v>541</v>
      </c>
      <c r="F1582" s="1" t="s">
        <v>118</v>
      </c>
      <c r="G1582" s="1" t="s">
        <v>386</v>
      </c>
      <c r="H1582" s="1" t="s">
        <v>21</v>
      </c>
      <c r="I1582" s="1" t="s">
        <v>22</v>
      </c>
      <c r="J1582" s="3">
        <v>-11435.53</v>
      </c>
      <c r="K1582" s="1" t="s">
        <v>847</v>
      </c>
      <c r="L1582" s="1" t="s">
        <v>22</v>
      </c>
      <c r="M1582" s="1" t="s">
        <v>22</v>
      </c>
      <c r="N1582" s="1" t="s">
        <v>907</v>
      </c>
      <c r="O1582" s="2">
        <v>41639</v>
      </c>
      <c r="P1582" s="2">
        <v>41648</v>
      </c>
      <c r="Q1582" s="1" t="s">
        <v>23</v>
      </c>
    </row>
    <row r="1583" spans="1:17" x14ac:dyDescent="0.25">
      <c r="A1583" s="1" t="s">
        <v>54</v>
      </c>
      <c r="B1583" s="1" t="s">
        <v>25</v>
      </c>
      <c r="C1583" s="1" t="s">
        <v>269</v>
      </c>
      <c r="D1583" s="1" t="s">
        <v>681</v>
      </c>
      <c r="E1583" s="1" t="s">
        <v>541</v>
      </c>
      <c r="F1583" s="1" t="s">
        <v>19</v>
      </c>
      <c r="G1583" s="1" t="s">
        <v>187</v>
      </c>
      <c r="H1583" s="1" t="s">
        <v>21</v>
      </c>
      <c r="I1583" s="1" t="s">
        <v>22</v>
      </c>
      <c r="J1583" s="3">
        <v>-75116</v>
      </c>
      <c r="K1583" s="1" t="s">
        <v>268</v>
      </c>
      <c r="L1583" s="1" t="s">
        <v>22</v>
      </c>
      <c r="M1583" s="1" t="s">
        <v>22</v>
      </c>
      <c r="N1583" s="1" t="s">
        <v>267</v>
      </c>
      <c r="O1583" s="2">
        <v>41639</v>
      </c>
      <c r="P1583" s="2">
        <v>41654</v>
      </c>
      <c r="Q1583" s="1" t="s">
        <v>23</v>
      </c>
    </row>
    <row r="1584" spans="1:17" x14ac:dyDescent="0.25">
      <c r="A1584" s="1" t="s">
        <v>54</v>
      </c>
      <c r="B1584" s="1" t="s">
        <v>25</v>
      </c>
      <c r="C1584" s="1" t="s">
        <v>269</v>
      </c>
      <c r="D1584" s="1" t="s">
        <v>681</v>
      </c>
      <c r="E1584" s="1" t="s">
        <v>541</v>
      </c>
      <c r="F1584" s="1" t="s">
        <v>19</v>
      </c>
      <c r="G1584" s="1" t="s">
        <v>187</v>
      </c>
      <c r="H1584" s="1" t="s">
        <v>21</v>
      </c>
      <c r="I1584" s="1" t="s">
        <v>22</v>
      </c>
      <c r="J1584" s="3">
        <v>-631</v>
      </c>
      <c r="K1584" s="1" t="s">
        <v>268</v>
      </c>
      <c r="L1584" s="1" t="s">
        <v>22</v>
      </c>
      <c r="M1584" s="1" t="s">
        <v>22</v>
      </c>
      <c r="N1584" s="1" t="s">
        <v>267</v>
      </c>
      <c r="O1584" s="2">
        <v>41639</v>
      </c>
      <c r="P1584" s="2">
        <v>41654</v>
      </c>
      <c r="Q1584" s="1" t="s">
        <v>23</v>
      </c>
    </row>
    <row r="1585" spans="1:17" x14ac:dyDescent="0.25">
      <c r="A1585" s="1" t="s">
        <v>24</v>
      </c>
      <c r="B1585" s="1" t="s">
        <v>541</v>
      </c>
      <c r="C1585" s="1" t="s">
        <v>897</v>
      </c>
      <c r="D1585" s="1" t="s">
        <v>713</v>
      </c>
      <c r="E1585" s="1" t="s">
        <v>541</v>
      </c>
      <c r="F1585" s="1" t="s">
        <v>19</v>
      </c>
      <c r="G1585" s="1" t="s">
        <v>388</v>
      </c>
      <c r="H1585" s="1" t="s">
        <v>21</v>
      </c>
      <c r="I1585" s="1" t="s">
        <v>22</v>
      </c>
      <c r="J1585" s="3">
        <v>2315</v>
      </c>
      <c r="K1585" s="1" t="s">
        <v>463</v>
      </c>
      <c r="L1585" s="1" t="s">
        <v>22</v>
      </c>
      <c r="M1585" s="1" t="s">
        <v>22</v>
      </c>
      <c r="N1585" s="1" t="s">
        <v>897</v>
      </c>
      <c r="O1585" s="2">
        <v>41639</v>
      </c>
      <c r="P1585" s="2">
        <v>41663</v>
      </c>
      <c r="Q1585" s="1" t="s">
        <v>23</v>
      </c>
    </row>
    <row r="1586" spans="1:17" x14ac:dyDescent="0.25">
      <c r="A1586" s="1" t="s">
        <v>54</v>
      </c>
      <c r="B1586" s="1" t="s">
        <v>25</v>
      </c>
      <c r="C1586" s="1" t="s">
        <v>55</v>
      </c>
      <c r="D1586" s="1" t="s">
        <v>629</v>
      </c>
      <c r="E1586" s="1" t="s">
        <v>541</v>
      </c>
      <c r="F1586" s="1" t="s">
        <v>19</v>
      </c>
      <c r="G1586" s="1" t="s">
        <v>44</v>
      </c>
      <c r="H1586" s="1" t="s">
        <v>34</v>
      </c>
      <c r="I1586" s="1" t="s">
        <v>22</v>
      </c>
      <c r="J1586" s="3">
        <v>1726000</v>
      </c>
      <c r="K1586" s="1" t="s">
        <v>135</v>
      </c>
      <c r="L1586" s="1" t="s">
        <v>22</v>
      </c>
      <c r="M1586" s="1" t="s">
        <v>22</v>
      </c>
      <c r="N1586" s="1" t="s">
        <v>52</v>
      </c>
      <c r="O1586" s="2">
        <v>41639</v>
      </c>
      <c r="P1586" s="2">
        <v>41653</v>
      </c>
      <c r="Q1586" s="1" t="s">
        <v>23</v>
      </c>
    </row>
    <row r="1587" spans="1:17" x14ac:dyDescent="0.25">
      <c r="A1587" s="1" t="s">
        <v>54</v>
      </c>
      <c r="B1587" s="1" t="s">
        <v>25</v>
      </c>
      <c r="C1587" s="1" t="s">
        <v>55</v>
      </c>
      <c r="D1587" s="1" t="s">
        <v>845</v>
      </c>
      <c r="E1587" s="1" t="s">
        <v>541</v>
      </c>
      <c r="F1587" s="1" t="s">
        <v>19</v>
      </c>
      <c r="G1587" s="1" t="s">
        <v>48</v>
      </c>
      <c r="H1587" s="1" t="s">
        <v>49</v>
      </c>
      <c r="I1587" s="1" t="s">
        <v>22</v>
      </c>
      <c r="J1587" s="3">
        <v>-31000</v>
      </c>
      <c r="K1587" s="1" t="s">
        <v>53</v>
      </c>
      <c r="L1587" s="1" t="s">
        <v>22</v>
      </c>
      <c r="M1587" s="1" t="s">
        <v>22</v>
      </c>
      <c r="N1587" s="1" t="s">
        <v>52</v>
      </c>
      <c r="O1587" s="2">
        <v>41639</v>
      </c>
      <c r="P1587" s="2">
        <v>41653</v>
      </c>
      <c r="Q1587" s="1" t="s">
        <v>23</v>
      </c>
    </row>
    <row r="1588" spans="1:17" x14ac:dyDescent="0.25">
      <c r="A1588" s="1" t="s">
        <v>24</v>
      </c>
      <c r="B1588" s="1" t="s">
        <v>541</v>
      </c>
      <c r="C1588" s="1" t="s">
        <v>897</v>
      </c>
      <c r="D1588" s="1" t="s">
        <v>629</v>
      </c>
      <c r="E1588" s="1" t="s">
        <v>541</v>
      </c>
      <c r="F1588" s="1" t="s">
        <v>19</v>
      </c>
      <c r="G1588" s="1" t="s">
        <v>44</v>
      </c>
      <c r="H1588" s="1" t="s">
        <v>34</v>
      </c>
      <c r="I1588" s="1" t="s">
        <v>22</v>
      </c>
      <c r="J1588" s="3">
        <v>-152250</v>
      </c>
      <c r="K1588" s="1" t="s">
        <v>45</v>
      </c>
      <c r="L1588" s="1" t="s">
        <v>22</v>
      </c>
      <c r="M1588" s="1" t="s">
        <v>22</v>
      </c>
      <c r="N1588" s="1" t="s">
        <v>897</v>
      </c>
      <c r="O1588" s="2">
        <v>41639</v>
      </c>
      <c r="P1588" s="2">
        <v>41663</v>
      </c>
      <c r="Q1588" s="1" t="s">
        <v>23</v>
      </c>
    </row>
    <row r="1589" spans="1:17" x14ac:dyDescent="0.25">
      <c r="A1589" s="1" t="s">
        <v>24</v>
      </c>
      <c r="B1589" s="1" t="s">
        <v>541</v>
      </c>
      <c r="C1589" s="1" t="s">
        <v>908</v>
      </c>
      <c r="D1589" s="1" t="s">
        <v>681</v>
      </c>
      <c r="E1589" s="1" t="s">
        <v>541</v>
      </c>
      <c r="F1589" s="1" t="s">
        <v>19</v>
      </c>
      <c r="G1589" s="1" t="s">
        <v>187</v>
      </c>
      <c r="H1589" s="1" t="s">
        <v>21</v>
      </c>
      <c r="I1589" s="1" t="s">
        <v>22</v>
      </c>
      <c r="J1589" s="3">
        <v>134980</v>
      </c>
      <c r="K1589" s="1" t="s">
        <v>909</v>
      </c>
      <c r="L1589" s="1" t="s">
        <v>22</v>
      </c>
      <c r="M1589" s="1" t="s">
        <v>22</v>
      </c>
      <c r="N1589" s="1" t="s">
        <v>908</v>
      </c>
      <c r="O1589" s="2">
        <v>41639</v>
      </c>
      <c r="P1589" s="2">
        <v>41663</v>
      </c>
      <c r="Q1589" s="1" t="s">
        <v>23</v>
      </c>
    </row>
    <row r="1590" spans="1:17" x14ac:dyDescent="0.25">
      <c r="A1590" s="1" t="s">
        <v>206</v>
      </c>
      <c r="B1590" s="1" t="s">
        <v>541</v>
      </c>
      <c r="C1590" s="1" t="s">
        <v>910</v>
      </c>
      <c r="D1590" s="1" t="s">
        <v>780</v>
      </c>
      <c r="E1590" s="1" t="s">
        <v>541</v>
      </c>
      <c r="F1590" s="1" t="s">
        <v>19</v>
      </c>
      <c r="G1590" s="1" t="s">
        <v>43</v>
      </c>
      <c r="H1590" s="1" t="s">
        <v>21</v>
      </c>
      <c r="I1590" s="1" t="s">
        <v>22</v>
      </c>
      <c r="J1590" s="3">
        <v>54162</v>
      </c>
      <c r="K1590" s="1" t="s">
        <v>794</v>
      </c>
      <c r="L1590" s="1" t="s">
        <v>22</v>
      </c>
      <c r="M1590" s="1" t="s">
        <v>22</v>
      </c>
      <c r="N1590" s="1" t="s">
        <v>910</v>
      </c>
      <c r="O1590" s="2">
        <v>41670</v>
      </c>
      <c r="P1590" s="2">
        <v>41680</v>
      </c>
      <c r="Q1590" s="1" t="s">
        <v>23</v>
      </c>
    </row>
    <row r="1591" spans="1:17" x14ac:dyDescent="0.25">
      <c r="A1591" s="1" t="s">
        <v>206</v>
      </c>
      <c r="B1591" s="1" t="s">
        <v>541</v>
      </c>
      <c r="C1591" s="1" t="s">
        <v>911</v>
      </c>
      <c r="D1591" s="1" t="s">
        <v>777</v>
      </c>
      <c r="E1591" s="1" t="s">
        <v>541</v>
      </c>
      <c r="F1591" s="1" t="s">
        <v>19</v>
      </c>
      <c r="G1591" s="1" t="s">
        <v>778</v>
      </c>
      <c r="H1591" s="1" t="s">
        <v>21</v>
      </c>
      <c r="I1591" s="1" t="s">
        <v>22</v>
      </c>
      <c r="J1591" s="3">
        <v>10251</v>
      </c>
      <c r="K1591" s="1" t="s">
        <v>796</v>
      </c>
      <c r="L1591" s="1" t="s">
        <v>22</v>
      </c>
      <c r="M1591" s="1" t="s">
        <v>22</v>
      </c>
      <c r="N1591" s="1" t="s">
        <v>911</v>
      </c>
      <c r="O1591" s="2">
        <v>41670</v>
      </c>
      <c r="P1591" s="2">
        <v>41680</v>
      </c>
      <c r="Q1591" s="1" t="s">
        <v>23</v>
      </c>
    </row>
    <row r="1592" spans="1:17" x14ac:dyDescent="0.25">
      <c r="A1592" s="1" t="s">
        <v>24</v>
      </c>
      <c r="B1592" s="1" t="s">
        <v>541</v>
      </c>
      <c r="C1592" s="1" t="s">
        <v>912</v>
      </c>
      <c r="D1592" s="1" t="s">
        <v>666</v>
      </c>
      <c r="E1592" s="1" t="s">
        <v>541</v>
      </c>
      <c r="F1592" s="1" t="s">
        <v>19</v>
      </c>
      <c r="G1592" s="1" t="s">
        <v>174</v>
      </c>
      <c r="H1592" s="1" t="s">
        <v>175</v>
      </c>
      <c r="I1592" s="1" t="s">
        <v>22</v>
      </c>
      <c r="J1592" s="3">
        <v>613.98</v>
      </c>
      <c r="K1592" s="1" t="s">
        <v>744</v>
      </c>
      <c r="L1592" s="1" t="s">
        <v>22</v>
      </c>
      <c r="M1592" s="1" t="s">
        <v>22</v>
      </c>
      <c r="N1592" s="1" t="s">
        <v>912</v>
      </c>
      <c r="O1592" s="2">
        <v>41670</v>
      </c>
      <c r="P1592" s="2">
        <v>41680</v>
      </c>
      <c r="Q1592" s="1" t="s">
        <v>23</v>
      </c>
    </row>
    <row r="1593" spans="1:17" x14ac:dyDescent="0.25">
      <c r="A1593" s="1" t="s">
        <v>206</v>
      </c>
      <c r="B1593" s="1" t="s">
        <v>541</v>
      </c>
      <c r="C1593" s="1" t="s">
        <v>913</v>
      </c>
      <c r="D1593" s="1" t="s">
        <v>833</v>
      </c>
      <c r="E1593" s="1" t="s">
        <v>541</v>
      </c>
      <c r="F1593" s="1" t="s">
        <v>118</v>
      </c>
      <c r="G1593" s="1" t="s">
        <v>386</v>
      </c>
      <c r="H1593" s="1" t="s">
        <v>21</v>
      </c>
      <c r="I1593" s="1" t="s">
        <v>22</v>
      </c>
      <c r="J1593" s="3">
        <v>-11435.53</v>
      </c>
      <c r="K1593" s="1" t="s">
        <v>847</v>
      </c>
      <c r="L1593" s="1" t="s">
        <v>22</v>
      </c>
      <c r="M1593" s="1" t="s">
        <v>22</v>
      </c>
      <c r="N1593" s="1" t="s">
        <v>913</v>
      </c>
      <c r="O1593" s="2">
        <v>41670</v>
      </c>
      <c r="P1593" s="2">
        <v>41680</v>
      </c>
      <c r="Q1593" s="1" t="s">
        <v>23</v>
      </c>
    </row>
    <row r="1594" spans="1:17" x14ac:dyDescent="0.25">
      <c r="A1594" s="1" t="s">
        <v>206</v>
      </c>
      <c r="B1594" s="1" t="s">
        <v>541</v>
      </c>
      <c r="C1594" s="1" t="s">
        <v>914</v>
      </c>
      <c r="D1594" s="1" t="s">
        <v>780</v>
      </c>
      <c r="E1594" s="1" t="s">
        <v>541</v>
      </c>
      <c r="F1594" s="1" t="s">
        <v>19</v>
      </c>
      <c r="G1594" s="1" t="s">
        <v>43</v>
      </c>
      <c r="H1594" s="1" t="s">
        <v>21</v>
      </c>
      <c r="I1594" s="1" t="s">
        <v>22</v>
      </c>
      <c r="J1594" s="3">
        <v>54162</v>
      </c>
      <c r="K1594" s="1" t="s">
        <v>794</v>
      </c>
      <c r="L1594" s="1" t="s">
        <v>22</v>
      </c>
      <c r="M1594" s="1" t="s">
        <v>22</v>
      </c>
      <c r="N1594" s="1" t="s">
        <v>914</v>
      </c>
      <c r="O1594" s="2">
        <v>41698</v>
      </c>
      <c r="P1594" s="2">
        <v>41708</v>
      </c>
      <c r="Q1594" s="1" t="s">
        <v>23</v>
      </c>
    </row>
    <row r="1595" spans="1:17" x14ac:dyDescent="0.25">
      <c r="A1595" s="1" t="s">
        <v>206</v>
      </c>
      <c r="B1595" s="1" t="s">
        <v>541</v>
      </c>
      <c r="C1595" s="1" t="s">
        <v>915</v>
      </c>
      <c r="D1595" s="1" t="s">
        <v>777</v>
      </c>
      <c r="E1595" s="1" t="s">
        <v>541</v>
      </c>
      <c r="F1595" s="1" t="s">
        <v>19</v>
      </c>
      <c r="G1595" s="1" t="s">
        <v>778</v>
      </c>
      <c r="H1595" s="1" t="s">
        <v>21</v>
      </c>
      <c r="I1595" s="1" t="s">
        <v>22</v>
      </c>
      <c r="J1595" s="3">
        <v>10251</v>
      </c>
      <c r="K1595" s="1" t="s">
        <v>796</v>
      </c>
      <c r="L1595" s="1" t="s">
        <v>22</v>
      </c>
      <c r="M1595" s="1" t="s">
        <v>22</v>
      </c>
      <c r="N1595" s="1" t="s">
        <v>915</v>
      </c>
      <c r="O1595" s="2">
        <v>41698</v>
      </c>
      <c r="P1595" s="2">
        <v>41708</v>
      </c>
      <c r="Q1595" s="1" t="s">
        <v>23</v>
      </c>
    </row>
    <row r="1596" spans="1:17" x14ac:dyDescent="0.25">
      <c r="A1596" s="1" t="s">
        <v>24</v>
      </c>
      <c r="B1596" s="1" t="s">
        <v>541</v>
      </c>
      <c r="C1596" s="1" t="s">
        <v>916</v>
      </c>
      <c r="D1596" s="1" t="s">
        <v>666</v>
      </c>
      <c r="E1596" s="1" t="s">
        <v>541</v>
      </c>
      <c r="F1596" s="1" t="s">
        <v>19</v>
      </c>
      <c r="G1596" s="1" t="s">
        <v>174</v>
      </c>
      <c r="H1596" s="1" t="s">
        <v>175</v>
      </c>
      <c r="I1596" s="1" t="s">
        <v>22</v>
      </c>
      <c r="J1596" s="3">
        <v>613.98</v>
      </c>
      <c r="K1596" s="1" t="s">
        <v>744</v>
      </c>
      <c r="L1596" s="1" t="s">
        <v>22</v>
      </c>
      <c r="M1596" s="1" t="s">
        <v>22</v>
      </c>
      <c r="N1596" s="1" t="s">
        <v>916</v>
      </c>
      <c r="O1596" s="2">
        <v>41698</v>
      </c>
      <c r="P1596" s="2">
        <v>41708</v>
      </c>
      <c r="Q1596" s="1" t="s">
        <v>23</v>
      </c>
    </row>
    <row r="1597" spans="1:17" x14ac:dyDescent="0.25">
      <c r="A1597" s="1" t="s">
        <v>206</v>
      </c>
      <c r="B1597" s="1" t="s">
        <v>541</v>
      </c>
      <c r="C1597" s="1" t="s">
        <v>917</v>
      </c>
      <c r="D1597" s="1" t="s">
        <v>833</v>
      </c>
      <c r="E1597" s="1" t="s">
        <v>541</v>
      </c>
      <c r="F1597" s="1" t="s">
        <v>118</v>
      </c>
      <c r="G1597" s="1" t="s">
        <v>386</v>
      </c>
      <c r="H1597" s="1" t="s">
        <v>21</v>
      </c>
      <c r="I1597" s="1" t="s">
        <v>22</v>
      </c>
      <c r="J1597" s="3">
        <v>-11435.53</v>
      </c>
      <c r="K1597" s="1" t="s">
        <v>847</v>
      </c>
      <c r="L1597" s="1" t="s">
        <v>22</v>
      </c>
      <c r="M1597" s="1" t="s">
        <v>22</v>
      </c>
      <c r="N1597" s="1" t="s">
        <v>917</v>
      </c>
      <c r="O1597" s="2">
        <v>41698</v>
      </c>
      <c r="P1597" s="2">
        <v>41708</v>
      </c>
      <c r="Q1597" s="1" t="s">
        <v>23</v>
      </c>
    </row>
    <row r="1598" spans="1:17" x14ac:dyDescent="0.25">
      <c r="A1598" s="1" t="s">
        <v>206</v>
      </c>
      <c r="B1598" s="1" t="s">
        <v>541</v>
      </c>
      <c r="C1598" s="1" t="s">
        <v>918</v>
      </c>
      <c r="D1598" s="1" t="s">
        <v>780</v>
      </c>
      <c r="E1598" s="1" t="s">
        <v>541</v>
      </c>
      <c r="F1598" s="1" t="s">
        <v>19</v>
      </c>
      <c r="G1598" s="1" t="s">
        <v>43</v>
      </c>
      <c r="H1598" s="1" t="s">
        <v>21</v>
      </c>
      <c r="I1598" s="1" t="s">
        <v>22</v>
      </c>
      <c r="J1598" s="3">
        <v>54162</v>
      </c>
      <c r="K1598" s="1" t="s">
        <v>794</v>
      </c>
      <c r="L1598" s="1" t="s">
        <v>22</v>
      </c>
      <c r="M1598" s="1" t="s">
        <v>22</v>
      </c>
      <c r="N1598" s="1" t="s">
        <v>918</v>
      </c>
      <c r="O1598" s="2">
        <v>41729</v>
      </c>
      <c r="P1598" s="2">
        <v>41730</v>
      </c>
      <c r="Q1598" s="1" t="s">
        <v>23</v>
      </c>
    </row>
    <row r="1599" spans="1:17" x14ac:dyDescent="0.25">
      <c r="A1599" s="1" t="s">
        <v>206</v>
      </c>
      <c r="B1599" s="1" t="s">
        <v>541</v>
      </c>
      <c r="C1599" s="1" t="s">
        <v>919</v>
      </c>
      <c r="D1599" s="1" t="s">
        <v>777</v>
      </c>
      <c r="E1599" s="1" t="s">
        <v>541</v>
      </c>
      <c r="F1599" s="1" t="s">
        <v>19</v>
      </c>
      <c r="G1599" s="1" t="s">
        <v>778</v>
      </c>
      <c r="H1599" s="1" t="s">
        <v>21</v>
      </c>
      <c r="I1599" s="1" t="s">
        <v>22</v>
      </c>
      <c r="J1599" s="3">
        <v>10251</v>
      </c>
      <c r="K1599" s="1" t="s">
        <v>796</v>
      </c>
      <c r="L1599" s="1" t="s">
        <v>22</v>
      </c>
      <c r="M1599" s="1" t="s">
        <v>22</v>
      </c>
      <c r="N1599" s="1" t="s">
        <v>919</v>
      </c>
      <c r="O1599" s="2">
        <v>41729</v>
      </c>
      <c r="P1599" s="2">
        <v>41730</v>
      </c>
      <c r="Q1599" s="1" t="s">
        <v>23</v>
      </c>
    </row>
    <row r="1600" spans="1:17" x14ac:dyDescent="0.25">
      <c r="A1600" s="1" t="s">
        <v>24</v>
      </c>
      <c r="B1600" s="1" t="s">
        <v>541</v>
      </c>
      <c r="C1600" s="1" t="s">
        <v>920</v>
      </c>
      <c r="D1600" s="1" t="s">
        <v>666</v>
      </c>
      <c r="E1600" s="1" t="s">
        <v>541</v>
      </c>
      <c r="F1600" s="1" t="s">
        <v>19</v>
      </c>
      <c r="G1600" s="1" t="s">
        <v>174</v>
      </c>
      <c r="H1600" s="1" t="s">
        <v>175</v>
      </c>
      <c r="I1600" s="1" t="s">
        <v>22</v>
      </c>
      <c r="J1600" s="3">
        <v>613.98</v>
      </c>
      <c r="K1600" s="1" t="s">
        <v>744</v>
      </c>
      <c r="L1600" s="1" t="s">
        <v>22</v>
      </c>
      <c r="M1600" s="1" t="s">
        <v>22</v>
      </c>
      <c r="N1600" s="1" t="s">
        <v>920</v>
      </c>
      <c r="O1600" s="2">
        <v>41729</v>
      </c>
      <c r="P1600" s="2">
        <v>41730</v>
      </c>
      <c r="Q1600" s="1" t="s">
        <v>23</v>
      </c>
    </row>
    <row r="1601" spans="1:17" x14ac:dyDescent="0.25">
      <c r="A1601" s="1" t="s">
        <v>24</v>
      </c>
      <c r="B1601" s="1" t="s">
        <v>25</v>
      </c>
      <c r="C1601" s="1" t="s">
        <v>70</v>
      </c>
      <c r="D1601" s="1" t="s">
        <v>720</v>
      </c>
      <c r="E1601" s="1" t="s">
        <v>541</v>
      </c>
      <c r="F1601" s="1" t="s">
        <v>19</v>
      </c>
      <c r="G1601" s="1" t="s">
        <v>380</v>
      </c>
      <c r="H1601" s="1" t="s">
        <v>49</v>
      </c>
      <c r="I1601" s="1" t="s">
        <v>22</v>
      </c>
      <c r="J1601" s="3">
        <v>-30000</v>
      </c>
      <c r="K1601" s="1" t="s">
        <v>506</v>
      </c>
      <c r="L1601" s="1" t="s">
        <v>22</v>
      </c>
      <c r="M1601" s="1" t="s">
        <v>22</v>
      </c>
      <c r="N1601" s="1" t="s">
        <v>70</v>
      </c>
      <c r="O1601" s="2">
        <v>41729</v>
      </c>
      <c r="P1601" s="2">
        <v>41736</v>
      </c>
      <c r="Q1601" s="1" t="s">
        <v>23</v>
      </c>
    </row>
    <row r="1602" spans="1:17" x14ac:dyDescent="0.25">
      <c r="A1602" s="1" t="s">
        <v>24</v>
      </c>
      <c r="B1602" s="1" t="s">
        <v>25</v>
      </c>
      <c r="C1602" s="1" t="s">
        <v>70</v>
      </c>
      <c r="D1602" s="1" t="s">
        <v>845</v>
      </c>
      <c r="E1602" s="1" t="s">
        <v>541</v>
      </c>
      <c r="F1602" s="1" t="s">
        <v>19</v>
      </c>
      <c r="G1602" s="1" t="s">
        <v>48</v>
      </c>
      <c r="H1602" s="1" t="s">
        <v>49</v>
      </c>
      <c r="I1602" s="1" t="s">
        <v>22</v>
      </c>
      <c r="J1602" s="3">
        <v>26000</v>
      </c>
      <c r="K1602" s="1" t="s">
        <v>94</v>
      </c>
      <c r="L1602" s="1" t="s">
        <v>22</v>
      </c>
      <c r="M1602" s="1" t="s">
        <v>22</v>
      </c>
      <c r="N1602" s="1" t="s">
        <v>70</v>
      </c>
      <c r="O1602" s="2">
        <v>41729</v>
      </c>
      <c r="P1602" s="2">
        <v>41736</v>
      </c>
      <c r="Q1602" s="1" t="s">
        <v>23</v>
      </c>
    </row>
    <row r="1603" spans="1:17" x14ac:dyDescent="0.25">
      <c r="A1603" s="1" t="s">
        <v>24</v>
      </c>
      <c r="B1603" s="1" t="s">
        <v>25</v>
      </c>
      <c r="C1603" s="1" t="s">
        <v>70</v>
      </c>
      <c r="D1603" s="1" t="s">
        <v>629</v>
      </c>
      <c r="E1603" s="1" t="s">
        <v>541</v>
      </c>
      <c r="F1603" s="1" t="s">
        <v>19</v>
      </c>
      <c r="G1603" s="1" t="s">
        <v>44</v>
      </c>
      <c r="H1603" s="1" t="s">
        <v>34</v>
      </c>
      <c r="I1603" s="1" t="s">
        <v>22</v>
      </c>
      <c r="J1603" s="3">
        <v>187000</v>
      </c>
      <c r="K1603" s="1" t="s">
        <v>142</v>
      </c>
      <c r="L1603" s="1" t="s">
        <v>22</v>
      </c>
      <c r="M1603" s="1" t="s">
        <v>22</v>
      </c>
      <c r="N1603" s="1" t="s">
        <v>70</v>
      </c>
      <c r="O1603" s="2">
        <v>41729</v>
      </c>
      <c r="P1603" s="2">
        <v>41736</v>
      </c>
      <c r="Q1603" s="1" t="s">
        <v>23</v>
      </c>
    </row>
    <row r="1604" spans="1:17" x14ac:dyDescent="0.25">
      <c r="A1604" s="1" t="s">
        <v>24</v>
      </c>
      <c r="B1604" s="1" t="s">
        <v>25</v>
      </c>
      <c r="C1604" s="1" t="s">
        <v>70</v>
      </c>
      <c r="D1604" s="1" t="s">
        <v>670</v>
      </c>
      <c r="E1604" s="1" t="s">
        <v>541</v>
      </c>
      <c r="F1604" s="1" t="s">
        <v>19</v>
      </c>
      <c r="G1604" s="1" t="s">
        <v>61</v>
      </c>
      <c r="H1604" s="1" t="s">
        <v>49</v>
      </c>
      <c r="I1604" s="1" t="s">
        <v>22</v>
      </c>
      <c r="J1604" s="3">
        <v>-27000</v>
      </c>
      <c r="K1604" s="1" t="s">
        <v>171</v>
      </c>
      <c r="L1604" s="1" t="s">
        <v>22</v>
      </c>
      <c r="M1604" s="1" t="s">
        <v>22</v>
      </c>
      <c r="N1604" s="1" t="s">
        <v>70</v>
      </c>
      <c r="O1604" s="2">
        <v>41729</v>
      </c>
      <c r="P1604" s="2">
        <v>41736</v>
      </c>
      <c r="Q1604" s="1" t="s">
        <v>23</v>
      </c>
    </row>
    <row r="1605" spans="1:17" x14ac:dyDescent="0.25">
      <c r="A1605" s="1" t="s">
        <v>206</v>
      </c>
      <c r="B1605" s="1" t="s">
        <v>541</v>
      </c>
      <c r="C1605" s="1" t="s">
        <v>921</v>
      </c>
      <c r="D1605" s="1" t="s">
        <v>833</v>
      </c>
      <c r="E1605" s="1" t="s">
        <v>541</v>
      </c>
      <c r="F1605" s="1" t="s">
        <v>118</v>
      </c>
      <c r="G1605" s="1" t="s">
        <v>386</v>
      </c>
      <c r="H1605" s="1" t="s">
        <v>21</v>
      </c>
      <c r="I1605" s="1" t="s">
        <v>22</v>
      </c>
      <c r="J1605" s="3">
        <v>-11435.53</v>
      </c>
      <c r="K1605" s="1" t="s">
        <v>847</v>
      </c>
      <c r="L1605" s="1" t="s">
        <v>22</v>
      </c>
      <c r="M1605" s="1" t="s">
        <v>22</v>
      </c>
      <c r="N1605" s="1" t="s">
        <v>921</v>
      </c>
      <c r="O1605" s="2">
        <v>41729</v>
      </c>
      <c r="P1605" s="2">
        <v>41730</v>
      </c>
      <c r="Q1605" s="1" t="s">
        <v>23</v>
      </c>
    </row>
    <row r="1606" spans="1:17" x14ac:dyDescent="0.25">
      <c r="A1606" s="1" t="s">
        <v>24</v>
      </c>
      <c r="B1606" s="1" t="s">
        <v>25</v>
      </c>
      <c r="C1606" s="1" t="s">
        <v>221</v>
      </c>
      <c r="D1606" s="1" t="s">
        <v>681</v>
      </c>
      <c r="E1606" s="1" t="s">
        <v>541</v>
      </c>
      <c r="F1606" s="1" t="s">
        <v>19</v>
      </c>
      <c r="G1606" s="1" t="s">
        <v>187</v>
      </c>
      <c r="H1606" s="1" t="s">
        <v>21</v>
      </c>
      <c r="I1606" s="1" t="s">
        <v>22</v>
      </c>
      <c r="J1606" s="3">
        <v>-43987</v>
      </c>
      <c r="K1606" s="1" t="s">
        <v>250</v>
      </c>
      <c r="L1606" s="1" t="s">
        <v>22</v>
      </c>
      <c r="M1606" s="1" t="s">
        <v>22</v>
      </c>
      <c r="N1606" s="1" t="s">
        <v>221</v>
      </c>
      <c r="O1606" s="2">
        <v>41729</v>
      </c>
      <c r="P1606" s="2">
        <v>41737</v>
      </c>
      <c r="Q1606" s="1" t="s">
        <v>23</v>
      </c>
    </row>
    <row r="1607" spans="1:17" x14ac:dyDescent="0.25">
      <c r="A1607" s="1" t="s">
        <v>24</v>
      </c>
      <c r="B1607" s="1" t="s">
        <v>25</v>
      </c>
      <c r="C1607" s="1" t="s">
        <v>221</v>
      </c>
      <c r="D1607" s="1" t="s">
        <v>681</v>
      </c>
      <c r="E1607" s="1" t="s">
        <v>541</v>
      </c>
      <c r="F1607" s="1" t="s">
        <v>19</v>
      </c>
      <c r="G1607" s="1" t="s">
        <v>187</v>
      </c>
      <c r="H1607" s="1" t="s">
        <v>21</v>
      </c>
      <c r="I1607" s="1" t="s">
        <v>22</v>
      </c>
      <c r="J1607" s="3">
        <v>0</v>
      </c>
      <c r="K1607" s="1" t="s">
        <v>250</v>
      </c>
      <c r="L1607" s="1" t="s">
        <v>22</v>
      </c>
      <c r="M1607" s="1" t="s">
        <v>22</v>
      </c>
      <c r="N1607" s="1" t="s">
        <v>221</v>
      </c>
      <c r="O1607" s="2">
        <v>41729</v>
      </c>
      <c r="P1607" s="2">
        <v>41737</v>
      </c>
      <c r="Q1607" s="1" t="s">
        <v>23</v>
      </c>
    </row>
    <row r="1608" spans="1:17" x14ac:dyDescent="0.25">
      <c r="A1608" s="1" t="s">
        <v>206</v>
      </c>
      <c r="B1608" s="1" t="s">
        <v>541</v>
      </c>
      <c r="C1608" s="1" t="s">
        <v>922</v>
      </c>
      <c r="D1608" s="1" t="s">
        <v>780</v>
      </c>
      <c r="E1608" s="1" t="s">
        <v>541</v>
      </c>
      <c r="F1608" s="1" t="s">
        <v>19</v>
      </c>
      <c r="G1608" s="1" t="s">
        <v>43</v>
      </c>
      <c r="H1608" s="1" t="s">
        <v>21</v>
      </c>
      <c r="I1608" s="1" t="s">
        <v>22</v>
      </c>
      <c r="J1608" s="3">
        <v>54162</v>
      </c>
      <c r="K1608" s="1" t="s">
        <v>794</v>
      </c>
      <c r="L1608" s="1" t="s">
        <v>22</v>
      </c>
      <c r="M1608" s="1" t="s">
        <v>22</v>
      </c>
      <c r="N1608" s="1" t="s">
        <v>922</v>
      </c>
      <c r="O1608" s="2">
        <v>41753</v>
      </c>
      <c r="P1608" s="2">
        <v>41761</v>
      </c>
      <c r="Q1608" s="1" t="s">
        <v>23</v>
      </c>
    </row>
    <row r="1609" spans="1:17" x14ac:dyDescent="0.25">
      <c r="A1609" s="1" t="s">
        <v>206</v>
      </c>
      <c r="B1609" s="1" t="s">
        <v>541</v>
      </c>
      <c r="C1609" s="1" t="s">
        <v>923</v>
      </c>
      <c r="D1609" s="1" t="s">
        <v>777</v>
      </c>
      <c r="E1609" s="1" t="s">
        <v>541</v>
      </c>
      <c r="F1609" s="1" t="s">
        <v>19</v>
      </c>
      <c r="G1609" s="1" t="s">
        <v>778</v>
      </c>
      <c r="H1609" s="1" t="s">
        <v>21</v>
      </c>
      <c r="I1609" s="1" t="s">
        <v>22</v>
      </c>
      <c r="J1609" s="3">
        <v>10251</v>
      </c>
      <c r="K1609" s="1" t="s">
        <v>796</v>
      </c>
      <c r="L1609" s="1" t="s">
        <v>22</v>
      </c>
      <c r="M1609" s="1" t="s">
        <v>22</v>
      </c>
      <c r="N1609" s="1" t="s">
        <v>923</v>
      </c>
      <c r="O1609" s="2">
        <v>41753</v>
      </c>
      <c r="P1609" s="2">
        <v>41761</v>
      </c>
      <c r="Q1609" s="1" t="s">
        <v>23</v>
      </c>
    </row>
    <row r="1610" spans="1:17" x14ac:dyDescent="0.25">
      <c r="A1610" s="1" t="s">
        <v>24</v>
      </c>
      <c r="B1610" s="1" t="s">
        <v>541</v>
      </c>
      <c r="C1610" s="1" t="s">
        <v>924</v>
      </c>
      <c r="D1610" s="1" t="s">
        <v>666</v>
      </c>
      <c r="E1610" s="1" t="s">
        <v>541</v>
      </c>
      <c r="F1610" s="1" t="s">
        <v>19</v>
      </c>
      <c r="G1610" s="1" t="s">
        <v>174</v>
      </c>
      <c r="H1610" s="1" t="s">
        <v>175</v>
      </c>
      <c r="I1610" s="1" t="s">
        <v>22</v>
      </c>
      <c r="J1610" s="3">
        <v>613.98</v>
      </c>
      <c r="K1610" s="1" t="s">
        <v>744</v>
      </c>
      <c r="L1610" s="1" t="s">
        <v>22</v>
      </c>
      <c r="M1610" s="1" t="s">
        <v>22</v>
      </c>
      <c r="N1610" s="1" t="s">
        <v>924</v>
      </c>
      <c r="O1610" s="2">
        <v>41753</v>
      </c>
      <c r="P1610" s="2">
        <v>41761</v>
      </c>
      <c r="Q1610" s="1" t="s">
        <v>23</v>
      </c>
    </row>
    <row r="1611" spans="1:17" x14ac:dyDescent="0.25">
      <c r="A1611" s="1" t="s">
        <v>206</v>
      </c>
      <c r="B1611" s="1" t="s">
        <v>541</v>
      </c>
      <c r="C1611" s="1" t="s">
        <v>925</v>
      </c>
      <c r="D1611" s="1" t="s">
        <v>833</v>
      </c>
      <c r="E1611" s="1" t="s">
        <v>541</v>
      </c>
      <c r="F1611" s="1" t="s">
        <v>118</v>
      </c>
      <c r="G1611" s="1" t="s">
        <v>386</v>
      </c>
      <c r="H1611" s="1" t="s">
        <v>21</v>
      </c>
      <c r="I1611" s="1" t="s">
        <v>22</v>
      </c>
      <c r="J1611" s="3">
        <v>-11435.53</v>
      </c>
      <c r="K1611" s="1" t="s">
        <v>847</v>
      </c>
      <c r="L1611" s="1" t="s">
        <v>22</v>
      </c>
      <c r="M1611" s="1" t="s">
        <v>22</v>
      </c>
      <c r="N1611" s="1" t="s">
        <v>925</v>
      </c>
      <c r="O1611" s="2">
        <v>41753</v>
      </c>
      <c r="P1611" s="2">
        <v>41761</v>
      </c>
      <c r="Q1611" s="1" t="s">
        <v>23</v>
      </c>
    </row>
    <row r="1612" spans="1:17" x14ac:dyDescent="0.25">
      <c r="A1612" s="1" t="s">
        <v>206</v>
      </c>
      <c r="B1612" s="1" t="s">
        <v>541</v>
      </c>
      <c r="C1612" s="1" t="s">
        <v>926</v>
      </c>
      <c r="D1612" s="1" t="s">
        <v>780</v>
      </c>
      <c r="E1612" s="1" t="s">
        <v>541</v>
      </c>
      <c r="F1612" s="1" t="s">
        <v>19</v>
      </c>
      <c r="G1612" s="1" t="s">
        <v>43</v>
      </c>
      <c r="H1612" s="1" t="s">
        <v>21</v>
      </c>
      <c r="I1612" s="1" t="s">
        <v>22</v>
      </c>
      <c r="J1612" s="3">
        <v>54162</v>
      </c>
      <c r="K1612" s="1" t="s">
        <v>794</v>
      </c>
      <c r="L1612" s="1" t="s">
        <v>22</v>
      </c>
      <c r="M1612" s="1" t="s">
        <v>22</v>
      </c>
      <c r="N1612" s="1" t="s">
        <v>926</v>
      </c>
      <c r="O1612" s="2">
        <v>41790</v>
      </c>
      <c r="P1612" s="2">
        <v>41792</v>
      </c>
      <c r="Q1612" s="1" t="s">
        <v>23</v>
      </c>
    </row>
    <row r="1613" spans="1:17" x14ac:dyDescent="0.25">
      <c r="A1613" s="1" t="s">
        <v>206</v>
      </c>
      <c r="B1613" s="1" t="s">
        <v>541</v>
      </c>
      <c r="C1613" s="1" t="s">
        <v>927</v>
      </c>
      <c r="D1613" s="1" t="s">
        <v>777</v>
      </c>
      <c r="E1613" s="1" t="s">
        <v>541</v>
      </c>
      <c r="F1613" s="1" t="s">
        <v>19</v>
      </c>
      <c r="G1613" s="1" t="s">
        <v>778</v>
      </c>
      <c r="H1613" s="1" t="s">
        <v>21</v>
      </c>
      <c r="I1613" s="1" t="s">
        <v>22</v>
      </c>
      <c r="J1613" s="3">
        <v>10251</v>
      </c>
      <c r="K1613" s="1" t="s">
        <v>796</v>
      </c>
      <c r="L1613" s="1" t="s">
        <v>22</v>
      </c>
      <c r="M1613" s="1" t="s">
        <v>22</v>
      </c>
      <c r="N1613" s="1" t="s">
        <v>927</v>
      </c>
      <c r="O1613" s="2">
        <v>41790</v>
      </c>
      <c r="P1613" s="2">
        <v>41792</v>
      </c>
      <c r="Q1613" s="1" t="s">
        <v>23</v>
      </c>
    </row>
    <row r="1614" spans="1:17" x14ac:dyDescent="0.25">
      <c r="A1614" s="1" t="s">
        <v>24</v>
      </c>
      <c r="B1614" s="1" t="s">
        <v>541</v>
      </c>
      <c r="C1614" s="1" t="s">
        <v>928</v>
      </c>
      <c r="D1614" s="1" t="s">
        <v>666</v>
      </c>
      <c r="E1614" s="1" t="s">
        <v>541</v>
      </c>
      <c r="F1614" s="1" t="s">
        <v>19</v>
      </c>
      <c r="G1614" s="1" t="s">
        <v>174</v>
      </c>
      <c r="H1614" s="1" t="s">
        <v>175</v>
      </c>
      <c r="I1614" s="1" t="s">
        <v>22</v>
      </c>
      <c r="J1614" s="3">
        <v>613.98</v>
      </c>
      <c r="K1614" s="1" t="s">
        <v>744</v>
      </c>
      <c r="L1614" s="1" t="s">
        <v>22</v>
      </c>
      <c r="M1614" s="1" t="s">
        <v>22</v>
      </c>
      <c r="N1614" s="1" t="s">
        <v>928</v>
      </c>
      <c r="O1614" s="2">
        <v>41790</v>
      </c>
      <c r="P1614" s="2">
        <v>41792</v>
      </c>
      <c r="Q1614" s="1" t="s">
        <v>23</v>
      </c>
    </row>
    <row r="1615" spans="1:17" x14ac:dyDescent="0.25">
      <c r="A1615" s="1" t="s">
        <v>206</v>
      </c>
      <c r="B1615" s="1" t="s">
        <v>541</v>
      </c>
      <c r="C1615" s="1" t="s">
        <v>929</v>
      </c>
      <c r="D1615" s="1" t="s">
        <v>833</v>
      </c>
      <c r="E1615" s="1" t="s">
        <v>541</v>
      </c>
      <c r="F1615" s="1" t="s">
        <v>118</v>
      </c>
      <c r="G1615" s="1" t="s">
        <v>386</v>
      </c>
      <c r="H1615" s="1" t="s">
        <v>21</v>
      </c>
      <c r="I1615" s="1" t="s">
        <v>22</v>
      </c>
      <c r="J1615" s="3">
        <v>-11435.53</v>
      </c>
      <c r="K1615" s="1" t="s">
        <v>847</v>
      </c>
      <c r="L1615" s="1" t="s">
        <v>22</v>
      </c>
      <c r="M1615" s="1" t="s">
        <v>22</v>
      </c>
      <c r="N1615" s="1" t="s">
        <v>929</v>
      </c>
      <c r="O1615" s="2">
        <v>41790</v>
      </c>
      <c r="P1615" s="2">
        <v>41792</v>
      </c>
      <c r="Q1615" s="1" t="s">
        <v>23</v>
      </c>
    </row>
    <row r="1616" spans="1:17" x14ac:dyDescent="0.25">
      <c r="A1616" s="1" t="s">
        <v>24</v>
      </c>
      <c r="B1616" s="1" t="s">
        <v>25</v>
      </c>
      <c r="C1616" s="1" t="s">
        <v>232</v>
      </c>
      <c r="D1616" s="1" t="s">
        <v>681</v>
      </c>
      <c r="E1616" s="1" t="s">
        <v>541</v>
      </c>
      <c r="F1616" s="1" t="s">
        <v>19</v>
      </c>
      <c r="G1616" s="1" t="s">
        <v>187</v>
      </c>
      <c r="H1616" s="1" t="s">
        <v>21</v>
      </c>
      <c r="I1616" s="1" t="s">
        <v>22</v>
      </c>
      <c r="J1616" s="3">
        <v>-87975</v>
      </c>
      <c r="K1616" s="1" t="s">
        <v>233</v>
      </c>
      <c r="L1616" s="1" t="s">
        <v>22</v>
      </c>
      <c r="M1616" s="1" t="s">
        <v>22</v>
      </c>
      <c r="N1616" s="1" t="s">
        <v>232</v>
      </c>
      <c r="O1616" s="2">
        <v>41815</v>
      </c>
      <c r="P1616" s="2">
        <v>41815</v>
      </c>
      <c r="Q1616" s="1" t="s">
        <v>23</v>
      </c>
    </row>
    <row r="1617" spans="1:17" x14ac:dyDescent="0.25">
      <c r="A1617" s="1" t="s">
        <v>24</v>
      </c>
      <c r="B1617" s="1" t="s">
        <v>25</v>
      </c>
      <c r="C1617" s="1" t="s">
        <v>232</v>
      </c>
      <c r="D1617" s="1" t="s">
        <v>681</v>
      </c>
      <c r="E1617" s="1" t="s">
        <v>541</v>
      </c>
      <c r="F1617" s="1" t="s">
        <v>19</v>
      </c>
      <c r="G1617" s="1" t="s">
        <v>187</v>
      </c>
      <c r="H1617" s="1" t="s">
        <v>21</v>
      </c>
      <c r="I1617" s="1" t="s">
        <v>22</v>
      </c>
      <c r="J1617" s="3">
        <v>0</v>
      </c>
      <c r="K1617" s="1" t="s">
        <v>233</v>
      </c>
      <c r="L1617" s="1" t="s">
        <v>22</v>
      </c>
      <c r="M1617" s="1" t="s">
        <v>22</v>
      </c>
      <c r="N1617" s="1" t="s">
        <v>232</v>
      </c>
      <c r="O1617" s="2">
        <v>41815</v>
      </c>
      <c r="P1617" s="2">
        <v>41815</v>
      </c>
      <c r="Q1617" s="1" t="s">
        <v>23</v>
      </c>
    </row>
    <row r="1618" spans="1:17" x14ac:dyDescent="0.25">
      <c r="A1618" s="1" t="s">
        <v>206</v>
      </c>
      <c r="B1618" s="1" t="s">
        <v>541</v>
      </c>
      <c r="C1618" s="1" t="s">
        <v>930</v>
      </c>
      <c r="D1618" s="1" t="s">
        <v>780</v>
      </c>
      <c r="E1618" s="1" t="s">
        <v>541</v>
      </c>
      <c r="F1618" s="1" t="s">
        <v>19</v>
      </c>
      <c r="G1618" s="1" t="s">
        <v>43</v>
      </c>
      <c r="H1618" s="1" t="s">
        <v>21</v>
      </c>
      <c r="I1618" s="1" t="s">
        <v>22</v>
      </c>
      <c r="J1618" s="3">
        <v>54162</v>
      </c>
      <c r="K1618" s="1" t="s">
        <v>794</v>
      </c>
      <c r="L1618" s="1" t="s">
        <v>22</v>
      </c>
      <c r="M1618" s="1" t="s">
        <v>22</v>
      </c>
      <c r="N1618" s="1" t="s">
        <v>930</v>
      </c>
      <c r="O1618" s="2">
        <v>41820</v>
      </c>
      <c r="P1618" s="2">
        <v>41821</v>
      </c>
      <c r="Q1618" s="1" t="s">
        <v>23</v>
      </c>
    </row>
    <row r="1619" spans="1:17" x14ac:dyDescent="0.25">
      <c r="A1619" s="1" t="s">
        <v>24</v>
      </c>
      <c r="B1619" s="1" t="s">
        <v>25</v>
      </c>
      <c r="C1619" s="1" t="s">
        <v>68</v>
      </c>
      <c r="D1619" s="1" t="s">
        <v>670</v>
      </c>
      <c r="E1619" s="1" t="s">
        <v>541</v>
      </c>
      <c r="F1619" s="1" t="s">
        <v>19</v>
      </c>
      <c r="G1619" s="1" t="s">
        <v>61</v>
      </c>
      <c r="H1619" s="1" t="s">
        <v>49</v>
      </c>
      <c r="I1619" s="1" t="s">
        <v>22</v>
      </c>
      <c r="J1619" s="3">
        <v>27000</v>
      </c>
      <c r="K1619" s="1" t="s">
        <v>69</v>
      </c>
      <c r="L1619" s="1" t="s">
        <v>22</v>
      </c>
      <c r="M1619" s="1" t="s">
        <v>22</v>
      </c>
      <c r="N1619" s="1" t="s">
        <v>70</v>
      </c>
      <c r="O1619" s="2">
        <v>41820</v>
      </c>
      <c r="P1619" s="2">
        <v>41815</v>
      </c>
      <c r="Q1619" s="1" t="s">
        <v>23</v>
      </c>
    </row>
    <row r="1620" spans="1:17" x14ac:dyDescent="0.25">
      <c r="A1620" s="1" t="s">
        <v>24</v>
      </c>
      <c r="B1620" s="1" t="s">
        <v>25</v>
      </c>
      <c r="C1620" s="1" t="s">
        <v>58</v>
      </c>
      <c r="D1620" s="1" t="s">
        <v>670</v>
      </c>
      <c r="E1620" s="1" t="s">
        <v>541</v>
      </c>
      <c r="F1620" s="1" t="s">
        <v>19</v>
      </c>
      <c r="G1620" s="1" t="s">
        <v>61</v>
      </c>
      <c r="H1620" s="1" t="s">
        <v>49</v>
      </c>
      <c r="I1620" s="1" t="s">
        <v>22</v>
      </c>
      <c r="J1620" s="3">
        <v>-122000</v>
      </c>
      <c r="K1620" s="1" t="s">
        <v>137</v>
      </c>
      <c r="L1620" s="1" t="s">
        <v>22</v>
      </c>
      <c r="M1620" s="1" t="s">
        <v>22</v>
      </c>
      <c r="N1620" s="1" t="s">
        <v>58</v>
      </c>
      <c r="O1620" s="2">
        <v>41820</v>
      </c>
      <c r="P1620" s="2">
        <v>41815</v>
      </c>
      <c r="Q1620" s="1" t="s">
        <v>23</v>
      </c>
    </row>
    <row r="1621" spans="1:17" x14ac:dyDescent="0.25">
      <c r="A1621" s="1" t="s">
        <v>206</v>
      </c>
      <c r="B1621" s="1" t="s">
        <v>541</v>
      </c>
      <c r="C1621" s="1" t="s">
        <v>931</v>
      </c>
      <c r="D1621" s="1" t="s">
        <v>777</v>
      </c>
      <c r="E1621" s="1" t="s">
        <v>541</v>
      </c>
      <c r="F1621" s="1" t="s">
        <v>19</v>
      </c>
      <c r="G1621" s="1" t="s">
        <v>778</v>
      </c>
      <c r="H1621" s="1" t="s">
        <v>21</v>
      </c>
      <c r="I1621" s="1" t="s">
        <v>22</v>
      </c>
      <c r="J1621" s="3">
        <v>10251</v>
      </c>
      <c r="K1621" s="1" t="s">
        <v>796</v>
      </c>
      <c r="L1621" s="1" t="s">
        <v>22</v>
      </c>
      <c r="M1621" s="1" t="s">
        <v>22</v>
      </c>
      <c r="N1621" s="1" t="s">
        <v>931</v>
      </c>
      <c r="O1621" s="2">
        <v>41820</v>
      </c>
      <c r="P1621" s="2">
        <v>41821</v>
      </c>
      <c r="Q1621" s="1" t="s">
        <v>23</v>
      </c>
    </row>
    <row r="1622" spans="1:17" x14ac:dyDescent="0.25">
      <c r="A1622" s="1" t="s">
        <v>24</v>
      </c>
      <c r="B1622" s="1" t="s">
        <v>541</v>
      </c>
      <c r="C1622" s="1" t="s">
        <v>932</v>
      </c>
      <c r="D1622" s="1" t="s">
        <v>666</v>
      </c>
      <c r="E1622" s="1" t="s">
        <v>541</v>
      </c>
      <c r="F1622" s="1" t="s">
        <v>19</v>
      </c>
      <c r="G1622" s="1" t="s">
        <v>174</v>
      </c>
      <c r="H1622" s="1" t="s">
        <v>175</v>
      </c>
      <c r="I1622" s="1" t="s">
        <v>22</v>
      </c>
      <c r="J1622" s="3">
        <v>613.98</v>
      </c>
      <c r="K1622" s="1" t="s">
        <v>744</v>
      </c>
      <c r="L1622" s="1" t="s">
        <v>22</v>
      </c>
      <c r="M1622" s="1" t="s">
        <v>22</v>
      </c>
      <c r="N1622" s="1" t="s">
        <v>932</v>
      </c>
      <c r="O1622" s="2">
        <v>41820</v>
      </c>
      <c r="P1622" s="2">
        <v>41821</v>
      </c>
      <c r="Q1622" s="1" t="s">
        <v>23</v>
      </c>
    </row>
    <row r="1623" spans="1:17" x14ac:dyDescent="0.25">
      <c r="A1623" s="1" t="s">
        <v>24</v>
      </c>
      <c r="B1623" s="1" t="s">
        <v>25</v>
      </c>
      <c r="C1623" s="1" t="s">
        <v>68</v>
      </c>
      <c r="D1623" s="1" t="s">
        <v>629</v>
      </c>
      <c r="E1623" s="1" t="s">
        <v>541</v>
      </c>
      <c r="F1623" s="1" t="s">
        <v>19</v>
      </c>
      <c r="G1623" s="1" t="s">
        <v>44</v>
      </c>
      <c r="H1623" s="1" t="s">
        <v>34</v>
      </c>
      <c r="I1623" s="1" t="s">
        <v>22</v>
      </c>
      <c r="J1623" s="3">
        <v>-187000</v>
      </c>
      <c r="K1623" s="1" t="s">
        <v>69</v>
      </c>
      <c r="L1623" s="1" t="s">
        <v>22</v>
      </c>
      <c r="M1623" s="1" t="s">
        <v>22</v>
      </c>
      <c r="N1623" s="1" t="s">
        <v>70</v>
      </c>
      <c r="O1623" s="2">
        <v>41820</v>
      </c>
      <c r="P1623" s="2">
        <v>41815</v>
      </c>
      <c r="Q1623" s="1" t="s">
        <v>23</v>
      </c>
    </row>
    <row r="1624" spans="1:17" x14ac:dyDescent="0.25">
      <c r="A1624" s="1" t="s">
        <v>24</v>
      </c>
      <c r="B1624" s="1" t="s">
        <v>25</v>
      </c>
      <c r="C1624" s="1" t="s">
        <v>68</v>
      </c>
      <c r="D1624" s="1" t="s">
        <v>720</v>
      </c>
      <c r="E1624" s="1" t="s">
        <v>541</v>
      </c>
      <c r="F1624" s="1" t="s">
        <v>19</v>
      </c>
      <c r="G1624" s="1" t="s">
        <v>380</v>
      </c>
      <c r="H1624" s="1" t="s">
        <v>49</v>
      </c>
      <c r="I1624" s="1" t="s">
        <v>22</v>
      </c>
      <c r="J1624" s="3">
        <v>30000</v>
      </c>
      <c r="K1624" s="1" t="s">
        <v>69</v>
      </c>
      <c r="L1624" s="1" t="s">
        <v>22</v>
      </c>
      <c r="M1624" s="1" t="s">
        <v>22</v>
      </c>
      <c r="N1624" s="1" t="s">
        <v>70</v>
      </c>
      <c r="O1624" s="2">
        <v>41820</v>
      </c>
      <c r="P1624" s="2">
        <v>41815</v>
      </c>
      <c r="Q1624" s="1" t="s">
        <v>23</v>
      </c>
    </row>
    <row r="1625" spans="1:17" x14ac:dyDescent="0.25">
      <c r="A1625" s="1" t="s">
        <v>24</v>
      </c>
      <c r="B1625" s="1" t="s">
        <v>25</v>
      </c>
      <c r="C1625" s="1" t="s">
        <v>58</v>
      </c>
      <c r="D1625" s="1" t="s">
        <v>720</v>
      </c>
      <c r="E1625" s="1" t="s">
        <v>541</v>
      </c>
      <c r="F1625" s="1" t="s">
        <v>19</v>
      </c>
      <c r="G1625" s="1" t="s">
        <v>380</v>
      </c>
      <c r="H1625" s="1" t="s">
        <v>49</v>
      </c>
      <c r="I1625" s="1" t="s">
        <v>22</v>
      </c>
      <c r="J1625" s="3">
        <v>-61000</v>
      </c>
      <c r="K1625" s="1" t="s">
        <v>507</v>
      </c>
      <c r="L1625" s="1" t="s">
        <v>22</v>
      </c>
      <c r="M1625" s="1" t="s">
        <v>22</v>
      </c>
      <c r="N1625" s="1" t="s">
        <v>58</v>
      </c>
      <c r="O1625" s="2">
        <v>41820</v>
      </c>
      <c r="P1625" s="2">
        <v>41815</v>
      </c>
      <c r="Q1625" s="1" t="s">
        <v>23</v>
      </c>
    </row>
    <row r="1626" spans="1:17" x14ac:dyDescent="0.25">
      <c r="A1626" s="1" t="s">
        <v>24</v>
      </c>
      <c r="B1626" s="1" t="s">
        <v>25</v>
      </c>
      <c r="C1626" s="1" t="s">
        <v>58</v>
      </c>
      <c r="D1626" s="1" t="s">
        <v>845</v>
      </c>
      <c r="E1626" s="1" t="s">
        <v>541</v>
      </c>
      <c r="F1626" s="1" t="s">
        <v>19</v>
      </c>
      <c r="G1626" s="1" t="s">
        <v>48</v>
      </c>
      <c r="H1626" s="1" t="s">
        <v>49</v>
      </c>
      <c r="I1626" s="1" t="s">
        <v>22</v>
      </c>
      <c r="J1626" s="3">
        <v>53000</v>
      </c>
      <c r="K1626" s="1" t="s">
        <v>81</v>
      </c>
      <c r="L1626" s="1" t="s">
        <v>22</v>
      </c>
      <c r="M1626" s="1" t="s">
        <v>22</v>
      </c>
      <c r="N1626" s="1" t="s">
        <v>58</v>
      </c>
      <c r="O1626" s="2">
        <v>41820</v>
      </c>
      <c r="P1626" s="2">
        <v>41815</v>
      </c>
      <c r="Q1626" s="1" t="s">
        <v>23</v>
      </c>
    </row>
    <row r="1627" spans="1:17" x14ac:dyDescent="0.25">
      <c r="A1627" s="1" t="s">
        <v>24</v>
      </c>
      <c r="B1627" s="1" t="s">
        <v>25</v>
      </c>
      <c r="C1627" s="1" t="s">
        <v>68</v>
      </c>
      <c r="D1627" s="1" t="s">
        <v>845</v>
      </c>
      <c r="E1627" s="1" t="s">
        <v>541</v>
      </c>
      <c r="F1627" s="1" t="s">
        <v>19</v>
      </c>
      <c r="G1627" s="1" t="s">
        <v>48</v>
      </c>
      <c r="H1627" s="1" t="s">
        <v>49</v>
      </c>
      <c r="I1627" s="1" t="s">
        <v>22</v>
      </c>
      <c r="J1627" s="3">
        <v>-26000</v>
      </c>
      <c r="K1627" s="1" t="s">
        <v>69</v>
      </c>
      <c r="L1627" s="1" t="s">
        <v>22</v>
      </c>
      <c r="M1627" s="1" t="s">
        <v>22</v>
      </c>
      <c r="N1627" s="1" t="s">
        <v>70</v>
      </c>
      <c r="O1627" s="2">
        <v>41820</v>
      </c>
      <c r="P1627" s="2">
        <v>41815</v>
      </c>
      <c r="Q1627" s="1" t="s">
        <v>23</v>
      </c>
    </row>
    <row r="1628" spans="1:17" x14ac:dyDescent="0.25">
      <c r="A1628" s="1" t="s">
        <v>24</v>
      </c>
      <c r="B1628" s="1" t="s">
        <v>25</v>
      </c>
      <c r="C1628" s="1" t="s">
        <v>58</v>
      </c>
      <c r="D1628" s="1" t="s">
        <v>629</v>
      </c>
      <c r="E1628" s="1" t="s">
        <v>541</v>
      </c>
      <c r="F1628" s="1" t="s">
        <v>19</v>
      </c>
      <c r="G1628" s="1" t="s">
        <v>44</v>
      </c>
      <c r="H1628" s="1" t="s">
        <v>34</v>
      </c>
      <c r="I1628" s="1" t="s">
        <v>22</v>
      </c>
      <c r="J1628" s="3">
        <v>-282000</v>
      </c>
      <c r="K1628" s="1" t="s">
        <v>136</v>
      </c>
      <c r="L1628" s="1" t="s">
        <v>22</v>
      </c>
      <c r="M1628" s="1" t="s">
        <v>22</v>
      </c>
      <c r="N1628" s="1" t="s">
        <v>58</v>
      </c>
      <c r="O1628" s="2">
        <v>41820</v>
      </c>
      <c r="P1628" s="2">
        <v>41815</v>
      </c>
      <c r="Q1628" s="1" t="s">
        <v>23</v>
      </c>
    </row>
    <row r="1629" spans="1:17" x14ac:dyDescent="0.25">
      <c r="A1629" s="1" t="s">
        <v>24</v>
      </c>
      <c r="B1629" s="1" t="s">
        <v>25</v>
      </c>
      <c r="C1629" s="1" t="s">
        <v>219</v>
      </c>
      <c r="D1629" s="1" t="s">
        <v>681</v>
      </c>
      <c r="E1629" s="1" t="s">
        <v>541</v>
      </c>
      <c r="F1629" s="1" t="s">
        <v>19</v>
      </c>
      <c r="G1629" s="1" t="s">
        <v>187</v>
      </c>
      <c r="H1629" s="1" t="s">
        <v>21</v>
      </c>
      <c r="I1629" s="1" t="s">
        <v>22</v>
      </c>
      <c r="J1629" s="3">
        <v>43987</v>
      </c>
      <c r="K1629" s="1" t="s">
        <v>220</v>
      </c>
      <c r="L1629" s="1" t="s">
        <v>22</v>
      </c>
      <c r="M1629" s="1" t="s">
        <v>22</v>
      </c>
      <c r="N1629" s="1" t="s">
        <v>221</v>
      </c>
      <c r="O1629" s="2">
        <v>41820</v>
      </c>
      <c r="P1629" s="2">
        <v>41815</v>
      </c>
      <c r="Q1629" s="1" t="s">
        <v>23</v>
      </c>
    </row>
    <row r="1630" spans="1:17" x14ac:dyDescent="0.25">
      <c r="A1630" s="1" t="s">
        <v>24</v>
      </c>
      <c r="B1630" s="1" t="s">
        <v>25</v>
      </c>
      <c r="C1630" s="1" t="s">
        <v>219</v>
      </c>
      <c r="D1630" s="1" t="s">
        <v>681</v>
      </c>
      <c r="E1630" s="1" t="s">
        <v>541</v>
      </c>
      <c r="F1630" s="1" t="s">
        <v>19</v>
      </c>
      <c r="G1630" s="1" t="s">
        <v>187</v>
      </c>
      <c r="H1630" s="1" t="s">
        <v>21</v>
      </c>
      <c r="I1630" s="1" t="s">
        <v>22</v>
      </c>
      <c r="J1630" s="3">
        <v>0</v>
      </c>
      <c r="K1630" s="1" t="s">
        <v>220</v>
      </c>
      <c r="L1630" s="1" t="s">
        <v>22</v>
      </c>
      <c r="M1630" s="1" t="s">
        <v>22</v>
      </c>
      <c r="N1630" s="1" t="s">
        <v>221</v>
      </c>
      <c r="O1630" s="2">
        <v>41820</v>
      </c>
      <c r="P1630" s="2">
        <v>41815</v>
      </c>
      <c r="Q1630" s="1" t="s">
        <v>23</v>
      </c>
    </row>
    <row r="1631" spans="1:17" x14ac:dyDescent="0.25">
      <c r="A1631" s="1" t="s">
        <v>206</v>
      </c>
      <c r="B1631" s="1" t="s">
        <v>541</v>
      </c>
      <c r="C1631" s="1" t="s">
        <v>933</v>
      </c>
      <c r="D1631" s="1" t="s">
        <v>833</v>
      </c>
      <c r="E1631" s="1" t="s">
        <v>541</v>
      </c>
      <c r="F1631" s="1" t="s">
        <v>118</v>
      </c>
      <c r="G1631" s="1" t="s">
        <v>386</v>
      </c>
      <c r="H1631" s="1" t="s">
        <v>21</v>
      </c>
      <c r="I1631" s="1" t="s">
        <v>22</v>
      </c>
      <c r="J1631" s="3">
        <v>-11435.53</v>
      </c>
      <c r="K1631" s="1" t="s">
        <v>847</v>
      </c>
      <c r="L1631" s="1" t="s">
        <v>22</v>
      </c>
      <c r="M1631" s="1" t="s">
        <v>22</v>
      </c>
      <c r="N1631" s="1" t="s">
        <v>933</v>
      </c>
      <c r="O1631" s="2">
        <v>41820</v>
      </c>
      <c r="P1631" s="2">
        <v>41821</v>
      </c>
      <c r="Q1631" s="1" t="s">
        <v>23</v>
      </c>
    </row>
    <row r="1632" spans="1:17" x14ac:dyDescent="0.25">
      <c r="A1632" s="1" t="s">
        <v>206</v>
      </c>
      <c r="B1632" s="1" t="s">
        <v>541</v>
      </c>
      <c r="C1632" s="1" t="s">
        <v>934</v>
      </c>
      <c r="D1632" s="1" t="s">
        <v>780</v>
      </c>
      <c r="E1632" s="1" t="s">
        <v>541</v>
      </c>
      <c r="F1632" s="1" t="s">
        <v>19</v>
      </c>
      <c r="G1632" s="1" t="s">
        <v>43</v>
      </c>
      <c r="H1632" s="1" t="s">
        <v>21</v>
      </c>
      <c r="I1632" s="1" t="s">
        <v>22</v>
      </c>
      <c r="J1632" s="3">
        <v>54162</v>
      </c>
      <c r="K1632" s="1" t="s">
        <v>794</v>
      </c>
      <c r="L1632" s="1" t="s">
        <v>22</v>
      </c>
      <c r="M1632" s="1" t="s">
        <v>22</v>
      </c>
      <c r="N1632" s="1" t="s">
        <v>934</v>
      </c>
      <c r="O1632" s="2">
        <v>41851</v>
      </c>
      <c r="P1632" s="2">
        <v>41852</v>
      </c>
      <c r="Q1632" s="1" t="s">
        <v>23</v>
      </c>
    </row>
    <row r="1633" spans="1:17" x14ac:dyDescent="0.25">
      <c r="A1633" s="1" t="s">
        <v>206</v>
      </c>
      <c r="B1633" s="1" t="s">
        <v>541</v>
      </c>
      <c r="C1633" s="1" t="s">
        <v>935</v>
      </c>
      <c r="D1633" s="1" t="s">
        <v>777</v>
      </c>
      <c r="E1633" s="1" t="s">
        <v>541</v>
      </c>
      <c r="F1633" s="1" t="s">
        <v>19</v>
      </c>
      <c r="G1633" s="1" t="s">
        <v>778</v>
      </c>
      <c r="H1633" s="1" t="s">
        <v>21</v>
      </c>
      <c r="I1633" s="1" t="s">
        <v>22</v>
      </c>
      <c r="J1633" s="3">
        <v>10251</v>
      </c>
      <c r="K1633" s="1" t="s">
        <v>796</v>
      </c>
      <c r="L1633" s="1" t="s">
        <v>22</v>
      </c>
      <c r="M1633" s="1" t="s">
        <v>22</v>
      </c>
      <c r="N1633" s="1" t="s">
        <v>935</v>
      </c>
      <c r="O1633" s="2">
        <v>41851</v>
      </c>
      <c r="P1633" s="2">
        <v>41852</v>
      </c>
      <c r="Q1633" s="1" t="s">
        <v>23</v>
      </c>
    </row>
    <row r="1634" spans="1:17" x14ac:dyDescent="0.25">
      <c r="A1634" s="1" t="s">
        <v>24</v>
      </c>
      <c r="B1634" s="1" t="s">
        <v>541</v>
      </c>
      <c r="C1634" s="1" t="s">
        <v>936</v>
      </c>
      <c r="D1634" s="1" t="s">
        <v>666</v>
      </c>
      <c r="E1634" s="1" t="s">
        <v>541</v>
      </c>
      <c r="F1634" s="1" t="s">
        <v>19</v>
      </c>
      <c r="G1634" s="1" t="s">
        <v>174</v>
      </c>
      <c r="H1634" s="1" t="s">
        <v>175</v>
      </c>
      <c r="I1634" s="1" t="s">
        <v>22</v>
      </c>
      <c r="J1634" s="3">
        <v>613.98</v>
      </c>
      <c r="K1634" s="1" t="s">
        <v>744</v>
      </c>
      <c r="L1634" s="1" t="s">
        <v>22</v>
      </c>
      <c r="M1634" s="1" t="s">
        <v>22</v>
      </c>
      <c r="N1634" s="1" t="s">
        <v>936</v>
      </c>
      <c r="O1634" s="2">
        <v>41851</v>
      </c>
      <c r="P1634" s="2">
        <v>41852</v>
      </c>
      <c r="Q1634" s="1" t="s">
        <v>23</v>
      </c>
    </row>
    <row r="1635" spans="1:17" x14ac:dyDescent="0.25">
      <c r="A1635" s="1" t="s">
        <v>24</v>
      </c>
      <c r="B1635" s="1" t="s">
        <v>541</v>
      </c>
      <c r="C1635" s="1" t="s">
        <v>937</v>
      </c>
      <c r="D1635" s="1" t="s">
        <v>629</v>
      </c>
      <c r="E1635" s="1" t="s">
        <v>541</v>
      </c>
      <c r="F1635" s="1" t="s">
        <v>19</v>
      </c>
      <c r="G1635" s="1" t="s">
        <v>44</v>
      </c>
      <c r="H1635" s="1" t="s">
        <v>34</v>
      </c>
      <c r="I1635" s="1" t="s">
        <v>22</v>
      </c>
      <c r="J1635" s="3">
        <v>282000</v>
      </c>
      <c r="K1635" s="1" t="s">
        <v>938</v>
      </c>
      <c r="L1635" s="1" t="s">
        <v>22</v>
      </c>
      <c r="M1635" s="1" t="s">
        <v>22</v>
      </c>
      <c r="N1635" s="1" t="s">
        <v>937</v>
      </c>
      <c r="O1635" s="2">
        <v>41851</v>
      </c>
      <c r="P1635" s="2">
        <v>41858</v>
      </c>
      <c r="Q1635" s="1" t="s">
        <v>23</v>
      </c>
    </row>
    <row r="1636" spans="1:17" x14ac:dyDescent="0.25">
      <c r="A1636" s="1" t="s">
        <v>24</v>
      </c>
      <c r="B1636" s="1" t="s">
        <v>541</v>
      </c>
      <c r="C1636" s="1" t="s">
        <v>937</v>
      </c>
      <c r="D1636" s="1" t="s">
        <v>629</v>
      </c>
      <c r="E1636" s="1" t="s">
        <v>541</v>
      </c>
      <c r="F1636" s="1" t="s">
        <v>19</v>
      </c>
      <c r="G1636" s="1" t="s">
        <v>44</v>
      </c>
      <c r="H1636" s="1" t="s">
        <v>34</v>
      </c>
      <c r="I1636" s="1" t="s">
        <v>22</v>
      </c>
      <c r="J1636" s="3">
        <v>282000</v>
      </c>
      <c r="K1636" s="1" t="s">
        <v>136</v>
      </c>
      <c r="L1636" s="1" t="s">
        <v>22</v>
      </c>
      <c r="M1636" s="1" t="s">
        <v>22</v>
      </c>
      <c r="N1636" s="1" t="s">
        <v>937</v>
      </c>
      <c r="O1636" s="2">
        <v>41851</v>
      </c>
      <c r="P1636" s="2">
        <v>41858</v>
      </c>
      <c r="Q1636" s="1" t="s">
        <v>23</v>
      </c>
    </row>
    <row r="1637" spans="1:17" x14ac:dyDescent="0.25">
      <c r="A1637" s="1" t="s">
        <v>206</v>
      </c>
      <c r="B1637" s="1" t="s">
        <v>541</v>
      </c>
      <c r="C1637" s="1" t="s">
        <v>939</v>
      </c>
      <c r="D1637" s="1" t="s">
        <v>833</v>
      </c>
      <c r="E1637" s="1" t="s">
        <v>541</v>
      </c>
      <c r="F1637" s="1" t="s">
        <v>118</v>
      </c>
      <c r="G1637" s="1" t="s">
        <v>386</v>
      </c>
      <c r="H1637" s="1" t="s">
        <v>21</v>
      </c>
      <c r="I1637" s="1" t="s">
        <v>22</v>
      </c>
      <c r="J1637" s="3">
        <v>-11435.53</v>
      </c>
      <c r="K1637" s="1" t="s">
        <v>847</v>
      </c>
      <c r="L1637" s="1" t="s">
        <v>22</v>
      </c>
      <c r="M1637" s="1" t="s">
        <v>22</v>
      </c>
      <c r="N1637" s="1" t="s">
        <v>939</v>
      </c>
      <c r="O1637" s="2">
        <v>41851</v>
      </c>
      <c r="P1637" s="2">
        <v>41852</v>
      </c>
      <c r="Q1637" s="1" t="s">
        <v>23</v>
      </c>
    </row>
    <row r="1638" spans="1:17" x14ac:dyDescent="0.25">
      <c r="A1638" s="1" t="s">
        <v>206</v>
      </c>
      <c r="B1638" s="1" t="s">
        <v>541</v>
      </c>
      <c r="C1638" s="1" t="s">
        <v>940</v>
      </c>
      <c r="D1638" s="1" t="s">
        <v>780</v>
      </c>
      <c r="E1638" s="1" t="s">
        <v>541</v>
      </c>
      <c r="F1638" s="1" t="s">
        <v>19</v>
      </c>
      <c r="G1638" s="1" t="s">
        <v>43</v>
      </c>
      <c r="H1638" s="1" t="s">
        <v>21</v>
      </c>
      <c r="I1638" s="1" t="s">
        <v>22</v>
      </c>
      <c r="J1638" s="3">
        <v>54162</v>
      </c>
      <c r="K1638" s="1" t="s">
        <v>794</v>
      </c>
      <c r="L1638" s="1" t="s">
        <v>22</v>
      </c>
      <c r="M1638" s="1" t="s">
        <v>22</v>
      </c>
      <c r="N1638" s="1" t="s">
        <v>940</v>
      </c>
      <c r="O1638" s="2">
        <v>41882</v>
      </c>
      <c r="P1638" s="2">
        <v>41880</v>
      </c>
      <c r="Q1638" s="1" t="s">
        <v>23</v>
      </c>
    </row>
    <row r="1639" spans="1:17" x14ac:dyDescent="0.25">
      <c r="A1639" s="1" t="s">
        <v>206</v>
      </c>
      <c r="B1639" s="1" t="s">
        <v>541</v>
      </c>
      <c r="C1639" s="1" t="s">
        <v>941</v>
      </c>
      <c r="D1639" s="1" t="s">
        <v>777</v>
      </c>
      <c r="E1639" s="1" t="s">
        <v>541</v>
      </c>
      <c r="F1639" s="1" t="s">
        <v>19</v>
      </c>
      <c r="G1639" s="1" t="s">
        <v>778</v>
      </c>
      <c r="H1639" s="1" t="s">
        <v>21</v>
      </c>
      <c r="I1639" s="1" t="s">
        <v>22</v>
      </c>
      <c r="J1639" s="3">
        <v>10251</v>
      </c>
      <c r="K1639" s="1" t="s">
        <v>796</v>
      </c>
      <c r="L1639" s="1" t="s">
        <v>22</v>
      </c>
      <c r="M1639" s="1" t="s">
        <v>22</v>
      </c>
      <c r="N1639" s="1" t="s">
        <v>941</v>
      </c>
      <c r="O1639" s="2">
        <v>41882</v>
      </c>
      <c r="P1639" s="2">
        <v>41880</v>
      </c>
      <c r="Q1639" s="1" t="s">
        <v>23</v>
      </c>
    </row>
    <row r="1640" spans="1:17" x14ac:dyDescent="0.25">
      <c r="A1640" s="1" t="s">
        <v>24</v>
      </c>
      <c r="B1640" s="1" t="s">
        <v>541</v>
      </c>
      <c r="C1640" s="1" t="s">
        <v>942</v>
      </c>
      <c r="D1640" s="1" t="s">
        <v>666</v>
      </c>
      <c r="E1640" s="1" t="s">
        <v>541</v>
      </c>
      <c r="F1640" s="1" t="s">
        <v>19</v>
      </c>
      <c r="G1640" s="1" t="s">
        <v>174</v>
      </c>
      <c r="H1640" s="1" t="s">
        <v>175</v>
      </c>
      <c r="I1640" s="1" t="s">
        <v>22</v>
      </c>
      <c r="J1640" s="3">
        <v>613.98</v>
      </c>
      <c r="K1640" s="1" t="s">
        <v>744</v>
      </c>
      <c r="L1640" s="1" t="s">
        <v>22</v>
      </c>
      <c r="M1640" s="1" t="s">
        <v>22</v>
      </c>
      <c r="N1640" s="1" t="s">
        <v>942</v>
      </c>
      <c r="O1640" s="2">
        <v>41882</v>
      </c>
      <c r="P1640" s="2">
        <v>41880</v>
      </c>
      <c r="Q1640" s="1" t="s">
        <v>23</v>
      </c>
    </row>
    <row r="1641" spans="1:17" x14ac:dyDescent="0.25">
      <c r="A1641" s="1" t="s">
        <v>206</v>
      </c>
      <c r="B1641" s="1" t="s">
        <v>541</v>
      </c>
      <c r="C1641" s="1" t="s">
        <v>943</v>
      </c>
      <c r="D1641" s="1" t="s">
        <v>833</v>
      </c>
      <c r="E1641" s="1" t="s">
        <v>541</v>
      </c>
      <c r="F1641" s="1" t="s">
        <v>118</v>
      </c>
      <c r="G1641" s="1" t="s">
        <v>386</v>
      </c>
      <c r="H1641" s="1" t="s">
        <v>21</v>
      </c>
      <c r="I1641" s="1" t="s">
        <v>22</v>
      </c>
      <c r="J1641" s="3">
        <v>-11435.53</v>
      </c>
      <c r="K1641" s="1" t="s">
        <v>847</v>
      </c>
      <c r="L1641" s="1" t="s">
        <v>22</v>
      </c>
      <c r="M1641" s="1" t="s">
        <v>22</v>
      </c>
      <c r="N1641" s="1" t="s">
        <v>943</v>
      </c>
      <c r="O1641" s="2">
        <v>41882</v>
      </c>
      <c r="P1641" s="2">
        <v>41880</v>
      </c>
      <c r="Q1641" s="1" t="s">
        <v>23</v>
      </c>
    </row>
    <row r="1642" spans="1:17" x14ac:dyDescent="0.25">
      <c r="A1642" s="1" t="s">
        <v>206</v>
      </c>
      <c r="B1642" s="1" t="s">
        <v>541</v>
      </c>
      <c r="C1642" s="1" t="s">
        <v>944</v>
      </c>
      <c r="D1642" s="1" t="s">
        <v>780</v>
      </c>
      <c r="E1642" s="1" t="s">
        <v>541</v>
      </c>
      <c r="F1642" s="1" t="s">
        <v>19</v>
      </c>
      <c r="G1642" s="1" t="s">
        <v>43</v>
      </c>
      <c r="H1642" s="1" t="s">
        <v>21</v>
      </c>
      <c r="I1642" s="1" t="s">
        <v>22</v>
      </c>
      <c r="J1642" s="3">
        <v>54162</v>
      </c>
      <c r="K1642" s="1" t="s">
        <v>794</v>
      </c>
      <c r="L1642" s="1" t="s">
        <v>22</v>
      </c>
      <c r="M1642" s="1" t="s">
        <v>22</v>
      </c>
      <c r="N1642" s="1" t="s">
        <v>944</v>
      </c>
      <c r="O1642" s="2">
        <v>41912</v>
      </c>
      <c r="P1642" s="2">
        <v>41912</v>
      </c>
      <c r="Q1642" s="1" t="s">
        <v>23</v>
      </c>
    </row>
    <row r="1643" spans="1:17" x14ac:dyDescent="0.25">
      <c r="A1643" s="1" t="s">
        <v>24</v>
      </c>
      <c r="B1643" s="1" t="s">
        <v>25</v>
      </c>
      <c r="C1643" s="1" t="s">
        <v>95</v>
      </c>
      <c r="D1643" s="1" t="s">
        <v>670</v>
      </c>
      <c r="E1643" s="1" t="s">
        <v>541</v>
      </c>
      <c r="F1643" s="1" t="s">
        <v>19</v>
      </c>
      <c r="G1643" s="1" t="s">
        <v>61</v>
      </c>
      <c r="H1643" s="1" t="s">
        <v>49</v>
      </c>
      <c r="I1643" s="1" t="s">
        <v>22</v>
      </c>
      <c r="J1643" s="3">
        <v>-608000</v>
      </c>
      <c r="K1643" s="1" t="s">
        <v>144</v>
      </c>
      <c r="L1643" s="1" t="s">
        <v>22</v>
      </c>
      <c r="M1643" s="1" t="s">
        <v>22</v>
      </c>
      <c r="N1643" s="1" t="s">
        <v>95</v>
      </c>
      <c r="O1643" s="2">
        <v>41912</v>
      </c>
      <c r="P1643" s="2">
        <v>41913</v>
      </c>
      <c r="Q1643" s="1" t="s">
        <v>23</v>
      </c>
    </row>
    <row r="1644" spans="1:17" x14ac:dyDescent="0.25">
      <c r="A1644" s="1" t="s">
        <v>206</v>
      </c>
      <c r="B1644" s="1" t="s">
        <v>541</v>
      </c>
      <c r="C1644" s="1" t="s">
        <v>945</v>
      </c>
      <c r="D1644" s="1" t="s">
        <v>777</v>
      </c>
      <c r="E1644" s="1" t="s">
        <v>541</v>
      </c>
      <c r="F1644" s="1" t="s">
        <v>19</v>
      </c>
      <c r="G1644" s="1" t="s">
        <v>778</v>
      </c>
      <c r="H1644" s="1" t="s">
        <v>21</v>
      </c>
      <c r="I1644" s="1" t="s">
        <v>22</v>
      </c>
      <c r="J1644" s="3">
        <v>10251</v>
      </c>
      <c r="K1644" s="1" t="s">
        <v>796</v>
      </c>
      <c r="L1644" s="1" t="s">
        <v>22</v>
      </c>
      <c r="M1644" s="1" t="s">
        <v>22</v>
      </c>
      <c r="N1644" s="1" t="s">
        <v>945</v>
      </c>
      <c r="O1644" s="2">
        <v>41912</v>
      </c>
      <c r="P1644" s="2">
        <v>41912</v>
      </c>
      <c r="Q1644" s="1" t="s">
        <v>23</v>
      </c>
    </row>
    <row r="1645" spans="1:17" x14ac:dyDescent="0.25">
      <c r="A1645" s="1" t="s">
        <v>24</v>
      </c>
      <c r="B1645" s="1" t="s">
        <v>541</v>
      </c>
      <c r="C1645" s="1" t="s">
        <v>946</v>
      </c>
      <c r="D1645" s="1" t="s">
        <v>666</v>
      </c>
      <c r="E1645" s="1" t="s">
        <v>541</v>
      </c>
      <c r="F1645" s="1" t="s">
        <v>19</v>
      </c>
      <c r="G1645" s="1" t="s">
        <v>174</v>
      </c>
      <c r="H1645" s="1" t="s">
        <v>175</v>
      </c>
      <c r="I1645" s="1" t="s">
        <v>22</v>
      </c>
      <c r="J1645" s="3">
        <v>613.98</v>
      </c>
      <c r="K1645" s="1" t="s">
        <v>744</v>
      </c>
      <c r="L1645" s="1" t="s">
        <v>22</v>
      </c>
      <c r="M1645" s="1" t="s">
        <v>22</v>
      </c>
      <c r="N1645" s="1" t="s">
        <v>946</v>
      </c>
      <c r="O1645" s="2">
        <v>41912</v>
      </c>
      <c r="P1645" s="2">
        <v>41912</v>
      </c>
      <c r="Q1645" s="1" t="s">
        <v>23</v>
      </c>
    </row>
    <row r="1646" spans="1:17" x14ac:dyDescent="0.25">
      <c r="A1646" s="1" t="s">
        <v>24</v>
      </c>
      <c r="B1646" s="1" t="s">
        <v>25</v>
      </c>
      <c r="C1646" s="1" t="s">
        <v>95</v>
      </c>
      <c r="D1646" s="1" t="s">
        <v>845</v>
      </c>
      <c r="E1646" s="1" t="s">
        <v>541</v>
      </c>
      <c r="F1646" s="1" t="s">
        <v>19</v>
      </c>
      <c r="G1646" s="1" t="s">
        <v>48</v>
      </c>
      <c r="H1646" s="1" t="s">
        <v>49</v>
      </c>
      <c r="I1646" s="1" t="s">
        <v>22</v>
      </c>
      <c r="J1646" s="3">
        <v>79000</v>
      </c>
      <c r="K1646" s="1" t="s">
        <v>96</v>
      </c>
      <c r="L1646" s="1" t="s">
        <v>22</v>
      </c>
      <c r="M1646" s="1" t="s">
        <v>22</v>
      </c>
      <c r="N1646" s="1" t="s">
        <v>95</v>
      </c>
      <c r="O1646" s="2">
        <v>41912</v>
      </c>
      <c r="P1646" s="2">
        <v>41913</v>
      </c>
      <c r="Q1646" s="1" t="s">
        <v>23</v>
      </c>
    </row>
    <row r="1647" spans="1:17" x14ac:dyDescent="0.25">
      <c r="A1647" s="1" t="s">
        <v>24</v>
      </c>
      <c r="B1647" s="1" t="s">
        <v>25</v>
      </c>
      <c r="C1647" s="1" t="s">
        <v>95</v>
      </c>
      <c r="D1647" s="1" t="s">
        <v>720</v>
      </c>
      <c r="E1647" s="1" t="s">
        <v>541</v>
      </c>
      <c r="F1647" s="1" t="s">
        <v>19</v>
      </c>
      <c r="G1647" s="1" t="s">
        <v>380</v>
      </c>
      <c r="H1647" s="1" t="s">
        <v>49</v>
      </c>
      <c r="I1647" s="1" t="s">
        <v>22</v>
      </c>
      <c r="J1647" s="3">
        <v>-91000</v>
      </c>
      <c r="K1647" s="1" t="s">
        <v>508</v>
      </c>
      <c r="L1647" s="1" t="s">
        <v>22</v>
      </c>
      <c r="M1647" s="1" t="s">
        <v>22</v>
      </c>
      <c r="N1647" s="1" t="s">
        <v>95</v>
      </c>
      <c r="O1647" s="2">
        <v>41912</v>
      </c>
      <c r="P1647" s="2">
        <v>41913</v>
      </c>
      <c r="Q1647" s="1" t="s">
        <v>23</v>
      </c>
    </row>
    <row r="1648" spans="1:17" x14ac:dyDescent="0.25">
      <c r="A1648" s="1" t="s">
        <v>24</v>
      </c>
      <c r="B1648" s="1" t="s">
        <v>25</v>
      </c>
      <c r="C1648" s="1" t="s">
        <v>95</v>
      </c>
      <c r="D1648" s="1" t="s">
        <v>629</v>
      </c>
      <c r="E1648" s="1" t="s">
        <v>541</v>
      </c>
      <c r="F1648" s="1" t="s">
        <v>19</v>
      </c>
      <c r="G1648" s="1" t="s">
        <v>44</v>
      </c>
      <c r="H1648" s="1" t="s">
        <v>34</v>
      </c>
      <c r="I1648" s="1" t="s">
        <v>22</v>
      </c>
      <c r="J1648" s="3">
        <v>220000</v>
      </c>
      <c r="K1648" s="1" t="s">
        <v>143</v>
      </c>
      <c r="L1648" s="1" t="s">
        <v>22</v>
      </c>
      <c r="M1648" s="1" t="s">
        <v>22</v>
      </c>
      <c r="N1648" s="1" t="s">
        <v>95</v>
      </c>
      <c r="O1648" s="2">
        <v>41912</v>
      </c>
      <c r="P1648" s="2">
        <v>41913</v>
      </c>
      <c r="Q1648" s="1" t="s">
        <v>23</v>
      </c>
    </row>
    <row r="1649" spans="1:17" x14ac:dyDescent="0.25">
      <c r="A1649" s="1" t="s">
        <v>24</v>
      </c>
      <c r="B1649" s="1" t="s">
        <v>25</v>
      </c>
      <c r="C1649" s="1" t="s">
        <v>234</v>
      </c>
      <c r="D1649" s="1" t="s">
        <v>681</v>
      </c>
      <c r="E1649" s="1" t="s">
        <v>541</v>
      </c>
      <c r="F1649" s="1" t="s">
        <v>19</v>
      </c>
      <c r="G1649" s="1" t="s">
        <v>187</v>
      </c>
      <c r="H1649" s="1" t="s">
        <v>21</v>
      </c>
      <c r="I1649" s="1" t="s">
        <v>22</v>
      </c>
      <c r="J1649" s="3">
        <v>87975</v>
      </c>
      <c r="K1649" s="1" t="s">
        <v>233</v>
      </c>
      <c r="L1649" s="1" t="s">
        <v>22</v>
      </c>
      <c r="M1649" s="1" t="s">
        <v>22</v>
      </c>
      <c r="N1649" s="1" t="s">
        <v>232</v>
      </c>
      <c r="O1649" s="2">
        <v>41912</v>
      </c>
      <c r="P1649" s="2">
        <v>41913</v>
      </c>
      <c r="Q1649" s="1" t="s">
        <v>23</v>
      </c>
    </row>
    <row r="1650" spans="1:17" x14ac:dyDescent="0.25">
      <c r="A1650" s="1" t="s">
        <v>24</v>
      </c>
      <c r="B1650" s="1" t="s">
        <v>25</v>
      </c>
      <c r="C1650" s="1" t="s">
        <v>234</v>
      </c>
      <c r="D1650" s="1" t="s">
        <v>681</v>
      </c>
      <c r="E1650" s="1" t="s">
        <v>541</v>
      </c>
      <c r="F1650" s="1" t="s">
        <v>19</v>
      </c>
      <c r="G1650" s="1" t="s">
        <v>187</v>
      </c>
      <c r="H1650" s="1" t="s">
        <v>21</v>
      </c>
      <c r="I1650" s="1" t="s">
        <v>22</v>
      </c>
      <c r="J1650" s="3">
        <v>0</v>
      </c>
      <c r="K1650" s="1" t="s">
        <v>233</v>
      </c>
      <c r="L1650" s="1" t="s">
        <v>22</v>
      </c>
      <c r="M1650" s="1" t="s">
        <v>22</v>
      </c>
      <c r="N1650" s="1" t="s">
        <v>232</v>
      </c>
      <c r="O1650" s="2">
        <v>41912</v>
      </c>
      <c r="P1650" s="2">
        <v>41913</v>
      </c>
      <c r="Q1650" s="1" t="s">
        <v>23</v>
      </c>
    </row>
    <row r="1651" spans="1:17" x14ac:dyDescent="0.25">
      <c r="A1651" s="1" t="s">
        <v>24</v>
      </c>
      <c r="B1651" s="1" t="s">
        <v>25</v>
      </c>
      <c r="C1651" s="1" t="s">
        <v>56</v>
      </c>
      <c r="D1651" s="1" t="s">
        <v>629</v>
      </c>
      <c r="E1651" s="1" t="s">
        <v>541</v>
      </c>
      <c r="F1651" s="1" t="s">
        <v>19</v>
      </c>
      <c r="G1651" s="1" t="s">
        <v>44</v>
      </c>
      <c r="H1651" s="1" t="s">
        <v>34</v>
      </c>
      <c r="I1651" s="1" t="s">
        <v>22</v>
      </c>
      <c r="J1651" s="3">
        <v>-282000</v>
      </c>
      <c r="K1651" s="1" t="s">
        <v>57</v>
      </c>
      <c r="L1651" s="1" t="s">
        <v>22</v>
      </c>
      <c r="M1651" s="1" t="s">
        <v>22</v>
      </c>
      <c r="N1651" s="1" t="s">
        <v>58</v>
      </c>
      <c r="O1651" s="2">
        <v>41912</v>
      </c>
      <c r="P1651" s="2">
        <v>41913</v>
      </c>
      <c r="Q1651" s="1" t="s">
        <v>23</v>
      </c>
    </row>
    <row r="1652" spans="1:17" x14ac:dyDescent="0.25">
      <c r="A1652" s="1" t="s">
        <v>24</v>
      </c>
      <c r="B1652" s="1" t="s">
        <v>25</v>
      </c>
      <c r="C1652" s="1" t="s">
        <v>56</v>
      </c>
      <c r="D1652" s="1" t="s">
        <v>720</v>
      </c>
      <c r="E1652" s="1" t="s">
        <v>541</v>
      </c>
      <c r="F1652" s="1" t="s">
        <v>19</v>
      </c>
      <c r="G1652" s="1" t="s">
        <v>380</v>
      </c>
      <c r="H1652" s="1" t="s">
        <v>49</v>
      </c>
      <c r="I1652" s="1" t="s">
        <v>22</v>
      </c>
      <c r="J1652" s="3">
        <v>61000</v>
      </c>
      <c r="K1652" s="1" t="s">
        <v>57</v>
      </c>
      <c r="L1652" s="1" t="s">
        <v>22</v>
      </c>
      <c r="M1652" s="1" t="s">
        <v>22</v>
      </c>
      <c r="N1652" s="1" t="s">
        <v>58</v>
      </c>
      <c r="O1652" s="2">
        <v>41912</v>
      </c>
      <c r="P1652" s="2">
        <v>41913</v>
      </c>
      <c r="Q1652" s="1" t="s">
        <v>23</v>
      </c>
    </row>
    <row r="1653" spans="1:17" x14ac:dyDescent="0.25">
      <c r="A1653" s="1" t="s">
        <v>24</v>
      </c>
      <c r="B1653" s="1" t="s">
        <v>25</v>
      </c>
      <c r="C1653" s="1" t="s">
        <v>56</v>
      </c>
      <c r="D1653" s="1" t="s">
        <v>845</v>
      </c>
      <c r="E1653" s="1" t="s">
        <v>541</v>
      </c>
      <c r="F1653" s="1" t="s">
        <v>19</v>
      </c>
      <c r="G1653" s="1" t="s">
        <v>48</v>
      </c>
      <c r="H1653" s="1" t="s">
        <v>49</v>
      </c>
      <c r="I1653" s="1" t="s">
        <v>22</v>
      </c>
      <c r="J1653" s="3">
        <v>-53000</v>
      </c>
      <c r="K1653" s="1" t="s">
        <v>57</v>
      </c>
      <c r="L1653" s="1" t="s">
        <v>22</v>
      </c>
      <c r="M1653" s="1" t="s">
        <v>22</v>
      </c>
      <c r="N1653" s="1" t="s">
        <v>58</v>
      </c>
      <c r="O1653" s="2">
        <v>41912</v>
      </c>
      <c r="P1653" s="2">
        <v>41913</v>
      </c>
      <c r="Q1653" s="1" t="s">
        <v>23</v>
      </c>
    </row>
    <row r="1654" spans="1:17" x14ac:dyDescent="0.25">
      <c r="A1654" s="1" t="s">
        <v>24</v>
      </c>
      <c r="B1654" s="1" t="s">
        <v>25</v>
      </c>
      <c r="C1654" s="1" t="s">
        <v>56</v>
      </c>
      <c r="D1654" s="1" t="s">
        <v>670</v>
      </c>
      <c r="E1654" s="1" t="s">
        <v>541</v>
      </c>
      <c r="F1654" s="1" t="s">
        <v>19</v>
      </c>
      <c r="G1654" s="1" t="s">
        <v>61</v>
      </c>
      <c r="H1654" s="1" t="s">
        <v>49</v>
      </c>
      <c r="I1654" s="1" t="s">
        <v>22</v>
      </c>
      <c r="J1654" s="3">
        <v>122000</v>
      </c>
      <c r="K1654" s="1" t="s">
        <v>57</v>
      </c>
      <c r="L1654" s="1" t="s">
        <v>22</v>
      </c>
      <c r="M1654" s="1" t="s">
        <v>22</v>
      </c>
      <c r="N1654" s="1" t="s">
        <v>58</v>
      </c>
      <c r="O1654" s="2">
        <v>41912</v>
      </c>
      <c r="P1654" s="2">
        <v>41913</v>
      </c>
      <c r="Q1654" s="1" t="s">
        <v>23</v>
      </c>
    </row>
    <row r="1655" spans="1:17" x14ac:dyDescent="0.25">
      <c r="A1655" s="1" t="s">
        <v>24</v>
      </c>
      <c r="B1655" s="1" t="s">
        <v>25</v>
      </c>
      <c r="C1655" s="1" t="s">
        <v>209</v>
      </c>
      <c r="D1655" s="1" t="s">
        <v>681</v>
      </c>
      <c r="E1655" s="1" t="s">
        <v>541</v>
      </c>
      <c r="F1655" s="1" t="s">
        <v>19</v>
      </c>
      <c r="G1655" s="1" t="s">
        <v>187</v>
      </c>
      <c r="H1655" s="1" t="s">
        <v>21</v>
      </c>
      <c r="I1655" s="1" t="s">
        <v>22</v>
      </c>
      <c r="J1655" s="3">
        <v>-131962</v>
      </c>
      <c r="K1655" s="1" t="s">
        <v>235</v>
      </c>
      <c r="L1655" s="1" t="s">
        <v>22</v>
      </c>
      <c r="M1655" s="1" t="s">
        <v>22</v>
      </c>
      <c r="N1655" s="1" t="s">
        <v>209</v>
      </c>
      <c r="O1655" s="2">
        <v>41912</v>
      </c>
      <c r="P1655" s="2">
        <v>41913</v>
      </c>
      <c r="Q1655" s="1" t="s">
        <v>23</v>
      </c>
    </row>
    <row r="1656" spans="1:17" x14ac:dyDescent="0.25">
      <c r="A1656" s="1" t="s">
        <v>24</v>
      </c>
      <c r="B1656" s="1" t="s">
        <v>25</v>
      </c>
      <c r="C1656" s="1" t="s">
        <v>209</v>
      </c>
      <c r="D1656" s="1" t="s">
        <v>681</v>
      </c>
      <c r="E1656" s="1" t="s">
        <v>541</v>
      </c>
      <c r="F1656" s="1" t="s">
        <v>19</v>
      </c>
      <c r="G1656" s="1" t="s">
        <v>187</v>
      </c>
      <c r="H1656" s="1" t="s">
        <v>21</v>
      </c>
      <c r="I1656" s="1" t="s">
        <v>22</v>
      </c>
      <c r="J1656" s="3">
        <v>0</v>
      </c>
      <c r="K1656" s="1" t="s">
        <v>235</v>
      </c>
      <c r="L1656" s="1" t="s">
        <v>22</v>
      </c>
      <c r="M1656" s="1" t="s">
        <v>22</v>
      </c>
      <c r="N1656" s="1" t="s">
        <v>209</v>
      </c>
      <c r="O1656" s="2">
        <v>41912</v>
      </c>
      <c r="P1656" s="2">
        <v>41913</v>
      </c>
      <c r="Q1656" s="1" t="s">
        <v>23</v>
      </c>
    </row>
    <row r="1657" spans="1:17" x14ac:dyDescent="0.25">
      <c r="A1657" s="1" t="s">
        <v>206</v>
      </c>
      <c r="B1657" s="1" t="s">
        <v>541</v>
      </c>
      <c r="C1657" s="1" t="s">
        <v>947</v>
      </c>
      <c r="D1657" s="1" t="s">
        <v>833</v>
      </c>
      <c r="E1657" s="1" t="s">
        <v>541</v>
      </c>
      <c r="F1657" s="1" t="s">
        <v>118</v>
      </c>
      <c r="G1657" s="1" t="s">
        <v>386</v>
      </c>
      <c r="H1657" s="1" t="s">
        <v>21</v>
      </c>
      <c r="I1657" s="1" t="s">
        <v>22</v>
      </c>
      <c r="J1657" s="3">
        <v>-11435.53</v>
      </c>
      <c r="K1657" s="1" t="s">
        <v>847</v>
      </c>
      <c r="L1657" s="1" t="s">
        <v>22</v>
      </c>
      <c r="M1657" s="1" t="s">
        <v>22</v>
      </c>
      <c r="N1657" s="1" t="s">
        <v>947</v>
      </c>
      <c r="O1657" s="2">
        <v>41912</v>
      </c>
      <c r="P1657" s="2">
        <v>41912</v>
      </c>
      <c r="Q1657" s="1" t="s">
        <v>23</v>
      </c>
    </row>
    <row r="1658" spans="1:17" x14ac:dyDescent="0.25">
      <c r="A1658" s="1" t="s">
        <v>206</v>
      </c>
      <c r="B1658" s="1" t="s">
        <v>541</v>
      </c>
      <c r="C1658" s="1" t="s">
        <v>948</v>
      </c>
      <c r="D1658" s="1" t="s">
        <v>780</v>
      </c>
      <c r="E1658" s="1" t="s">
        <v>541</v>
      </c>
      <c r="F1658" s="1" t="s">
        <v>19</v>
      </c>
      <c r="G1658" s="1" t="s">
        <v>43</v>
      </c>
      <c r="H1658" s="1" t="s">
        <v>21</v>
      </c>
      <c r="I1658" s="1" t="s">
        <v>22</v>
      </c>
      <c r="J1658" s="3">
        <v>54162</v>
      </c>
      <c r="K1658" s="1" t="s">
        <v>794</v>
      </c>
      <c r="L1658" s="1" t="s">
        <v>22</v>
      </c>
      <c r="M1658" s="1" t="s">
        <v>22</v>
      </c>
      <c r="N1658" s="1" t="s">
        <v>948</v>
      </c>
      <c r="O1658" s="2">
        <v>41943</v>
      </c>
      <c r="P1658" s="2">
        <v>41939</v>
      </c>
      <c r="Q1658" s="1" t="s">
        <v>23</v>
      </c>
    </row>
    <row r="1659" spans="1:17" x14ac:dyDescent="0.25">
      <c r="A1659" s="1" t="s">
        <v>24</v>
      </c>
      <c r="B1659" s="1" t="s">
        <v>541</v>
      </c>
      <c r="C1659" s="1" t="s">
        <v>949</v>
      </c>
      <c r="D1659" s="1" t="s">
        <v>666</v>
      </c>
      <c r="E1659" s="1" t="s">
        <v>541</v>
      </c>
      <c r="F1659" s="1" t="s">
        <v>19</v>
      </c>
      <c r="G1659" s="1" t="s">
        <v>174</v>
      </c>
      <c r="H1659" s="1" t="s">
        <v>175</v>
      </c>
      <c r="I1659" s="1" t="s">
        <v>22</v>
      </c>
      <c r="J1659" s="3">
        <v>613.98</v>
      </c>
      <c r="K1659" s="1" t="s">
        <v>744</v>
      </c>
      <c r="L1659" s="1" t="s">
        <v>22</v>
      </c>
      <c r="M1659" s="1" t="s">
        <v>22</v>
      </c>
      <c r="N1659" s="1" t="s">
        <v>949</v>
      </c>
      <c r="O1659" s="2">
        <v>41943</v>
      </c>
      <c r="P1659" s="2">
        <v>41939</v>
      </c>
      <c r="Q1659" s="1" t="s">
        <v>23</v>
      </c>
    </row>
    <row r="1660" spans="1:17" x14ac:dyDescent="0.25">
      <c r="A1660" s="1" t="s">
        <v>206</v>
      </c>
      <c r="B1660" s="1" t="s">
        <v>541</v>
      </c>
      <c r="C1660" s="1" t="s">
        <v>950</v>
      </c>
      <c r="D1660" s="1" t="s">
        <v>777</v>
      </c>
      <c r="E1660" s="1" t="s">
        <v>541</v>
      </c>
      <c r="F1660" s="1" t="s">
        <v>19</v>
      </c>
      <c r="G1660" s="1" t="s">
        <v>778</v>
      </c>
      <c r="H1660" s="1" t="s">
        <v>21</v>
      </c>
      <c r="I1660" s="1" t="s">
        <v>22</v>
      </c>
      <c r="J1660" s="3">
        <v>10255</v>
      </c>
      <c r="K1660" s="1" t="s">
        <v>796</v>
      </c>
      <c r="L1660" s="1" t="s">
        <v>22</v>
      </c>
      <c r="M1660" s="1" t="s">
        <v>22</v>
      </c>
      <c r="N1660" s="1" t="s">
        <v>950</v>
      </c>
      <c r="O1660" s="2">
        <v>41943</v>
      </c>
      <c r="P1660" s="2">
        <v>41939</v>
      </c>
      <c r="Q1660" s="1" t="s">
        <v>23</v>
      </c>
    </row>
    <row r="1661" spans="1:17" x14ac:dyDescent="0.25">
      <c r="A1661" s="1" t="s">
        <v>206</v>
      </c>
      <c r="B1661" s="1" t="s">
        <v>541</v>
      </c>
      <c r="C1661" s="1" t="s">
        <v>951</v>
      </c>
      <c r="D1661" s="1" t="s">
        <v>833</v>
      </c>
      <c r="E1661" s="1" t="s">
        <v>541</v>
      </c>
      <c r="F1661" s="1" t="s">
        <v>118</v>
      </c>
      <c r="G1661" s="1" t="s">
        <v>386</v>
      </c>
      <c r="H1661" s="1" t="s">
        <v>21</v>
      </c>
      <c r="I1661" s="1" t="s">
        <v>22</v>
      </c>
      <c r="J1661" s="3">
        <v>-11430.34</v>
      </c>
      <c r="K1661" s="1" t="s">
        <v>847</v>
      </c>
      <c r="L1661" s="1" t="s">
        <v>22</v>
      </c>
      <c r="M1661" s="1" t="s">
        <v>22</v>
      </c>
      <c r="N1661" s="1" t="s">
        <v>951</v>
      </c>
      <c r="O1661" s="2">
        <v>41943</v>
      </c>
      <c r="P1661" s="2">
        <v>41939</v>
      </c>
      <c r="Q1661" s="1" t="s">
        <v>23</v>
      </c>
    </row>
    <row r="1662" spans="1:17" x14ac:dyDescent="0.25">
      <c r="A1662" s="1" t="s">
        <v>206</v>
      </c>
      <c r="B1662" s="1" t="s">
        <v>541</v>
      </c>
      <c r="C1662" s="1" t="s">
        <v>952</v>
      </c>
      <c r="D1662" s="1" t="s">
        <v>780</v>
      </c>
      <c r="E1662" s="1" t="s">
        <v>541</v>
      </c>
      <c r="F1662" s="1" t="s">
        <v>19</v>
      </c>
      <c r="G1662" s="1" t="s">
        <v>43</v>
      </c>
      <c r="H1662" s="1" t="s">
        <v>21</v>
      </c>
      <c r="I1662" s="1" t="s">
        <v>22</v>
      </c>
      <c r="J1662" s="3">
        <v>54162</v>
      </c>
      <c r="K1662" s="1" t="s">
        <v>794</v>
      </c>
      <c r="L1662" s="1" t="s">
        <v>22</v>
      </c>
      <c r="M1662" s="1" t="s">
        <v>22</v>
      </c>
      <c r="N1662" s="1" t="s">
        <v>952</v>
      </c>
      <c r="O1662" s="2">
        <v>41973</v>
      </c>
      <c r="P1662" s="2">
        <v>41974</v>
      </c>
      <c r="Q1662" s="1" t="s">
        <v>23</v>
      </c>
    </row>
    <row r="1663" spans="1:17" x14ac:dyDescent="0.25">
      <c r="A1663" s="1" t="s">
        <v>24</v>
      </c>
      <c r="B1663" s="1" t="s">
        <v>541</v>
      </c>
      <c r="C1663" s="1" t="s">
        <v>953</v>
      </c>
      <c r="D1663" s="1" t="s">
        <v>666</v>
      </c>
      <c r="E1663" s="1" t="s">
        <v>541</v>
      </c>
      <c r="F1663" s="1" t="s">
        <v>19</v>
      </c>
      <c r="G1663" s="1" t="s">
        <v>174</v>
      </c>
      <c r="H1663" s="1" t="s">
        <v>175</v>
      </c>
      <c r="I1663" s="1" t="s">
        <v>22</v>
      </c>
      <c r="J1663" s="3">
        <v>613.98</v>
      </c>
      <c r="K1663" s="1" t="s">
        <v>744</v>
      </c>
      <c r="L1663" s="1" t="s">
        <v>22</v>
      </c>
      <c r="M1663" s="1" t="s">
        <v>22</v>
      </c>
      <c r="N1663" s="1" t="s">
        <v>953</v>
      </c>
      <c r="O1663" s="2">
        <v>41973</v>
      </c>
      <c r="P1663" s="2">
        <v>41974</v>
      </c>
      <c r="Q1663" s="1" t="s">
        <v>23</v>
      </c>
    </row>
    <row r="1664" spans="1:17" x14ac:dyDescent="0.25">
      <c r="A1664" s="1" t="s">
        <v>206</v>
      </c>
      <c r="B1664" s="1" t="s">
        <v>541</v>
      </c>
      <c r="C1664" s="1" t="s">
        <v>954</v>
      </c>
      <c r="D1664" s="1" t="s">
        <v>780</v>
      </c>
      <c r="E1664" s="1" t="s">
        <v>541</v>
      </c>
      <c r="F1664" s="1" t="s">
        <v>19</v>
      </c>
      <c r="G1664" s="1" t="s">
        <v>43</v>
      </c>
      <c r="H1664" s="1" t="s">
        <v>21</v>
      </c>
      <c r="I1664" s="1" t="s">
        <v>22</v>
      </c>
      <c r="J1664" s="3">
        <v>54162</v>
      </c>
      <c r="K1664" s="1" t="s">
        <v>794</v>
      </c>
      <c r="L1664" s="1" t="s">
        <v>22</v>
      </c>
      <c r="M1664" s="1" t="s">
        <v>22</v>
      </c>
      <c r="N1664" s="1" t="s">
        <v>954</v>
      </c>
      <c r="O1664" s="2">
        <v>42004</v>
      </c>
      <c r="P1664" s="2">
        <v>42012</v>
      </c>
      <c r="Q1664" s="1" t="s">
        <v>23</v>
      </c>
    </row>
    <row r="1665" spans="1:17" x14ac:dyDescent="0.25">
      <c r="A1665" s="1" t="s">
        <v>24</v>
      </c>
      <c r="B1665" s="1" t="s">
        <v>541</v>
      </c>
      <c r="C1665" s="1" t="s">
        <v>955</v>
      </c>
      <c r="D1665" s="1" t="s">
        <v>676</v>
      </c>
      <c r="E1665" s="1" t="s">
        <v>541</v>
      </c>
      <c r="F1665" s="1" t="s">
        <v>19</v>
      </c>
      <c r="G1665" s="1" t="s">
        <v>59</v>
      </c>
      <c r="H1665" s="1" t="s">
        <v>21</v>
      </c>
      <c r="I1665" s="1" t="s">
        <v>22</v>
      </c>
      <c r="J1665" s="3">
        <v>-75426</v>
      </c>
      <c r="K1665" s="1" t="s">
        <v>134</v>
      </c>
      <c r="L1665" s="1" t="s">
        <v>22</v>
      </c>
      <c r="M1665" s="1" t="s">
        <v>22</v>
      </c>
      <c r="N1665" s="1" t="s">
        <v>955</v>
      </c>
      <c r="O1665" s="2">
        <v>42004</v>
      </c>
      <c r="P1665" s="2">
        <v>42027</v>
      </c>
      <c r="Q1665" s="1" t="s">
        <v>23</v>
      </c>
    </row>
    <row r="1666" spans="1:17" x14ac:dyDescent="0.25">
      <c r="A1666" s="1" t="s">
        <v>24</v>
      </c>
      <c r="B1666" s="1" t="s">
        <v>541</v>
      </c>
      <c r="C1666" s="1" t="s">
        <v>955</v>
      </c>
      <c r="D1666" s="1" t="s">
        <v>780</v>
      </c>
      <c r="E1666" s="1" t="s">
        <v>541</v>
      </c>
      <c r="F1666" s="1" t="s">
        <v>19</v>
      </c>
      <c r="G1666" s="1" t="s">
        <v>43</v>
      </c>
      <c r="H1666" s="1" t="s">
        <v>21</v>
      </c>
      <c r="I1666" s="1" t="s">
        <v>22</v>
      </c>
      <c r="J1666" s="3">
        <v>0</v>
      </c>
      <c r="K1666" s="1" t="s">
        <v>569</v>
      </c>
      <c r="L1666" s="1" t="s">
        <v>22</v>
      </c>
      <c r="M1666" s="1" t="s">
        <v>22</v>
      </c>
      <c r="N1666" s="1" t="s">
        <v>955</v>
      </c>
      <c r="O1666" s="2">
        <v>42004</v>
      </c>
      <c r="P1666" s="2">
        <v>42027</v>
      </c>
      <c r="Q1666" s="1" t="s">
        <v>23</v>
      </c>
    </row>
    <row r="1667" spans="1:17" x14ac:dyDescent="0.25">
      <c r="A1667" s="1" t="s">
        <v>24</v>
      </c>
      <c r="B1667" s="1" t="s">
        <v>541</v>
      </c>
      <c r="C1667" s="1" t="s">
        <v>955</v>
      </c>
      <c r="D1667" s="1" t="s">
        <v>676</v>
      </c>
      <c r="E1667" s="1" t="s">
        <v>541</v>
      </c>
      <c r="F1667" s="1" t="s">
        <v>19</v>
      </c>
      <c r="G1667" s="1" t="s">
        <v>59</v>
      </c>
      <c r="H1667" s="1" t="s">
        <v>21</v>
      </c>
      <c r="I1667" s="1" t="s">
        <v>22</v>
      </c>
      <c r="J1667" s="3">
        <v>610908</v>
      </c>
      <c r="K1667" s="1" t="s">
        <v>166</v>
      </c>
      <c r="L1667" s="1" t="s">
        <v>22</v>
      </c>
      <c r="M1667" s="1" t="s">
        <v>22</v>
      </c>
      <c r="N1667" s="1" t="s">
        <v>955</v>
      </c>
      <c r="O1667" s="2">
        <v>42004</v>
      </c>
      <c r="P1667" s="2">
        <v>42027</v>
      </c>
      <c r="Q1667" s="1" t="s">
        <v>23</v>
      </c>
    </row>
    <row r="1668" spans="1:17" x14ac:dyDescent="0.25">
      <c r="A1668" s="1" t="s">
        <v>24</v>
      </c>
      <c r="B1668" s="1" t="s">
        <v>541</v>
      </c>
      <c r="C1668" s="1" t="s">
        <v>955</v>
      </c>
      <c r="D1668" s="1" t="s">
        <v>672</v>
      </c>
      <c r="E1668" s="1" t="s">
        <v>541</v>
      </c>
      <c r="F1668" s="1" t="s">
        <v>19</v>
      </c>
      <c r="G1668" s="1" t="s">
        <v>228</v>
      </c>
      <c r="H1668" s="1" t="s">
        <v>21</v>
      </c>
      <c r="I1668" s="1" t="s">
        <v>22</v>
      </c>
      <c r="J1668" s="3">
        <v>-369668</v>
      </c>
      <c r="K1668" s="1" t="s">
        <v>229</v>
      </c>
      <c r="L1668" s="1" t="s">
        <v>22</v>
      </c>
      <c r="M1668" s="1" t="s">
        <v>22</v>
      </c>
      <c r="N1668" s="1" t="s">
        <v>955</v>
      </c>
      <c r="O1668" s="2">
        <v>42004</v>
      </c>
      <c r="P1668" s="2">
        <v>42027</v>
      </c>
      <c r="Q1668" s="1" t="s">
        <v>23</v>
      </c>
    </row>
    <row r="1669" spans="1:17" x14ac:dyDescent="0.25">
      <c r="A1669" s="1" t="s">
        <v>24</v>
      </c>
      <c r="B1669" s="1" t="s">
        <v>541</v>
      </c>
      <c r="C1669" s="1" t="s">
        <v>955</v>
      </c>
      <c r="D1669" s="1" t="s">
        <v>838</v>
      </c>
      <c r="E1669" s="1" t="s">
        <v>541</v>
      </c>
      <c r="F1669" s="1" t="s">
        <v>19</v>
      </c>
      <c r="G1669" s="1" t="s">
        <v>839</v>
      </c>
      <c r="H1669" s="1" t="s">
        <v>34</v>
      </c>
      <c r="I1669" s="1" t="s">
        <v>22</v>
      </c>
      <c r="J1669" s="3">
        <v>74098</v>
      </c>
      <c r="K1669" s="1" t="s">
        <v>546</v>
      </c>
      <c r="L1669" s="1" t="s">
        <v>22</v>
      </c>
      <c r="M1669" s="1" t="s">
        <v>22</v>
      </c>
      <c r="N1669" s="1" t="s">
        <v>955</v>
      </c>
      <c r="O1669" s="2">
        <v>42004</v>
      </c>
      <c r="P1669" s="2">
        <v>42027</v>
      </c>
      <c r="Q1669" s="1" t="s">
        <v>23</v>
      </c>
    </row>
    <row r="1670" spans="1:17" x14ac:dyDescent="0.25">
      <c r="A1670" s="1" t="s">
        <v>24</v>
      </c>
      <c r="B1670" s="1" t="s">
        <v>541</v>
      </c>
      <c r="C1670" s="1" t="s">
        <v>955</v>
      </c>
      <c r="D1670" s="1" t="s">
        <v>956</v>
      </c>
      <c r="E1670" s="1" t="s">
        <v>541</v>
      </c>
      <c r="F1670" s="1" t="s">
        <v>505</v>
      </c>
      <c r="G1670" s="1" t="s">
        <v>204</v>
      </c>
      <c r="H1670" s="1" t="s">
        <v>21</v>
      </c>
      <c r="I1670" s="1" t="s">
        <v>22</v>
      </c>
      <c r="J1670" s="3">
        <v>-86825</v>
      </c>
      <c r="K1670" s="1" t="s">
        <v>205</v>
      </c>
      <c r="L1670" s="1" t="s">
        <v>22</v>
      </c>
      <c r="M1670" s="1" t="s">
        <v>22</v>
      </c>
      <c r="N1670" s="1" t="s">
        <v>955</v>
      </c>
      <c r="O1670" s="2">
        <v>42004</v>
      </c>
      <c r="P1670" s="2">
        <v>42027</v>
      </c>
      <c r="Q1670" s="1" t="s">
        <v>23</v>
      </c>
    </row>
    <row r="1671" spans="1:17" x14ac:dyDescent="0.25">
      <c r="A1671" s="1" t="s">
        <v>24</v>
      </c>
      <c r="B1671" s="1" t="s">
        <v>541</v>
      </c>
      <c r="C1671" s="1" t="s">
        <v>955</v>
      </c>
      <c r="D1671" s="1" t="s">
        <v>674</v>
      </c>
      <c r="E1671" s="1" t="s">
        <v>541</v>
      </c>
      <c r="F1671" s="1" t="s">
        <v>19</v>
      </c>
      <c r="G1671" s="1" t="s">
        <v>33</v>
      </c>
      <c r="H1671" s="1" t="s">
        <v>21</v>
      </c>
      <c r="I1671" s="1" t="s">
        <v>22</v>
      </c>
      <c r="J1671" s="3">
        <v>206679</v>
      </c>
      <c r="K1671" s="1" t="s">
        <v>957</v>
      </c>
      <c r="L1671" s="1" t="s">
        <v>22</v>
      </c>
      <c r="M1671" s="1" t="s">
        <v>22</v>
      </c>
      <c r="N1671" s="1" t="s">
        <v>955</v>
      </c>
      <c r="O1671" s="2">
        <v>42004</v>
      </c>
      <c r="P1671" s="2">
        <v>42027</v>
      </c>
      <c r="Q1671" s="1" t="s">
        <v>23</v>
      </c>
    </row>
    <row r="1672" spans="1:17" x14ac:dyDescent="0.25">
      <c r="A1672" s="1" t="s">
        <v>24</v>
      </c>
      <c r="B1672" s="1" t="s">
        <v>541</v>
      </c>
      <c r="C1672" s="1" t="s">
        <v>958</v>
      </c>
      <c r="D1672" s="1" t="s">
        <v>666</v>
      </c>
      <c r="E1672" s="1" t="s">
        <v>541</v>
      </c>
      <c r="F1672" s="1" t="s">
        <v>19</v>
      </c>
      <c r="G1672" s="1" t="s">
        <v>174</v>
      </c>
      <c r="H1672" s="1" t="s">
        <v>175</v>
      </c>
      <c r="I1672" s="1" t="s">
        <v>22</v>
      </c>
      <c r="J1672" s="3">
        <v>613.98</v>
      </c>
      <c r="K1672" s="1" t="s">
        <v>744</v>
      </c>
      <c r="L1672" s="1" t="s">
        <v>22</v>
      </c>
      <c r="M1672" s="1" t="s">
        <v>22</v>
      </c>
      <c r="N1672" s="1" t="s">
        <v>958</v>
      </c>
      <c r="O1672" s="2">
        <v>42004</v>
      </c>
      <c r="P1672" s="2">
        <v>42012</v>
      </c>
      <c r="Q1672" s="1" t="s">
        <v>23</v>
      </c>
    </row>
    <row r="1673" spans="1:17" x14ac:dyDescent="0.25">
      <c r="A1673" s="1" t="s">
        <v>24</v>
      </c>
      <c r="B1673" s="1" t="s">
        <v>25</v>
      </c>
      <c r="C1673" s="1" t="s">
        <v>181</v>
      </c>
      <c r="D1673" s="1" t="s">
        <v>629</v>
      </c>
      <c r="E1673" s="1" t="s">
        <v>541</v>
      </c>
      <c r="F1673" s="1" t="s">
        <v>19</v>
      </c>
      <c r="G1673" s="1" t="s">
        <v>44</v>
      </c>
      <c r="H1673" s="1" t="s">
        <v>34</v>
      </c>
      <c r="I1673" s="1" t="s">
        <v>22</v>
      </c>
      <c r="J1673" s="3">
        <v>-220000</v>
      </c>
      <c r="K1673" s="1" t="s">
        <v>180</v>
      </c>
      <c r="L1673" s="1" t="s">
        <v>22</v>
      </c>
      <c r="M1673" s="1" t="s">
        <v>22</v>
      </c>
      <c r="N1673" s="1" t="s">
        <v>95</v>
      </c>
      <c r="O1673" s="2">
        <v>42004</v>
      </c>
      <c r="P1673" s="2">
        <v>42019</v>
      </c>
      <c r="Q1673" s="1" t="s">
        <v>23</v>
      </c>
    </row>
    <row r="1674" spans="1:17" x14ac:dyDescent="0.25">
      <c r="A1674" s="1" t="s">
        <v>24</v>
      </c>
      <c r="B1674" s="1" t="s">
        <v>25</v>
      </c>
      <c r="C1674" s="1" t="s">
        <v>181</v>
      </c>
      <c r="D1674" s="1" t="s">
        <v>720</v>
      </c>
      <c r="E1674" s="1" t="s">
        <v>541</v>
      </c>
      <c r="F1674" s="1" t="s">
        <v>19</v>
      </c>
      <c r="G1674" s="1" t="s">
        <v>380</v>
      </c>
      <c r="H1674" s="1" t="s">
        <v>49</v>
      </c>
      <c r="I1674" s="1" t="s">
        <v>22</v>
      </c>
      <c r="J1674" s="3">
        <v>91000</v>
      </c>
      <c r="K1674" s="1" t="s">
        <v>180</v>
      </c>
      <c r="L1674" s="1" t="s">
        <v>22</v>
      </c>
      <c r="M1674" s="1" t="s">
        <v>22</v>
      </c>
      <c r="N1674" s="1" t="s">
        <v>95</v>
      </c>
      <c r="O1674" s="2">
        <v>42004</v>
      </c>
      <c r="P1674" s="2">
        <v>42019</v>
      </c>
      <c r="Q1674" s="1" t="s">
        <v>23</v>
      </c>
    </row>
    <row r="1675" spans="1:17" x14ac:dyDescent="0.25">
      <c r="A1675" s="1" t="s">
        <v>24</v>
      </c>
      <c r="B1675" s="1" t="s">
        <v>25</v>
      </c>
      <c r="C1675" s="1" t="s">
        <v>181</v>
      </c>
      <c r="D1675" s="1" t="s">
        <v>845</v>
      </c>
      <c r="E1675" s="1" t="s">
        <v>541</v>
      </c>
      <c r="F1675" s="1" t="s">
        <v>19</v>
      </c>
      <c r="G1675" s="1" t="s">
        <v>48</v>
      </c>
      <c r="H1675" s="1" t="s">
        <v>49</v>
      </c>
      <c r="I1675" s="1" t="s">
        <v>22</v>
      </c>
      <c r="J1675" s="3">
        <v>-79000</v>
      </c>
      <c r="K1675" s="1" t="s">
        <v>180</v>
      </c>
      <c r="L1675" s="1" t="s">
        <v>22</v>
      </c>
      <c r="M1675" s="1" t="s">
        <v>22</v>
      </c>
      <c r="N1675" s="1" t="s">
        <v>95</v>
      </c>
      <c r="O1675" s="2">
        <v>42004</v>
      </c>
      <c r="P1675" s="2">
        <v>42019</v>
      </c>
      <c r="Q1675" s="1" t="s">
        <v>23</v>
      </c>
    </row>
    <row r="1676" spans="1:17" x14ac:dyDescent="0.25">
      <c r="A1676" s="1" t="s">
        <v>24</v>
      </c>
      <c r="B1676" s="1" t="s">
        <v>541</v>
      </c>
      <c r="C1676" s="1" t="s">
        <v>955</v>
      </c>
      <c r="D1676" s="1" t="s">
        <v>845</v>
      </c>
      <c r="E1676" s="1" t="s">
        <v>541</v>
      </c>
      <c r="F1676" s="1" t="s">
        <v>19</v>
      </c>
      <c r="G1676" s="1" t="s">
        <v>48</v>
      </c>
      <c r="H1676" s="1" t="s">
        <v>49</v>
      </c>
      <c r="I1676" s="1" t="s">
        <v>22</v>
      </c>
      <c r="J1676" s="3">
        <v>54974</v>
      </c>
      <c r="K1676" s="1" t="s">
        <v>93</v>
      </c>
      <c r="L1676" s="1" t="s">
        <v>22</v>
      </c>
      <c r="M1676" s="1" t="s">
        <v>22</v>
      </c>
      <c r="N1676" s="1" t="s">
        <v>955</v>
      </c>
      <c r="O1676" s="2">
        <v>42004</v>
      </c>
      <c r="P1676" s="2">
        <v>42027</v>
      </c>
      <c r="Q1676" s="1" t="s">
        <v>23</v>
      </c>
    </row>
    <row r="1677" spans="1:17" x14ac:dyDescent="0.25">
      <c r="A1677" s="1" t="s">
        <v>24</v>
      </c>
      <c r="B1677" s="1" t="s">
        <v>541</v>
      </c>
      <c r="C1677" s="1" t="s">
        <v>955</v>
      </c>
      <c r="D1677" s="1" t="s">
        <v>719</v>
      </c>
      <c r="E1677" s="1" t="s">
        <v>541</v>
      </c>
      <c r="F1677" s="1" t="s">
        <v>19</v>
      </c>
      <c r="G1677" s="1" t="s">
        <v>65</v>
      </c>
      <c r="H1677" s="1" t="s">
        <v>49</v>
      </c>
      <c r="I1677" s="1" t="s">
        <v>22</v>
      </c>
      <c r="J1677" s="3">
        <v>-14762</v>
      </c>
      <c r="K1677" s="1" t="s">
        <v>66</v>
      </c>
      <c r="L1677" s="1" t="s">
        <v>22</v>
      </c>
      <c r="M1677" s="1" t="s">
        <v>22</v>
      </c>
      <c r="N1677" s="1" t="s">
        <v>955</v>
      </c>
      <c r="O1677" s="2">
        <v>42004</v>
      </c>
      <c r="P1677" s="2">
        <v>42027</v>
      </c>
      <c r="Q1677" s="1" t="s">
        <v>23</v>
      </c>
    </row>
    <row r="1678" spans="1:17" x14ac:dyDescent="0.25">
      <c r="A1678" s="1" t="s">
        <v>24</v>
      </c>
      <c r="B1678" s="1" t="s">
        <v>25</v>
      </c>
      <c r="C1678" s="1" t="s">
        <v>181</v>
      </c>
      <c r="D1678" s="1" t="s">
        <v>670</v>
      </c>
      <c r="E1678" s="1" t="s">
        <v>541</v>
      </c>
      <c r="F1678" s="1" t="s">
        <v>19</v>
      </c>
      <c r="G1678" s="1" t="s">
        <v>61</v>
      </c>
      <c r="H1678" s="1" t="s">
        <v>49</v>
      </c>
      <c r="I1678" s="1" t="s">
        <v>22</v>
      </c>
      <c r="J1678" s="3">
        <v>608000</v>
      </c>
      <c r="K1678" s="1" t="s">
        <v>180</v>
      </c>
      <c r="L1678" s="1" t="s">
        <v>22</v>
      </c>
      <c r="M1678" s="1" t="s">
        <v>22</v>
      </c>
      <c r="N1678" s="1" t="s">
        <v>95</v>
      </c>
      <c r="O1678" s="2">
        <v>42004</v>
      </c>
      <c r="P1678" s="2">
        <v>42019</v>
      </c>
      <c r="Q1678" s="1" t="s">
        <v>23</v>
      </c>
    </row>
    <row r="1679" spans="1:17" x14ac:dyDescent="0.25">
      <c r="A1679" s="1" t="s">
        <v>24</v>
      </c>
      <c r="B1679" s="1" t="s">
        <v>541</v>
      </c>
      <c r="C1679" s="1" t="s">
        <v>959</v>
      </c>
      <c r="D1679" s="1" t="s">
        <v>666</v>
      </c>
      <c r="E1679" s="1" t="s">
        <v>541</v>
      </c>
      <c r="F1679" s="1" t="s">
        <v>19</v>
      </c>
      <c r="G1679" s="1" t="s">
        <v>174</v>
      </c>
      <c r="H1679" s="1" t="s">
        <v>175</v>
      </c>
      <c r="I1679" s="1" t="s">
        <v>22</v>
      </c>
      <c r="J1679" s="3">
        <v>2598.8000000000002</v>
      </c>
      <c r="K1679" s="1" t="s">
        <v>960</v>
      </c>
      <c r="L1679" s="1" t="s">
        <v>22</v>
      </c>
      <c r="M1679" s="1" t="s">
        <v>22</v>
      </c>
      <c r="N1679" s="1" t="s">
        <v>959</v>
      </c>
      <c r="O1679" s="2">
        <v>42004</v>
      </c>
      <c r="P1679" s="2">
        <v>42027</v>
      </c>
      <c r="Q1679" s="1" t="s">
        <v>23</v>
      </c>
    </row>
    <row r="1680" spans="1:17" x14ac:dyDescent="0.25">
      <c r="A1680" s="1" t="s">
        <v>24</v>
      </c>
      <c r="B1680" s="1" t="s">
        <v>541</v>
      </c>
      <c r="C1680" s="1" t="s">
        <v>955</v>
      </c>
      <c r="D1680" s="1" t="s">
        <v>629</v>
      </c>
      <c r="E1680" s="1" t="s">
        <v>541</v>
      </c>
      <c r="F1680" s="1" t="s">
        <v>19</v>
      </c>
      <c r="G1680" s="1" t="s">
        <v>44</v>
      </c>
      <c r="H1680" s="1" t="s">
        <v>34</v>
      </c>
      <c r="I1680" s="1" t="s">
        <v>22</v>
      </c>
      <c r="J1680" s="3">
        <v>-182104</v>
      </c>
      <c r="K1680" s="1" t="s">
        <v>172</v>
      </c>
      <c r="L1680" s="1" t="s">
        <v>22</v>
      </c>
      <c r="M1680" s="1" t="s">
        <v>22</v>
      </c>
      <c r="N1680" s="1" t="s">
        <v>955</v>
      </c>
      <c r="O1680" s="2">
        <v>42004</v>
      </c>
      <c r="P1680" s="2">
        <v>42027</v>
      </c>
      <c r="Q1680" s="1" t="s">
        <v>23</v>
      </c>
    </row>
    <row r="1681" spans="1:17" x14ac:dyDescent="0.25">
      <c r="A1681" s="1" t="s">
        <v>24</v>
      </c>
      <c r="B1681" s="1" t="s">
        <v>541</v>
      </c>
      <c r="C1681" s="1" t="s">
        <v>955</v>
      </c>
      <c r="D1681" s="1" t="s">
        <v>902</v>
      </c>
      <c r="E1681" s="1" t="s">
        <v>541</v>
      </c>
      <c r="F1681" s="1" t="s">
        <v>19</v>
      </c>
      <c r="G1681" s="1" t="s">
        <v>903</v>
      </c>
      <c r="H1681" s="1" t="s">
        <v>904</v>
      </c>
      <c r="I1681" s="1" t="s">
        <v>22</v>
      </c>
      <c r="J1681" s="3">
        <v>-162927</v>
      </c>
      <c r="K1681" s="1" t="s">
        <v>961</v>
      </c>
      <c r="L1681" s="1" t="s">
        <v>22</v>
      </c>
      <c r="M1681" s="1" t="s">
        <v>22</v>
      </c>
      <c r="N1681" s="1" t="s">
        <v>955</v>
      </c>
      <c r="O1681" s="2">
        <v>42004</v>
      </c>
      <c r="P1681" s="2">
        <v>42027</v>
      </c>
      <c r="Q1681" s="1" t="s">
        <v>23</v>
      </c>
    </row>
    <row r="1682" spans="1:17" x14ac:dyDescent="0.25">
      <c r="A1682" s="1" t="s">
        <v>24</v>
      </c>
      <c r="B1682" s="1" t="s">
        <v>541</v>
      </c>
      <c r="C1682" s="1" t="s">
        <v>955</v>
      </c>
      <c r="D1682" s="1" t="s">
        <v>716</v>
      </c>
      <c r="E1682" s="1" t="s">
        <v>541</v>
      </c>
      <c r="F1682" s="1" t="s">
        <v>19</v>
      </c>
      <c r="G1682" s="1" t="s">
        <v>114</v>
      </c>
      <c r="H1682" s="1" t="s">
        <v>49</v>
      </c>
      <c r="I1682" s="1" t="s">
        <v>22</v>
      </c>
      <c r="J1682" s="3">
        <v>3449</v>
      </c>
      <c r="K1682" s="1" t="s">
        <v>115</v>
      </c>
      <c r="L1682" s="1" t="s">
        <v>22</v>
      </c>
      <c r="M1682" s="1" t="s">
        <v>22</v>
      </c>
      <c r="N1682" s="1" t="s">
        <v>955</v>
      </c>
      <c r="O1682" s="2">
        <v>42004</v>
      </c>
      <c r="P1682" s="2">
        <v>42027</v>
      </c>
      <c r="Q1682" s="1" t="s">
        <v>23</v>
      </c>
    </row>
    <row r="1683" spans="1:17" x14ac:dyDescent="0.25">
      <c r="A1683" s="1" t="s">
        <v>24</v>
      </c>
      <c r="B1683" s="1" t="s">
        <v>541</v>
      </c>
      <c r="C1683" s="1" t="s">
        <v>955</v>
      </c>
      <c r="D1683" s="1" t="s">
        <v>629</v>
      </c>
      <c r="E1683" s="1" t="s">
        <v>541</v>
      </c>
      <c r="F1683" s="1" t="s">
        <v>19</v>
      </c>
      <c r="G1683" s="1" t="s">
        <v>44</v>
      </c>
      <c r="H1683" s="1" t="s">
        <v>34</v>
      </c>
      <c r="I1683" s="1" t="s">
        <v>22</v>
      </c>
      <c r="J1683" s="3">
        <v>-6057238</v>
      </c>
      <c r="K1683" s="1" t="s">
        <v>176</v>
      </c>
      <c r="L1683" s="1" t="s">
        <v>22</v>
      </c>
      <c r="M1683" s="1" t="s">
        <v>22</v>
      </c>
      <c r="N1683" s="1" t="s">
        <v>955</v>
      </c>
      <c r="O1683" s="2">
        <v>42004</v>
      </c>
      <c r="P1683" s="2">
        <v>42027</v>
      </c>
      <c r="Q1683" s="1" t="s">
        <v>23</v>
      </c>
    </row>
    <row r="1684" spans="1:17" x14ac:dyDescent="0.25">
      <c r="A1684" s="1" t="s">
        <v>24</v>
      </c>
      <c r="B1684" s="1" t="s">
        <v>541</v>
      </c>
      <c r="C1684" s="1" t="s">
        <v>955</v>
      </c>
      <c r="D1684" s="1" t="s">
        <v>720</v>
      </c>
      <c r="E1684" s="1" t="s">
        <v>541</v>
      </c>
      <c r="F1684" s="1" t="s">
        <v>19</v>
      </c>
      <c r="G1684" s="1" t="s">
        <v>380</v>
      </c>
      <c r="H1684" s="1" t="s">
        <v>49</v>
      </c>
      <c r="I1684" s="1" t="s">
        <v>22</v>
      </c>
      <c r="J1684" s="3">
        <v>-246486</v>
      </c>
      <c r="K1684" s="1" t="s">
        <v>472</v>
      </c>
      <c r="L1684" s="1" t="s">
        <v>22</v>
      </c>
      <c r="M1684" s="1" t="s">
        <v>22</v>
      </c>
      <c r="N1684" s="1" t="s">
        <v>955</v>
      </c>
      <c r="O1684" s="2">
        <v>42004</v>
      </c>
      <c r="P1684" s="2">
        <v>42027</v>
      </c>
      <c r="Q1684" s="1" t="s">
        <v>23</v>
      </c>
    </row>
    <row r="1685" spans="1:17" x14ac:dyDescent="0.25">
      <c r="A1685" s="1" t="s">
        <v>24</v>
      </c>
      <c r="B1685" s="1" t="s">
        <v>541</v>
      </c>
      <c r="C1685" s="1" t="s">
        <v>955</v>
      </c>
      <c r="D1685" s="1" t="s">
        <v>629</v>
      </c>
      <c r="E1685" s="1" t="s">
        <v>541</v>
      </c>
      <c r="F1685" s="1" t="s">
        <v>19</v>
      </c>
      <c r="G1685" s="1" t="s">
        <v>44</v>
      </c>
      <c r="H1685" s="1" t="s">
        <v>34</v>
      </c>
      <c r="I1685" s="1" t="s">
        <v>22</v>
      </c>
      <c r="J1685" s="3">
        <v>258023</v>
      </c>
      <c r="K1685" s="1" t="s">
        <v>84</v>
      </c>
      <c r="L1685" s="1" t="s">
        <v>22</v>
      </c>
      <c r="M1685" s="1" t="s">
        <v>22</v>
      </c>
      <c r="N1685" s="1" t="s">
        <v>955</v>
      </c>
      <c r="O1685" s="2">
        <v>42004</v>
      </c>
      <c r="P1685" s="2">
        <v>42027</v>
      </c>
      <c r="Q1685" s="1" t="s">
        <v>23</v>
      </c>
    </row>
    <row r="1686" spans="1:17" x14ac:dyDescent="0.25">
      <c r="A1686" s="1" t="s">
        <v>24</v>
      </c>
      <c r="B1686" s="1" t="s">
        <v>541</v>
      </c>
      <c r="C1686" s="1" t="s">
        <v>955</v>
      </c>
      <c r="D1686" s="1" t="s">
        <v>683</v>
      </c>
      <c r="E1686" s="1" t="s">
        <v>541</v>
      </c>
      <c r="F1686" s="1" t="s">
        <v>19</v>
      </c>
      <c r="G1686" s="1" t="s">
        <v>82</v>
      </c>
      <c r="H1686" s="1" t="s">
        <v>21</v>
      </c>
      <c r="I1686" s="1" t="s">
        <v>22</v>
      </c>
      <c r="J1686" s="3">
        <v>127390</v>
      </c>
      <c r="K1686" s="1" t="s">
        <v>83</v>
      </c>
      <c r="L1686" s="1" t="s">
        <v>22</v>
      </c>
      <c r="M1686" s="1" t="s">
        <v>22</v>
      </c>
      <c r="N1686" s="1" t="s">
        <v>955</v>
      </c>
      <c r="O1686" s="2">
        <v>42004</v>
      </c>
      <c r="P1686" s="2">
        <v>42027</v>
      </c>
      <c r="Q1686" s="1" t="s">
        <v>23</v>
      </c>
    </row>
    <row r="1687" spans="1:17" x14ac:dyDescent="0.25">
      <c r="A1687" s="1" t="s">
        <v>24</v>
      </c>
      <c r="B1687" s="1" t="s">
        <v>25</v>
      </c>
      <c r="C1687" s="1" t="s">
        <v>509</v>
      </c>
      <c r="D1687" s="1" t="s">
        <v>681</v>
      </c>
      <c r="E1687" s="1" t="s">
        <v>541</v>
      </c>
      <c r="F1687" s="1" t="s">
        <v>19</v>
      </c>
      <c r="G1687" s="1" t="s">
        <v>187</v>
      </c>
      <c r="H1687" s="1" t="s">
        <v>21</v>
      </c>
      <c r="I1687" s="1" t="s">
        <v>22</v>
      </c>
      <c r="J1687" s="3">
        <v>217086</v>
      </c>
      <c r="K1687" s="1" t="s">
        <v>962</v>
      </c>
      <c r="L1687" s="1" t="s">
        <v>22</v>
      </c>
      <c r="M1687" s="1" t="s">
        <v>22</v>
      </c>
      <c r="N1687" s="1" t="s">
        <v>509</v>
      </c>
      <c r="O1687" s="2">
        <v>42004</v>
      </c>
      <c r="P1687" s="2">
        <v>42027</v>
      </c>
      <c r="Q1687" s="1" t="s">
        <v>23</v>
      </c>
    </row>
    <row r="1688" spans="1:17" x14ac:dyDescent="0.25">
      <c r="A1688" s="1" t="s">
        <v>24</v>
      </c>
      <c r="B1688" s="1" t="s">
        <v>541</v>
      </c>
      <c r="C1688" s="1" t="s">
        <v>955</v>
      </c>
      <c r="D1688" s="1" t="s">
        <v>629</v>
      </c>
      <c r="E1688" s="1" t="s">
        <v>541</v>
      </c>
      <c r="F1688" s="1" t="s">
        <v>19</v>
      </c>
      <c r="G1688" s="1" t="s">
        <v>44</v>
      </c>
      <c r="H1688" s="1" t="s">
        <v>34</v>
      </c>
      <c r="I1688" s="1" t="s">
        <v>22</v>
      </c>
      <c r="J1688" s="3">
        <v>-272966</v>
      </c>
      <c r="K1688" s="1" t="s">
        <v>138</v>
      </c>
      <c r="L1688" s="1" t="s">
        <v>22</v>
      </c>
      <c r="M1688" s="1" t="s">
        <v>22</v>
      </c>
      <c r="N1688" s="1" t="s">
        <v>955</v>
      </c>
      <c r="O1688" s="2">
        <v>42004</v>
      </c>
      <c r="P1688" s="2">
        <v>42027</v>
      </c>
      <c r="Q1688" s="1" t="s">
        <v>23</v>
      </c>
    </row>
    <row r="1689" spans="1:17" x14ac:dyDescent="0.25">
      <c r="A1689" s="1" t="s">
        <v>24</v>
      </c>
      <c r="B1689" s="1" t="s">
        <v>541</v>
      </c>
      <c r="C1689" s="1" t="s">
        <v>955</v>
      </c>
      <c r="D1689" s="1" t="s">
        <v>629</v>
      </c>
      <c r="E1689" s="1" t="s">
        <v>541</v>
      </c>
      <c r="F1689" s="1" t="s">
        <v>19</v>
      </c>
      <c r="G1689" s="1" t="s">
        <v>44</v>
      </c>
      <c r="H1689" s="1" t="s">
        <v>34</v>
      </c>
      <c r="I1689" s="1" t="s">
        <v>22</v>
      </c>
      <c r="J1689" s="3">
        <v>6245</v>
      </c>
      <c r="K1689" s="1" t="s">
        <v>46</v>
      </c>
      <c r="L1689" s="1" t="s">
        <v>22</v>
      </c>
      <c r="M1689" s="1" t="s">
        <v>22</v>
      </c>
      <c r="N1689" s="1" t="s">
        <v>955</v>
      </c>
      <c r="O1689" s="2">
        <v>42004</v>
      </c>
      <c r="P1689" s="2">
        <v>42027</v>
      </c>
      <c r="Q1689" s="1" t="s">
        <v>23</v>
      </c>
    </row>
    <row r="1690" spans="1:17" x14ac:dyDescent="0.25">
      <c r="A1690" s="1" t="s">
        <v>24</v>
      </c>
      <c r="B1690" s="1" t="s">
        <v>541</v>
      </c>
      <c r="C1690" s="1" t="s">
        <v>955</v>
      </c>
      <c r="D1690" s="1" t="s">
        <v>629</v>
      </c>
      <c r="E1690" s="1" t="s">
        <v>541</v>
      </c>
      <c r="F1690" s="1" t="s">
        <v>19</v>
      </c>
      <c r="G1690" s="1" t="s">
        <v>44</v>
      </c>
      <c r="H1690" s="1" t="s">
        <v>34</v>
      </c>
      <c r="I1690" s="1" t="s">
        <v>22</v>
      </c>
      <c r="J1690" s="3">
        <v>9437</v>
      </c>
      <c r="K1690" s="1" t="s">
        <v>45</v>
      </c>
      <c r="L1690" s="1" t="s">
        <v>22</v>
      </c>
      <c r="M1690" s="1" t="s">
        <v>22</v>
      </c>
      <c r="N1690" s="1" t="s">
        <v>955</v>
      </c>
      <c r="O1690" s="2">
        <v>42004</v>
      </c>
      <c r="P1690" s="2">
        <v>42027</v>
      </c>
      <c r="Q1690" s="1" t="s">
        <v>23</v>
      </c>
    </row>
    <row r="1691" spans="1:17" x14ac:dyDescent="0.25">
      <c r="A1691" s="1" t="s">
        <v>24</v>
      </c>
      <c r="B1691" s="1" t="s">
        <v>25</v>
      </c>
      <c r="C1691" s="1" t="s">
        <v>207</v>
      </c>
      <c r="D1691" s="1" t="s">
        <v>681</v>
      </c>
      <c r="E1691" s="1" t="s">
        <v>541</v>
      </c>
      <c r="F1691" s="1" t="s">
        <v>19</v>
      </c>
      <c r="G1691" s="1" t="s">
        <v>187</v>
      </c>
      <c r="H1691" s="1" t="s">
        <v>21</v>
      </c>
      <c r="I1691" s="1" t="s">
        <v>22</v>
      </c>
      <c r="J1691" s="3">
        <v>131962</v>
      </c>
      <c r="K1691" s="1" t="s">
        <v>208</v>
      </c>
      <c r="L1691" s="1" t="s">
        <v>22</v>
      </c>
      <c r="M1691" s="1" t="s">
        <v>22</v>
      </c>
      <c r="N1691" s="1" t="s">
        <v>209</v>
      </c>
      <c r="O1691" s="2">
        <v>42004</v>
      </c>
      <c r="P1691" s="2">
        <v>42019</v>
      </c>
      <c r="Q1691" s="1" t="s">
        <v>23</v>
      </c>
    </row>
    <row r="1692" spans="1:17" x14ac:dyDescent="0.25">
      <c r="A1692" s="1" t="s">
        <v>24</v>
      </c>
      <c r="B1692" s="1" t="s">
        <v>25</v>
      </c>
      <c r="C1692" s="1" t="s">
        <v>207</v>
      </c>
      <c r="D1692" s="1" t="s">
        <v>681</v>
      </c>
      <c r="E1692" s="1" t="s">
        <v>541</v>
      </c>
      <c r="F1692" s="1" t="s">
        <v>19</v>
      </c>
      <c r="G1692" s="1" t="s">
        <v>187</v>
      </c>
      <c r="H1692" s="1" t="s">
        <v>21</v>
      </c>
      <c r="I1692" s="1" t="s">
        <v>22</v>
      </c>
      <c r="J1692" s="3">
        <v>0</v>
      </c>
      <c r="K1692" s="1" t="s">
        <v>208</v>
      </c>
      <c r="L1692" s="1" t="s">
        <v>22</v>
      </c>
      <c r="M1692" s="1" t="s">
        <v>22</v>
      </c>
      <c r="N1692" s="1" t="s">
        <v>209</v>
      </c>
      <c r="O1692" s="2">
        <v>42004</v>
      </c>
      <c r="P1692" s="2">
        <v>42019</v>
      </c>
      <c r="Q1692" s="1" t="s">
        <v>23</v>
      </c>
    </row>
    <row r="1693" spans="1:17" x14ac:dyDescent="0.25">
      <c r="A1693" s="1" t="s">
        <v>24</v>
      </c>
      <c r="B1693" s="1" t="s">
        <v>541</v>
      </c>
      <c r="C1693" s="1" t="s">
        <v>955</v>
      </c>
      <c r="D1693" s="1" t="s">
        <v>713</v>
      </c>
      <c r="E1693" s="1" t="s">
        <v>541</v>
      </c>
      <c r="F1693" s="1" t="s">
        <v>19</v>
      </c>
      <c r="G1693" s="1" t="s">
        <v>388</v>
      </c>
      <c r="H1693" s="1" t="s">
        <v>21</v>
      </c>
      <c r="I1693" s="1" t="s">
        <v>22</v>
      </c>
      <c r="J1693" s="3">
        <v>2314</v>
      </c>
      <c r="K1693" s="1" t="s">
        <v>463</v>
      </c>
      <c r="L1693" s="1" t="s">
        <v>22</v>
      </c>
      <c r="M1693" s="1" t="s">
        <v>22</v>
      </c>
      <c r="N1693" s="1" t="s">
        <v>955</v>
      </c>
      <c r="O1693" s="2">
        <v>42004</v>
      </c>
      <c r="P1693" s="2">
        <v>42027</v>
      </c>
      <c r="Q1693" s="1" t="s">
        <v>23</v>
      </c>
    </row>
    <row r="1694" spans="1:17" x14ac:dyDescent="0.25">
      <c r="A1694" s="1" t="s">
        <v>206</v>
      </c>
      <c r="B1694" s="1" t="s">
        <v>541</v>
      </c>
      <c r="C1694" s="1" t="s">
        <v>963</v>
      </c>
      <c r="D1694" s="1" t="s">
        <v>780</v>
      </c>
      <c r="E1694" s="1" t="s">
        <v>541</v>
      </c>
      <c r="F1694" s="1" t="s">
        <v>19</v>
      </c>
      <c r="G1694" s="1" t="s">
        <v>43</v>
      </c>
      <c r="H1694" s="1" t="s">
        <v>21</v>
      </c>
      <c r="I1694" s="1" t="s">
        <v>22</v>
      </c>
      <c r="J1694" s="3">
        <v>54162</v>
      </c>
      <c r="K1694" s="1" t="s">
        <v>794</v>
      </c>
      <c r="L1694" s="1" t="s">
        <v>22</v>
      </c>
      <c r="M1694" s="1" t="s">
        <v>22</v>
      </c>
      <c r="N1694" s="1" t="s">
        <v>963</v>
      </c>
      <c r="O1694" s="2">
        <v>42035</v>
      </c>
      <c r="P1694" s="2">
        <v>42048</v>
      </c>
      <c r="Q1694" s="1" t="s">
        <v>23</v>
      </c>
    </row>
    <row r="1695" spans="1:17" x14ac:dyDescent="0.25">
      <c r="A1695" s="1" t="s">
        <v>206</v>
      </c>
      <c r="B1695" s="1" t="s">
        <v>541</v>
      </c>
      <c r="C1695" s="1" t="s">
        <v>964</v>
      </c>
      <c r="D1695" s="1" t="s">
        <v>780</v>
      </c>
      <c r="E1695" s="1" t="s">
        <v>541</v>
      </c>
      <c r="F1695" s="1" t="s">
        <v>19</v>
      </c>
      <c r="G1695" s="1" t="s">
        <v>43</v>
      </c>
      <c r="H1695" s="1" t="s">
        <v>21</v>
      </c>
      <c r="I1695" s="1" t="s">
        <v>22</v>
      </c>
      <c r="J1695" s="3">
        <v>54162</v>
      </c>
      <c r="K1695" s="1" t="s">
        <v>794</v>
      </c>
      <c r="L1695" s="1" t="s">
        <v>22</v>
      </c>
      <c r="M1695" s="1" t="s">
        <v>22</v>
      </c>
      <c r="N1695" s="1" t="s">
        <v>964</v>
      </c>
      <c r="O1695" s="2">
        <v>42063</v>
      </c>
      <c r="P1695" s="2">
        <v>42072</v>
      </c>
      <c r="Q1695" s="1" t="s">
        <v>23</v>
      </c>
    </row>
    <row r="1696" spans="1:17" x14ac:dyDescent="0.25">
      <c r="A1696" s="1" t="s">
        <v>24</v>
      </c>
      <c r="B1696" s="1" t="s">
        <v>25</v>
      </c>
      <c r="C1696" s="1" t="s">
        <v>99</v>
      </c>
      <c r="D1696" s="1" t="s">
        <v>676</v>
      </c>
      <c r="E1696" s="1" t="s">
        <v>541</v>
      </c>
      <c r="F1696" s="1" t="s">
        <v>19</v>
      </c>
      <c r="G1696" s="1" t="s">
        <v>59</v>
      </c>
      <c r="H1696" s="1" t="s">
        <v>21</v>
      </c>
      <c r="I1696" s="1" t="s">
        <v>22</v>
      </c>
      <c r="J1696" s="3">
        <v>-19000</v>
      </c>
      <c r="K1696" s="1" t="s">
        <v>965</v>
      </c>
      <c r="L1696" s="1" t="s">
        <v>22</v>
      </c>
      <c r="M1696" s="1" t="s">
        <v>22</v>
      </c>
      <c r="N1696" s="1" t="s">
        <v>99</v>
      </c>
      <c r="O1696" s="2">
        <v>42094</v>
      </c>
      <c r="P1696" s="2">
        <v>42080</v>
      </c>
      <c r="Q1696" s="1" t="s">
        <v>23</v>
      </c>
    </row>
    <row r="1697" spans="1:17" x14ac:dyDescent="0.25">
      <c r="A1697" s="1" t="s">
        <v>206</v>
      </c>
      <c r="B1697" s="1" t="s">
        <v>541</v>
      </c>
      <c r="C1697" s="1" t="s">
        <v>966</v>
      </c>
      <c r="D1697" s="1" t="s">
        <v>780</v>
      </c>
      <c r="E1697" s="1" t="s">
        <v>541</v>
      </c>
      <c r="F1697" s="1" t="s">
        <v>19</v>
      </c>
      <c r="G1697" s="1" t="s">
        <v>43</v>
      </c>
      <c r="H1697" s="1" t="s">
        <v>21</v>
      </c>
      <c r="I1697" s="1" t="s">
        <v>22</v>
      </c>
      <c r="J1697" s="3">
        <v>54162</v>
      </c>
      <c r="K1697" s="1" t="s">
        <v>794</v>
      </c>
      <c r="L1697" s="1" t="s">
        <v>22</v>
      </c>
      <c r="M1697" s="1" t="s">
        <v>22</v>
      </c>
      <c r="N1697" s="1" t="s">
        <v>966</v>
      </c>
      <c r="O1697" s="2">
        <v>42094</v>
      </c>
      <c r="P1697" s="2">
        <v>42096</v>
      </c>
      <c r="Q1697" s="1" t="s">
        <v>23</v>
      </c>
    </row>
    <row r="1698" spans="1:17" x14ac:dyDescent="0.25">
      <c r="A1698" s="1" t="s">
        <v>24</v>
      </c>
      <c r="B1698" s="1" t="s">
        <v>25</v>
      </c>
      <c r="C1698" s="1" t="s">
        <v>99</v>
      </c>
      <c r="D1698" s="1" t="s">
        <v>845</v>
      </c>
      <c r="E1698" s="1" t="s">
        <v>541</v>
      </c>
      <c r="F1698" s="1" t="s">
        <v>19</v>
      </c>
      <c r="G1698" s="1" t="s">
        <v>48</v>
      </c>
      <c r="H1698" s="1" t="s">
        <v>49</v>
      </c>
      <c r="I1698" s="1" t="s">
        <v>22</v>
      </c>
      <c r="J1698" s="3">
        <v>14000</v>
      </c>
      <c r="K1698" s="1" t="s">
        <v>121</v>
      </c>
      <c r="L1698" s="1" t="s">
        <v>22</v>
      </c>
      <c r="M1698" s="1" t="s">
        <v>22</v>
      </c>
      <c r="N1698" s="1" t="s">
        <v>99</v>
      </c>
      <c r="O1698" s="2">
        <v>42094</v>
      </c>
      <c r="P1698" s="2">
        <v>42080</v>
      </c>
      <c r="Q1698" s="1" t="s">
        <v>23</v>
      </c>
    </row>
    <row r="1699" spans="1:17" x14ac:dyDescent="0.25">
      <c r="A1699" s="1" t="s">
        <v>24</v>
      </c>
      <c r="B1699" s="1" t="s">
        <v>25</v>
      </c>
      <c r="C1699" s="1" t="s">
        <v>99</v>
      </c>
      <c r="D1699" s="1" t="s">
        <v>629</v>
      </c>
      <c r="E1699" s="1" t="s">
        <v>541</v>
      </c>
      <c r="F1699" s="1" t="s">
        <v>19</v>
      </c>
      <c r="G1699" s="1" t="s">
        <v>44</v>
      </c>
      <c r="H1699" s="1" t="s">
        <v>34</v>
      </c>
      <c r="I1699" s="1" t="s">
        <v>22</v>
      </c>
      <c r="J1699" s="3">
        <v>-79000</v>
      </c>
      <c r="K1699" s="1" t="s">
        <v>150</v>
      </c>
      <c r="L1699" s="1" t="s">
        <v>22</v>
      </c>
      <c r="M1699" s="1" t="s">
        <v>22</v>
      </c>
      <c r="N1699" s="1" t="s">
        <v>99</v>
      </c>
      <c r="O1699" s="2">
        <v>42094</v>
      </c>
      <c r="P1699" s="2">
        <v>42080</v>
      </c>
      <c r="Q1699" s="1" t="s">
        <v>23</v>
      </c>
    </row>
    <row r="1700" spans="1:17" x14ac:dyDescent="0.25">
      <c r="A1700" s="1" t="s">
        <v>24</v>
      </c>
      <c r="B1700" s="1" t="s">
        <v>25</v>
      </c>
      <c r="C1700" s="1" t="s">
        <v>99</v>
      </c>
      <c r="D1700" s="1" t="s">
        <v>670</v>
      </c>
      <c r="E1700" s="1" t="s">
        <v>541</v>
      </c>
      <c r="F1700" s="1" t="s">
        <v>19</v>
      </c>
      <c r="G1700" s="1" t="s">
        <v>61</v>
      </c>
      <c r="H1700" s="1" t="s">
        <v>49</v>
      </c>
      <c r="I1700" s="1" t="s">
        <v>22</v>
      </c>
      <c r="J1700" s="3">
        <v>0</v>
      </c>
      <c r="K1700" s="1" t="s">
        <v>184</v>
      </c>
      <c r="L1700" s="1" t="s">
        <v>22</v>
      </c>
      <c r="M1700" s="1" t="s">
        <v>22</v>
      </c>
      <c r="N1700" s="1" t="s">
        <v>99</v>
      </c>
      <c r="O1700" s="2">
        <v>42094</v>
      </c>
      <c r="P1700" s="2">
        <v>42080</v>
      </c>
      <c r="Q1700" s="1" t="s">
        <v>23</v>
      </c>
    </row>
    <row r="1701" spans="1:17" x14ac:dyDescent="0.25">
      <c r="A1701" s="1" t="s">
        <v>24</v>
      </c>
      <c r="B1701" s="1" t="s">
        <v>25</v>
      </c>
      <c r="C1701" s="1" t="s">
        <v>99</v>
      </c>
      <c r="D1701" s="1" t="s">
        <v>720</v>
      </c>
      <c r="E1701" s="1" t="s">
        <v>541</v>
      </c>
      <c r="F1701" s="1" t="s">
        <v>19</v>
      </c>
      <c r="G1701" s="1" t="s">
        <v>380</v>
      </c>
      <c r="H1701" s="1" t="s">
        <v>49</v>
      </c>
      <c r="I1701" s="1" t="s">
        <v>22</v>
      </c>
      <c r="J1701" s="3">
        <v>62000</v>
      </c>
      <c r="K1701" s="1" t="s">
        <v>510</v>
      </c>
      <c r="L1701" s="1" t="s">
        <v>22</v>
      </c>
      <c r="M1701" s="1" t="s">
        <v>22</v>
      </c>
      <c r="N1701" s="1" t="s">
        <v>99</v>
      </c>
      <c r="O1701" s="2">
        <v>42094</v>
      </c>
      <c r="P1701" s="2">
        <v>42080</v>
      </c>
      <c r="Q1701" s="1" t="s">
        <v>23</v>
      </c>
    </row>
    <row r="1702" spans="1:17" x14ac:dyDescent="0.25">
      <c r="A1702" s="1" t="s">
        <v>24</v>
      </c>
      <c r="B1702" s="1" t="s">
        <v>25</v>
      </c>
      <c r="C1702" s="1" t="s">
        <v>210</v>
      </c>
      <c r="D1702" s="1" t="s">
        <v>681</v>
      </c>
      <c r="E1702" s="1" t="s">
        <v>541</v>
      </c>
      <c r="F1702" s="1" t="s">
        <v>19</v>
      </c>
      <c r="G1702" s="1" t="s">
        <v>187</v>
      </c>
      <c r="H1702" s="1" t="s">
        <v>21</v>
      </c>
      <c r="I1702" s="1" t="s">
        <v>22</v>
      </c>
      <c r="J1702" s="3">
        <v>-43987</v>
      </c>
      <c r="K1702" s="1" t="s">
        <v>211</v>
      </c>
      <c r="L1702" s="1" t="s">
        <v>22</v>
      </c>
      <c r="M1702" s="1" t="s">
        <v>22</v>
      </c>
      <c r="N1702" s="1" t="s">
        <v>210</v>
      </c>
      <c r="O1702" s="2">
        <v>42094</v>
      </c>
      <c r="P1702" s="2">
        <v>42102</v>
      </c>
      <c r="Q1702" s="1" t="s">
        <v>23</v>
      </c>
    </row>
    <row r="1703" spans="1:17" x14ac:dyDescent="0.25">
      <c r="A1703" s="1" t="s">
        <v>24</v>
      </c>
      <c r="B1703" s="1" t="s">
        <v>25</v>
      </c>
      <c r="C1703" s="1" t="s">
        <v>212</v>
      </c>
      <c r="D1703" s="1" t="s">
        <v>681</v>
      </c>
      <c r="E1703" s="1" t="s">
        <v>541</v>
      </c>
      <c r="F1703" s="1" t="s">
        <v>19</v>
      </c>
      <c r="G1703" s="1" t="s">
        <v>187</v>
      </c>
      <c r="H1703" s="1" t="s">
        <v>21</v>
      </c>
      <c r="I1703" s="1" t="s">
        <v>22</v>
      </c>
      <c r="J1703" s="3">
        <v>43987</v>
      </c>
      <c r="K1703" s="1" t="s">
        <v>211</v>
      </c>
      <c r="L1703" s="1" t="s">
        <v>22</v>
      </c>
      <c r="M1703" s="1" t="s">
        <v>22</v>
      </c>
      <c r="N1703" s="1" t="s">
        <v>210</v>
      </c>
      <c r="O1703" s="2">
        <v>42094</v>
      </c>
      <c r="P1703" s="2">
        <v>42103</v>
      </c>
      <c r="Q1703" s="1" t="s">
        <v>23</v>
      </c>
    </row>
    <row r="1704" spans="1:17" x14ac:dyDescent="0.25">
      <c r="A1704" s="1" t="s">
        <v>24</v>
      </c>
      <c r="B1704" s="1" t="s">
        <v>25</v>
      </c>
      <c r="C1704" s="1" t="s">
        <v>237</v>
      </c>
      <c r="D1704" s="1" t="s">
        <v>681</v>
      </c>
      <c r="E1704" s="1" t="s">
        <v>541</v>
      </c>
      <c r="F1704" s="1" t="s">
        <v>19</v>
      </c>
      <c r="G1704" s="1" t="s">
        <v>187</v>
      </c>
      <c r="H1704" s="1" t="s">
        <v>21</v>
      </c>
      <c r="I1704" s="1" t="s">
        <v>22</v>
      </c>
      <c r="J1704" s="3">
        <v>-47871</v>
      </c>
      <c r="K1704" s="1" t="s">
        <v>238</v>
      </c>
      <c r="L1704" s="1" t="s">
        <v>22</v>
      </c>
      <c r="M1704" s="1" t="s">
        <v>22</v>
      </c>
      <c r="N1704" s="1" t="s">
        <v>237</v>
      </c>
      <c r="O1704" s="2">
        <v>42094</v>
      </c>
      <c r="P1704" s="2">
        <v>42103</v>
      </c>
      <c r="Q1704" s="1" t="s">
        <v>23</v>
      </c>
    </row>
    <row r="1705" spans="1:17" x14ac:dyDescent="0.25">
      <c r="A1705" s="1" t="s">
        <v>206</v>
      </c>
      <c r="B1705" s="1" t="s">
        <v>541</v>
      </c>
      <c r="C1705" s="1" t="s">
        <v>967</v>
      </c>
      <c r="D1705" s="1" t="s">
        <v>780</v>
      </c>
      <c r="E1705" s="1" t="s">
        <v>541</v>
      </c>
      <c r="F1705" s="1" t="s">
        <v>19</v>
      </c>
      <c r="G1705" s="1" t="s">
        <v>43</v>
      </c>
      <c r="H1705" s="1" t="s">
        <v>21</v>
      </c>
      <c r="I1705" s="1" t="s">
        <v>22</v>
      </c>
      <c r="J1705" s="3">
        <v>54162</v>
      </c>
      <c r="K1705" s="1" t="s">
        <v>794</v>
      </c>
      <c r="L1705" s="1" t="s">
        <v>22</v>
      </c>
      <c r="M1705" s="1" t="s">
        <v>22</v>
      </c>
      <c r="N1705" s="1" t="s">
        <v>967</v>
      </c>
      <c r="O1705" s="2">
        <v>42124</v>
      </c>
      <c r="P1705" s="2">
        <v>42128</v>
      </c>
      <c r="Q1705" s="1" t="s">
        <v>23</v>
      </c>
    </row>
    <row r="1706" spans="1:17" x14ac:dyDescent="0.25">
      <c r="A1706" s="1" t="s">
        <v>206</v>
      </c>
      <c r="B1706" s="1" t="s">
        <v>541</v>
      </c>
      <c r="C1706" s="1" t="s">
        <v>968</v>
      </c>
      <c r="D1706" s="1" t="s">
        <v>780</v>
      </c>
      <c r="E1706" s="1" t="s">
        <v>541</v>
      </c>
      <c r="F1706" s="1" t="s">
        <v>19</v>
      </c>
      <c r="G1706" s="1" t="s">
        <v>43</v>
      </c>
      <c r="H1706" s="1" t="s">
        <v>21</v>
      </c>
      <c r="I1706" s="1" t="s">
        <v>22</v>
      </c>
      <c r="J1706" s="3">
        <v>54162</v>
      </c>
      <c r="K1706" s="1" t="s">
        <v>794</v>
      </c>
      <c r="L1706" s="1" t="s">
        <v>22</v>
      </c>
      <c r="M1706" s="1" t="s">
        <v>22</v>
      </c>
      <c r="N1706" s="1" t="s">
        <v>968</v>
      </c>
      <c r="O1706" s="2">
        <v>42155</v>
      </c>
      <c r="P1706" s="2">
        <v>42156</v>
      </c>
      <c r="Q1706" s="1" t="s">
        <v>23</v>
      </c>
    </row>
    <row r="1707" spans="1:17" x14ac:dyDescent="0.25">
      <c r="A1707" s="1" t="s">
        <v>206</v>
      </c>
      <c r="B1707" s="1" t="s">
        <v>541</v>
      </c>
      <c r="C1707" s="1" t="s">
        <v>969</v>
      </c>
      <c r="D1707" s="1" t="s">
        <v>780</v>
      </c>
      <c r="E1707" s="1" t="s">
        <v>541</v>
      </c>
      <c r="F1707" s="1" t="s">
        <v>19</v>
      </c>
      <c r="G1707" s="1" t="s">
        <v>43</v>
      </c>
      <c r="H1707" s="1" t="s">
        <v>21</v>
      </c>
      <c r="I1707" s="1" t="s">
        <v>22</v>
      </c>
      <c r="J1707" s="3">
        <v>54162</v>
      </c>
      <c r="K1707" s="1" t="s">
        <v>794</v>
      </c>
      <c r="L1707" s="1" t="s">
        <v>22</v>
      </c>
      <c r="M1707" s="1" t="s">
        <v>22</v>
      </c>
      <c r="N1707" s="1" t="s">
        <v>969</v>
      </c>
      <c r="O1707" s="2">
        <v>42185</v>
      </c>
      <c r="P1707" s="2">
        <v>42186</v>
      </c>
      <c r="Q1707" s="1" t="s">
        <v>23</v>
      </c>
    </row>
    <row r="1708" spans="1:17" x14ac:dyDescent="0.25">
      <c r="A1708" s="1" t="s">
        <v>24</v>
      </c>
      <c r="B1708" s="1" t="s">
        <v>25</v>
      </c>
      <c r="C1708" s="1" t="s">
        <v>97</v>
      </c>
      <c r="D1708" s="1" t="s">
        <v>676</v>
      </c>
      <c r="E1708" s="1" t="s">
        <v>541</v>
      </c>
      <c r="F1708" s="1" t="s">
        <v>19</v>
      </c>
      <c r="G1708" s="1" t="s">
        <v>59</v>
      </c>
      <c r="H1708" s="1" t="s">
        <v>21</v>
      </c>
      <c r="I1708" s="1" t="s">
        <v>22</v>
      </c>
      <c r="J1708" s="3">
        <v>19000</v>
      </c>
      <c r="K1708" s="1" t="s">
        <v>98</v>
      </c>
      <c r="L1708" s="1" t="s">
        <v>22</v>
      </c>
      <c r="M1708" s="1" t="s">
        <v>22</v>
      </c>
      <c r="N1708" s="1" t="s">
        <v>99</v>
      </c>
      <c r="O1708" s="2">
        <v>42185</v>
      </c>
      <c r="P1708" s="2">
        <v>42192</v>
      </c>
      <c r="Q1708" s="1" t="s">
        <v>23</v>
      </c>
    </row>
    <row r="1709" spans="1:17" x14ac:dyDescent="0.25">
      <c r="A1709" s="1" t="s">
        <v>24</v>
      </c>
      <c r="B1709" s="1" t="s">
        <v>25</v>
      </c>
      <c r="C1709" s="1" t="s">
        <v>87</v>
      </c>
      <c r="D1709" s="1" t="s">
        <v>676</v>
      </c>
      <c r="E1709" s="1" t="s">
        <v>541</v>
      </c>
      <c r="F1709" s="1" t="s">
        <v>19</v>
      </c>
      <c r="G1709" s="1" t="s">
        <v>59</v>
      </c>
      <c r="H1709" s="1" t="s">
        <v>21</v>
      </c>
      <c r="I1709" s="1" t="s">
        <v>22</v>
      </c>
      <c r="J1709" s="3">
        <v>-38000</v>
      </c>
      <c r="K1709" s="1" t="s">
        <v>970</v>
      </c>
      <c r="L1709" s="1" t="s">
        <v>22</v>
      </c>
      <c r="M1709" s="1" t="s">
        <v>22</v>
      </c>
      <c r="N1709" s="1" t="s">
        <v>87</v>
      </c>
      <c r="O1709" s="2">
        <v>42185</v>
      </c>
      <c r="P1709" s="2">
        <v>42192</v>
      </c>
      <c r="Q1709" s="1" t="s">
        <v>23</v>
      </c>
    </row>
    <row r="1710" spans="1:17" x14ac:dyDescent="0.25">
      <c r="A1710" s="1" t="s">
        <v>24</v>
      </c>
      <c r="B1710" s="1" t="s">
        <v>25</v>
      </c>
      <c r="C1710" s="1" t="s">
        <v>97</v>
      </c>
      <c r="D1710" s="1" t="s">
        <v>629</v>
      </c>
      <c r="E1710" s="1" t="s">
        <v>541</v>
      </c>
      <c r="F1710" s="1" t="s">
        <v>19</v>
      </c>
      <c r="G1710" s="1" t="s">
        <v>44</v>
      </c>
      <c r="H1710" s="1" t="s">
        <v>34</v>
      </c>
      <c r="I1710" s="1" t="s">
        <v>22</v>
      </c>
      <c r="J1710" s="3">
        <v>79000</v>
      </c>
      <c r="K1710" s="1" t="s">
        <v>98</v>
      </c>
      <c r="L1710" s="1" t="s">
        <v>22</v>
      </c>
      <c r="M1710" s="1" t="s">
        <v>22</v>
      </c>
      <c r="N1710" s="1" t="s">
        <v>99</v>
      </c>
      <c r="O1710" s="2">
        <v>42185</v>
      </c>
      <c r="P1710" s="2">
        <v>42192</v>
      </c>
      <c r="Q1710" s="1" t="s">
        <v>23</v>
      </c>
    </row>
    <row r="1711" spans="1:17" x14ac:dyDescent="0.25">
      <c r="A1711" s="1" t="s">
        <v>24</v>
      </c>
      <c r="B1711" s="1" t="s">
        <v>25</v>
      </c>
      <c r="C1711" s="1" t="s">
        <v>97</v>
      </c>
      <c r="D1711" s="1" t="s">
        <v>720</v>
      </c>
      <c r="E1711" s="1" t="s">
        <v>541</v>
      </c>
      <c r="F1711" s="1" t="s">
        <v>19</v>
      </c>
      <c r="G1711" s="1" t="s">
        <v>380</v>
      </c>
      <c r="H1711" s="1" t="s">
        <v>49</v>
      </c>
      <c r="I1711" s="1" t="s">
        <v>22</v>
      </c>
      <c r="J1711" s="3">
        <v>-62000</v>
      </c>
      <c r="K1711" s="1" t="s">
        <v>98</v>
      </c>
      <c r="L1711" s="1" t="s">
        <v>22</v>
      </c>
      <c r="M1711" s="1" t="s">
        <v>22</v>
      </c>
      <c r="N1711" s="1" t="s">
        <v>99</v>
      </c>
      <c r="O1711" s="2">
        <v>42185</v>
      </c>
      <c r="P1711" s="2">
        <v>42192</v>
      </c>
      <c r="Q1711" s="1" t="s">
        <v>23</v>
      </c>
    </row>
    <row r="1712" spans="1:17" x14ac:dyDescent="0.25">
      <c r="A1712" s="1" t="s">
        <v>24</v>
      </c>
      <c r="B1712" s="1" t="s">
        <v>25</v>
      </c>
      <c r="C1712" s="1" t="s">
        <v>97</v>
      </c>
      <c r="D1712" s="1" t="s">
        <v>845</v>
      </c>
      <c r="E1712" s="1" t="s">
        <v>541</v>
      </c>
      <c r="F1712" s="1" t="s">
        <v>19</v>
      </c>
      <c r="G1712" s="1" t="s">
        <v>48</v>
      </c>
      <c r="H1712" s="1" t="s">
        <v>49</v>
      </c>
      <c r="I1712" s="1" t="s">
        <v>22</v>
      </c>
      <c r="J1712" s="3">
        <v>-14000</v>
      </c>
      <c r="K1712" s="1" t="s">
        <v>98</v>
      </c>
      <c r="L1712" s="1" t="s">
        <v>22</v>
      </c>
      <c r="M1712" s="1" t="s">
        <v>22</v>
      </c>
      <c r="N1712" s="1" t="s">
        <v>99</v>
      </c>
      <c r="O1712" s="2">
        <v>42185</v>
      </c>
      <c r="P1712" s="2">
        <v>42192</v>
      </c>
      <c r="Q1712" s="1" t="s">
        <v>23</v>
      </c>
    </row>
    <row r="1713" spans="1:17" x14ac:dyDescent="0.25">
      <c r="A1713" s="1" t="s">
        <v>24</v>
      </c>
      <c r="B1713" s="1" t="s">
        <v>25</v>
      </c>
      <c r="C1713" s="1" t="s">
        <v>87</v>
      </c>
      <c r="D1713" s="1" t="s">
        <v>629</v>
      </c>
      <c r="E1713" s="1" t="s">
        <v>541</v>
      </c>
      <c r="F1713" s="1" t="s">
        <v>19</v>
      </c>
      <c r="G1713" s="1" t="s">
        <v>44</v>
      </c>
      <c r="H1713" s="1" t="s">
        <v>34</v>
      </c>
      <c r="I1713" s="1" t="s">
        <v>22</v>
      </c>
      <c r="J1713" s="3">
        <v>-90000</v>
      </c>
      <c r="K1713" s="1" t="s">
        <v>151</v>
      </c>
      <c r="L1713" s="1" t="s">
        <v>22</v>
      </c>
      <c r="M1713" s="1" t="s">
        <v>22</v>
      </c>
      <c r="N1713" s="1" t="s">
        <v>87</v>
      </c>
      <c r="O1713" s="2">
        <v>42185</v>
      </c>
      <c r="P1713" s="2">
        <v>42192</v>
      </c>
      <c r="Q1713" s="1" t="s">
        <v>23</v>
      </c>
    </row>
    <row r="1714" spans="1:17" x14ac:dyDescent="0.25">
      <c r="A1714" s="1" t="s">
        <v>24</v>
      </c>
      <c r="B1714" s="1" t="s">
        <v>25</v>
      </c>
      <c r="C1714" s="1" t="s">
        <v>97</v>
      </c>
      <c r="D1714" s="1" t="s">
        <v>670</v>
      </c>
      <c r="E1714" s="1" t="s">
        <v>541</v>
      </c>
      <c r="F1714" s="1" t="s">
        <v>19</v>
      </c>
      <c r="G1714" s="1" t="s">
        <v>61</v>
      </c>
      <c r="H1714" s="1" t="s">
        <v>49</v>
      </c>
      <c r="I1714" s="1" t="s">
        <v>22</v>
      </c>
      <c r="J1714" s="3">
        <v>0</v>
      </c>
      <c r="K1714" s="1" t="s">
        <v>98</v>
      </c>
      <c r="L1714" s="1" t="s">
        <v>22</v>
      </c>
      <c r="M1714" s="1" t="s">
        <v>22</v>
      </c>
      <c r="N1714" s="1" t="s">
        <v>99</v>
      </c>
      <c r="O1714" s="2">
        <v>42185</v>
      </c>
      <c r="P1714" s="2">
        <v>42192</v>
      </c>
      <c r="Q1714" s="1" t="s">
        <v>23</v>
      </c>
    </row>
    <row r="1715" spans="1:17" x14ac:dyDescent="0.25">
      <c r="A1715" s="1" t="s">
        <v>24</v>
      </c>
      <c r="B1715" s="1" t="s">
        <v>25</v>
      </c>
      <c r="C1715" s="1" t="s">
        <v>87</v>
      </c>
      <c r="D1715" s="1" t="s">
        <v>720</v>
      </c>
      <c r="E1715" s="1" t="s">
        <v>541</v>
      </c>
      <c r="F1715" s="1" t="s">
        <v>19</v>
      </c>
      <c r="G1715" s="1" t="s">
        <v>380</v>
      </c>
      <c r="H1715" s="1" t="s">
        <v>49</v>
      </c>
      <c r="I1715" s="1" t="s">
        <v>22</v>
      </c>
      <c r="J1715" s="3">
        <v>124000</v>
      </c>
      <c r="K1715" s="1" t="s">
        <v>971</v>
      </c>
      <c r="L1715" s="1" t="s">
        <v>22</v>
      </c>
      <c r="M1715" s="1" t="s">
        <v>22</v>
      </c>
      <c r="N1715" s="1" t="s">
        <v>87</v>
      </c>
      <c r="O1715" s="2">
        <v>42185</v>
      </c>
      <c r="P1715" s="2">
        <v>42192</v>
      </c>
      <c r="Q1715" s="1" t="s">
        <v>23</v>
      </c>
    </row>
    <row r="1716" spans="1:17" x14ac:dyDescent="0.25">
      <c r="A1716" s="1" t="s">
        <v>24</v>
      </c>
      <c r="B1716" s="1" t="s">
        <v>25</v>
      </c>
      <c r="C1716" s="1" t="s">
        <v>87</v>
      </c>
      <c r="D1716" s="1" t="s">
        <v>845</v>
      </c>
      <c r="E1716" s="1" t="s">
        <v>541</v>
      </c>
      <c r="F1716" s="1" t="s">
        <v>19</v>
      </c>
      <c r="G1716" s="1" t="s">
        <v>48</v>
      </c>
      <c r="H1716" s="1" t="s">
        <v>49</v>
      </c>
      <c r="I1716" s="1" t="s">
        <v>22</v>
      </c>
      <c r="J1716" s="3">
        <v>27000</v>
      </c>
      <c r="K1716" s="1" t="s">
        <v>122</v>
      </c>
      <c r="L1716" s="1" t="s">
        <v>22</v>
      </c>
      <c r="M1716" s="1" t="s">
        <v>22</v>
      </c>
      <c r="N1716" s="1" t="s">
        <v>87</v>
      </c>
      <c r="O1716" s="2">
        <v>42185</v>
      </c>
      <c r="P1716" s="2">
        <v>42192</v>
      </c>
      <c r="Q1716" s="1" t="s">
        <v>23</v>
      </c>
    </row>
    <row r="1717" spans="1:17" x14ac:dyDescent="0.25">
      <c r="A1717" s="1" t="s">
        <v>24</v>
      </c>
      <c r="B1717" s="1" t="s">
        <v>25</v>
      </c>
      <c r="C1717" s="1" t="s">
        <v>251</v>
      </c>
      <c r="D1717" s="1" t="s">
        <v>681</v>
      </c>
      <c r="E1717" s="1" t="s">
        <v>541</v>
      </c>
      <c r="F1717" s="1" t="s">
        <v>19</v>
      </c>
      <c r="G1717" s="1" t="s">
        <v>187</v>
      </c>
      <c r="H1717" s="1" t="s">
        <v>21</v>
      </c>
      <c r="I1717" s="1" t="s">
        <v>22</v>
      </c>
      <c r="J1717" s="3">
        <v>47871</v>
      </c>
      <c r="K1717" s="1" t="s">
        <v>252</v>
      </c>
      <c r="L1717" s="1" t="s">
        <v>22</v>
      </c>
      <c r="M1717" s="1" t="s">
        <v>22</v>
      </c>
      <c r="N1717" s="1" t="s">
        <v>237</v>
      </c>
      <c r="O1717" s="2">
        <v>42185</v>
      </c>
      <c r="P1717" s="2">
        <v>42192</v>
      </c>
      <c r="Q1717" s="1" t="s">
        <v>23</v>
      </c>
    </row>
    <row r="1718" spans="1:17" x14ac:dyDescent="0.25">
      <c r="A1718" s="1" t="s">
        <v>24</v>
      </c>
      <c r="B1718" s="1" t="s">
        <v>25</v>
      </c>
      <c r="C1718" s="1" t="s">
        <v>253</v>
      </c>
      <c r="D1718" s="1" t="s">
        <v>681</v>
      </c>
      <c r="E1718" s="1" t="s">
        <v>541</v>
      </c>
      <c r="F1718" s="1" t="s">
        <v>19</v>
      </c>
      <c r="G1718" s="1" t="s">
        <v>187</v>
      </c>
      <c r="H1718" s="1" t="s">
        <v>21</v>
      </c>
      <c r="I1718" s="1" t="s">
        <v>22</v>
      </c>
      <c r="J1718" s="3">
        <v>-95742</v>
      </c>
      <c r="K1718" s="1" t="s">
        <v>254</v>
      </c>
      <c r="L1718" s="1" t="s">
        <v>22</v>
      </c>
      <c r="M1718" s="1" t="s">
        <v>22</v>
      </c>
      <c r="N1718" s="1" t="s">
        <v>253</v>
      </c>
      <c r="O1718" s="2">
        <v>42185</v>
      </c>
      <c r="P1718" s="2">
        <v>42192</v>
      </c>
      <c r="Q1718" s="1" t="s">
        <v>23</v>
      </c>
    </row>
    <row r="1719" spans="1:17" x14ac:dyDescent="0.25">
      <c r="A1719" s="1" t="s">
        <v>206</v>
      </c>
      <c r="B1719" s="1" t="s">
        <v>541</v>
      </c>
      <c r="C1719" s="1" t="s">
        <v>972</v>
      </c>
      <c r="D1719" s="1" t="s">
        <v>780</v>
      </c>
      <c r="E1719" s="1" t="s">
        <v>541</v>
      </c>
      <c r="F1719" s="1" t="s">
        <v>19</v>
      </c>
      <c r="G1719" s="1" t="s">
        <v>43</v>
      </c>
      <c r="H1719" s="1" t="s">
        <v>21</v>
      </c>
      <c r="I1719" s="1" t="s">
        <v>22</v>
      </c>
      <c r="J1719" s="3">
        <v>54162</v>
      </c>
      <c r="K1719" s="1" t="s">
        <v>794</v>
      </c>
      <c r="L1719" s="1" t="s">
        <v>22</v>
      </c>
      <c r="M1719" s="1" t="s">
        <v>22</v>
      </c>
      <c r="N1719" s="1" t="s">
        <v>972</v>
      </c>
      <c r="O1719" s="2">
        <v>42216</v>
      </c>
      <c r="P1719" s="2">
        <v>42220</v>
      </c>
      <c r="Q1719" s="1" t="s">
        <v>23</v>
      </c>
    </row>
    <row r="1720" spans="1:17" x14ac:dyDescent="0.25">
      <c r="A1720" s="1" t="s">
        <v>206</v>
      </c>
      <c r="B1720" s="1" t="s">
        <v>541</v>
      </c>
      <c r="C1720" s="1" t="s">
        <v>973</v>
      </c>
      <c r="D1720" s="1" t="s">
        <v>780</v>
      </c>
      <c r="E1720" s="1" t="s">
        <v>541</v>
      </c>
      <c r="F1720" s="1" t="s">
        <v>19</v>
      </c>
      <c r="G1720" s="1" t="s">
        <v>43</v>
      </c>
      <c r="H1720" s="1" t="s">
        <v>21</v>
      </c>
      <c r="I1720" s="1" t="s">
        <v>22</v>
      </c>
      <c r="J1720" s="3">
        <v>54162</v>
      </c>
      <c r="K1720" s="1" t="s">
        <v>794</v>
      </c>
      <c r="L1720" s="1" t="s">
        <v>22</v>
      </c>
      <c r="M1720" s="1" t="s">
        <v>22</v>
      </c>
      <c r="N1720" s="1" t="s">
        <v>973</v>
      </c>
      <c r="O1720" s="2">
        <v>42247</v>
      </c>
      <c r="P1720" s="2">
        <v>42248</v>
      </c>
      <c r="Q1720" s="1" t="s">
        <v>23</v>
      </c>
    </row>
    <row r="1721" spans="1:17" x14ac:dyDescent="0.25">
      <c r="A1721" s="1" t="s">
        <v>206</v>
      </c>
      <c r="B1721" s="1" t="s">
        <v>541</v>
      </c>
      <c r="C1721" s="1" t="s">
        <v>974</v>
      </c>
      <c r="D1721" s="1" t="s">
        <v>780</v>
      </c>
      <c r="E1721" s="1" t="s">
        <v>541</v>
      </c>
      <c r="F1721" s="1" t="s">
        <v>19</v>
      </c>
      <c r="G1721" s="1" t="s">
        <v>43</v>
      </c>
      <c r="H1721" s="1" t="s">
        <v>21</v>
      </c>
      <c r="I1721" s="1" t="s">
        <v>22</v>
      </c>
      <c r="J1721" s="3">
        <v>54162</v>
      </c>
      <c r="K1721" s="1" t="s">
        <v>794</v>
      </c>
      <c r="L1721" s="1" t="s">
        <v>22</v>
      </c>
      <c r="M1721" s="1" t="s">
        <v>22</v>
      </c>
      <c r="N1721" s="1" t="s">
        <v>974</v>
      </c>
      <c r="O1721" s="2">
        <v>42277</v>
      </c>
      <c r="P1721" s="2">
        <v>42278</v>
      </c>
      <c r="Q1721" s="1" t="s">
        <v>23</v>
      </c>
    </row>
    <row r="1722" spans="1:17" x14ac:dyDescent="0.25">
      <c r="A1722" s="1" t="s">
        <v>24</v>
      </c>
      <c r="B1722" s="1" t="s">
        <v>25</v>
      </c>
      <c r="C1722" s="1" t="s">
        <v>102</v>
      </c>
      <c r="D1722" s="1" t="s">
        <v>676</v>
      </c>
      <c r="E1722" s="1" t="s">
        <v>541</v>
      </c>
      <c r="F1722" s="1" t="s">
        <v>19</v>
      </c>
      <c r="G1722" s="1" t="s">
        <v>59</v>
      </c>
      <c r="H1722" s="1" t="s">
        <v>21</v>
      </c>
      <c r="I1722" s="1" t="s">
        <v>22</v>
      </c>
      <c r="J1722" s="3">
        <v>-57000</v>
      </c>
      <c r="K1722" s="1" t="s">
        <v>975</v>
      </c>
      <c r="L1722" s="1" t="s">
        <v>22</v>
      </c>
      <c r="M1722" s="1" t="s">
        <v>22</v>
      </c>
      <c r="N1722" s="1" t="s">
        <v>102</v>
      </c>
      <c r="O1722" s="2">
        <v>42277</v>
      </c>
      <c r="P1722" s="2">
        <v>42285</v>
      </c>
      <c r="Q1722" s="1" t="s">
        <v>23</v>
      </c>
    </row>
    <row r="1723" spans="1:17" x14ac:dyDescent="0.25">
      <c r="A1723" s="1" t="s">
        <v>24</v>
      </c>
      <c r="B1723" s="1" t="s">
        <v>25</v>
      </c>
      <c r="C1723" s="1" t="s">
        <v>85</v>
      </c>
      <c r="D1723" s="1" t="s">
        <v>676</v>
      </c>
      <c r="E1723" s="1" t="s">
        <v>541</v>
      </c>
      <c r="F1723" s="1" t="s">
        <v>19</v>
      </c>
      <c r="G1723" s="1" t="s">
        <v>59</v>
      </c>
      <c r="H1723" s="1" t="s">
        <v>21</v>
      </c>
      <c r="I1723" s="1" t="s">
        <v>22</v>
      </c>
      <c r="J1723" s="3">
        <v>38000</v>
      </c>
      <c r="K1723" s="1" t="s">
        <v>86</v>
      </c>
      <c r="L1723" s="1" t="s">
        <v>22</v>
      </c>
      <c r="M1723" s="1" t="s">
        <v>22</v>
      </c>
      <c r="N1723" s="1" t="s">
        <v>87</v>
      </c>
      <c r="O1723" s="2">
        <v>42277</v>
      </c>
      <c r="P1723" s="2">
        <v>42285</v>
      </c>
      <c r="Q1723" s="1" t="s">
        <v>23</v>
      </c>
    </row>
    <row r="1724" spans="1:17" x14ac:dyDescent="0.25">
      <c r="A1724" s="1" t="s">
        <v>24</v>
      </c>
      <c r="B1724" s="1" t="s">
        <v>25</v>
      </c>
      <c r="C1724" s="1" t="s">
        <v>102</v>
      </c>
      <c r="D1724" s="1" t="s">
        <v>720</v>
      </c>
      <c r="E1724" s="1" t="s">
        <v>541</v>
      </c>
      <c r="F1724" s="1" t="s">
        <v>19</v>
      </c>
      <c r="G1724" s="1" t="s">
        <v>380</v>
      </c>
      <c r="H1724" s="1" t="s">
        <v>49</v>
      </c>
      <c r="I1724" s="1" t="s">
        <v>22</v>
      </c>
      <c r="J1724" s="3">
        <v>186000</v>
      </c>
      <c r="K1724" s="1" t="s">
        <v>511</v>
      </c>
      <c r="L1724" s="1" t="s">
        <v>22</v>
      </c>
      <c r="M1724" s="1" t="s">
        <v>22</v>
      </c>
      <c r="N1724" s="1" t="s">
        <v>102</v>
      </c>
      <c r="O1724" s="2">
        <v>42277</v>
      </c>
      <c r="P1724" s="2">
        <v>42285</v>
      </c>
      <c r="Q1724" s="1" t="s">
        <v>23</v>
      </c>
    </row>
    <row r="1725" spans="1:17" x14ac:dyDescent="0.25">
      <c r="A1725" s="1" t="s">
        <v>24</v>
      </c>
      <c r="B1725" s="1" t="s">
        <v>25</v>
      </c>
      <c r="C1725" s="1" t="s">
        <v>102</v>
      </c>
      <c r="D1725" s="1" t="s">
        <v>670</v>
      </c>
      <c r="E1725" s="1" t="s">
        <v>541</v>
      </c>
      <c r="F1725" s="1" t="s">
        <v>19</v>
      </c>
      <c r="G1725" s="1" t="s">
        <v>61</v>
      </c>
      <c r="H1725" s="1" t="s">
        <v>49</v>
      </c>
      <c r="I1725" s="1" t="s">
        <v>22</v>
      </c>
      <c r="J1725" s="3">
        <v>0</v>
      </c>
      <c r="K1725" s="1" t="s">
        <v>173</v>
      </c>
      <c r="L1725" s="1" t="s">
        <v>22</v>
      </c>
      <c r="M1725" s="1" t="s">
        <v>22</v>
      </c>
      <c r="N1725" s="1" t="s">
        <v>102</v>
      </c>
      <c r="O1725" s="2">
        <v>42277</v>
      </c>
      <c r="P1725" s="2">
        <v>42285</v>
      </c>
      <c r="Q1725" s="1" t="s">
        <v>23</v>
      </c>
    </row>
    <row r="1726" spans="1:17" x14ac:dyDescent="0.25">
      <c r="A1726" s="1" t="s">
        <v>24</v>
      </c>
      <c r="B1726" s="1" t="s">
        <v>25</v>
      </c>
      <c r="C1726" s="1" t="s">
        <v>102</v>
      </c>
      <c r="D1726" s="1" t="s">
        <v>845</v>
      </c>
      <c r="E1726" s="1" t="s">
        <v>541</v>
      </c>
      <c r="F1726" s="1" t="s">
        <v>19</v>
      </c>
      <c r="G1726" s="1" t="s">
        <v>48</v>
      </c>
      <c r="H1726" s="1" t="s">
        <v>49</v>
      </c>
      <c r="I1726" s="1" t="s">
        <v>22</v>
      </c>
      <c r="J1726" s="3">
        <v>41000</v>
      </c>
      <c r="K1726" s="1" t="s">
        <v>182</v>
      </c>
      <c r="L1726" s="1" t="s">
        <v>22</v>
      </c>
      <c r="M1726" s="1" t="s">
        <v>22</v>
      </c>
      <c r="N1726" s="1" t="s">
        <v>102</v>
      </c>
      <c r="O1726" s="2">
        <v>42277</v>
      </c>
      <c r="P1726" s="2">
        <v>42285</v>
      </c>
      <c r="Q1726" s="1" t="s">
        <v>23</v>
      </c>
    </row>
    <row r="1727" spans="1:17" x14ac:dyDescent="0.25">
      <c r="A1727" s="1" t="s">
        <v>24</v>
      </c>
      <c r="B1727" s="1" t="s">
        <v>25</v>
      </c>
      <c r="C1727" s="1" t="s">
        <v>85</v>
      </c>
      <c r="D1727" s="1" t="s">
        <v>629</v>
      </c>
      <c r="E1727" s="1" t="s">
        <v>541</v>
      </c>
      <c r="F1727" s="1" t="s">
        <v>19</v>
      </c>
      <c r="G1727" s="1" t="s">
        <v>44</v>
      </c>
      <c r="H1727" s="1" t="s">
        <v>34</v>
      </c>
      <c r="I1727" s="1" t="s">
        <v>22</v>
      </c>
      <c r="J1727" s="3">
        <v>90000</v>
      </c>
      <c r="K1727" s="1" t="s">
        <v>86</v>
      </c>
      <c r="L1727" s="1" t="s">
        <v>22</v>
      </c>
      <c r="M1727" s="1" t="s">
        <v>22</v>
      </c>
      <c r="N1727" s="1" t="s">
        <v>87</v>
      </c>
      <c r="O1727" s="2">
        <v>42277</v>
      </c>
      <c r="P1727" s="2">
        <v>42285</v>
      </c>
      <c r="Q1727" s="1" t="s">
        <v>23</v>
      </c>
    </row>
    <row r="1728" spans="1:17" x14ac:dyDescent="0.25">
      <c r="A1728" s="1" t="s">
        <v>24</v>
      </c>
      <c r="B1728" s="1" t="s">
        <v>25</v>
      </c>
      <c r="C1728" s="1" t="s">
        <v>85</v>
      </c>
      <c r="D1728" s="1" t="s">
        <v>720</v>
      </c>
      <c r="E1728" s="1" t="s">
        <v>541</v>
      </c>
      <c r="F1728" s="1" t="s">
        <v>19</v>
      </c>
      <c r="G1728" s="1" t="s">
        <v>380</v>
      </c>
      <c r="H1728" s="1" t="s">
        <v>49</v>
      </c>
      <c r="I1728" s="1" t="s">
        <v>22</v>
      </c>
      <c r="J1728" s="3">
        <v>-124000</v>
      </c>
      <c r="K1728" s="1" t="s">
        <v>86</v>
      </c>
      <c r="L1728" s="1" t="s">
        <v>22</v>
      </c>
      <c r="M1728" s="1" t="s">
        <v>22</v>
      </c>
      <c r="N1728" s="1" t="s">
        <v>87</v>
      </c>
      <c r="O1728" s="2">
        <v>42277</v>
      </c>
      <c r="P1728" s="2">
        <v>42285</v>
      </c>
      <c r="Q1728" s="1" t="s">
        <v>23</v>
      </c>
    </row>
    <row r="1729" spans="1:17" x14ac:dyDescent="0.25">
      <c r="A1729" s="1" t="s">
        <v>24</v>
      </c>
      <c r="B1729" s="1" t="s">
        <v>25</v>
      </c>
      <c r="C1729" s="1" t="s">
        <v>85</v>
      </c>
      <c r="D1729" s="1" t="s">
        <v>845</v>
      </c>
      <c r="E1729" s="1" t="s">
        <v>541</v>
      </c>
      <c r="F1729" s="1" t="s">
        <v>19</v>
      </c>
      <c r="G1729" s="1" t="s">
        <v>48</v>
      </c>
      <c r="H1729" s="1" t="s">
        <v>49</v>
      </c>
      <c r="I1729" s="1" t="s">
        <v>22</v>
      </c>
      <c r="J1729" s="3">
        <v>-27000</v>
      </c>
      <c r="K1729" s="1" t="s">
        <v>86</v>
      </c>
      <c r="L1729" s="1" t="s">
        <v>22</v>
      </c>
      <c r="M1729" s="1" t="s">
        <v>22</v>
      </c>
      <c r="N1729" s="1" t="s">
        <v>87</v>
      </c>
      <c r="O1729" s="2">
        <v>42277</v>
      </c>
      <c r="P1729" s="2">
        <v>42285</v>
      </c>
      <c r="Q1729" s="1" t="s">
        <v>23</v>
      </c>
    </row>
    <row r="1730" spans="1:17" x14ac:dyDescent="0.25">
      <c r="A1730" s="1" t="s">
        <v>24</v>
      </c>
      <c r="B1730" s="1" t="s">
        <v>25</v>
      </c>
      <c r="C1730" s="1" t="s">
        <v>102</v>
      </c>
      <c r="D1730" s="1" t="s">
        <v>629</v>
      </c>
      <c r="E1730" s="1" t="s">
        <v>541</v>
      </c>
      <c r="F1730" s="1" t="s">
        <v>19</v>
      </c>
      <c r="G1730" s="1" t="s">
        <v>44</v>
      </c>
      <c r="H1730" s="1" t="s">
        <v>34</v>
      </c>
      <c r="I1730" s="1" t="s">
        <v>22</v>
      </c>
      <c r="J1730" s="3">
        <v>-96000</v>
      </c>
      <c r="K1730" s="1" t="s">
        <v>139</v>
      </c>
      <c r="L1730" s="1" t="s">
        <v>22</v>
      </c>
      <c r="M1730" s="1" t="s">
        <v>22</v>
      </c>
      <c r="N1730" s="1" t="s">
        <v>102</v>
      </c>
      <c r="O1730" s="2">
        <v>42277</v>
      </c>
      <c r="P1730" s="2">
        <v>42285</v>
      </c>
      <c r="Q1730" s="1" t="s">
        <v>23</v>
      </c>
    </row>
    <row r="1731" spans="1:17" x14ac:dyDescent="0.25">
      <c r="A1731" s="1" t="s">
        <v>24</v>
      </c>
      <c r="B1731" s="1" t="s">
        <v>25</v>
      </c>
      <c r="C1731" s="1" t="s">
        <v>224</v>
      </c>
      <c r="D1731" s="1" t="s">
        <v>681</v>
      </c>
      <c r="E1731" s="1" t="s">
        <v>541</v>
      </c>
      <c r="F1731" s="1" t="s">
        <v>19</v>
      </c>
      <c r="G1731" s="1" t="s">
        <v>187</v>
      </c>
      <c r="H1731" s="1" t="s">
        <v>21</v>
      </c>
      <c r="I1731" s="1" t="s">
        <v>22</v>
      </c>
      <c r="J1731" s="3">
        <v>-143614</v>
      </c>
      <c r="K1731" s="1" t="s">
        <v>236</v>
      </c>
      <c r="L1731" s="1" t="s">
        <v>22</v>
      </c>
      <c r="M1731" s="1" t="s">
        <v>22</v>
      </c>
      <c r="N1731" s="1" t="s">
        <v>224</v>
      </c>
      <c r="O1731" s="2">
        <v>42277</v>
      </c>
      <c r="P1731" s="2">
        <v>42285</v>
      </c>
      <c r="Q1731" s="1" t="s">
        <v>23</v>
      </c>
    </row>
    <row r="1732" spans="1:17" x14ac:dyDescent="0.25">
      <c r="A1732" s="1" t="s">
        <v>24</v>
      </c>
      <c r="B1732" s="1" t="s">
        <v>25</v>
      </c>
      <c r="C1732" s="1" t="s">
        <v>255</v>
      </c>
      <c r="D1732" s="1" t="s">
        <v>681</v>
      </c>
      <c r="E1732" s="1" t="s">
        <v>541</v>
      </c>
      <c r="F1732" s="1" t="s">
        <v>19</v>
      </c>
      <c r="G1732" s="1" t="s">
        <v>187</v>
      </c>
      <c r="H1732" s="1" t="s">
        <v>21</v>
      </c>
      <c r="I1732" s="1" t="s">
        <v>22</v>
      </c>
      <c r="J1732" s="3">
        <v>95742</v>
      </c>
      <c r="K1732" s="1" t="s">
        <v>256</v>
      </c>
      <c r="L1732" s="1" t="s">
        <v>22</v>
      </c>
      <c r="M1732" s="1" t="s">
        <v>22</v>
      </c>
      <c r="N1732" s="1" t="s">
        <v>253</v>
      </c>
      <c r="O1732" s="2">
        <v>42277</v>
      </c>
      <c r="P1732" s="2">
        <v>42285</v>
      </c>
      <c r="Q1732" s="1" t="s">
        <v>23</v>
      </c>
    </row>
    <row r="1733" spans="1:17" x14ac:dyDescent="0.25">
      <c r="A1733" s="1" t="s">
        <v>206</v>
      </c>
      <c r="B1733" s="1" t="s">
        <v>541</v>
      </c>
      <c r="C1733" s="1" t="s">
        <v>976</v>
      </c>
      <c r="D1733" s="1" t="s">
        <v>780</v>
      </c>
      <c r="E1733" s="1" t="s">
        <v>541</v>
      </c>
      <c r="F1733" s="1" t="s">
        <v>19</v>
      </c>
      <c r="G1733" s="1" t="s">
        <v>43</v>
      </c>
      <c r="H1733" s="1" t="s">
        <v>21</v>
      </c>
      <c r="I1733" s="1" t="s">
        <v>22</v>
      </c>
      <c r="J1733" s="3">
        <v>54162</v>
      </c>
      <c r="K1733" s="1" t="s">
        <v>794</v>
      </c>
      <c r="L1733" s="1" t="s">
        <v>22</v>
      </c>
      <c r="M1733" s="1" t="s">
        <v>22</v>
      </c>
      <c r="N1733" s="1" t="s">
        <v>976</v>
      </c>
      <c r="O1733" s="2">
        <v>42308</v>
      </c>
      <c r="P1733" s="2">
        <v>42311</v>
      </c>
      <c r="Q1733" s="1" t="s">
        <v>23</v>
      </c>
    </row>
    <row r="1734" spans="1:17" x14ac:dyDescent="0.25">
      <c r="A1734" s="1" t="s">
        <v>206</v>
      </c>
      <c r="B1734" s="1" t="s">
        <v>541</v>
      </c>
      <c r="C1734" s="1" t="s">
        <v>977</v>
      </c>
      <c r="D1734" s="1" t="s">
        <v>780</v>
      </c>
      <c r="E1734" s="1" t="s">
        <v>541</v>
      </c>
      <c r="F1734" s="1" t="s">
        <v>19</v>
      </c>
      <c r="G1734" s="1" t="s">
        <v>43</v>
      </c>
      <c r="H1734" s="1" t="s">
        <v>21</v>
      </c>
      <c r="I1734" s="1" t="s">
        <v>22</v>
      </c>
      <c r="J1734" s="3">
        <v>54162</v>
      </c>
      <c r="K1734" s="1" t="s">
        <v>794</v>
      </c>
      <c r="L1734" s="1" t="s">
        <v>22</v>
      </c>
      <c r="M1734" s="1" t="s">
        <v>22</v>
      </c>
      <c r="N1734" s="1" t="s">
        <v>977</v>
      </c>
      <c r="O1734" s="2">
        <v>42338</v>
      </c>
      <c r="P1734" s="2">
        <v>42339</v>
      </c>
      <c r="Q1734" s="1" t="s">
        <v>23</v>
      </c>
    </row>
    <row r="1735" spans="1:17" x14ac:dyDescent="0.25">
      <c r="A1735" s="1" t="s">
        <v>206</v>
      </c>
      <c r="B1735" s="1" t="s">
        <v>541</v>
      </c>
      <c r="C1735" s="1" t="s">
        <v>978</v>
      </c>
      <c r="D1735" s="1" t="s">
        <v>780</v>
      </c>
      <c r="E1735" s="1" t="s">
        <v>541</v>
      </c>
      <c r="F1735" s="1" t="s">
        <v>19</v>
      </c>
      <c r="G1735" s="1" t="s">
        <v>43</v>
      </c>
      <c r="H1735" s="1" t="s">
        <v>21</v>
      </c>
      <c r="I1735" s="1" t="s">
        <v>22</v>
      </c>
      <c r="J1735" s="3">
        <v>54162</v>
      </c>
      <c r="K1735" s="1" t="s">
        <v>794</v>
      </c>
      <c r="L1735" s="1" t="s">
        <v>22</v>
      </c>
      <c r="M1735" s="1" t="s">
        <v>22</v>
      </c>
      <c r="N1735" s="1" t="s">
        <v>978</v>
      </c>
      <c r="O1735" s="2">
        <v>42369</v>
      </c>
      <c r="P1735" s="2">
        <v>42375</v>
      </c>
      <c r="Q1735" s="1" t="s">
        <v>23</v>
      </c>
    </row>
    <row r="1736" spans="1:17" x14ac:dyDescent="0.25">
      <c r="A1736" s="1" t="s">
        <v>24</v>
      </c>
      <c r="B1736" s="1" t="s">
        <v>25</v>
      </c>
      <c r="C1736" s="1" t="s">
        <v>100</v>
      </c>
      <c r="D1736" s="1" t="s">
        <v>676</v>
      </c>
      <c r="E1736" s="1" t="s">
        <v>541</v>
      </c>
      <c r="F1736" s="1" t="s">
        <v>19</v>
      </c>
      <c r="G1736" s="1" t="s">
        <v>59</v>
      </c>
      <c r="H1736" s="1" t="s">
        <v>21</v>
      </c>
      <c r="I1736" s="1" t="s">
        <v>22</v>
      </c>
      <c r="J1736" s="3">
        <v>57000</v>
      </c>
      <c r="K1736" s="1" t="s">
        <v>101</v>
      </c>
      <c r="L1736" s="1" t="s">
        <v>22</v>
      </c>
      <c r="M1736" s="1" t="s">
        <v>22</v>
      </c>
      <c r="N1736" s="1" t="s">
        <v>102</v>
      </c>
      <c r="O1736" s="2">
        <v>42369</v>
      </c>
      <c r="P1736" s="2">
        <v>42383</v>
      </c>
      <c r="Q1736" s="1" t="s">
        <v>23</v>
      </c>
    </row>
    <row r="1737" spans="1:17" x14ac:dyDescent="0.25">
      <c r="A1737" s="1" t="s">
        <v>24</v>
      </c>
      <c r="B1737" s="1" t="s">
        <v>541</v>
      </c>
      <c r="C1737" s="1" t="s">
        <v>979</v>
      </c>
      <c r="D1737" s="1" t="s">
        <v>676</v>
      </c>
      <c r="E1737" s="1" t="s">
        <v>541</v>
      </c>
      <c r="F1737" s="1" t="s">
        <v>19</v>
      </c>
      <c r="G1737" s="1" t="s">
        <v>59</v>
      </c>
      <c r="H1737" s="1" t="s">
        <v>21</v>
      </c>
      <c r="I1737" s="1" t="s">
        <v>22</v>
      </c>
      <c r="J1737" s="3">
        <v>823082</v>
      </c>
      <c r="K1737" s="1" t="s">
        <v>166</v>
      </c>
      <c r="L1737" s="1" t="s">
        <v>22</v>
      </c>
      <c r="M1737" s="1" t="s">
        <v>22</v>
      </c>
      <c r="N1737" s="1" t="s">
        <v>979</v>
      </c>
      <c r="O1737" s="2">
        <v>42369</v>
      </c>
      <c r="P1737" s="2">
        <v>42397</v>
      </c>
      <c r="Q1737" s="1" t="s">
        <v>23</v>
      </c>
    </row>
    <row r="1738" spans="1:17" x14ac:dyDescent="0.25">
      <c r="A1738" s="1" t="s">
        <v>24</v>
      </c>
      <c r="B1738" s="1" t="s">
        <v>541</v>
      </c>
      <c r="C1738" s="1" t="s">
        <v>980</v>
      </c>
      <c r="D1738" s="1" t="s">
        <v>676</v>
      </c>
      <c r="E1738" s="1" t="s">
        <v>541</v>
      </c>
      <c r="F1738" s="1" t="s">
        <v>19</v>
      </c>
      <c r="G1738" s="1" t="s">
        <v>59</v>
      </c>
      <c r="H1738" s="1" t="s">
        <v>21</v>
      </c>
      <c r="I1738" s="1" t="s">
        <v>22</v>
      </c>
      <c r="J1738" s="3">
        <v>-80926</v>
      </c>
      <c r="K1738" s="1" t="s">
        <v>166</v>
      </c>
      <c r="L1738" s="1" t="s">
        <v>22</v>
      </c>
      <c r="M1738" s="1" t="s">
        <v>22</v>
      </c>
      <c r="N1738" s="1" t="s">
        <v>980</v>
      </c>
      <c r="O1738" s="2">
        <v>42369</v>
      </c>
      <c r="P1738" s="2">
        <v>42405</v>
      </c>
      <c r="Q1738" s="1" t="s">
        <v>23</v>
      </c>
    </row>
    <row r="1739" spans="1:17" x14ac:dyDescent="0.25">
      <c r="A1739" s="1" t="s">
        <v>24</v>
      </c>
      <c r="B1739" s="1" t="s">
        <v>541</v>
      </c>
      <c r="C1739" s="1" t="s">
        <v>979</v>
      </c>
      <c r="D1739" s="1" t="s">
        <v>672</v>
      </c>
      <c r="E1739" s="1" t="s">
        <v>541</v>
      </c>
      <c r="F1739" s="1" t="s">
        <v>19</v>
      </c>
      <c r="G1739" s="1" t="s">
        <v>228</v>
      </c>
      <c r="H1739" s="1" t="s">
        <v>21</v>
      </c>
      <c r="I1739" s="1" t="s">
        <v>22</v>
      </c>
      <c r="J1739" s="3">
        <v>-134363.79999999999</v>
      </c>
      <c r="K1739" s="1" t="s">
        <v>229</v>
      </c>
      <c r="L1739" s="1" t="s">
        <v>22</v>
      </c>
      <c r="M1739" s="1" t="s">
        <v>22</v>
      </c>
      <c r="N1739" s="1" t="s">
        <v>979</v>
      </c>
      <c r="O1739" s="2">
        <v>42369</v>
      </c>
      <c r="P1739" s="2">
        <v>42397</v>
      </c>
      <c r="Q1739" s="1" t="s">
        <v>23</v>
      </c>
    </row>
    <row r="1740" spans="1:17" x14ac:dyDescent="0.25">
      <c r="A1740" s="1" t="s">
        <v>24</v>
      </c>
      <c r="B1740" s="1" t="s">
        <v>541</v>
      </c>
      <c r="C1740" s="1" t="s">
        <v>980</v>
      </c>
      <c r="D1740" s="1" t="s">
        <v>672</v>
      </c>
      <c r="E1740" s="1" t="s">
        <v>541</v>
      </c>
      <c r="F1740" s="1" t="s">
        <v>19</v>
      </c>
      <c r="G1740" s="1" t="s">
        <v>228</v>
      </c>
      <c r="H1740" s="1" t="s">
        <v>21</v>
      </c>
      <c r="I1740" s="1" t="s">
        <v>22</v>
      </c>
      <c r="J1740" s="3">
        <v>-0.2</v>
      </c>
      <c r="K1740" s="1" t="s">
        <v>229</v>
      </c>
      <c r="L1740" s="1" t="s">
        <v>22</v>
      </c>
      <c r="M1740" s="1" t="s">
        <v>22</v>
      </c>
      <c r="N1740" s="1" t="s">
        <v>980</v>
      </c>
      <c r="O1740" s="2">
        <v>42369</v>
      </c>
      <c r="P1740" s="2">
        <v>42405</v>
      </c>
      <c r="Q1740" s="1" t="s">
        <v>23</v>
      </c>
    </row>
    <row r="1741" spans="1:17" x14ac:dyDescent="0.25">
      <c r="A1741" s="1" t="s">
        <v>24</v>
      </c>
      <c r="B1741" s="1" t="s">
        <v>541</v>
      </c>
      <c r="C1741" s="1" t="s">
        <v>979</v>
      </c>
      <c r="D1741" s="1" t="s">
        <v>838</v>
      </c>
      <c r="E1741" s="1" t="s">
        <v>541</v>
      </c>
      <c r="F1741" s="1" t="s">
        <v>19</v>
      </c>
      <c r="G1741" s="1" t="s">
        <v>839</v>
      </c>
      <c r="H1741" s="1" t="s">
        <v>34</v>
      </c>
      <c r="I1741" s="1" t="s">
        <v>22</v>
      </c>
      <c r="J1741" s="3">
        <v>38828</v>
      </c>
      <c r="K1741" s="1" t="s">
        <v>546</v>
      </c>
      <c r="L1741" s="1" t="s">
        <v>22</v>
      </c>
      <c r="M1741" s="1" t="s">
        <v>22</v>
      </c>
      <c r="N1741" s="1" t="s">
        <v>979</v>
      </c>
      <c r="O1741" s="2">
        <v>42369</v>
      </c>
      <c r="P1741" s="2">
        <v>42397</v>
      </c>
      <c r="Q1741" s="1" t="s">
        <v>23</v>
      </c>
    </row>
    <row r="1742" spans="1:17" x14ac:dyDescent="0.25">
      <c r="A1742" s="1" t="s">
        <v>24</v>
      </c>
      <c r="B1742" s="1" t="s">
        <v>541</v>
      </c>
      <c r="C1742" s="1" t="s">
        <v>979</v>
      </c>
      <c r="D1742" s="1" t="s">
        <v>906</v>
      </c>
      <c r="E1742" s="1" t="s">
        <v>541</v>
      </c>
      <c r="F1742" s="1" t="s">
        <v>505</v>
      </c>
      <c r="G1742" s="1" t="s">
        <v>204</v>
      </c>
      <c r="H1742" s="1" t="s">
        <v>21</v>
      </c>
      <c r="I1742" s="1" t="s">
        <v>22</v>
      </c>
      <c r="J1742" s="3">
        <v>-25449</v>
      </c>
      <c r="K1742" s="1" t="s">
        <v>205</v>
      </c>
      <c r="L1742" s="1" t="s">
        <v>22</v>
      </c>
      <c r="M1742" s="1" t="s">
        <v>22</v>
      </c>
      <c r="N1742" s="1" t="s">
        <v>979</v>
      </c>
      <c r="O1742" s="2">
        <v>42369</v>
      </c>
      <c r="P1742" s="2">
        <v>42397</v>
      </c>
      <c r="Q1742" s="1" t="s">
        <v>23</v>
      </c>
    </row>
    <row r="1743" spans="1:17" x14ac:dyDescent="0.25">
      <c r="A1743" s="1" t="s">
        <v>17</v>
      </c>
      <c r="B1743" s="1" t="s">
        <v>25</v>
      </c>
      <c r="C1743" s="1" t="s">
        <v>513</v>
      </c>
      <c r="D1743" s="1" t="s">
        <v>629</v>
      </c>
      <c r="E1743" s="1" t="s">
        <v>541</v>
      </c>
      <c r="F1743" s="1" t="s">
        <v>19</v>
      </c>
      <c r="G1743" s="1" t="s">
        <v>44</v>
      </c>
      <c r="H1743" s="1" t="s">
        <v>34</v>
      </c>
      <c r="I1743" s="1" t="s">
        <v>22</v>
      </c>
      <c r="J1743" s="3">
        <v>-520563</v>
      </c>
      <c r="K1743" s="1" t="s">
        <v>981</v>
      </c>
      <c r="L1743" s="1" t="s">
        <v>22</v>
      </c>
      <c r="M1743" s="1" t="s">
        <v>22</v>
      </c>
      <c r="N1743" s="1" t="s">
        <v>513</v>
      </c>
      <c r="O1743" s="2">
        <v>42369</v>
      </c>
      <c r="P1743" s="2">
        <v>42383</v>
      </c>
      <c r="Q1743" s="1" t="s">
        <v>23</v>
      </c>
    </row>
    <row r="1744" spans="1:17" x14ac:dyDescent="0.25">
      <c r="A1744" s="1" t="s">
        <v>17</v>
      </c>
      <c r="B1744" s="1" t="s">
        <v>25</v>
      </c>
      <c r="C1744" s="1" t="s">
        <v>512</v>
      </c>
      <c r="D1744" s="1" t="s">
        <v>629</v>
      </c>
      <c r="E1744" s="1" t="s">
        <v>541</v>
      </c>
      <c r="F1744" s="1" t="s">
        <v>19</v>
      </c>
      <c r="G1744" s="1" t="s">
        <v>44</v>
      </c>
      <c r="H1744" s="1" t="s">
        <v>34</v>
      </c>
      <c r="I1744" s="1" t="s">
        <v>22</v>
      </c>
      <c r="J1744" s="3">
        <v>-81803</v>
      </c>
      <c r="K1744" s="1" t="s">
        <v>981</v>
      </c>
      <c r="L1744" s="1" t="s">
        <v>22</v>
      </c>
      <c r="M1744" s="1" t="s">
        <v>22</v>
      </c>
      <c r="N1744" s="1" t="s">
        <v>512</v>
      </c>
      <c r="O1744" s="2">
        <v>42369</v>
      </c>
      <c r="P1744" s="2">
        <v>42383</v>
      </c>
      <c r="Q1744" s="1" t="s">
        <v>23</v>
      </c>
    </row>
    <row r="1745" spans="1:17" x14ac:dyDescent="0.25">
      <c r="A1745" s="1" t="s">
        <v>24</v>
      </c>
      <c r="B1745" s="1" t="s">
        <v>541</v>
      </c>
      <c r="C1745" s="1" t="s">
        <v>979</v>
      </c>
      <c r="D1745" s="1" t="s">
        <v>719</v>
      </c>
      <c r="E1745" s="1" t="s">
        <v>541</v>
      </c>
      <c r="F1745" s="1" t="s">
        <v>19</v>
      </c>
      <c r="G1745" s="1" t="s">
        <v>65</v>
      </c>
      <c r="H1745" s="1" t="s">
        <v>49</v>
      </c>
      <c r="I1745" s="1" t="s">
        <v>22</v>
      </c>
      <c r="J1745" s="3">
        <v>-23308</v>
      </c>
      <c r="K1745" s="1" t="s">
        <v>66</v>
      </c>
      <c r="L1745" s="1" t="s">
        <v>22</v>
      </c>
      <c r="M1745" s="1" t="s">
        <v>22</v>
      </c>
      <c r="N1745" s="1" t="s">
        <v>979</v>
      </c>
      <c r="O1745" s="2">
        <v>42369</v>
      </c>
      <c r="P1745" s="2">
        <v>42397</v>
      </c>
      <c r="Q1745" s="1" t="s">
        <v>23</v>
      </c>
    </row>
    <row r="1746" spans="1:17" x14ac:dyDescent="0.25">
      <c r="A1746" s="1" t="s">
        <v>24</v>
      </c>
      <c r="B1746" s="1" t="s">
        <v>25</v>
      </c>
      <c r="C1746" s="1" t="s">
        <v>100</v>
      </c>
      <c r="D1746" s="1" t="s">
        <v>629</v>
      </c>
      <c r="E1746" s="1" t="s">
        <v>541</v>
      </c>
      <c r="F1746" s="1" t="s">
        <v>19</v>
      </c>
      <c r="G1746" s="1" t="s">
        <v>44</v>
      </c>
      <c r="H1746" s="1" t="s">
        <v>34</v>
      </c>
      <c r="I1746" s="1" t="s">
        <v>22</v>
      </c>
      <c r="J1746" s="3">
        <v>96000</v>
      </c>
      <c r="K1746" s="1" t="s">
        <v>101</v>
      </c>
      <c r="L1746" s="1" t="s">
        <v>22</v>
      </c>
      <c r="M1746" s="1" t="s">
        <v>22</v>
      </c>
      <c r="N1746" s="1" t="s">
        <v>102</v>
      </c>
      <c r="O1746" s="2">
        <v>42369</v>
      </c>
      <c r="P1746" s="2">
        <v>42383</v>
      </c>
      <c r="Q1746" s="1" t="s">
        <v>23</v>
      </c>
    </row>
    <row r="1747" spans="1:17" x14ac:dyDescent="0.25">
      <c r="A1747" s="1" t="s">
        <v>24</v>
      </c>
      <c r="B1747" s="1" t="s">
        <v>25</v>
      </c>
      <c r="C1747" s="1" t="s">
        <v>100</v>
      </c>
      <c r="D1747" s="1" t="s">
        <v>720</v>
      </c>
      <c r="E1747" s="1" t="s">
        <v>541</v>
      </c>
      <c r="F1747" s="1" t="s">
        <v>19</v>
      </c>
      <c r="G1747" s="1" t="s">
        <v>380</v>
      </c>
      <c r="H1747" s="1" t="s">
        <v>49</v>
      </c>
      <c r="I1747" s="1" t="s">
        <v>22</v>
      </c>
      <c r="J1747" s="3">
        <v>-186000</v>
      </c>
      <c r="K1747" s="1" t="s">
        <v>101</v>
      </c>
      <c r="L1747" s="1" t="s">
        <v>22</v>
      </c>
      <c r="M1747" s="1" t="s">
        <v>22</v>
      </c>
      <c r="N1747" s="1" t="s">
        <v>102</v>
      </c>
      <c r="O1747" s="2">
        <v>42369</v>
      </c>
      <c r="P1747" s="2">
        <v>42383</v>
      </c>
      <c r="Q1747" s="1" t="s">
        <v>23</v>
      </c>
    </row>
    <row r="1748" spans="1:17" x14ac:dyDescent="0.25">
      <c r="A1748" s="1" t="s">
        <v>24</v>
      </c>
      <c r="B1748" s="1" t="s">
        <v>25</v>
      </c>
      <c r="C1748" s="1" t="s">
        <v>100</v>
      </c>
      <c r="D1748" s="1" t="s">
        <v>845</v>
      </c>
      <c r="E1748" s="1" t="s">
        <v>541</v>
      </c>
      <c r="F1748" s="1" t="s">
        <v>19</v>
      </c>
      <c r="G1748" s="1" t="s">
        <v>48</v>
      </c>
      <c r="H1748" s="1" t="s">
        <v>49</v>
      </c>
      <c r="I1748" s="1" t="s">
        <v>22</v>
      </c>
      <c r="J1748" s="3">
        <v>-41000</v>
      </c>
      <c r="K1748" s="1" t="s">
        <v>101</v>
      </c>
      <c r="L1748" s="1" t="s">
        <v>22</v>
      </c>
      <c r="M1748" s="1" t="s">
        <v>22</v>
      </c>
      <c r="N1748" s="1" t="s">
        <v>102</v>
      </c>
      <c r="O1748" s="2">
        <v>42369</v>
      </c>
      <c r="P1748" s="2">
        <v>42383</v>
      </c>
      <c r="Q1748" s="1" t="s">
        <v>23</v>
      </c>
    </row>
    <row r="1749" spans="1:17" x14ac:dyDescent="0.25">
      <c r="A1749" s="1" t="s">
        <v>24</v>
      </c>
      <c r="B1749" s="1" t="s">
        <v>541</v>
      </c>
      <c r="C1749" s="1" t="s">
        <v>979</v>
      </c>
      <c r="D1749" s="1" t="s">
        <v>845</v>
      </c>
      <c r="E1749" s="1" t="s">
        <v>541</v>
      </c>
      <c r="F1749" s="1" t="s">
        <v>19</v>
      </c>
      <c r="G1749" s="1" t="s">
        <v>48</v>
      </c>
      <c r="H1749" s="1" t="s">
        <v>49</v>
      </c>
      <c r="I1749" s="1" t="s">
        <v>22</v>
      </c>
      <c r="J1749" s="3">
        <v>-169037</v>
      </c>
      <c r="K1749" s="1" t="s">
        <v>93</v>
      </c>
      <c r="L1749" s="1" t="s">
        <v>22</v>
      </c>
      <c r="M1749" s="1" t="s">
        <v>22</v>
      </c>
      <c r="N1749" s="1" t="s">
        <v>979</v>
      </c>
      <c r="O1749" s="2">
        <v>42369</v>
      </c>
      <c r="P1749" s="2">
        <v>42397</v>
      </c>
      <c r="Q1749" s="1" t="s">
        <v>23</v>
      </c>
    </row>
    <row r="1750" spans="1:17" x14ac:dyDescent="0.25">
      <c r="A1750" s="1" t="s">
        <v>24</v>
      </c>
      <c r="B1750" s="1" t="s">
        <v>25</v>
      </c>
      <c r="C1750" s="1" t="s">
        <v>100</v>
      </c>
      <c r="D1750" s="1" t="s">
        <v>670</v>
      </c>
      <c r="E1750" s="1" t="s">
        <v>541</v>
      </c>
      <c r="F1750" s="1" t="s">
        <v>19</v>
      </c>
      <c r="G1750" s="1" t="s">
        <v>61</v>
      </c>
      <c r="H1750" s="1" t="s">
        <v>49</v>
      </c>
      <c r="I1750" s="1" t="s">
        <v>22</v>
      </c>
      <c r="J1750" s="3">
        <v>0</v>
      </c>
      <c r="K1750" s="1" t="s">
        <v>101</v>
      </c>
      <c r="L1750" s="1" t="s">
        <v>22</v>
      </c>
      <c r="M1750" s="1" t="s">
        <v>22</v>
      </c>
      <c r="N1750" s="1" t="s">
        <v>102</v>
      </c>
      <c r="O1750" s="2">
        <v>42369</v>
      </c>
      <c r="P1750" s="2">
        <v>42383</v>
      </c>
      <c r="Q1750" s="1" t="s">
        <v>23</v>
      </c>
    </row>
    <row r="1751" spans="1:17" x14ac:dyDescent="0.25">
      <c r="A1751" s="1" t="s">
        <v>17</v>
      </c>
      <c r="B1751" s="1" t="s">
        <v>25</v>
      </c>
      <c r="C1751" s="1" t="s">
        <v>513</v>
      </c>
      <c r="D1751" s="1" t="s">
        <v>716</v>
      </c>
      <c r="E1751" s="1" t="s">
        <v>541</v>
      </c>
      <c r="F1751" s="1" t="s">
        <v>19</v>
      </c>
      <c r="G1751" s="1" t="s">
        <v>114</v>
      </c>
      <c r="H1751" s="1" t="s">
        <v>49</v>
      </c>
      <c r="I1751" s="1" t="s">
        <v>22</v>
      </c>
      <c r="J1751" s="3">
        <v>0</v>
      </c>
      <c r="K1751" s="1" t="s">
        <v>982</v>
      </c>
      <c r="L1751" s="1" t="s">
        <v>22</v>
      </c>
      <c r="M1751" s="1" t="s">
        <v>22</v>
      </c>
      <c r="N1751" s="1" t="s">
        <v>513</v>
      </c>
      <c r="O1751" s="2">
        <v>42369</v>
      </c>
      <c r="P1751" s="2">
        <v>42383</v>
      </c>
      <c r="Q1751" s="1" t="s">
        <v>23</v>
      </c>
    </row>
    <row r="1752" spans="1:17" x14ac:dyDescent="0.25">
      <c r="A1752" s="1" t="s">
        <v>17</v>
      </c>
      <c r="B1752" s="1" t="s">
        <v>25</v>
      </c>
      <c r="C1752" s="1" t="s">
        <v>512</v>
      </c>
      <c r="D1752" s="1" t="s">
        <v>629</v>
      </c>
      <c r="E1752" s="1" t="s">
        <v>541</v>
      </c>
      <c r="F1752" s="1" t="s">
        <v>19</v>
      </c>
      <c r="G1752" s="1" t="s">
        <v>44</v>
      </c>
      <c r="H1752" s="1" t="s">
        <v>34</v>
      </c>
      <c r="I1752" s="1" t="s">
        <v>22</v>
      </c>
      <c r="J1752" s="3">
        <v>1386</v>
      </c>
      <c r="K1752" s="1" t="s">
        <v>983</v>
      </c>
      <c r="L1752" s="1" t="s">
        <v>22</v>
      </c>
      <c r="M1752" s="1" t="s">
        <v>22</v>
      </c>
      <c r="N1752" s="1" t="s">
        <v>512</v>
      </c>
      <c r="O1752" s="2">
        <v>42369</v>
      </c>
      <c r="P1752" s="2">
        <v>42383</v>
      </c>
      <c r="Q1752" s="1" t="s">
        <v>23</v>
      </c>
    </row>
    <row r="1753" spans="1:17" x14ac:dyDescent="0.25">
      <c r="A1753" s="1" t="s">
        <v>24</v>
      </c>
      <c r="B1753" s="1" t="s">
        <v>541</v>
      </c>
      <c r="C1753" s="1" t="s">
        <v>979</v>
      </c>
      <c r="D1753" s="1" t="s">
        <v>629</v>
      </c>
      <c r="E1753" s="1" t="s">
        <v>541</v>
      </c>
      <c r="F1753" s="1" t="s">
        <v>19</v>
      </c>
      <c r="G1753" s="1" t="s">
        <v>44</v>
      </c>
      <c r="H1753" s="1" t="s">
        <v>34</v>
      </c>
      <c r="I1753" s="1" t="s">
        <v>22</v>
      </c>
      <c r="J1753" s="3">
        <v>-6525620</v>
      </c>
      <c r="K1753" s="1" t="s">
        <v>176</v>
      </c>
      <c r="L1753" s="1" t="s">
        <v>22</v>
      </c>
      <c r="M1753" s="1" t="s">
        <v>22</v>
      </c>
      <c r="N1753" s="1" t="s">
        <v>979</v>
      </c>
      <c r="O1753" s="2">
        <v>42369</v>
      </c>
      <c r="P1753" s="2">
        <v>42397</v>
      </c>
      <c r="Q1753" s="1" t="s">
        <v>23</v>
      </c>
    </row>
    <row r="1754" spans="1:17" x14ac:dyDescent="0.25">
      <c r="A1754" s="1" t="s">
        <v>24</v>
      </c>
      <c r="B1754" s="1" t="s">
        <v>541</v>
      </c>
      <c r="C1754" s="1" t="s">
        <v>980</v>
      </c>
      <c r="D1754" s="1" t="s">
        <v>629</v>
      </c>
      <c r="E1754" s="1" t="s">
        <v>541</v>
      </c>
      <c r="F1754" s="1" t="s">
        <v>19</v>
      </c>
      <c r="G1754" s="1" t="s">
        <v>44</v>
      </c>
      <c r="H1754" s="1" t="s">
        <v>34</v>
      </c>
      <c r="I1754" s="1" t="s">
        <v>22</v>
      </c>
      <c r="J1754" s="3">
        <v>-0.09</v>
      </c>
      <c r="K1754" s="1" t="s">
        <v>176</v>
      </c>
      <c r="L1754" s="1" t="s">
        <v>22</v>
      </c>
      <c r="M1754" s="1" t="s">
        <v>22</v>
      </c>
      <c r="N1754" s="1" t="s">
        <v>980</v>
      </c>
      <c r="O1754" s="2">
        <v>42369</v>
      </c>
      <c r="P1754" s="2">
        <v>42405</v>
      </c>
      <c r="Q1754" s="1" t="s">
        <v>23</v>
      </c>
    </row>
    <row r="1755" spans="1:17" x14ac:dyDescent="0.25">
      <c r="A1755" s="1" t="s">
        <v>24</v>
      </c>
      <c r="B1755" s="1" t="s">
        <v>541</v>
      </c>
      <c r="C1755" s="1" t="s">
        <v>984</v>
      </c>
      <c r="D1755" s="1" t="s">
        <v>629</v>
      </c>
      <c r="E1755" s="1" t="s">
        <v>541</v>
      </c>
      <c r="F1755" s="1" t="s">
        <v>19</v>
      </c>
      <c r="G1755" s="1" t="s">
        <v>44</v>
      </c>
      <c r="H1755" s="1" t="s">
        <v>34</v>
      </c>
      <c r="I1755" s="1" t="s">
        <v>22</v>
      </c>
      <c r="J1755" s="3">
        <v>-1445694</v>
      </c>
      <c r="K1755" s="1" t="s">
        <v>176</v>
      </c>
      <c r="L1755" s="1" t="s">
        <v>22</v>
      </c>
      <c r="M1755" s="1" t="s">
        <v>22</v>
      </c>
      <c r="N1755" s="1" t="s">
        <v>984</v>
      </c>
      <c r="O1755" s="2">
        <v>42369</v>
      </c>
      <c r="P1755" s="2">
        <v>42405</v>
      </c>
      <c r="Q1755" s="1" t="s">
        <v>23</v>
      </c>
    </row>
    <row r="1756" spans="1:17" x14ac:dyDescent="0.25">
      <c r="A1756" s="1" t="s">
        <v>17</v>
      </c>
      <c r="B1756" s="1" t="s">
        <v>25</v>
      </c>
      <c r="C1756" s="1" t="s">
        <v>513</v>
      </c>
      <c r="D1756" s="1" t="s">
        <v>629</v>
      </c>
      <c r="E1756" s="1" t="s">
        <v>541</v>
      </c>
      <c r="F1756" s="1" t="s">
        <v>19</v>
      </c>
      <c r="G1756" s="1" t="s">
        <v>44</v>
      </c>
      <c r="H1756" s="1" t="s">
        <v>34</v>
      </c>
      <c r="I1756" s="1" t="s">
        <v>22</v>
      </c>
      <c r="J1756" s="3">
        <v>0</v>
      </c>
      <c r="K1756" s="1" t="s">
        <v>985</v>
      </c>
      <c r="L1756" s="1" t="s">
        <v>22</v>
      </c>
      <c r="M1756" s="1" t="s">
        <v>22</v>
      </c>
      <c r="N1756" s="1" t="s">
        <v>513</v>
      </c>
      <c r="O1756" s="2">
        <v>42369</v>
      </c>
      <c r="P1756" s="2">
        <v>42383</v>
      </c>
      <c r="Q1756" s="1" t="s">
        <v>23</v>
      </c>
    </row>
    <row r="1757" spans="1:17" x14ac:dyDescent="0.25">
      <c r="A1757" s="1" t="s">
        <v>17</v>
      </c>
      <c r="B1757" s="1" t="s">
        <v>25</v>
      </c>
      <c r="C1757" s="1" t="s">
        <v>512</v>
      </c>
      <c r="D1757" s="1" t="s">
        <v>629</v>
      </c>
      <c r="E1757" s="1" t="s">
        <v>541</v>
      </c>
      <c r="F1757" s="1" t="s">
        <v>19</v>
      </c>
      <c r="G1757" s="1" t="s">
        <v>44</v>
      </c>
      <c r="H1757" s="1" t="s">
        <v>34</v>
      </c>
      <c r="I1757" s="1" t="s">
        <v>22</v>
      </c>
      <c r="J1757" s="3">
        <v>0</v>
      </c>
      <c r="K1757" s="1" t="s">
        <v>985</v>
      </c>
      <c r="L1757" s="1" t="s">
        <v>22</v>
      </c>
      <c r="M1757" s="1" t="s">
        <v>22</v>
      </c>
      <c r="N1757" s="1" t="s">
        <v>512</v>
      </c>
      <c r="O1757" s="2">
        <v>42369</v>
      </c>
      <c r="P1757" s="2">
        <v>42383</v>
      </c>
      <c r="Q1757" s="1" t="s">
        <v>23</v>
      </c>
    </row>
    <row r="1758" spans="1:17" x14ac:dyDescent="0.25">
      <c r="A1758" s="1" t="s">
        <v>24</v>
      </c>
      <c r="B1758" s="1" t="s">
        <v>541</v>
      </c>
      <c r="C1758" s="1" t="s">
        <v>979</v>
      </c>
      <c r="D1758" s="1" t="s">
        <v>720</v>
      </c>
      <c r="E1758" s="1" t="s">
        <v>541</v>
      </c>
      <c r="F1758" s="1" t="s">
        <v>19</v>
      </c>
      <c r="G1758" s="1" t="s">
        <v>380</v>
      </c>
      <c r="H1758" s="1" t="s">
        <v>49</v>
      </c>
      <c r="I1758" s="1" t="s">
        <v>22</v>
      </c>
      <c r="J1758" s="3">
        <v>-543667</v>
      </c>
      <c r="K1758" s="1" t="s">
        <v>472</v>
      </c>
      <c r="L1758" s="1" t="s">
        <v>22</v>
      </c>
      <c r="M1758" s="1" t="s">
        <v>22</v>
      </c>
      <c r="N1758" s="1" t="s">
        <v>979</v>
      </c>
      <c r="O1758" s="2">
        <v>42369</v>
      </c>
      <c r="P1758" s="2">
        <v>42397</v>
      </c>
      <c r="Q1758" s="1" t="s">
        <v>23</v>
      </c>
    </row>
    <row r="1759" spans="1:17" x14ac:dyDescent="0.25">
      <c r="A1759" s="1" t="s">
        <v>24</v>
      </c>
      <c r="B1759" s="1" t="s">
        <v>541</v>
      </c>
      <c r="C1759" s="1" t="s">
        <v>979</v>
      </c>
      <c r="D1759" s="1" t="s">
        <v>683</v>
      </c>
      <c r="E1759" s="1" t="s">
        <v>541</v>
      </c>
      <c r="F1759" s="1" t="s">
        <v>19</v>
      </c>
      <c r="G1759" s="1" t="s">
        <v>82</v>
      </c>
      <c r="H1759" s="1" t="s">
        <v>21</v>
      </c>
      <c r="I1759" s="1" t="s">
        <v>22</v>
      </c>
      <c r="J1759" s="3">
        <v>131833</v>
      </c>
      <c r="K1759" s="1" t="s">
        <v>83</v>
      </c>
      <c r="L1759" s="1" t="s">
        <v>22</v>
      </c>
      <c r="M1759" s="1" t="s">
        <v>22</v>
      </c>
      <c r="N1759" s="1" t="s">
        <v>979</v>
      </c>
      <c r="O1759" s="2">
        <v>42369</v>
      </c>
      <c r="P1759" s="2">
        <v>42397</v>
      </c>
      <c r="Q1759" s="1" t="s">
        <v>23</v>
      </c>
    </row>
    <row r="1760" spans="1:17" x14ac:dyDescent="0.25">
      <c r="A1760" s="1" t="s">
        <v>17</v>
      </c>
      <c r="B1760" s="1" t="s">
        <v>25</v>
      </c>
      <c r="C1760" s="1" t="s">
        <v>513</v>
      </c>
      <c r="D1760" s="1" t="s">
        <v>629</v>
      </c>
      <c r="E1760" s="1" t="s">
        <v>541</v>
      </c>
      <c r="F1760" s="1" t="s">
        <v>19</v>
      </c>
      <c r="G1760" s="1" t="s">
        <v>44</v>
      </c>
      <c r="H1760" s="1" t="s">
        <v>34</v>
      </c>
      <c r="I1760" s="1" t="s">
        <v>22</v>
      </c>
      <c r="J1760" s="3">
        <v>-25200</v>
      </c>
      <c r="K1760" s="1" t="s">
        <v>986</v>
      </c>
      <c r="L1760" s="1" t="s">
        <v>22</v>
      </c>
      <c r="M1760" s="1" t="s">
        <v>22</v>
      </c>
      <c r="N1760" s="1" t="s">
        <v>513</v>
      </c>
      <c r="O1760" s="2">
        <v>42369</v>
      </c>
      <c r="P1760" s="2">
        <v>42383</v>
      </c>
      <c r="Q1760" s="1" t="s">
        <v>23</v>
      </c>
    </row>
    <row r="1761" spans="1:17" x14ac:dyDescent="0.25">
      <c r="A1761" s="1" t="s">
        <v>17</v>
      </c>
      <c r="B1761" s="1" t="s">
        <v>25</v>
      </c>
      <c r="C1761" s="1" t="s">
        <v>512</v>
      </c>
      <c r="D1761" s="1" t="s">
        <v>629</v>
      </c>
      <c r="E1761" s="1" t="s">
        <v>541</v>
      </c>
      <c r="F1761" s="1" t="s">
        <v>19</v>
      </c>
      <c r="G1761" s="1" t="s">
        <v>44</v>
      </c>
      <c r="H1761" s="1" t="s">
        <v>34</v>
      </c>
      <c r="I1761" s="1" t="s">
        <v>22</v>
      </c>
      <c r="J1761" s="3">
        <v>-3960</v>
      </c>
      <c r="K1761" s="1" t="s">
        <v>986</v>
      </c>
      <c r="L1761" s="1" t="s">
        <v>22</v>
      </c>
      <c r="M1761" s="1" t="s">
        <v>22</v>
      </c>
      <c r="N1761" s="1" t="s">
        <v>512</v>
      </c>
      <c r="O1761" s="2">
        <v>42369</v>
      </c>
      <c r="P1761" s="2">
        <v>42383</v>
      </c>
      <c r="Q1761" s="1" t="s">
        <v>23</v>
      </c>
    </row>
    <row r="1762" spans="1:17" x14ac:dyDescent="0.25">
      <c r="A1762" s="1" t="s">
        <v>17</v>
      </c>
      <c r="B1762" s="1" t="s">
        <v>25</v>
      </c>
      <c r="C1762" s="1" t="s">
        <v>512</v>
      </c>
      <c r="D1762" s="1" t="s">
        <v>629</v>
      </c>
      <c r="E1762" s="1" t="s">
        <v>541</v>
      </c>
      <c r="F1762" s="1" t="s">
        <v>19</v>
      </c>
      <c r="G1762" s="1" t="s">
        <v>44</v>
      </c>
      <c r="H1762" s="1" t="s">
        <v>34</v>
      </c>
      <c r="I1762" s="1" t="s">
        <v>22</v>
      </c>
      <c r="J1762" s="3">
        <v>28631</v>
      </c>
      <c r="K1762" s="1" t="s">
        <v>983</v>
      </c>
      <c r="L1762" s="1" t="s">
        <v>22</v>
      </c>
      <c r="M1762" s="1" t="s">
        <v>22</v>
      </c>
      <c r="N1762" s="1" t="s">
        <v>512</v>
      </c>
      <c r="O1762" s="2">
        <v>42369</v>
      </c>
      <c r="P1762" s="2">
        <v>42383</v>
      </c>
      <c r="Q1762" s="1" t="s">
        <v>23</v>
      </c>
    </row>
    <row r="1763" spans="1:17" x14ac:dyDescent="0.25">
      <c r="A1763" s="1" t="s">
        <v>17</v>
      </c>
      <c r="B1763" s="1" t="s">
        <v>25</v>
      </c>
      <c r="C1763" s="1" t="s">
        <v>512</v>
      </c>
      <c r="D1763" s="1" t="s">
        <v>629</v>
      </c>
      <c r="E1763" s="1" t="s">
        <v>541</v>
      </c>
      <c r="F1763" s="1" t="s">
        <v>19</v>
      </c>
      <c r="G1763" s="1" t="s">
        <v>44</v>
      </c>
      <c r="H1763" s="1" t="s">
        <v>34</v>
      </c>
      <c r="I1763" s="1" t="s">
        <v>22</v>
      </c>
      <c r="J1763" s="3">
        <v>0</v>
      </c>
      <c r="K1763" s="1" t="s">
        <v>983</v>
      </c>
      <c r="L1763" s="1" t="s">
        <v>22</v>
      </c>
      <c r="M1763" s="1" t="s">
        <v>22</v>
      </c>
      <c r="N1763" s="1" t="s">
        <v>512</v>
      </c>
      <c r="O1763" s="2">
        <v>42369</v>
      </c>
      <c r="P1763" s="2">
        <v>42383</v>
      </c>
      <c r="Q1763" s="1" t="s">
        <v>23</v>
      </c>
    </row>
    <row r="1764" spans="1:17" x14ac:dyDescent="0.25">
      <c r="A1764" s="1" t="s">
        <v>24</v>
      </c>
      <c r="B1764" s="1" t="s">
        <v>541</v>
      </c>
      <c r="C1764" s="1" t="s">
        <v>979</v>
      </c>
      <c r="D1764" s="1" t="s">
        <v>716</v>
      </c>
      <c r="E1764" s="1" t="s">
        <v>541</v>
      </c>
      <c r="F1764" s="1" t="s">
        <v>19</v>
      </c>
      <c r="G1764" s="1" t="s">
        <v>114</v>
      </c>
      <c r="H1764" s="1" t="s">
        <v>49</v>
      </c>
      <c r="I1764" s="1" t="s">
        <v>22</v>
      </c>
      <c r="J1764" s="3">
        <v>1407</v>
      </c>
      <c r="K1764" s="1" t="s">
        <v>115</v>
      </c>
      <c r="L1764" s="1" t="s">
        <v>22</v>
      </c>
      <c r="M1764" s="1" t="s">
        <v>22</v>
      </c>
      <c r="N1764" s="1" t="s">
        <v>979</v>
      </c>
      <c r="O1764" s="2">
        <v>42369</v>
      </c>
      <c r="P1764" s="2">
        <v>42397</v>
      </c>
      <c r="Q1764" s="1" t="s">
        <v>23</v>
      </c>
    </row>
    <row r="1765" spans="1:17" x14ac:dyDescent="0.25">
      <c r="A1765" s="1" t="s">
        <v>17</v>
      </c>
      <c r="B1765" s="1" t="s">
        <v>25</v>
      </c>
      <c r="C1765" s="1" t="s">
        <v>512</v>
      </c>
      <c r="D1765" s="1" t="s">
        <v>987</v>
      </c>
      <c r="E1765" s="1" t="s">
        <v>541</v>
      </c>
      <c r="F1765" s="1" t="s">
        <v>19</v>
      </c>
      <c r="G1765" s="1" t="s">
        <v>213</v>
      </c>
      <c r="H1765" s="1" t="s">
        <v>34</v>
      </c>
      <c r="I1765" s="1" t="s">
        <v>22</v>
      </c>
      <c r="J1765" s="3">
        <v>-5854</v>
      </c>
      <c r="K1765" s="1" t="s">
        <v>983</v>
      </c>
      <c r="L1765" s="1" t="s">
        <v>22</v>
      </c>
      <c r="M1765" s="1" t="s">
        <v>22</v>
      </c>
      <c r="N1765" s="1" t="s">
        <v>512</v>
      </c>
      <c r="O1765" s="2">
        <v>42369</v>
      </c>
      <c r="P1765" s="2">
        <v>42383</v>
      </c>
      <c r="Q1765" s="1" t="s">
        <v>23</v>
      </c>
    </row>
    <row r="1766" spans="1:17" x14ac:dyDescent="0.25">
      <c r="A1766" s="1" t="s">
        <v>17</v>
      </c>
      <c r="B1766" s="1" t="s">
        <v>25</v>
      </c>
      <c r="C1766" s="1" t="s">
        <v>512</v>
      </c>
      <c r="D1766" s="1" t="s">
        <v>988</v>
      </c>
      <c r="E1766" s="1" t="s">
        <v>541</v>
      </c>
      <c r="F1766" s="1" t="s">
        <v>19</v>
      </c>
      <c r="G1766" s="1" t="s">
        <v>192</v>
      </c>
      <c r="H1766" s="1" t="s">
        <v>21</v>
      </c>
      <c r="I1766" s="1" t="s">
        <v>22</v>
      </c>
      <c r="J1766" s="3">
        <v>-21321</v>
      </c>
      <c r="K1766" s="1" t="s">
        <v>983</v>
      </c>
      <c r="L1766" s="1" t="s">
        <v>22</v>
      </c>
      <c r="M1766" s="1" t="s">
        <v>22</v>
      </c>
      <c r="N1766" s="1" t="s">
        <v>512</v>
      </c>
      <c r="O1766" s="2">
        <v>42369</v>
      </c>
      <c r="P1766" s="2">
        <v>42383</v>
      </c>
      <c r="Q1766" s="1" t="s">
        <v>23</v>
      </c>
    </row>
    <row r="1767" spans="1:17" x14ac:dyDescent="0.25">
      <c r="A1767" s="1" t="s">
        <v>17</v>
      </c>
      <c r="B1767" s="1" t="s">
        <v>25</v>
      </c>
      <c r="C1767" s="1" t="s">
        <v>512</v>
      </c>
      <c r="D1767" s="1" t="s">
        <v>681</v>
      </c>
      <c r="E1767" s="1" t="s">
        <v>541</v>
      </c>
      <c r="F1767" s="1" t="s">
        <v>19</v>
      </c>
      <c r="G1767" s="1" t="s">
        <v>187</v>
      </c>
      <c r="H1767" s="1" t="s">
        <v>21</v>
      </c>
      <c r="I1767" s="1" t="s">
        <v>22</v>
      </c>
      <c r="J1767" s="3">
        <v>-2842</v>
      </c>
      <c r="K1767" s="1" t="s">
        <v>983</v>
      </c>
      <c r="L1767" s="1" t="s">
        <v>22</v>
      </c>
      <c r="M1767" s="1" t="s">
        <v>22</v>
      </c>
      <c r="N1767" s="1" t="s">
        <v>512</v>
      </c>
      <c r="O1767" s="2">
        <v>42369</v>
      </c>
      <c r="P1767" s="2">
        <v>42383</v>
      </c>
      <c r="Q1767" s="1" t="s">
        <v>23</v>
      </c>
    </row>
    <row r="1768" spans="1:17" x14ac:dyDescent="0.25">
      <c r="A1768" s="1" t="s">
        <v>24</v>
      </c>
      <c r="B1768" s="1" t="s">
        <v>25</v>
      </c>
      <c r="C1768" s="1" t="s">
        <v>222</v>
      </c>
      <c r="D1768" s="1" t="s">
        <v>681</v>
      </c>
      <c r="E1768" s="1" t="s">
        <v>541</v>
      </c>
      <c r="F1768" s="1" t="s">
        <v>19</v>
      </c>
      <c r="G1768" s="1" t="s">
        <v>187</v>
      </c>
      <c r="H1768" s="1" t="s">
        <v>21</v>
      </c>
      <c r="I1768" s="1" t="s">
        <v>22</v>
      </c>
      <c r="J1768" s="3">
        <v>143614</v>
      </c>
      <c r="K1768" s="1" t="s">
        <v>223</v>
      </c>
      <c r="L1768" s="1" t="s">
        <v>22</v>
      </c>
      <c r="M1768" s="1" t="s">
        <v>22</v>
      </c>
      <c r="N1768" s="1" t="s">
        <v>224</v>
      </c>
      <c r="O1768" s="2">
        <v>42369</v>
      </c>
      <c r="P1768" s="2">
        <v>42383</v>
      </c>
      <c r="Q1768" s="1" t="s">
        <v>23</v>
      </c>
    </row>
    <row r="1769" spans="1:17" x14ac:dyDescent="0.25">
      <c r="A1769" s="1" t="s">
        <v>24</v>
      </c>
      <c r="B1769" s="1" t="s">
        <v>541</v>
      </c>
      <c r="C1769" s="1" t="s">
        <v>979</v>
      </c>
      <c r="D1769" s="1" t="s">
        <v>681</v>
      </c>
      <c r="E1769" s="1" t="s">
        <v>541</v>
      </c>
      <c r="F1769" s="1" t="s">
        <v>19</v>
      </c>
      <c r="G1769" s="1" t="s">
        <v>187</v>
      </c>
      <c r="H1769" s="1" t="s">
        <v>21</v>
      </c>
      <c r="I1769" s="1" t="s">
        <v>22</v>
      </c>
      <c r="J1769" s="3">
        <v>212852.75</v>
      </c>
      <c r="K1769" s="1" t="s">
        <v>225</v>
      </c>
      <c r="L1769" s="1" t="s">
        <v>22</v>
      </c>
      <c r="M1769" s="1" t="s">
        <v>22</v>
      </c>
      <c r="N1769" s="1" t="s">
        <v>979</v>
      </c>
      <c r="O1769" s="2">
        <v>42369</v>
      </c>
      <c r="P1769" s="2">
        <v>42397</v>
      </c>
      <c r="Q1769" s="1" t="s">
        <v>23</v>
      </c>
    </row>
    <row r="1770" spans="1:17" x14ac:dyDescent="0.25">
      <c r="A1770" s="1" t="s">
        <v>24</v>
      </c>
      <c r="B1770" s="1" t="s">
        <v>541</v>
      </c>
      <c r="C1770" s="1" t="s">
        <v>979</v>
      </c>
      <c r="D1770" s="1" t="s">
        <v>713</v>
      </c>
      <c r="E1770" s="1" t="s">
        <v>541</v>
      </c>
      <c r="F1770" s="1" t="s">
        <v>19</v>
      </c>
      <c r="G1770" s="1" t="s">
        <v>388</v>
      </c>
      <c r="H1770" s="1" t="s">
        <v>21</v>
      </c>
      <c r="I1770" s="1" t="s">
        <v>22</v>
      </c>
      <c r="J1770" s="3">
        <v>2315</v>
      </c>
      <c r="K1770" s="1" t="s">
        <v>463</v>
      </c>
      <c r="L1770" s="1" t="s">
        <v>22</v>
      </c>
      <c r="M1770" s="1" t="s">
        <v>22</v>
      </c>
      <c r="N1770" s="1" t="s">
        <v>979</v>
      </c>
      <c r="O1770" s="2">
        <v>42369</v>
      </c>
      <c r="P1770" s="2">
        <v>42397</v>
      </c>
      <c r="Q1770" s="1" t="s">
        <v>23</v>
      </c>
    </row>
    <row r="1771" spans="1:17" x14ac:dyDescent="0.25">
      <c r="A1771" s="1" t="s">
        <v>17</v>
      </c>
      <c r="B1771" s="1" t="s">
        <v>25</v>
      </c>
      <c r="C1771" s="1" t="s">
        <v>513</v>
      </c>
      <c r="D1771" s="1" t="s">
        <v>987</v>
      </c>
      <c r="E1771" s="1" t="s">
        <v>541</v>
      </c>
      <c r="F1771" s="1" t="s">
        <v>19</v>
      </c>
      <c r="G1771" s="1" t="s">
        <v>213</v>
      </c>
      <c r="H1771" s="1" t="s">
        <v>34</v>
      </c>
      <c r="I1771" s="1" t="s">
        <v>22</v>
      </c>
      <c r="J1771" s="3">
        <v>106436</v>
      </c>
      <c r="K1771" s="1" t="s">
        <v>989</v>
      </c>
      <c r="L1771" s="1" t="s">
        <v>22</v>
      </c>
      <c r="M1771" s="1" t="s">
        <v>22</v>
      </c>
      <c r="N1771" s="1" t="s">
        <v>513</v>
      </c>
      <c r="O1771" s="2">
        <v>42369</v>
      </c>
      <c r="P1771" s="2">
        <v>42383</v>
      </c>
      <c r="Q1771" s="1" t="s">
        <v>23</v>
      </c>
    </row>
    <row r="1772" spans="1:17" x14ac:dyDescent="0.25">
      <c r="A1772" s="1" t="s">
        <v>17</v>
      </c>
      <c r="B1772" s="1" t="s">
        <v>25</v>
      </c>
      <c r="C1772" s="1" t="s">
        <v>512</v>
      </c>
      <c r="D1772" s="1" t="s">
        <v>987</v>
      </c>
      <c r="E1772" s="1" t="s">
        <v>541</v>
      </c>
      <c r="F1772" s="1" t="s">
        <v>19</v>
      </c>
      <c r="G1772" s="1" t="s">
        <v>213</v>
      </c>
      <c r="H1772" s="1" t="s">
        <v>34</v>
      </c>
      <c r="I1772" s="1" t="s">
        <v>22</v>
      </c>
      <c r="J1772" s="3">
        <v>16726</v>
      </c>
      <c r="K1772" s="1" t="s">
        <v>989</v>
      </c>
      <c r="L1772" s="1" t="s">
        <v>22</v>
      </c>
      <c r="M1772" s="1" t="s">
        <v>22</v>
      </c>
      <c r="N1772" s="1" t="s">
        <v>512</v>
      </c>
      <c r="O1772" s="2">
        <v>42369</v>
      </c>
      <c r="P1772" s="2">
        <v>42383</v>
      </c>
      <c r="Q1772" s="1" t="s">
        <v>23</v>
      </c>
    </row>
    <row r="1773" spans="1:17" x14ac:dyDescent="0.25">
      <c r="A1773" s="1" t="s">
        <v>17</v>
      </c>
      <c r="B1773" s="1" t="s">
        <v>25</v>
      </c>
      <c r="C1773" s="1" t="s">
        <v>512</v>
      </c>
      <c r="D1773" s="1" t="s">
        <v>988</v>
      </c>
      <c r="E1773" s="1" t="s">
        <v>541</v>
      </c>
      <c r="F1773" s="1" t="s">
        <v>19</v>
      </c>
      <c r="G1773" s="1" t="s">
        <v>192</v>
      </c>
      <c r="H1773" s="1" t="s">
        <v>21</v>
      </c>
      <c r="I1773" s="1" t="s">
        <v>22</v>
      </c>
      <c r="J1773" s="3">
        <v>60917</v>
      </c>
      <c r="K1773" s="1" t="s">
        <v>990</v>
      </c>
      <c r="L1773" s="1" t="s">
        <v>22</v>
      </c>
      <c r="M1773" s="1" t="s">
        <v>22</v>
      </c>
      <c r="N1773" s="1" t="s">
        <v>512</v>
      </c>
      <c r="O1773" s="2">
        <v>42369</v>
      </c>
      <c r="P1773" s="2">
        <v>42383</v>
      </c>
      <c r="Q1773" s="1" t="s">
        <v>23</v>
      </c>
    </row>
    <row r="1774" spans="1:17" x14ac:dyDescent="0.25">
      <c r="A1774" s="1" t="s">
        <v>17</v>
      </c>
      <c r="B1774" s="1" t="s">
        <v>25</v>
      </c>
      <c r="C1774" s="1" t="s">
        <v>512</v>
      </c>
      <c r="D1774" s="1" t="s">
        <v>681</v>
      </c>
      <c r="E1774" s="1" t="s">
        <v>541</v>
      </c>
      <c r="F1774" s="1" t="s">
        <v>19</v>
      </c>
      <c r="G1774" s="1" t="s">
        <v>187</v>
      </c>
      <c r="H1774" s="1" t="s">
        <v>21</v>
      </c>
      <c r="I1774" s="1" t="s">
        <v>22</v>
      </c>
      <c r="J1774" s="3">
        <v>8120</v>
      </c>
      <c r="K1774" s="1" t="s">
        <v>991</v>
      </c>
      <c r="L1774" s="1" t="s">
        <v>22</v>
      </c>
      <c r="M1774" s="1" t="s">
        <v>22</v>
      </c>
      <c r="N1774" s="1" t="s">
        <v>512</v>
      </c>
      <c r="O1774" s="2">
        <v>42369</v>
      </c>
      <c r="P1774" s="2">
        <v>42383</v>
      </c>
      <c r="Q1774" s="1" t="s">
        <v>23</v>
      </c>
    </row>
    <row r="1775" spans="1:17" x14ac:dyDescent="0.25">
      <c r="A1775" s="1" t="s">
        <v>24</v>
      </c>
      <c r="B1775" s="1" t="s">
        <v>541</v>
      </c>
      <c r="C1775" s="1" t="s">
        <v>979</v>
      </c>
      <c r="D1775" s="1" t="s">
        <v>987</v>
      </c>
      <c r="E1775" s="1" t="s">
        <v>541</v>
      </c>
      <c r="F1775" s="1" t="s">
        <v>19</v>
      </c>
      <c r="G1775" s="1" t="s">
        <v>213</v>
      </c>
      <c r="H1775" s="1" t="s">
        <v>34</v>
      </c>
      <c r="I1775" s="1" t="s">
        <v>22</v>
      </c>
      <c r="J1775" s="3">
        <v>-597687</v>
      </c>
      <c r="K1775" s="1" t="s">
        <v>138</v>
      </c>
      <c r="L1775" s="1" t="s">
        <v>22</v>
      </c>
      <c r="M1775" s="1" t="s">
        <v>22</v>
      </c>
      <c r="N1775" s="1" t="s">
        <v>979</v>
      </c>
      <c r="O1775" s="2">
        <v>42369</v>
      </c>
      <c r="P1775" s="2">
        <v>42397</v>
      </c>
      <c r="Q1775" s="1" t="s">
        <v>23</v>
      </c>
    </row>
    <row r="1776" spans="1:17" x14ac:dyDescent="0.25">
      <c r="A1776" s="1" t="s">
        <v>206</v>
      </c>
      <c r="B1776" s="1" t="s">
        <v>541</v>
      </c>
      <c r="C1776" s="1" t="s">
        <v>992</v>
      </c>
      <c r="D1776" s="1" t="s">
        <v>780</v>
      </c>
      <c r="E1776" s="1" t="s">
        <v>541</v>
      </c>
      <c r="F1776" s="1" t="s">
        <v>19</v>
      </c>
      <c r="G1776" s="1" t="s">
        <v>43</v>
      </c>
      <c r="H1776" s="1" t="s">
        <v>21</v>
      </c>
      <c r="I1776" s="1" t="s">
        <v>22</v>
      </c>
      <c r="J1776" s="3">
        <v>54162</v>
      </c>
      <c r="K1776" s="1" t="s">
        <v>794</v>
      </c>
      <c r="L1776" s="1" t="s">
        <v>22</v>
      </c>
      <c r="M1776" s="1" t="s">
        <v>22</v>
      </c>
      <c r="N1776" s="1" t="s">
        <v>992</v>
      </c>
      <c r="O1776" s="2">
        <v>42400</v>
      </c>
      <c r="P1776" s="2">
        <v>42409</v>
      </c>
      <c r="Q1776" s="1" t="s">
        <v>23</v>
      </c>
    </row>
    <row r="1777" spans="1:17" x14ac:dyDescent="0.25">
      <c r="A1777" s="1" t="s">
        <v>206</v>
      </c>
      <c r="B1777" s="1" t="s">
        <v>541</v>
      </c>
      <c r="C1777" s="1" t="s">
        <v>993</v>
      </c>
      <c r="D1777" s="1" t="s">
        <v>780</v>
      </c>
      <c r="E1777" s="1" t="s">
        <v>541</v>
      </c>
      <c r="F1777" s="1" t="s">
        <v>19</v>
      </c>
      <c r="G1777" s="1" t="s">
        <v>43</v>
      </c>
      <c r="H1777" s="1" t="s">
        <v>21</v>
      </c>
      <c r="I1777" s="1" t="s">
        <v>22</v>
      </c>
      <c r="J1777" s="3">
        <v>54162</v>
      </c>
      <c r="K1777" s="1" t="s">
        <v>794</v>
      </c>
      <c r="L1777" s="1" t="s">
        <v>22</v>
      </c>
      <c r="M1777" s="1" t="s">
        <v>22</v>
      </c>
      <c r="N1777" s="1" t="s">
        <v>993</v>
      </c>
      <c r="O1777" s="2">
        <v>42429</v>
      </c>
      <c r="P1777" s="2">
        <v>42431</v>
      </c>
      <c r="Q1777" s="1" t="s">
        <v>23</v>
      </c>
    </row>
    <row r="1778" spans="1:17" x14ac:dyDescent="0.25">
      <c r="A1778" s="1" t="s">
        <v>24</v>
      </c>
      <c r="B1778" s="1" t="s">
        <v>25</v>
      </c>
      <c r="C1778" s="1" t="s">
        <v>73</v>
      </c>
      <c r="D1778" s="1" t="s">
        <v>676</v>
      </c>
      <c r="E1778" s="1" t="s">
        <v>541</v>
      </c>
      <c r="F1778" s="1" t="s">
        <v>19</v>
      </c>
      <c r="G1778" s="1" t="s">
        <v>59</v>
      </c>
      <c r="H1778" s="1" t="s">
        <v>21</v>
      </c>
      <c r="I1778" s="1" t="s">
        <v>22</v>
      </c>
      <c r="J1778" s="3">
        <v>185524</v>
      </c>
      <c r="K1778" s="1" t="s">
        <v>74</v>
      </c>
      <c r="L1778" s="1" t="s">
        <v>22</v>
      </c>
      <c r="M1778" s="1" t="s">
        <v>22</v>
      </c>
      <c r="N1778" s="1" t="s">
        <v>73</v>
      </c>
      <c r="O1778" s="2">
        <v>42460</v>
      </c>
      <c r="P1778" s="2">
        <v>42471</v>
      </c>
      <c r="Q1778" s="1" t="s">
        <v>23</v>
      </c>
    </row>
    <row r="1779" spans="1:17" x14ac:dyDescent="0.25">
      <c r="A1779" s="1" t="s">
        <v>206</v>
      </c>
      <c r="B1779" s="1" t="s">
        <v>541</v>
      </c>
      <c r="C1779" s="1" t="s">
        <v>994</v>
      </c>
      <c r="D1779" s="1" t="s">
        <v>780</v>
      </c>
      <c r="E1779" s="1" t="s">
        <v>541</v>
      </c>
      <c r="F1779" s="1" t="s">
        <v>19</v>
      </c>
      <c r="G1779" s="1" t="s">
        <v>43</v>
      </c>
      <c r="H1779" s="1" t="s">
        <v>21</v>
      </c>
      <c r="I1779" s="1" t="s">
        <v>22</v>
      </c>
      <c r="J1779" s="3">
        <v>54162</v>
      </c>
      <c r="K1779" s="1" t="s">
        <v>794</v>
      </c>
      <c r="L1779" s="1" t="s">
        <v>22</v>
      </c>
      <c r="M1779" s="1" t="s">
        <v>22</v>
      </c>
      <c r="N1779" s="1" t="s">
        <v>994</v>
      </c>
      <c r="O1779" s="2">
        <v>42460</v>
      </c>
      <c r="P1779" s="2">
        <v>42460</v>
      </c>
      <c r="Q1779" s="1" t="s">
        <v>23</v>
      </c>
    </row>
    <row r="1780" spans="1:17" x14ac:dyDescent="0.25">
      <c r="A1780" s="1" t="s">
        <v>24</v>
      </c>
      <c r="B1780" s="1" t="s">
        <v>25</v>
      </c>
      <c r="C1780" s="1" t="s">
        <v>73</v>
      </c>
      <c r="D1780" s="1" t="s">
        <v>838</v>
      </c>
      <c r="E1780" s="1" t="s">
        <v>541</v>
      </c>
      <c r="F1780" s="1" t="s">
        <v>19</v>
      </c>
      <c r="G1780" s="1" t="s">
        <v>839</v>
      </c>
      <c r="H1780" s="1" t="s">
        <v>34</v>
      </c>
      <c r="I1780" s="1" t="s">
        <v>22</v>
      </c>
      <c r="J1780" s="3">
        <v>9706</v>
      </c>
      <c r="K1780" s="1" t="s">
        <v>74</v>
      </c>
      <c r="L1780" s="1" t="s">
        <v>22</v>
      </c>
      <c r="M1780" s="1" t="s">
        <v>22</v>
      </c>
      <c r="N1780" s="1" t="s">
        <v>73</v>
      </c>
      <c r="O1780" s="2">
        <v>42460</v>
      </c>
      <c r="P1780" s="2">
        <v>42471</v>
      </c>
      <c r="Q1780" s="1" t="s">
        <v>23</v>
      </c>
    </row>
    <row r="1781" spans="1:17" x14ac:dyDescent="0.25">
      <c r="A1781" s="1" t="s">
        <v>24</v>
      </c>
      <c r="B1781" s="1" t="s">
        <v>25</v>
      </c>
      <c r="C1781" s="1" t="s">
        <v>73</v>
      </c>
      <c r="D1781" s="1" t="s">
        <v>906</v>
      </c>
      <c r="E1781" s="1" t="s">
        <v>541</v>
      </c>
      <c r="F1781" s="1" t="s">
        <v>505</v>
      </c>
      <c r="G1781" s="1" t="s">
        <v>204</v>
      </c>
      <c r="H1781" s="1" t="s">
        <v>21</v>
      </c>
      <c r="I1781" s="1" t="s">
        <v>22</v>
      </c>
      <c r="J1781" s="3">
        <v>-6362</v>
      </c>
      <c r="K1781" s="1" t="s">
        <v>74</v>
      </c>
      <c r="L1781" s="1" t="s">
        <v>22</v>
      </c>
      <c r="M1781" s="1" t="s">
        <v>22</v>
      </c>
      <c r="N1781" s="1" t="s">
        <v>73</v>
      </c>
      <c r="O1781" s="2">
        <v>42460</v>
      </c>
      <c r="P1781" s="2">
        <v>42471</v>
      </c>
      <c r="Q1781" s="1" t="s">
        <v>23</v>
      </c>
    </row>
    <row r="1782" spans="1:17" x14ac:dyDescent="0.25">
      <c r="A1782" s="1" t="s">
        <v>24</v>
      </c>
      <c r="B1782" s="1" t="s">
        <v>25</v>
      </c>
      <c r="C1782" s="1" t="s">
        <v>73</v>
      </c>
      <c r="D1782" s="1" t="s">
        <v>845</v>
      </c>
      <c r="E1782" s="1" t="s">
        <v>541</v>
      </c>
      <c r="F1782" s="1" t="s">
        <v>19</v>
      </c>
      <c r="G1782" s="1" t="s">
        <v>48</v>
      </c>
      <c r="H1782" s="1" t="s">
        <v>49</v>
      </c>
      <c r="I1782" s="1" t="s">
        <v>22</v>
      </c>
      <c r="J1782" s="3">
        <v>-46285</v>
      </c>
      <c r="K1782" s="1" t="s">
        <v>74</v>
      </c>
      <c r="L1782" s="1" t="s">
        <v>22</v>
      </c>
      <c r="M1782" s="1" t="s">
        <v>22</v>
      </c>
      <c r="N1782" s="1" t="s">
        <v>73</v>
      </c>
      <c r="O1782" s="2">
        <v>42460</v>
      </c>
      <c r="P1782" s="2">
        <v>42471</v>
      </c>
      <c r="Q1782" s="1" t="s">
        <v>23</v>
      </c>
    </row>
    <row r="1783" spans="1:17" x14ac:dyDescent="0.25">
      <c r="A1783" s="1" t="s">
        <v>24</v>
      </c>
      <c r="B1783" s="1" t="s">
        <v>25</v>
      </c>
      <c r="C1783" s="1" t="s">
        <v>73</v>
      </c>
      <c r="D1783" s="1" t="s">
        <v>720</v>
      </c>
      <c r="E1783" s="1" t="s">
        <v>541</v>
      </c>
      <c r="F1783" s="1" t="s">
        <v>19</v>
      </c>
      <c r="G1783" s="1" t="s">
        <v>380</v>
      </c>
      <c r="H1783" s="1" t="s">
        <v>49</v>
      </c>
      <c r="I1783" s="1" t="s">
        <v>22</v>
      </c>
      <c r="J1783" s="3">
        <v>-147952</v>
      </c>
      <c r="K1783" s="1" t="s">
        <v>74</v>
      </c>
      <c r="L1783" s="1" t="s">
        <v>22</v>
      </c>
      <c r="M1783" s="1" t="s">
        <v>22</v>
      </c>
      <c r="N1783" s="1" t="s">
        <v>73</v>
      </c>
      <c r="O1783" s="2">
        <v>42460</v>
      </c>
      <c r="P1783" s="2">
        <v>42471</v>
      </c>
      <c r="Q1783" s="1" t="s">
        <v>23</v>
      </c>
    </row>
    <row r="1784" spans="1:17" x14ac:dyDescent="0.25">
      <c r="A1784" s="1" t="s">
        <v>24</v>
      </c>
      <c r="B1784" s="1" t="s">
        <v>25</v>
      </c>
      <c r="C1784" s="1" t="s">
        <v>73</v>
      </c>
      <c r="D1784" s="1" t="s">
        <v>629</v>
      </c>
      <c r="E1784" s="1" t="s">
        <v>541</v>
      </c>
      <c r="F1784" s="1" t="s">
        <v>19</v>
      </c>
      <c r="G1784" s="1" t="s">
        <v>44</v>
      </c>
      <c r="H1784" s="1" t="s">
        <v>34</v>
      </c>
      <c r="I1784" s="1" t="s">
        <v>22</v>
      </c>
      <c r="J1784" s="3">
        <v>-1140556</v>
      </c>
      <c r="K1784" s="1" t="s">
        <v>74</v>
      </c>
      <c r="L1784" s="1" t="s">
        <v>22</v>
      </c>
      <c r="M1784" s="1" t="s">
        <v>22</v>
      </c>
      <c r="N1784" s="1" t="s">
        <v>73</v>
      </c>
      <c r="O1784" s="2">
        <v>42460</v>
      </c>
      <c r="P1784" s="2">
        <v>42471</v>
      </c>
      <c r="Q1784" s="1" t="s">
        <v>23</v>
      </c>
    </row>
    <row r="1785" spans="1:17" x14ac:dyDescent="0.25">
      <c r="A1785" s="1" t="s">
        <v>24</v>
      </c>
      <c r="B1785" s="1" t="s">
        <v>25</v>
      </c>
      <c r="C1785" s="1" t="s">
        <v>73</v>
      </c>
      <c r="D1785" s="1" t="s">
        <v>629</v>
      </c>
      <c r="E1785" s="1" t="s">
        <v>541</v>
      </c>
      <c r="F1785" s="1" t="s">
        <v>19</v>
      </c>
      <c r="G1785" s="1" t="s">
        <v>44</v>
      </c>
      <c r="H1785" s="1" t="s">
        <v>34</v>
      </c>
      <c r="I1785" s="1" t="s">
        <v>22</v>
      </c>
      <c r="J1785" s="3">
        <v>109540</v>
      </c>
      <c r="K1785" s="1" t="s">
        <v>74</v>
      </c>
      <c r="L1785" s="1" t="s">
        <v>22</v>
      </c>
      <c r="M1785" s="1" t="s">
        <v>22</v>
      </c>
      <c r="N1785" s="1" t="s">
        <v>73</v>
      </c>
      <c r="O1785" s="2">
        <v>42460</v>
      </c>
      <c r="P1785" s="2">
        <v>42471</v>
      </c>
      <c r="Q1785" s="1" t="s">
        <v>23</v>
      </c>
    </row>
    <row r="1786" spans="1:17" x14ac:dyDescent="0.25">
      <c r="A1786" s="1" t="s">
        <v>24</v>
      </c>
      <c r="B1786" s="1" t="s">
        <v>25</v>
      </c>
      <c r="C1786" s="1" t="s">
        <v>73</v>
      </c>
      <c r="D1786" s="1" t="s">
        <v>629</v>
      </c>
      <c r="E1786" s="1" t="s">
        <v>541</v>
      </c>
      <c r="F1786" s="1" t="s">
        <v>19</v>
      </c>
      <c r="G1786" s="1" t="s">
        <v>44</v>
      </c>
      <c r="H1786" s="1" t="s">
        <v>34</v>
      </c>
      <c r="I1786" s="1" t="s">
        <v>22</v>
      </c>
      <c r="J1786" s="3">
        <v>-192038</v>
      </c>
      <c r="K1786" s="1" t="s">
        <v>74</v>
      </c>
      <c r="L1786" s="1" t="s">
        <v>22</v>
      </c>
      <c r="M1786" s="1" t="s">
        <v>22</v>
      </c>
      <c r="N1786" s="1" t="s">
        <v>73</v>
      </c>
      <c r="O1786" s="2">
        <v>42460</v>
      </c>
      <c r="P1786" s="2">
        <v>42471</v>
      </c>
      <c r="Q1786" s="1" t="s">
        <v>23</v>
      </c>
    </row>
    <row r="1787" spans="1:17" x14ac:dyDescent="0.25">
      <c r="A1787" s="1" t="s">
        <v>24</v>
      </c>
      <c r="B1787" s="1" t="s">
        <v>25</v>
      </c>
      <c r="C1787" s="1" t="s">
        <v>73</v>
      </c>
      <c r="D1787" s="1" t="s">
        <v>629</v>
      </c>
      <c r="E1787" s="1" t="s">
        <v>541</v>
      </c>
      <c r="F1787" s="1" t="s">
        <v>19</v>
      </c>
      <c r="G1787" s="1" t="s">
        <v>44</v>
      </c>
      <c r="H1787" s="1" t="s">
        <v>34</v>
      </c>
      <c r="I1787" s="1" t="s">
        <v>22</v>
      </c>
      <c r="J1787" s="3">
        <v>-1382</v>
      </c>
      <c r="K1787" s="1" t="s">
        <v>74</v>
      </c>
      <c r="L1787" s="1" t="s">
        <v>22</v>
      </c>
      <c r="M1787" s="1" t="s">
        <v>22</v>
      </c>
      <c r="N1787" s="1" t="s">
        <v>73</v>
      </c>
      <c r="O1787" s="2">
        <v>42460</v>
      </c>
      <c r="P1787" s="2">
        <v>42471</v>
      </c>
      <c r="Q1787" s="1" t="s">
        <v>23</v>
      </c>
    </row>
    <row r="1788" spans="1:17" x14ac:dyDescent="0.25">
      <c r="A1788" s="1" t="s">
        <v>24</v>
      </c>
      <c r="B1788" s="1" t="s">
        <v>25</v>
      </c>
      <c r="C1788" s="1" t="s">
        <v>226</v>
      </c>
      <c r="D1788" s="1" t="s">
        <v>681</v>
      </c>
      <c r="E1788" s="1" t="s">
        <v>541</v>
      </c>
      <c r="F1788" s="1" t="s">
        <v>19</v>
      </c>
      <c r="G1788" s="1" t="s">
        <v>187</v>
      </c>
      <c r="H1788" s="1" t="s">
        <v>21</v>
      </c>
      <c r="I1788" s="1" t="s">
        <v>22</v>
      </c>
      <c r="J1788" s="3">
        <v>84253</v>
      </c>
      <c r="K1788" s="1" t="s">
        <v>227</v>
      </c>
      <c r="L1788" s="1" t="s">
        <v>22</v>
      </c>
      <c r="M1788" s="1" t="s">
        <v>22</v>
      </c>
      <c r="N1788" s="1" t="s">
        <v>226</v>
      </c>
      <c r="O1788" s="2">
        <v>42460</v>
      </c>
      <c r="P1788" s="2">
        <v>42471</v>
      </c>
      <c r="Q1788" s="1" t="s">
        <v>23</v>
      </c>
    </row>
    <row r="1789" spans="1:17" x14ac:dyDescent="0.25">
      <c r="A1789" s="1" t="s">
        <v>17</v>
      </c>
      <c r="B1789" s="1" t="s">
        <v>25</v>
      </c>
      <c r="C1789" s="1" t="s">
        <v>514</v>
      </c>
      <c r="D1789" s="1" t="s">
        <v>682</v>
      </c>
      <c r="E1789" s="1" t="s">
        <v>541</v>
      </c>
      <c r="F1789" s="1" t="s">
        <v>19</v>
      </c>
      <c r="G1789" s="1" t="s">
        <v>188</v>
      </c>
      <c r="H1789" s="1" t="s">
        <v>49</v>
      </c>
      <c r="I1789" s="1" t="s">
        <v>22</v>
      </c>
      <c r="J1789" s="3">
        <v>5377</v>
      </c>
      <c r="K1789" s="1" t="s">
        <v>515</v>
      </c>
      <c r="L1789" s="1" t="s">
        <v>22</v>
      </c>
      <c r="M1789" s="1" t="s">
        <v>22</v>
      </c>
      <c r="N1789" s="1" t="s">
        <v>514</v>
      </c>
      <c r="O1789" s="2">
        <v>42460</v>
      </c>
      <c r="P1789" s="2">
        <v>42468</v>
      </c>
      <c r="Q1789" s="1" t="s">
        <v>23</v>
      </c>
    </row>
    <row r="1790" spans="1:17" x14ac:dyDescent="0.25">
      <c r="A1790" s="1" t="s">
        <v>24</v>
      </c>
      <c r="B1790" s="1" t="s">
        <v>25</v>
      </c>
      <c r="C1790" s="1" t="s">
        <v>73</v>
      </c>
      <c r="D1790" s="1" t="s">
        <v>713</v>
      </c>
      <c r="E1790" s="1" t="s">
        <v>541</v>
      </c>
      <c r="F1790" s="1" t="s">
        <v>19</v>
      </c>
      <c r="G1790" s="1" t="s">
        <v>388</v>
      </c>
      <c r="H1790" s="1" t="s">
        <v>21</v>
      </c>
      <c r="I1790" s="1" t="s">
        <v>22</v>
      </c>
      <c r="J1790" s="3">
        <v>6584</v>
      </c>
      <c r="K1790" s="1" t="s">
        <v>74</v>
      </c>
      <c r="L1790" s="1" t="s">
        <v>22</v>
      </c>
      <c r="M1790" s="1" t="s">
        <v>22</v>
      </c>
      <c r="N1790" s="1" t="s">
        <v>73</v>
      </c>
      <c r="O1790" s="2">
        <v>42460</v>
      </c>
      <c r="P1790" s="2">
        <v>42471</v>
      </c>
      <c r="Q1790" s="1" t="s">
        <v>23</v>
      </c>
    </row>
    <row r="1791" spans="1:17" x14ac:dyDescent="0.25">
      <c r="A1791" s="1" t="s">
        <v>206</v>
      </c>
      <c r="B1791" s="1" t="s">
        <v>541</v>
      </c>
      <c r="C1791" s="1" t="s">
        <v>995</v>
      </c>
      <c r="D1791" s="1" t="s">
        <v>780</v>
      </c>
      <c r="E1791" s="1" t="s">
        <v>541</v>
      </c>
      <c r="F1791" s="1" t="s">
        <v>19</v>
      </c>
      <c r="G1791" s="1" t="s">
        <v>43</v>
      </c>
      <c r="H1791" s="1" t="s">
        <v>21</v>
      </c>
      <c r="I1791" s="1" t="s">
        <v>22</v>
      </c>
      <c r="J1791" s="3">
        <v>54162</v>
      </c>
      <c r="K1791" s="1" t="s">
        <v>794</v>
      </c>
      <c r="L1791" s="1" t="s">
        <v>22</v>
      </c>
      <c r="M1791" s="1" t="s">
        <v>22</v>
      </c>
      <c r="N1791" s="1" t="s">
        <v>995</v>
      </c>
      <c r="O1791" s="2">
        <v>42490</v>
      </c>
      <c r="P1791" s="2">
        <v>42492</v>
      </c>
      <c r="Q1791" s="1" t="s">
        <v>23</v>
      </c>
    </row>
    <row r="1792" spans="1:17" x14ac:dyDescent="0.25">
      <c r="A1792" s="1" t="s">
        <v>206</v>
      </c>
      <c r="B1792" s="1" t="s">
        <v>541</v>
      </c>
      <c r="C1792" s="1" t="s">
        <v>996</v>
      </c>
      <c r="D1792" s="1" t="s">
        <v>780</v>
      </c>
      <c r="E1792" s="1" t="s">
        <v>541</v>
      </c>
      <c r="F1792" s="1" t="s">
        <v>19</v>
      </c>
      <c r="G1792" s="1" t="s">
        <v>43</v>
      </c>
      <c r="H1792" s="1" t="s">
        <v>21</v>
      </c>
      <c r="I1792" s="1" t="s">
        <v>22</v>
      </c>
      <c r="J1792" s="3">
        <v>54162</v>
      </c>
      <c r="K1792" s="1" t="s">
        <v>794</v>
      </c>
      <c r="L1792" s="1" t="s">
        <v>22</v>
      </c>
      <c r="M1792" s="1" t="s">
        <v>22</v>
      </c>
      <c r="N1792" s="1" t="s">
        <v>996</v>
      </c>
      <c r="O1792" s="2">
        <v>42521</v>
      </c>
      <c r="P1792" s="2">
        <v>42522</v>
      </c>
      <c r="Q1792" s="1" t="s">
        <v>23</v>
      </c>
    </row>
    <row r="1793" spans="1:17" x14ac:dyDescent="0.25">
      <c r="A1793" s="1" t="s">
        <v>24</v>
      </c>
      <c r="B1793" s="1" t="s">
        <v>25</v>
      </c>
      <c r="C1793" s="1" t="s">
        <v>75</v>
      </c>
      <c r="D1793" s="1" t="s">
        <v>676</v>
      </c>
      <c r="E1793" s="1" t="s">
        <v>541</v>
      </c>
      <c r="F1793" s="1" t="s">
        <v>19</v>
      </c>
      <c r="G1793" s="1" t="s">
        <v>59</v>
      </c>
      <c r="H1793" s="1" t="s">
        <v>21</v>
      </c>
      <c r="I1793" s="1" t="s">
        <v>22</v>
      </c>
      <c r="J1793" s="3">
        <v>-40463</v>
      </c>
      <c r="K1793" s="1" t="s">
        <v>134</v>
      </c>
      <c r="L1793" s="1" t="s">
        <v>22</v>
      </c>
      <c r="M1793" s="1" t="s">
        <v>22</v>
      </c>
      <c r="N1793" s="1" t="s">
        <v>75</v>
      </c>
      <c r="O1793" s="2">
        <v>42551</v>
      </c>
      <c r="P1793" s="2">
        <v>42563</v>
      </c>
      <c r="Q1793" s="1" t="s">
        <v>23</v>
      </c>
    </row>
    <row r="1794" spans="1:17" x14ac:dyDescent="0.25">
      <c r="A1794" s="1" t="s">
        <v>24</v>
      </c>
      <c r="B1794" s="1" t="s">
        <v>25</v>
      </c>
      <c r="C1794" s="1" t="s">
        <v>516</v>
      </c>
      <c r="D1794" s="1" t="s">
        <v>674</v>
      </c>
      <c r="E1794" s="1" t="s">
        <v>541</v>
      </c>
      <c r="F1794" s="1" t="s">
        <v>19</v>
      </c>
      <c r="G1794" s="1" t="s">
        <v>33</v>
      </c>
      <c r="H1794" s="1" t="s">
        <v>21</v>
      </c>
      <c r="I1794" s="1" t="s">
        <v>22</v>
      </c>
      <c r="J1794" s="3">
        <v>224704</v>
      </c>
      <c r="K1794" s="1" t="s">
        <v>517</v>
      </c>
      <c r="L1794" s="1" t="s">
        <v>22</v>
      </c>
      <c r="M1794" s="1" t="s">
        <v>22</v>
      </c>
      <c r="N1794" s="1" t="s">
        <v>516</v>
      </c>
      <c r="O1794" s="2">
        <v>42551</v>
      </c>
      <c r="P1794" s="2">
        <v>42563</v>
      </c>
      <c r="Q1794" s="1" t="s">
        <v>23</v>
      </c>
    </row>
    <row r="1795" spans="1:17" x14ac:dyDescent="0.25">
      <c r="A1795" s="1" t="s">
        <v>24</v>
      </c>
      <c r="B1795" s="1" t="s">
        <v>25</v>
      </c>
      <c r="C1795" s="1" t="s">
        <v>516</v>
      </c>
      <c r="D1795" s="1" t="s">
        <v>676</v>
      </c>
      <c r="E1795" s="1" t="s">
        <v>541</v>
      </c>
      <c r="F1795" s="1" t="s">
        <v>19</v>
      </c>
      <c r="G1795" s="1" t="s">
        <v>59</v>
      </c>
      <c r="H1795" s="1" t="s">
        <v>21</v>
      </c>
      <c r="I1795" s="1" t="s">
        <v>22</v>
      </c>
      <c r="J1795" s="3">
        <v>278835</v>
      </c>
      <c r="K1795" s="1" t="s">
        <v>517</v>
      </c>
      <c r="L1795" s="1" t="s">
        <v>22</v>
      </c>
      <c r="M1795" s="1" t="s">
        <v>22</v>
      </c>
      <c r="N1795" s="1" t="s">
        <v>516</v>
      </c>
      <c r="O1795" s="2">
        <v>42551</v>
      </c>
      <c r="P1795" s="2">
        <v>42563</v>
      </c>
      <c r="Q1795" s="1" t="s">
        <v>23</v>
      </c>
    </row>
    <row r="1796" spans="1:17" x14ac:dyDescent="0.25">
      <c r="A1796" s="1" t="s">
        <v>24</v>
      </c>
      <c r="B1796" s="1" t="s">
        <v>25</v>
      </c>
      <c r="C1796" s="1" t="s">
        <v>516</v>
      </c>
      <c r="D1796" s="1" t="s">
        <v>623</v>
      </c>
      <c r="E1796" s="1" t="s">
        <v>620</v>
      </c>
      <c r="F1796" s="1" t="s">
        <v>19</v>
      </c>
      <c r="G1796" s="1" t="s">
        <v>33</v>
      </c>
      <c r="H1796" s="1" t="s">
        <v>21</v>
      </c>
      <c r="I1796" s="1" t="s">
        <v>22</v>
      </c>
      <c r="J1796" s="3">
        <v>-224704</v>
      </c>
      <c r="K1796" s="1" t="s">
        <v>517</v>
      </c>
      <c r="L1796" s="1" t="s">
        <v>22</v>
      </c>
      <c r="M1796" s="1" t="s">
        <v>22</v>
      </c>
      <c r="N1796" s="1" t="s">
        <v>516</v>
      </c>
      <c r="O1796" s="2">
        <v>42551</v>
      </c>
      <c r="P1796" s="2">
        <v>42563</v>
      </c>
      <c r="Q1796" s="1" t="s">
        <v>23</v>
      </c>
    </row>
    <row r="1797" spans="1:17" x14ac:dyDescent="0.25">
      <c r="A1797" s="1" t="s">
        <v>24</v>
      </c>
      <c r="B1797" s="1" t="s">
        <v>25</v>
      </c>
      <c r="C1797" s="1" t="s">
        <v>516</v>
      </c>
      <c r="D1797" s="1" t="s">
        <v>647</v>
      </c>
      <c r="E1797" s="1" t="s">
        <v>620</v>
      </c>
      <c r="F1797" s="1" t="s">
        <v>19</v>
      </c>
      <c r="G1797" s="1" t="s">
        <v>59</v>
      </c>
      <c r="H1797" s="1" t="s">
        <v>21</v>
      </c>
      <c r="I1797" s="1" t="s">
        <v>22</v>
      </c>
      <c r="J1797" s="3">
        <v>-278835</v>
      </c>
      <c r="K1797" s="1" t="s">
        <v>517</v>
      </c>
      <c r="L1797" s="1" t="s">
        <v>22</v>
      </c>
      <c r="M1797" s="1" t="s">
        <v>22</v>
      </c>
      <c r="N1797" s="1" t="s">
        <v>516</v>
      </c>
      <c r="O1797" s="2">
        <v>42551</v>
      </c>
      <c r="P1797" s="2">
        <v>42563</v>
      </c>
      <c r="Q1797" s="1" t="s">
        <v>23</v>
      </c>
    </row>
    <row r="1798" spans="1:17" x14ac:dyDescent="0.25">
      <c r="A1798" s="1" t="s">
        <v>24</v>
      </c>
      <c r="B1798" s="1" t="s">
        <v>25</v>
      </c>
      <c r="C1798" s="1" t="s">
        <v>516</v>
      </c>
      <c r="D1798" s="1" t="s">
        <v>674</v>
      </c>
      <c r="E1798" s="1" t="s">
        <v>541</v>
      </c>
      <c r="F1798" s="1" t="s">
        <v>19</v>
      </c>
      <c r="G1798" s="1" t="s">
        <v>33</v>
      </c>
      <c r="H1798" s="1" t="s">
        <v>21</v>
      </c>
      <c r="I1798" s="1" t="s">
        <v>22</v>
      </c>
      <c r="J1798" s="3">
        <v>112455</v>
      </c>
      <c r="K1798" s="1" t="s">
        <v>517</v>
      </c>
      <c r="L1798" s="1" t="s">
        <v>22</v>
      </c>
      <c r="M1798" s="1" t="s">
        <v>22</v>
      </c>
      <c r="N1798" s="1" t="s">
        <v>516</v>
      </c>
      <c r="O1798" s="2">
        <v>42551</v>
      </c>
      <c r="P1798" s="2">
        <v>42563</v>
      </c>
      <c r="Q1798" s="1" t="s">
        <v>23</v>
      </c>
    </row>
    <row r="1799" spans="1:17" x14ac:dyDescent="0.25">
      <c r="A1799" s="1" t="s">
        <v>24</v>
      </c>
      <c r="B1799" s="1" t="s">
        <v>25</v>
      </c>
      <c r="C1799" s="1" t="s">
        <v>516</v>
      </c>
      <c r="D1799" s="1" t="s">
        <v>676</v>
      </c>
      <c r="E1799" s="1" t="s">
        <v>541</v>
      </c>
      <c r="F1799" s="1" t="s">
        <v>19</v>
      </c>
      <c r="G1799" s="1" t="s">
        <v>59</v>
      </c>
      <c r="H1799" s="1" t="s">
        <v>21</v>
      </c>
      <c r="I1799" s="1" t="s">
        <v>22</v>
      </c>
      <c r="J1799" s="3">
        <v>447792</v>
      </c>
      <c r="K1799" s="1" t="s">
        <v>517</v>
      </c>
      <c r="L1799" s="1" t="s">
        <v>22</v>
      </c>
      <c r="M1799" s="1" t="s">
        <v>22</v>
      </c>
      <c r="N1799" s="1" t="s">
        <v>516</v>
      </c>
      <c r="O1799" s="2">
        <v>42551</v>
      </c>
      <c r="P1799" s="2">
        <v>42563</v>
      </c>
      <c r="Q1799" s="1" t="s">
        <v>23</v>
      </c>
    </row>
    <row r="1800" spans="1:17" x14ac:dyDescent="0.25">
      <c r="A1800" s="1" t="s">
        <v>24</v>
      </c>
      <c r="B1800" s="1" t="s">
        <v>25</v>
      </c>
      <c r="C1800" s="1" t="s">
        <v>516</v>
      </c>
      <c r="D1800" s="1" t="s">
        <v>624</v>
      </c>
      <c r="E1800" s="1" t="s">
        <v>622</v>
      </c>
      <c r="F1800" s="1" t="s">
        <v>19</v>
      </c>
      <c r="G1800" s="1" t="s">
        <v>33</v>
      </c>
      <c r="H1800" s="1" t="s">
        <v>21</v>
      </c>
      <c r="I1800" s="1" t="s">
        <v>22</v>
      </c>
      <c r="J1800" s="3">
        <v>-112455</v>
      </c>
      <c r="K1800" s="1" t="s">
        <v>517</v>
      </c>
      <c r="L1800" s="1" t="s">
        <v>22</v>
      </c>
      <c r="M1800" s="1" t="s">
        <v>22</v>
      </c>
      <c r="N1800" s="1" t="s">
        <v>516</v>
      </c>
      <c r="O1800" s="2">
        <v>42551</v>
      </c>
      <c r="P1800" s="2">
        <v>42563</v>
      </c>
      <c r="Q1800" s="1" t="s">
        <v>23</v>
      </c>
    </row>
    <row r="1801" spans="1:17" x14ac:dyDescent="0.25">
      <c r="A1801" s="1" t="s">
        <v>24</v>
      </c>
      <c r="B1801" s="1" t="s">
        <v>25</v>
      </c>
      <c r="C1801" s="1" t="s">
        <v>516</v>
      </c>
      <c r="D1801" s="1" t="s">
        <v>648</v>
      </c>
      <c r="E1801" s="1" t="s">
        <v>622</v>
      </c>
      <c r="F1801" s="1" t="s">
        <v>19</v>
      </c>
      <c r="G1801" s="1" t="s">
        <v>59</v>
      </c>
      <c r="H1801" s="1" t="s">
        <v>21</v>
      </c>
      <c r="I1801" s="1" t="s">
        <v>22</v>
      </c>
      <c r="J1801" s="3">
        <v>-447792</v>
      </c>
      <c r="K1801" s="1" t="s">
        <v>517</v>
      </c>
      <c r="L1801" s="1" t="s">
        <v>22</v>
      </c>
      <c r="M1801" s="1" t="s">
        <v>22</v>
      </c>
      <c r="N1801" s="1" t="s">
        <v>516</v>
      </c>
      <c r="O1801" s="2">
        <v>42551</v>
      </c>
      <c r="P1801" s="2">
        <v>42563</v>
      </c>
      <c r="Q1801" s="1" t="s">
        <v>23</v>
      </c>
    </row>
    <row r="1802" spans="1:17" x14ac:dyDescent="0.25">
      <c r="A1802" s="1" t="s">
        <v>206</v>
      </c>
      <c r="B1802" s="1" t="s">
        <v>541</v>
      </c>
      <c r="C1802" s="1" t="s">
        <v>997</v>
      </c>
      <c r="D1802" s="1" t="s">
        <v>780</v>
      </c>
      <c r="E1802" s="1" t="s">
        <v>541</v>
      </c>
      <c r="F1802" s="1" t="s">
        <v>19</v>
      </c>
      <c r="G1802" s="1" t="s">
        <v>43</v>
      </c>
      <c r="H1802" s="1" t="s">
        <v>21</v>
      </c>
      <c r="I1802" s="1" t="s">
        <v>22</v>
      </c>
      <c r="J1802" s="3">
        <v>54162</v>
      </c>
      <c r="K1802" s="1" t="s">
        <v>794</v>
      </c>
      <c r="L1802" s="1" t="s">
        <v>22</v>
      </c>
      <c r="M1802" s="1" t="s">
        <v>22</v>
      </c>
      <c r="N1802" s="1" t="s">
        <v>997</v>
      </c>
      <c r="O1802" s="2">
        <v>42551</v>
      </c>
      <c r="P1802" s="2">
        <v>42551</v>
      </c>
      <c r="Q1802" s="1" t="s">
        <v>23</v>
      </c>
    </row>
    <row r="1803" spans="1:17" x14ac:dyDescent="0.25">
      <c r="A1803" s="1" t="s">
        <v>24</v>
      </c>
      <c r="B1803" s="1" t="s">
        <v>25</v>
      </c>
      <c r="C1803" s="1" t="s">
        <v>75</v>
      </c>
      <c r="D1803" s="1" t="s">
        <v>676</v>
      </c>
      <c r="E1803" s="1" t="s">
        <v>541</v>
      </c>
      <c r="F1803" s="1" t="s">
        <v>19</v>
      </c>
      <c r="G1803" s="1" t="s">
        <v>59</v>
      </c>
      <c r="H1803" s="1" t="s">
        <v>21</v>
      </c>
      <c r="I1803" s="1" t="s">
        <v>22</v>
      </c>
      <c r="J1803" s="3">
        <v>411541</v>
      </c>
      <c r="K1803" s="1" t="s">
        <v>166</v>
      </c>
      <c r="L1803" s="1" t="s">
        <v>22</v>
      </c>
      <c r="M1803" s="1" t="s">
        <v>22</v>
      </c>
      <c r="N1803" s="1" t="s">
        <v>75</v>
      </c>
      <c r="O1803" s="2">
        <v>42551</v>
      </c>
      <c r="P1803" s="2">
        <v>42563</v>
      </c>
      <c r="Q1803" s="1" t="s">
        <v>23</v>
      </c>
    </row>
    <row r="1804" spans="1:17" x14ac:dyDescent="0.25">
      <c r="A1804" s="1" t="s">
        <v>24</v>
      </c>
      <c r="B1804" s="1" t="s">
        <v>25</v>
      </c>
      <c r="C1804" s="1" t="s">
        <v>103</v>
      </c>
      <c r="D1804" s="1" t="s">
        <v>676</v>
      </c>
      <c r="E1804" s="1" t="s">
        <v>541</v>
      </c>
      <c r="F1804" s="1" t="s">
        <v>19</v>
      </c>
      <c r="G1804" s="1" t="s">
        <v>59</v>
      </c>
      <c r="H1804" s="1" t="s">
        <v>21</v>
      </c>
      <c r="I1804" s="1" t="s">
        <v>22</v>
      </c>
      <c r="J1804" s="3">
        <v>-185524</v>
      </c>
      <c r="K1804" s="1" t="s">
        <v>104</v>
      </c>
      <c r="L1804" s="1" t="s">
        <v>22</v>
      </c>
      <c r="M1804" s="1" t="s">
        <v>22</v>
      </c>
      <c r="N1804" s="1" t="s">
        <v>73</v>
      </c>
      <c r="O1804" s="2">
        <v>42551</v>
      </c>
      <c r="P1804" s="2">
        <v>42562</v>
      </c>
      <c r="Q1804" s="1" t="s">
        <v>23</v>
      </c>
    </row>
    <row r="1805" spans="1:17" x14ac:dyDescent="0.25">
      <c r="A1805" s="1" t="s">
        <v>24</v>
      </c>
      <c r="B1805" s="1" t="s">
        <v>25</v>
      </c>
      <c r="C1805" s="1" t="s">
        <v>516</v>
      </c>
      <c r="D1805" s="1" t="s">
        <v>672</v>
      </c>
      <c r="E1805" s="1" t="s">
        <v>541</v>
      </c>
      <c r="F1805" s="1" t="s">
        <v>19</v>
      </c>
      <c r="G1805" s="1" t="s">
        <v>228</v>
      </c>
      <c r="H1805" s="1" t="s">
        <v>21</v>
      </c>
      <c r="I1805" s="1" t="s">
        <v>22</v>
      </c>
      <c r="J1805" s="3">
        <v>-276297.8</v>
      </c>
      <c r="K1805" s="1" t="s">
        <v>517</v>
      </c>
      <c r="L1805" s="1" t="s">
        <v>22</v>
      </c>
      <c r="M1805" s="1" t="s">
        <v>22</v>
      </c>
      <c r="N1805" s="1" t="s">
        <v>516</v>
      </c>
      <c r="O1805" s="2">
        <v>42551</v>
      </c>
      <c r="P1805" s="2">
        <v>42563</v>
      </c>
      <c r="Q1805" s="1" t="s">
        <v>23</v>
      </c>
    </row>
    <row r="1806" spans="1:17" x14ac:dyDescent="0.25">
      <c r="A1806" s="1" t="s">
        <v>24</v>
      </c>
      <c r="B1806" s="1" t="s">
        <v>25</v>
      </c>
      <c r="C1806" s="1" t="s">
        <v>516</v>
      </c>
      <c r="D1806" s="1" t="s">
        <v>619</v>
      </c>
      <c r="E1806" s="1" t="s">
        <v>620</v>
      </c>
      <c r="F1806" s="1" t="s">
        <v>19</v>
      </c>
      <c r="G1806" s="1" t="s">
        <v>228</v>
      </c>
      <c r="H1806" s="1" t="s">
        <v>21</v>
      </c>
      <c r="I1806" s="1" t="s">
        <v>22</v>
      </c>
      <c r="J1806" s="3">
        <v>276297.8</v>
      </c>
      <c r="K1806" s="1" t="s">
        <v>517</v>
      </c>
      <c r="L1806" s="1" t="s">
        <v>22</v>
      </c>
      <c r="M1806" s="1" t="s">
        <v>22</v>
      </c>
      <c r="N1806" s="1" t="s">
        <v>516</v>
      </c>
      <c r="O1806" s="2">
        <v>42551</v>
      </c>
      <c r="P1806" s="2">
        <v>42563</v>
      </c>
      <c r="Q1806" s="1" t="s">
        <v>23</v>
      </c>
    </row>
    <row r="1807" spans="1:17" x14ac:dyDescent="0.25">
      <c r="A1807" s="1" t="s">
        <v>24</v>
      </c>
      <c r="B1807" s="1" t="s">
        <v>25</v>
      </c>
      <c r="C1807" s="1" t="s">
        <v>516</v>
      </c>
      <c r="D1807" s="1" t="s">
        <v>672</v>
      </c>
      <c r="E1807" s="1" t="s">
        <v>541</v>
      </c>
      <c r="F1807" s="1" t="s">
        <v>19</v>
      </c>
      <c r="G1807" s="1" t="s">
        <v>228</v>
      </c>
      <c r="H1807" s="1" t="s">
        <v>21</v>
      </c>
      <c r="I1807" s="1" t="s">
        <v>22</v>
      </c>
      <c r="J1807" s="3">
        <v>-134936</v>
      </c>
      <c r="K1807" s="1" t="s">
        <v>517</v>
      </c>
      <c r="L1807" s="1" t="s">
        <v>22</v>
      </c>
      <c r="M1807" s="1" t="s">
        <v>22</v>
      </c>
      <c r="N1807" s="1" t="s">
        <v>516</v>
      </c>
      <c r="O1807" s="2">
        <v>42551</v>
      </c>
      <c r="P1807" s="2">
        <v>42563</v>
      </c>
      <c r="Q1807" s="1" t="s">
        <v>23</v>
      </c>
    </row>
    <row r="1808" spans="1:17" x14ac:dyDescent="0.25">
      <c r="A1808" s="1" t="s">
        <v>24</v>
      </c>
      <c r="B1808" s="1" t="s">
        <v>25</v>
      </c>
      <c r="C1808" s="1" t="s">
        <v>516</v>
      </c>
      <c r="D1808" s="1" t="s">
        <v>621</v>
      </c>
      <c r="E1808" s="1" t="s">
        <v>622</v>
      </c>
      <c r="F1808" s="1" t="s">
        <v>19</v>
      </c>
      <c r="G1808" s="1" t="s">
        <v>228</v>
      </c>
      <c r="H1808" s="1" t="s">
        <v>21</v>
      </c>
      <c r="I1808" s="1" t="s">
        <v>22</v>
      </c>
      <c r="J1808" s="3">
        <v>134936</v>
      </c>
      <c r="K1808" s="1" t="s">
        <v>517</v>
      </c>
      <c r="L1808" s="1" t="s">
        <v>22</v>
      </c>
      <c r="M1808" s="1" t="s">
        <v>22</v>
      </c>
      <c r="N1808" s="1" t="s">
        <v>516</v>
      </c>
      <c r="O1808" s="2">
        <v>42551</v>
      </c>
      <c r="P1808" s="2">
        <v>42563</v>
      </c>
      <c r="Q1808" s="1" t="s">
        <v>23</v>
      </c>
    </row>
    <row r="1809" spans="1:17" x14ac:dyDescent="0.25">
      <c r="A1809" s="1" t="s">
        <v>24</v>
      </c>
      <c r="B1809" s="1" t="s">
        <v>25</v>
      </c>
      <c r="C1809" s="1" t="s">
        <v>103</v>
      </c>
      <c r="D1809" s="1" t="s">
        <v>845</v>
      </c>
      <c r="E1809" s="1" t="s">
        <v>541</v>
      </c>
      <c r="F1809" s="1" t="s">
        <v>19</v>
      </c>
      <c r="G1809" s="1" t="s">
        <v>48</v>
      </c>
      <c r="H1809" s="1" t="s">
        <v>49</v>
      </c>
      <c r="I1809" s="1" t="s">
        <v>22</v>
      </c>
      <c r="J1809" s="3">
        <v>46285</v>
      </c>
      <c r="K1809" s="1" t="s">
        <v>104</v>
      </c>
      <c r="L1809" s="1" t="s">
        <v>22</v>
      </c>
      <c r="M1809" s="1" t="s">
        <v>22</v>
      </c>
      <c r="N1809" s="1" t="s">
        <v>73</v>
      </c>
      <c r="O1809" s="2">
        <v>42551</v>
      </c>
      <c r="P1809" s="2">
        <v>42562</v>
      </c>
      <c r="Q1809" s="1" t="s">
        <v>23</v>
      </c>
    </row>
    <row r="1810" spans="1:17" x14ac:dyDescent="0.25">
      <c r="A1810" s="1" t="s">
        <v>24</v>
      </c>
      <c r="B1810" s="1" t="s">
        <v>25</v>
      </c>
      <c r="C1810" s="1" t="s">
        <v>103</v>
      </c>
      <c r="D1810" s="1" t="s">
        <v>720</v>
      </c>
      <c r="E1810" s="1" t="s">
        <v>541</v>
      </c>
      <c r="F1810" s="1" t="s">
        <v>19</v>
      </c>
      <c r="G1810" s="1" t="s">
        <v>380</v>
      </c>
      <c r="H1810" s="1" t="s">
        <v>49</v>
      </c>
      <c r="I1810" s="1" t="s">
        <v>22</v>
      </c>
      <c r="J1810" s="3">
        <v>147952</v>
      </c>
      <c r="K1810" s="1" t="s">
        <v>104</v>
      </c>
      <c r="L1810" s="1" t="s">
        <v>22</v>
      </c>
      <c r="M1810" s="1" t="s">
        <v>22</v>
      </c>
      <c r="N1810" s="1" t="s">
        <v>73</v>
      </c>
      <c r="O1810" s="2">
        <v>42551</v>
      </c>
      <c r="P1810" s="2">
        <v>42562</v>
      </c>
      <c r="Q1810" s="1" t="s">
        <v>23</v>
      </c>
    </row>
    <row r="1811" spans="1:17" x14ac:dyDescent="0.25">
      <c r="A1811" s="1" t="s">
        <v>24</v>
      </c>
      <c r="B1811" s="1" t="s">
        <v>25</v>
      </c>
      <c r="C1811" s="1" t="s">
        <v>103</v>
      </c>
      <c r="D1811" s="1" t="s">
        <v>629</v>
      </c>
      <c r="E1811" s="1" t="s">
        <v>541</v>
      </c>
      <c r="F1811" s="1" t="s">
        <v>19</v>
      </c>
      <c r="G1811" s="1" t="s">
        <v>44</v>
      </c>
      <c r="H1811" s="1" t="s">
        <v>34</v>
      </c>
      <c r="I1811" s="1" t="s">
        <v>22</v>
      </c>
      <c r="J1811" s="3">
        <v>1140556</v>
      </c>
      <c r="K1811" s="1" t="s">
        <v>104</v>
      </c>
      <c r="L1811" s="1" t="s">
        <v>22</v>
      </c>
      <c r="M1811" s="1" t="s">
        <v>22</v>
      </c>
      <c r="N1811" s="1" t="s">
        <v>73</v>
      </c>
      <c r="O1811" s="2">
        <v>42551</v>
      </c>
      <c r="P1811" s="2">
        <v>42562</v>
      </c>
      <c r="Q1811" s="1" t="s">
        <v>23</v>
      </c>
    </row>
    <row r="1812" spans="1:17" x14ac:dyDescent="0.25">
      <c r="A1812" s="1" t="s">
        <v>24</v>
      </c>
      <c r="B1812" s="1" t="s">
        <v>25</v>
      </c>
      <c r="C1812" s="1" t="s">
        <v>103</v>
      </c>
      <c r="D1812" s="1" t="s">
        <v>629</v>
      </c>
      <c r="E1812" s="1" t="s">
        <v>541</v>
      </c>
      <c r="F1812" s="1" t="s">
        <v>19</v>
      </c>
      <c r="G1812" s="1" t="s">
        <v>44</v>
      </c>
      <c r="H1812" s="1" t="s">
        <v>34</v>
      </c>
      <c r="I1812" s="1" t="s">
        <v>22</v>
      </c>
      <c r="J1812" s="3">
        <v>-109540</v>
      </c>
      <c r="K1812" s="1" t="s">
        <v>104</v>
      </c>
      <c r="L1812" s="1" t="s">
        <v>22</v>
      </c>
      <c r="M1812" s="1" t="s">
        <v>22</v>
      </c>
      <c r="N1812" s="1" t="s">
        <v>73</v>
      </c>
      <c r="O1812" s="2">
        <v>42551</v>
      </c>
      <c r="P1812" s="2">
        <v>42562</v>
      </c>
      <c r="Q1812" s="1" t="s">
        <v>23</v>
      </c>
    </row>
    <row r="1813" spans="1:17" x14ac:dyDescent="0.25">
      <c r="A1813" s="1" t="s">
        <v>24</v>
      </c>
      <c r="B1813" s="1" t="s">
        <v>25</v>
      </c>
      <c r="C1813" s="1" t="s">
        <v>103</v>
      </c>
      <c r="D1813" s="1" t="s">
        <v>838</v>
      </c>
      <c r="E1813" s="1" t="s">
        <v>541</v>
      </c>
      <c r="F1813" s="1" t="s">
        <v>19</v>
      </c>
      <c r="G1813" s="1" t="s">
        <v>839</v>
      </c>
      <c r="H1813" s="1" t="s">
        <v>34</v>
      </c>
      <c r="I1813" s="1" t="s">
        <v>22</v>
      </c>
      <c r="J1813" s="3">
        <v>-9706</v>
      </c>
      <c r="K1813" s="1" t="s">
        <v>104</v>
      </c>
      <c r="L1813" s="1" t="s">
        <v>22</v>
      </c>
      <c r="M1813" s="1" t="s">
        <v>22</v>
      </c>
      <c r="N1813" s="1" t="s">
        <v>73</v>
      </c>
      <c r="O1813" s="2">
        <v>42551</v>
      </c>
      <c r="P1813" s="2">
        <v>42562</v>
      </c>
      <c r="Q1813" s="1" t="s">
        <v>23</v>
      </c>
    </row>
    <row r="1814" spans="1:17" x14ac:dyDescent="0.25">
      <c r="A1814" s="1" t="s">
        <v>24</v>
      </c>
      <c r="B1814" s="1" t="s">
        <v>25</v>
      </c>
      <c r="C1814" s="1" t="s">
        <v>103</v>
      </c>
      <c r="D1814" s="1" t="s">
        <v>906</v>
      </c>
      <c r="E1814" s="1" t="s">
        <v>541</v>
      </c>
      <c r="F1814" s="1" t="s">
        <v>505</v>
      </c>
      <c r="G1814" s="1" t="s">
        <v>204</v>
      </c>
      <c r="H1814" s="1" t="s">
        <v>21</v>
      </c>
      <c r="I1814" s="1" t="s">
        <v>22</v>
      </c>
      <c r="J1814" s="3">
        <v>6362</v>
      </c>
      <c r="K1814" s="1" t="s">
        <v>104</v>
      </c>
      <c r="L1814" s="1" t="s">
        <v>22</v>
      </c>
      <c r="M1814" s="1" t="s">
        <v>22</v>
      </c>
      <c r="N1814" s="1" t="s">
        <v>73</v>
      </c>
      <c r="O1814" s="2">
        <v>42551</v>
      </c>
      <c r="P1814" s="2">
        <v>42562</v>
      </c>
      <c r="Q1814" s="1" t="s">
        <v>23</v>
      </c>
    </row>
    <row r="1815" spans="1:17" x14ac:dyDescent="0.25">
      <c r="A1815" s="1" t="s">
        <v>24</v>
      </c>
      <c r="B1815" s="1" t="s">
        <v>25</v>
      </c>
      <c r="C1815" s="1" t="s">
        <v>75</v>
      </c>
      <c r="D1815" s="1" t="s">
        <v>719</v>
      </c>
      <c r="E1815" s="1" t="s">
        <v>541</v>
      </c>
      <c r="F1815" s="1" t="s">
        <v>19</v>
      </c>
      <c r="G1815" s="1" t="s">
        <v>65</v>
      </c>
      <c r="H1815" s="1" t="s">
        <v>49</v>
      </c>
      <c r="I1815" s="1" t="s">
        <v>22</v>
      </c>
      <c r="J1815" s="3">
        <v>2868</v>
      </c>
      <c r="K1815" s="1" t="s">
        <v>66</v>
      </c>
      <c r="L1815" s="1" t="s">
        <v>22</v>
      </c>
      <c r="M1815" s="1" t="s">
        <v>22</v>
      </c>
      <c r="N1815" s="1" t="s">
        <v>75</v>
      </c>
      <c r="O1815" s="2">
        <v>42551</v>
      </c>
      <c r="P1815" s="2">
        <v>42563</v>
      </c>
      <c r="Q1815" s="1" t="s">
        <v>23</v>
      </c>
    </row>
    <row r="1816" spans="1:17" x14ac:dyDescent="0.25">
      <c r="A1816" s="1" t="s">
        <v>24</v>
      </c>
      <c r="B1816" s="1" t="s">
        <v>25</v>
      </c>
      <c r="C1816" s="1" t="s">
        <v>185</v>
      </c>
      <c r="D1816" s="1" t="s">
        <v>629</v>
      </c>
      <c r="E1816" s="1" t="s">
        <v>541</v>
      </c>
      <c r="F1816" s="1" t="s">
        <v>19</v>
      </c>
      <c r="G1816" s="1" t="s">
        <v>44</v>
      </c>
      <c r="H1816" s="1" t="s">
        <v>34</v>
      </c>
      <c r="I1816" s="1" t="s">
        <v>22</v>
      </c>
      <c r="J1816" s="3">
        <v>182118</v>
      </c>
      <c r="K1816" s="1" t="s">
        <v>186</v>
      </c>
      <c r="L1816" s="1" t="s">
        <v>22</v>
      </c>
      <c r="M1816" s="1" t="s">
        <v>22</v>
      </c>
      <c r="N1816" s="1" t="s">
        <v>185</v>
      </c>
      <c r="O1816" s="2">
        <v>42551</v>
      </c>
      <c r="P1816" s="2">
        <v>42562</v>
      </c>
      <c r="Q1816" s="1" t="s">
        <v>23</v>
      </c>
    </row>
    <row r="1817" spans="1:17" x14ac:dyDescent="0.25">
      <c r="A1817" s="1" t="s">
        <v>24</v>
      </c>
      <c r="B1817" s="1" t="s">
        <v>25</v>
      </c>
      <c r="C1817" s="1" t="s">
        <v>75</v>
      </c>
      <c r="D1817" s="1" t="s">
        <v>629</v>
      </c>
      <c r="E1817" s="1" t="s">
        <v>541</v>
      </c>
      <c r="F1817" s="1" t="s">
        <v>19</v>
      </c>
      <c r="G1817" s="1" t="s">
        <v>44</v>
      </c>
      <c r="H1817" s="1" t="s">
        <v>34</v>
      </c>
      <c r="I1817" s="1" t="s">
        <v>22</v>
      </c>
      <c r="J1817" s="3">
        <v>-2281295</v>
      </c>
      <c r="K1817" s="1" t="s">
        <v>176</v>
      </c>
      <c r="L1817" s="1" t="s">
        <v>22</v>
      </c>
      <c r="M1817" s="1" t="s">
        <v>22</v>
      </c>
      <c r="N1817" s="1" t="s">
        <v>75</v>
      </c>
      <c r="O1817" s="2">
        <v>42551</v>
      </c>
      <c r="P1817" s="2">
        <v>42563</v>
      </c>
      <c r="Q1817" s="1" t="s">
        <v>23</v>
      </c>
    </row>
    <row r="1818" spans="1:17" x14ac:dyDescent="0.25">
      <c r="A1818" s="1" t="s">
        <v>24</v>
      </c>
      <c r="B1818" s="1" t="s">
        <v>25</v>
      </c>
      <c r="C1818" s="1" t="s">
        <v>518</v>
      </c>
      <c r="D1818" s="1" t="s">
        <v>629</v>
      </c>
      <c r="E1818" s="1" t="s">
        <v>541</v>
      </c>
      <c r="F1818" s="1" t="s">
        <v>19</v>
      </c>
      <c r="G1818" s="1" t="s">
        <v>44</v>
      </c>
      <c r="H1818" s="1" t="s">
        <v>34</v>
      </c>
      <c r="I1818" s="1" t="s">
        <v>22</v>
      </c>
      <c r="J1818" s="3">
        <v>-7741068.1600000001</v>
      </c>
      <c r="K1818" s="1" t="s">
        <v>519</v>
      </c>
      <c r="L1818" s="1" t="s">
        <v>22</v>
      </c>
      <c r="M1818" s="1" t="s">
        <v>22</v>
      </c>
      <c r="N1818" s="1" t="s">
        <v>518</v>
      </c>
      <c r="O1818" s="2">
        <v>42551</v>
      </c>
      <c r="P1818" s="2">
        <v>42562</v>
      </c>
      <c r="Q1818" s="1" t="s">
        <v>23</v>
      </c>
    </row>
    <row r="1819" spans="1:17" x14ac:dyDescent="0.25">
      <c r="A1819" s="1" t="s">
        <v>24</v>
      </c>
      <c r="B1819" s="1" t="s">
        <v>25</v>
      </c>
      <c r="C1819" s="1" t="s">
        <v>103</v>
      </c>
      <c r="D1819" s="1" t="s">
        <v>629</v>
      </c>
      <c r="E1819" s="1" t="s">
        <v>541</v>
      </c>
      <c r="F1819" s="1" t="s">
        <v>19</v>
      </c>
      <c r="G1819" s="1" t="s">
        <v>44</v>
      </c>
      <c r="H1819" s="1" t="s">
        <v>34</v>
      </c>
      <c r="I1819" s="1" t="s">
        <v>22</v>
      </c>
      <c r="J1819" s="3">
        <v>192038</v>
      </c>
      <c r="K1819" s="1" t="s">
        <v>104</v>
      </c>
      <c r="L1819" s="1" t="s">
        <v>22</v>
      </c>
      <c r="M1819" s="1" t="s">
        <v>22</v>
      </c>
      <c r="N1819" s="1" t="s">
        <v>73</v>
      </c>
      <c r="O1819" s="2">
        <v>42551</v>
      </c>
      <c r="P1819" s="2">
        <v>42562</v>
      </c>
      <c r="Q1819" s="1" t="s">
        <v>23</v>
      </c>
    </row>
    <row r="1820" spans="1:17" x14ac:dyDescent="0.25">
      <c r="A1820" s="1" t="s">
        <v>24</v>
      </c>
      <c r="B1820" s="1" t="s">
        <v>25</v>
      </c>
      <c r="C1820" s="1" t="s">
        <v>103</v>
      </c>
      <c r="D1820" s="1" t="s">
        <v>629</v>
      </c>
      <c r="E1820" s="1" t="s">
        <v>541</v>
      </c>
      <c r="F1820" s="1" t="s">
        <v>19</v>
      </c>
      <c r="G1820" s="1" t="s">
        <v>44</v>
      </c>
      <c r="H1820" s="1" t="s">
        <v>34</v>
      </c>
      <c r="I1820" s="1" t="s">
        <v>22</v>
      </c>
      <c r="J1820" s="3">
        <v>1382</v>
      </c>
      <c r="K1820" s="1" t="s">
        <v>104</v>
      </c>
      <c r="L1820" s="1" t="s">
        <v>22</v>
      </c>
      <c r="M1820" s="1" t="s">
        <v>22</v>
      </c>
      <c r="N1820" s="1" t="s">
        <v>73</v>
      </c>
      <c r="O1820" s="2">
        <v>42551</v>
      </c>
      <c r="P1820" s="2">
        <v>42562</v>
      </c>
      <c r="Q1820" s="1" t="s">
        <v>23</v>
      </c>
    </row>
    <row r="1821" spans="1:17" x14ac:dyDescent="0.25">
      <c r="A1821" s="1" t="s">
        <v>24</v>
      </c>
      <c r="B1821" s="1" t="s">
        <v>25</v>
      </c>
      <c r="C1821" s="1" t="s">
        <v>516</v>
      </c>
      <c r="D1821" s="1" t="s">
        <v>719</v>
      </c>
      <c r="E1821" s="1" t="s">
        <v>541</v>
      </c>
      <c r="F1821" s="1" t="s">
        <v>19</v>
      </c>
      <c r="G1821" s="1" t="s">
        <v>65</v>
      </c>
      <c r="H1821" s="1" t="s">
        <v>49</v>
      </c>
      <c r="I1821" s="1" t="s">
        <v>22</v>
      </c>
      <c r="J1821" s="3">
        <v>28579</v>
      </c>
      <c r="K1821" s="1" t="s">
        <v>517</v>
      </c>
      <c r="L1821" s="1" t="s">
        <v>22</v>
      </c>
      <c r="M1821" s="1" t="s">
        <v>22</v>
      </c>
      <c r="N1821" s="1" t="s">
        <v>516</v>
      </c>
      <c r="O1821" s="2">
        <v>42551</v>
      </c>
      <c r="P1821" s="2">
        <v>42563</v>
      </c>
      <c r="Q1821" s="1" t="s">
        <v>23</v>
      </c>
    </row>
    <row r="1822" spans="1:17" x14ac:dyDescent="0.25">
      <c r="A1822" s="1" t="s">
        <v>24</v>
      </c>
      <c r="B1822" s="1" t="s">
        <v>25</v>
      </c>
      <c r="C1822" s="1" t="s">
        <v>516</v>
      </c>
      <c r="D1822" s="1" t="s">
        <v>720</v>
      </c>
      <c r="E1822" s="1" t="s">
        <v>541</v>
      </c>
      <c r="F1822" s="1" t="s">
        <v>19</v>
      </c>
      <c r="G1822" s="1" t="s">
        <v>380</v>
      </c>
      <c r="H1822" s="1" t="s">
        <v>49</v>
      </c>
      <c r="I1822" s="1" t="s">
        <v>22</v>
      </c>
      <c r="J1822" s="3">
        <v>655577</v>
      </c>
      <c r="K1822" s="1" t="s">
        <v>517</v>
      </c>
      <c r="L1822" s="1" t="s">
        <v>22</v>
      </c>
      <c r="M1822" s="1" t="s">
        <v>22</v>
      </c>
      <c r="N1822" s="1" t="s">
        <v>516</v>
      </c>
      <c r="O1822" s="2">
        <v>42551</v>
      </c>
      <c r="P1822" s="2">
        <v>42563</v>
      </c>
      <c r="Q1822" s="1" t="s">
        <v>23</v>
      </c>
    </row>
    <row r="1823" spans="1:17" x14ac:dyDescent="0.25">
      <c r="A1823" s="1" t="s">
        <v>24</v>
      </c>
      <c r="B1823" s="1" t="s">
        <v>25</v>
      </c>
      <c r="C1823" s="1" t="s">
        <v>516</v>
      </c>
      <c r="D1823" s="1" t="s">
        <v>666</v>
      </c>
      <c r="E1823" s="1" t="s">
        <v>541</v>
      </c>
      <c r="F1823" s="1" t="s">
        <v>19</v>
      </c>
      <c r="G1823" s="1" t="s">
        <v>174</v>
      </c>
      <c r="H1823" s="1" t="s">
        <v>175</v>
      </c>
      <c r="I1823" s="1" t="s">
        <v>22</v>
      </c>
      <c r="J1823" s="3">
        <v>-60719.71</v>
      </c>
      <c r="K1823" s="1" t="s">
        <v>517</v>
      </c>
      <c r="L1823" s="1" t="s">
        <v>22</v>
      </c>
      <c r="M1823" s="1" t="s">
        <v>22</v>
      </c>
      <c r="N1823" s="1" t="s">
        <v>516</v>
      </c>
      <c r="O1823" s="2">
        <v>42551</v>
      </c>
      <c r="P1823" s="2">
        <v>42563</v>
      </c>
      <c r="Q1823" s="1" t="s">
        <v>23</v>
      </c>
    </row>
    <row r="1824" spans="1:17" x14ac:dyDescent="0.25">
      <c r="A1824" s="1" t="s">
        <v>24</v>
      </c>
      <c r="B1824" s="1" t="s">
        <v>25</v>
      </c>
      <c r="C1824" s="1" t="s">
        <v>516</v>
      </c>
      <c r="D1824" s="1" t="s">
        <v>632</v>
      </c>
      <c r="E1824" s="1" t="s">
        <v>620</v>
      </c>
      <c r="F1824" s="1" t="s">
        <v>19</v>
      </c>
      <c r="G1824" s="1" t="s">
        <v>65</v>
      </c>
      <c r="H1824" s="1" t="s">
        <v>49</v>
      </c>
      <c r="I1824" s="1" t="s">
        <v>22</v>
      </c>
      <c r="J1824" s="3">
        <v>-28579</v>
      </c>
      <c r="K1824" s="1" t="s">
        <v>517</v>
      </c>
      <c r="L1824" s="1" t="s">
        <v>22</v>
      </c>
      <c r="M1824" s="1" t="s">
        <v>22</v>
      </c>
      <c r="N1824" s="1" t="s">
        <v>516</v>
      </c>
      <c r="O1824" s="2">
        <v>42551</v>
      </c>
      <c r="P1824" s="2">
        <v>42563</v>
      </c>
      <c r="Q1824" s="1" t="s">
        <v>23</v>
      </c>
    </row>
    <row r="1825" spans="1:17" x14ac:dyDescent="0.25">
      <c r="A1825" s="1" t="s">
        <v>24</v>
      </c>
      <c r="B1825" s="1" t="s">
        <v>25</v>
      </c>
      <c r="C1825" s="1" t="s">
        <v>516</v>
      </c>
      <c r="D1825" s="1" t="s">
        <v>634</v>
      </c>
      <c r="E1825" s="1" t="s">
        <v>620</v>
      </c>
      <c r="F1825" s="1" t="s">
        <v>19</v>
      </c>
      <c r="G1825" s="1" t="s">
        <v>380</v>
      </c>
      <c r="H1825" s="1" t="s">
        <v>49</v>
      </c>
      <c r="I1825" s="1" t="s">
        <v>22</v>
      </c>
      <c r="J1825" s="3">
        <v>-655577</v>
      </c>
      <c r="K1825" s="1" t="s">
        <v>517</v>
      </c>
      <c r="L1825" s="1" t="s">
        <v>22</v>
      </c>
      <c r="M1825" s="1" t="s">
        <v>22</v>
      </c>
      <c r="N1825" s="1" t="s">
        <v>516</v>
      </c>
      <c r="O1825" s="2">
        <v>42551</v>
      </c>
      <c r="P1825" s="2">
        <v>42563</v>
      </c>
      <c r="Q1825" s="1" t="s">
        <v>23</v>
      </c>
    </row>
    <row r="1826" spans="1:17" x14ac:dyDescent="0.25">
      <c r="A1826" s="1" t="s">
        <v>24</v>
      </c>
      <c r="B1826" s="1" t="s">
        <v>25</v>
      </c>
      <c r="C1826" s="1" t="s">
        <v>75</v>
      </c>
      <c r="D1826" s="1" t="s">
        <v>716</v>
      </c>
      <c r="E1826" s="1" t="s">
        <v>541</v>
      </c>
      <c r="F1826" s="1" t="s">
        <v>19</v>
      </c>
      <c r="G1826" s="1" t="s">
        <v>114</v>
      </c>
      <c r="H1826" s="1" t="s">
        <v>49</v>
      </c>
      <c r="I1826" s="1" t="s">
        <v>22</v>
      </c>
      <c r="J1826" s="3">
        <v>62668</v>
      </c>
      <c r="K1826" s="1" t="s">
        <v>115</v>
      </c>
      <c r="L1826" s="1" t="s">
        <v>22</v>
      </c>
      <c r="M1826" s="1" t="s">
        <v>22</v>
      </c>
      <c r="N1826" s="1" t="s">
        <v>75</v>
      </c>
      <c r="O1826" s="2">
        <v>42551</v>
      </c>
      <c r="P1826" s="2">
        <v>42563</v>
      </c>
      <c r="Q1826" s="1" t="s">
        <v>23</v>
      </c>
    </row>
    <row r="1827" spans="1:17" x14ac:dyDescent="0.25">
      <c r="A1827" s="1" t="s">
        <v>24</v>
      </c>
      <c r="B1827" s="1" t="s">
        <v>25</v>
      </c>
      <c r="C1827" s="1" t="s">
        <v>103</v>
      </c>
      <c r="D1827" s="1" t="s">
        <v>713</v>
      </c>
      <c r="E1827" s="1" t="s">
        <v>541</v>
      </c>
      <c r="F1827" s="1" t="s">
        <v>19</v>
      </c>
      <c r="G1827" s="1" t="s">
        <v>388</v>
      </c>
      <c r="H1827" s="1" t="s">
        <v>21</v>
      </c>
      <c r="I1827" s="1" t="s">
        <v>22</v>
      </c>
      <c r="J1827" s="3">
        <v>-6584</v>
      </c>
      <c r="K1827" s="1" t="s">
        <v>104</v>
      </c>
      <c r="L1827" s="1" t="s">
        <v>22</v>
      </c>
      <c r="M1827" s="1" t="s">
        <v>22</v>
      </c>
      <c r="N1827" s="1" t="s">
        <v>73</v>
      </c>
      <c r="O1827" s="2">
        <v>42551</v>
      </c>
      <c r="P1827" s="2">
        <v>42562</v>
      </c>
      <c r="Q1827" s="1" t="s">
        <v>23</v>
      </c>
    </row>
    <row r="1828" spans="1:17" x14ac:dyDescent="0.25">
      <c r="A1828" s="1" t="s">
        <v>24</v>
      </c>
      <c r="B1828" s="1" t="s">
        <v>25</v>
      </c>
      <c r="C1828" s="1" t="s">
        <v>75</v>
      </c>
      <c r="D1828" s="1" t="s">
        <v>681</v>
      </c>
      <c r="E1828" s="1" t="s">
        <v>541</v>
      </c>
      <c r="F1828" s="1" t="s">
        <v>19</v>
      </c>
      <c r="G1828" s="1" t="s">
        <v>187</v>
      </c>
      <c r="H1828" s="1" t="s">
        <v>21</v>
      </c>
      <c r="I1828" s="1" t="s">
        <v>22</v>
      </c>
      <c r="J1828" s="3">
        <v>102180</v>
      </c>
      <c r="K1828" s="1" t="s">
        <v>225</v>
      </c>
      <c r="L1828" s="1" t="s">
        <v>22</v>
      </c>
      <c r="M1828" s="1" t="s">
        <v>22</v>
      </c>
      <c r="N1828" s="1" t="s">
        <v>75</v>
      </c>
      <c r="O1828" s="2">
        <v>42551</v>
      </c>
      <c r="P1828" s="2">
        <v>42563</v>
      </c>
      <c r="Q1828" s="1" t="s">
        <v>23</v>
      </c>
    </row>
    <row r="1829" spans="1:17" x14ac:dyDescent="0.25">
      <c r="A1829" s="1" t="s">
        <v>24</v>
      </c>
      <c r="B1829" s="1" t="s">
        <v>25</v>
      </c>
      <c r="C1829" s="1" t="s">
        <v>516</v>
      </c>
      <c r="D1829" s="1" t="s">
        <v>657</v>
      </c>
      <c r="E1829" s="1" t="s">
        <v>620</v>
      </c>
      <c r="F1829" s="1" t="s">
        <v>19</v>
      </c>
      <c r="G1829" s="1" t="s">
        <v>174</v>
      </c>
      <c r="H1829" s="1" t="s">
        <v>175</v>
      </c>
      <c r="I1829" s="1" t="s">
        <v>22</v>
      </c>
      <c r="J1829" s="3">
        <v>60719.71</v>
      </c>
      <c r="K1829" s="1" t="s">
        <v>517</v>
      </c>
      <c r="L1829" s="1" t="s">
        <v>22</v>
      </c>
      <c r="M1829" s="1" t="s">
        <v>22</v>
      </c>
      <c r="N1829" s="1" t="s">
        <v>516</v>
      </c>
      <c r="O1829" s="2">
        <v>42551</v>
      </c>
      <c r="P1829" s="2">
        <v>42563</v>
      </c>
      <c r="Q1829" s="1" t="s">
        <v>23</v>
      </c>
    </row>
    <row r="1830" spans="1:17" x14ac:dyDescent="0.25">
      <c r="A1830" s="1" t="s">
        <v>24</v>
      </c>
      <c r="B1830" s="1" t="s">
        <v>25</v>
      </c>
      <c r="C1830" s="1" t="s">
        <v>516</v>
      </c>
      <c r="D1830" s="1" t="s">
        <v>719</v>
      </c>
      <c r="E1830" s="1" t="s">
        <v>541</v>
      </c>
      <c r="F1830" s="1" t="s">
        <v>19</v>
      </c>
      <c r="G1830" s="1" t="s">
        <v>65</v>
      </c>
      <c r="H1830" s="1" t="s">
        <v>49</v>
      </c>
      <c r="I1830" s="1" t="s">
        <v>22</v>
      </c>
      <c r="J1830" s="3">
        <v>2505</v>
      </c>
      <c r="K1830" s="1" t="s">
        <v>517</v>
      </c>
      <c r="L1830" s="1" t="s">
        <v>22</v>
      </c>
      <c r="M1830" s="1" t="s">
        <v>22</v>
      </c>
      <c r="N1830" s="1" t="s">
        <v>516</v>
      </c>
      <c r="O1830" s="2">
        <v>42551</v>
      </c>
      <c r="P1830" s="2">
        <v>42563</v>
      </c>
      <c r="Q1830" s="1" t="s">
        <v>23</v>
      </c>
    </row>
    <row r="1831" spans="1:17" x14ac:dyDescent="0.25">
      <c r="A1831" s="1" t="s">
        <v>24</v>
      </c>
      <c r="B1831" s="1" t="s">
        <v>25</v>
      </c>
      <c r="C1831" s="1" t="s">
        <v>516</v>
      </c>
      <c r="D1831" s="1" t="s">
        <v>720</v>
      </c>
      <c r="E1831" s="1" t="s">
        <v>541</v>
      </c>
      <c r="F1831" s="1" t="s">
        <v>19</v>
      </c>
      <c r="G1831" s="1" t="s">
        <v>380</v>
      </c>
      <c r="H1831" s="1" t="s">
        <v>49</v>
      </c>
      <c r="I1831" s="1" t="s">
        <v>22</v>
      </c>
      <c r="J1831" s="3">
        <v>-487617</v>
      </c>
      <c r="K1831" s="1" t="s">
        <v>517</v>
      </c>
      <c r="L1831" s="1" t="s">
        <v>22</v>
      </c>
      <c r="M1831" s="1" t="s">
        <v>22</v>
      </c>
      <c r="N1831" s="1" t="s">
        <v>516</v>
      </c>
      <c r="O1831" s="2">
        <v>42551</v>
      </c>
      <c r="P1831" s="2">
        <v>42563</v>
      </c>
      <c r="Q1831" s="1" t="s">
        <v>23</v>
      </c>
    </row>
    <row r="1832" spans="1:17" x14ac:dyDescent="0.25">
      <c r="A1832" s="1" t="s">
        <v>24</v>
      </c>
      <c r="B1832" s="1" t="s">
        <v>25</v>
      </c>
      <c r="C1832" s="1" t="s">
        <v>516</v>
      </c>
      <c r="D1832" s="1" t="s">
        <v>666</v>
      </c>
      <c r="E1832" s="1" t="s">
        <v>541</v>
      </c>
      <c r="F1832" s="1" t="s">
        <v>19</v>
      </c>
      <c r="G1832" s="1" t="s">
        <v>174</v>
      </c>
      <c r="H1832" s="1" t="s">
        <v>175</v>
      </c>
      <c r="I1832" s="1" t="s">
        <v>22</v>
      </c>
      <c r="J1832" s="3">
        <v>-19283.72</v>
      </c>
      <c r="K1832" s="1" t="s">
        <v>517</v>
      </c>
      <c r="L1832" s="1" t="s">
        <v>22</v>
      </c>
      <c r="M1832" s="1" t="s">
        <v>22</v>
      </c>
      <c r="N1832" s="1" t="s">
        <v>516</v>
      </c>
      <c r="O1832" s="2">
        <v>42551</v>
      </c>
      <c r="P1832" s="2">
        <v>42563</v>
      </c>
      <c r="Q1832" s="1" t="s">
        <v>23</v>
      </c>
    </row>
    <row r="1833" spans="1:17" x14ac:dyDescent="0.25">
      <c r="A1833" s="1" t="s">
        <v>24</v>
      </c>
      <c r="B1833" s="1" t="s">
        <v>25</v>
      </c>
      <c r="C1833" s="1" t="s">
        <v>516</v>
      </c>
      <c r="D1833" s="1" t="s">
        <v>633</v>
      </c>
      <c r="E1833" s="1" t="s">
        <v>622</v>
      </c>
      <c r="F1833" s="1" t="s">
        <v>19</v>
      </c>
      <c r="G1833" s="1" t="s">
        <v>65</v>
      </c>
      <c r="H1833" s="1" t="s">
        <v>49</v>
      </c>
      <c r="I1833" s="1" t="s">
        <v>22</v>
      </c>
      <c r="J1833" s="3">
        <v>-2505</v>
      </c>
      <c r="K1833" s="1" t="s">
        <v>517</v>
      </c>
      <c r="L1833" s="1" t="s">
        <v>22</v>
      </c>
      <c r="M1833" s="1" t="s">
        <v>22</v>
      </c>
      <c r="N1833" s="1" t="s">
        <v>516</v>
      </c>
      <c r="O1833" s="2">
        <v>42551</v>
      </c>
      <c r="P1833" s="2">
        <v>42563</v>
      </c>
      <c r="Q1833" s="1" t="s">
        <v>23</v>
      </c>
    </row>
    <row r="1834" spans="1:17" x14ac:dyDescent="0.25">
      <c r="A1834" s="1" t="s">
        <v>24</v>
      </c>
      <c r="B1834" s="1" t="s">
        <v>25</v>
      </c>
      <c r="C1834" s="1" t="s">
        <v>516</v>
      </c>
      <c r="D1834" s="1" t="s">
        <v>635</v>
      </c>
      <c r="E1834" s="1" t="s">
        <v>622</v>
      </c>
      <c r="F1834" s="1" t="s">
        <v>19</v>
      </c>
      <c r="G1834" s="1" t="s">
        <v>380</v>
      </c>
      <c r="H1834" s="1" t="s">
        <v>49</v>
      </c>
      <c r="I1834" s="1" t="s">
        <v>22</v>
      </c>
      <c r="J1834" s="3">
        <v>487617</v>
      </c>
      <c r="K1834" s="1" t="s">
        <v>517</v>
      </c>
      <c r="L1834" s="1" t="s">
        <v>22</v>
      </c>
      <c r="M1834" s="1" t="s">
        <v>22</v>
      </c>
      <c r="N1834" s="1" t="s">
        <v>516</v>
      </c>
      <c r="O1834" s="2">
        <v>42551</v>
      </c>
      <c r="P1834" s="2">
        <v>42563</v>
      </c>
      <c r="Q1834" s="1" t="s">
        <v>23</v>
      </c>
    </row>
    <row r="1835" spans="1:17" x14ac:dyDescent="0.25">
      <c r="A1835" s="1" t="s">
        <v>24</v>
      </c>
      <c r="B1835" s="1" t="s">
        <v>25</v>
      </c>
      <c r="C1835" s="1" t="s">
        <v>516</v>
      </c>
      <c r="D1835" s="1" t="s">
        <v>659</v>
      </c>
      <c r="E1835" s="1" t="s">
        <v>622</v>
      </c>
      <c r="F1835" s="1" t="s">
        <v>19</v>
      </c>
      <c r="G1835" s="1" t="s">
        <v>174</v>
      </c>
      <c r="H1835" s="1" t="s">
        <v>175</v>
      </c>
      <c r="I1835" s="1" t="s">
        <v>22</v>
      </c>
      <c r="J1835" s="3">
        <v>19283.72</v>
      </c>
      <c r="K1835" s="1" t="s">
        <v>517</v>
      </c>
      <c r="L1835" s="1" t="s">
        <v>22</v>
      </c>
      <c r="M1835" s="1" t="s">
        <v>22</v>
      </c>
      <c r="N1835" s="1" t="s">
        <v>516</v>
      </c>
      <c r="O1835" s="2">
        <v>42551</v>
      </c>
      <c r="P1835" s="2">
        <v>42563</v>
      </c>
      <c r="Q1835" s="1" t="s">
        <v>23</v>
      </c>
    </row>
    <row r="1836" spans="1:17" x14ac:dyDescent="0.25">
      <c r="A1836" s="1" t="s">
        <v>24</v>
      </c>
      <c r="B1836" s="1" t="s">
        <v>25</v>
      </c>
      <c r="C1836" s="1" t="s">
        <v>75</v>
      </c>
      <c r="D1836" s="1" t="s">
        <v>845</v>
      </c>
      <c r="E1836" s="1" t="s">
        <v>541</v>
      </c>
      <c r="F1836" s="1" t="s">
        <v>19</v>
      </c>
      <c r="G1836" s="1" t="s">
        <v>48</v>
      </c>
      <c r="H1836" s="1" t="s">
        <v>49</v>
      </c>
      <c r="I1836" s="1" t="s">
        <v>22</v>
      </c>
      <c r="J1836" s="3">
        <v>-92578</v>
      </c>
      <c r="K1836" s="1" t="s">
        <v>88</v>
      </c>
      <c r="L1836" s="1" t="s">
        <v>22</v>
      </c>
      <c r="M1836" s="1" t="s">
        <v>22</v>
      </c>
      <c r="N1836" s="1" t="s">
        <v>75</v>
      </c>
      <c r="O1836" s="2">
        <v>42551</v>
      </c>
      <c r="P1836" s="2">
        <v>42563</v>
      </c>
      <c r="Q1836" s="1" t="s">
        <v>23</v>
      </c>
    </row>
    <row r="1837" spans="1:17" x14ac:dyDescent="0.25">
      <c r="A1837" s="1" t="s">
        <v>24</v>
      </c>
      <c r="B1837" s="1" t="s">
        <v>25</v>
      </c>
      <c r="C1837" s="1" t="s">
        <v>75</v>
      </c>
      <c r="D1837" s="1" t="s">
        <v>720</v>
      </c>
      <c r="E1837" s="1" t="s">
        <v>541</v>
      </c>
      <c r="F1837" s="1" t="s">
        <v>19</v>
      </c>
      <c r="G1837" s="1" t="s">
        <v>380</v>
      </c>
      <c r="H1837" s="1" t="s">
        <v>49</v>
      </c>
      <c r="I1837" s="1" t="s">
        <v>22</v>
      </c>
      <c r="J1837" s="3">
        <v>335111</v>
      </c>
      <c r="K1837" s="1" t="s">
        <v>472</v>
      </c>
      <c r="L1837" s="1" t="s">
        <v>22</v>
      </c>
      <c r="M1837" s="1" t="s">
        <v>22</v>
      </c>
      <c r="N1837" s="1" t="s">
        <v>75</v>
      </c>
      <c r="O1837" s="2">
        <v>42551</v>
      </c>
      <c r="P1837" s="2">
        <v>42563</v>
      </c>
      <c r="Q1837" s="1" t="s">
        <v>23</v>
      </c>
    </row>
    <row r="1838" spans="1:17" x14ac:dyDescent="0.25">
      <c r="A1838" s="1" t="s">
        <v>24</v>
      </c>
      <c r="B1838" s="1" t="s">
        <v>25</v>
      </c>
      <c r="C1838" s="1" t="s">
        <v>75</v>
      </c>
      <c r="D1838" s="1" t="s">
        <v>683</v>
      </c>
      <c r="E1838" s="1" t="s">
        <v>541</v>
      </c>
      <c r="F1838" s="1" t="s">
        <v>19</v>
      </c>
      <c r="G1838" s="1" t="s">
        <v>82</v>
      </c>
      <c r="H1838" s="1" t="s">
        <v>21</v>
      </c>
      <c r="I1838" s="1" t="s">
        <v>22</v>
      </c>
      <c r="J1838" s="3">
        <v>60162</v>
      </c>
      <c r="K1838" s="1" t="s">
        <v>83</v>
      </c>
      <c r="L1838" s="1" t="s">
        <v>22</v>
      </c>
      <c r="M1838" s="1" t="s">
        <v>22</v>
      </c>
      <c r="N1838" s="1" t="s">
        <v>75</v>
      </c>
      <c r="O1838" s="2">
        <v>42551</v>
      </c>
      <c r="P1838" s="2">
        <v>42563</v>
      </c>
      <c r="Q1838" s="1" t="s">
        <v>23</v>
      </c>
    </row>
    <row r="1839" spans="1:17" x14ac:dyDescent="0.25">
      <c r="A1839" s="1" t="s">
        <v>24</v>
      </c>
      <c r="B1839" s="1" t="s">
        <v>25</v>
      </c>
      <c r="C1839" s="1" t="s">
        <v>75</v>
      </c>
      <c r="D1839" s="1" t="s">
        <v>720</v>
      </c>
      <c r="E1839" s="1" t="s">
        <v>541</v>
      </c>
      <c r="F1839" s="1" t="s">
        <v>19</v>
      </c>
      <c r="G1839" s="1" t="s">
        <v>380</v>
      </c>
      <c r="H1839" s="1" t="s">
        <v>49</v>
      </c>
      <c r="I1839" s="1" t="s">
        <v>22</v>
      </c>
      <c r="J1839" s="3">
        <v>-98</v>
      </c>
      <c r="K1839" s="1" t="s">
        <v>472</v>
      </c>
      <c r="L1839" s="1" t="s">
        <v>22</v>
      </c>
      <c r="M1839" s="1" t="s">
        <v>22</v>
      </c>
      <c r="N1839" s="1" t="s">
        <v>75</v>
      </c>
      <c r="O1839" s="2">
        <v>42551</v>
      </c>
      <c r="P1839" s="2">
        <v>42563</v>
      </c>
      <c r="Q1839" s="1" t="s">
        <v>23</v>
      </c>
    </row>
    <row r="1840" spans="1:17" x14ac:dyDescent="0.25">
      <c r="A1840" s="1" t="s">
        <v>24</v>
      </c>
      <c r="B1840" s="1" t="s">
        <v>25</v>
      </c>
      <c r="C1840" s="1" t="s">
        <v>259</v>
      </c>
      <c r="D1840" s="1" t="s">
        <v>681</v>
      </c>
      <c r="E1840" s="1" t="s">
        <v>541</v>
      </c>
      <c r="F1840" s="1" t="s">
        <v>19</v>
      </c>
      <c r="G1840" s="1" t="s">
        <v>187</v>
      </c>
      <c r="H1840" s="1" t="s">
        <v>21</v>
      </c>
      <c r="I1840" s="1" t="s">
        <v>22</v>
      </c>
      <c r="J1840" s="3">
        <v>-84253</v>
      </c>
      <c r="K1840" s="1" t="s">
        <v>260</v>
      </c>
      <c r="L1840" s="1" t="s">
        <v>22</v>
      </c>
      <c r="M1840" s="1" t="s">
        <v>22</v>
      </c>
      <c r="N1840" s="1" t="s">
        <v>226</v>
      </c>
      <c r="O1840" s="2">
        <v>42551</v>
      </c>
      <c r="P1840" s="2">
        <v>42562</v>
      </c>
      <c r="Q1840" s="1" t="s">
        <v>23</v>
      </c>
    </row>
    <row r="1841" spans="1:17" x14ac:dyDescent="0.25">
      <c r="A1841" s="1" t="s">
        <v>24</v>
      </c>
      <c r="B1841" s="1" t="s">
        <v>25</v>
      </c>
      <c r="C1841" s="1" t="s">
        <v>185</v>
      </c>
      <c r="D1841" s="1" t="s">
        <v>987</v>
      </c>
      <c r="E1841" s="1" t="s">
        <v>541</v>
      </c>
      <c r="F1841" s="1" t="s">
        <v>19</v>
      </c>
      <c r="G1841" s="1" t="s">
        <v>213</v>
      </c>
      <c r="H1841" s="1" t="s">
        <v>34</v>
      </c>
      <c r="I1841" s="1" t="s">
        <v>22</v>
      </c>
      <c r="J1841" s="3">
        <v>-182118</v>
      </c>
      <c r="K1841" s="1" t="s">
        <v>186</v>
      </c>
      <c r="L1841" s="1" t="s">
        <v>22</v>
      </c>
      <c r="M1841" s="1" t="s">
        <v>22</v>
      </c>
      <c r="N1841" s="1" t="s">
        <v>185</v>
      </c>
      <c r="O1841" s="2">
        <v>42551</v>
      </c>
      <c r="P1841" s="2">
        <v>42562</v>
      </c>
      <c r="Q1841" s="1" t="s">
        <v>23</v>
      </c>
    </row>
    <row r="1842" spans="1:17" x14ac:dyDescent="0.25">
      <c r="A1842" s="1" t="s">
        <v>24</v>
      </c>
      <c r="B1842" s="1" t="s">
        <v>25</v>
      </c>
      <c r="C1842" s="1" t="s">
        <v>75</v>
      </c>
      <c r="D1842" s="1" t="s">
        <v>713</v>
      </c>
      <c r="E1842" s="1" t="s">
        <v>541</v>
      </c>
      <c r="F1842" s="1" t="s">
        <v>19</v>
      </c>
      <c r="G1842" s="1" t="s">
        <v>388</v>
      </c>
      <c r="H1842" s="1" t="s">
        <v>21</v>
      </c>
      <c r="I1842" s="1" t="s">
        <v>22</v>
      </c>
      <c r="J1842" s="3">
        <v>1157</v>
      </c>
      <c r="K1842" s="1" t="s">
        <v>463</v>
      </c>
      <c r="L1842" s="1" t="s">
        <v>22</v>
      </c>
      <c r="M1842" s="1" t="s">
        <v>22</v>
      </c>
      <c r="N1842" s="1" t="s">
        <v>75</v>
      </c>
      <c r="O1842" s="2">
        <v>42551</v>
      </c>
      <c r="P1842" s="2">
        <v>42563</v>
      </c>
      <c r="Q1842" s="1" t="s">
        <v>23</v>
      </c>
    </row>
    <row r="1843" spans="1:17" x14ac:dyDescent="0.25">
      <c r="A1843" s="1" t="s">
        <v>24</v>
      </c>
      <c r="B1843" s="1" t="s">
        <v>25</v>
      </c>
      <c r="C1843" s="1" t="s">
        <v>518</v>
      </c>
      <c r="D1843" s="1" t="s">
        <v>629</v>
      </c>
      <c r="E1843" s="1" t="s">
        <v>541</v>
      </c>
      <c r="F1843" s="1" t="s">
        <v>19</v>
      </c>
      <c r="G1843" s="1" t="s">
        <v>44</v>
      </c>
      <c r="H1843" s="1" t="s">
        <v>34</v>
      </c>
      <c r="I1843" s="1" t="s">
        <v>22</v>
      </c>
      <c r="J1843" s="3">
        <v>-4425300.75</v>
      </c>
      <c r="K1843" s="1" t="s">
        <v>519</v>
      </c>
      <c r="L1843" s="1" t="s">
        <v>22</v>
      </c>
      <c r="M1843" s="1" t="s">
        <v>22</v>
      </c>
      <c r="N1843" s="1" t="s">
        <v>518</v>
      </c>
      <c r="O1843" s="2">
        <v>42551</v>
      </c>
      <c r="P1843" s="2">
        <v>42562</v>
      </c>
      <c r="Q1843" s="1" t="s">
        <v>23</v>
      </c>
    </row>
    <row r="1844" spans="1:17" x14ac:dyDescent="0.25">
      <c r="A1844" s="1" t="s">
        <v>24</v>
      </c>
      <c r="B1844" s="1" t="s">
        <v>25</v>
      </c>
      <c r="C1844" s="1" t="s">
        <v>518</v>
      </c>
      <c r="D1844" s="1" t="s">
        <v>629</v>
      </c>
      <c r="E1844" s="1" t="s">
        <v>541</v>
      </c>
      <c r="F1844" s="1" t="s">
        <v>19</v>
      </c>
      <c r="G1844" s="1" t="s">
        <v>44</v>
      </c>
      <c r="H1844" s="1" t="s">
        <v>34</v>
      </c>
      <c r="I1844" s="1" t="s">
        <v>22</v>
      </c>
      <c r="J1844" s="3">
        <v>-8460</v>
      </c>
      <c r="K1844" s="1" t="s">
        <v>519</v>
      </c>
      <c r="L1844" s="1" t="s">
        <v>22</v>
      </c>
      <c r="M1844" s="1" t="s">
        <v>22</v>
      </c>
      <c r="N1844" s="1" t="s">
        <v>518</v>
      </c>
      <c r="O1844" s="2">
        <v>42551</v>
      </c>
      <c r="P1844" s="2">
        <v>42562</v>
      </c>
      <c r="Q1844" s="1" t="s">
        <v>23</v>
      </c>
    </row>
    <row r="1845" spans="1:17" x14ac:dyDescent="0.25">
      <c r="A1845" s="1" t="s">
        <v>24</v>
      </c>
      <c r="B1845" s="1" t="s">
        <v>25</v>
      </c>
      <c r="C1845" s="1" t="s">
        <v>518</v>
      </c>
      <c r="D1845" s="1" t="s">
        <v>629</v>
      </c>
      <c r="E1845" s="1" t="s">
        <v>541</v>
      </c>
      <c r="F1845" s="1" t="s">
        <v>19</v>
      </c>
      <c r="G1845" s="1" t="s">
        <v>44</v>
      </c>
      <c r="H1845" s="1" t="s">
        <v>34</v>
      </c>
      <c r="I1845" s="1" t="s">
        <v>22</v>
      </c>
      <c r="J1845" s="3">
        <v>-24183</v>
      </c>
      <c r="K1845" s="1" t="s">
        <v>519</v>
      </c>
      <c r="L1845" s="1" t="s">
        <v>22</v>
      </c>
      <c r="M1845" s="1" t="s">
        <v>22</v>
      </c>
      <c r="N1845" s="1" t="s">
        <v>518</v>
      </c>
      <c r="O1845" s="2">
        <v>42551</v>
      </c>
      <c r="P1845" s="2">
        <v>42562</v>
      </c>
      <c r="Q1845" s="1" t="s">
        <v>23</v>
      </c>
    </row>
    <row r="1846" spans="1:17" x14ac:dyDescent="0.25">
      <c r="A1846" s="1" t="s">
        <v>24</v>
      </c>
      <c r="B1846" s="1" t="s">
        <v>25</v>
      </c>
      <c r="C1846" s="1" t="s">
        <v>518</v>
      </c>
      <c r="D1846" s="1" t="s">
        <v>630</v>
      </c>
      <c r="E1846" s="1" t="s">
        <v>620</v>
      </c>
      <c r="F1846" s="1" t="s">
        <v>19</v>
      </c>
      <c r="G1846" s="1" t="s">
        <v>44</v>
      </c>
      <c r="H1846" s="1" t="s">
        <v>34</v>
      </c>
      <c r="I1846" s="1" t="s">
        <v>22</v>
      </c>
      <c r="J1846" s="3">
        <v>7741068.1600000001</v>
      </c>
      <c r="K1846" s="1" t="s">
        <v>519</v>
      </c>
      <c r="L1846" s="1" t="s">
        <v>22</v>
      </c>
      <c r="M1846" s="1" t="s">
        <v>22</v>
      </c>
      <c r="N1846" s="1" t="s">
        <v>518</v>
      </c>
      <c r="O1846" s="2">
        <v>42551</v>
      </c>
      <c r="P1846" s="2">
        <v>42562</v>
      </c>
      <c r="Q1846" s="1" t="s">
        <v>23</v>
      </c>
    </row>
    <row r="1847" spans="1:17" x14ac:dyDescent="0.25">
      <c r="A1847" s="1" t="s">
        <v>24</v>
      </c>
      <c r="B1847" s="1" t="s">
        <v>25</v>
      </c>
      <c r="C1847" s="1" t="s">
        <v>518</v>
      </c>
      <c r="D1847" s="1" t="s">
        <v>656</v>
      </c>
      <c r="E1847" s="1" t="s">
        <v>620</v>
      </c>
      <c r="F1847" s="1" t="s">
        <v>19</v>
      </c>
      <c r="G1847" s="1" t="s">
        <v>44</v>
      </c>
      <c r="H1847" s="1" t="s">
        <v>28</v>
      </c>
      <c r="I1847" s="1" t="s">
        <v>22</v>
      </c>
      <c r="J1847" s="3">
        <v>8460</v>
      </c>
      <c r="K1847" s="1" t="s">
        <v>519</v>
      </c>
      <c r="L1847" s="1" t="s">
        <v>22</v>
      </c>
      <c r="M1847" s="1" t="s">
        <v>22</v>
      </c>
      <c r="N1847" s="1" t="s">
        <v>518</v>
      </c>
      <c r="O1847" s="2">
        <v>42551</v>
      </c>
      <c r="P1847" s="2">
        <v>42562</v>
      </c>
      <c r="Q1847" s="1" t="s">
        <v>23</v>
      </c>
    </row>
    <row r="1848" spans="1:17" x14ac:dyDescent="0.25">
      <c r="A1848" s="1" t="s">
        <v>24</v>
      </c>
      <c r="B1848" s="1" t="s">
        <v>25</v>
      </c>
      <c r="C1848" s="1" t="s">
        <v>518</v>
      </c>
      <c r="D1848" s="1" t="s">
        <v>631</v>
      </c>
      <c r="E1848" s="1" t="s">
        <v>622</v>
      </c>
      <c r="F1848" s="1" t="s">
        <v>19</v>
      </c>
      <c r="G1848" s="1" t="s">
        <v>44</v>
      </c>
      <c r="H1848" s="1" t="s">
        <v>34</v>
      </c>
      <c r="I1848" s="1" t="s">
        <v>22</v>
      </c>
      <c r="J1848" s="3">
        <v>4425300.75</v>
      </c>
      <c r="K1848" s="1" t="s">
        <v>519</v>
      </c>
      <c r="L1848" s="1" t="s">
        <v>22</v>
      </c>
      <c r="M1848" s="1" t="s">
        <v>22</v>
      </c>
      <c r="N1848" s="1" t="s">
        <v>518</v>
      </c>
      <c r="O1848" s="2">
        <v>42551</v>
      </c>
      <c r="P1848" s="2">
        <v>42562</v>
      </c>
      <c r="Q1848" s="1" t="s">
        <v>23</v>
      </c>
    </row>
    <row r="1849" spans="1:17" x14ac:dyDescent="0.25">
      <c r="A1849" s="1" t="s">
        <v>24</v>
      </c>
      <c r="B1849" s="1" t="s">
        <v>25</v>
      </c>
      <c r="C1849" s="1" t="s">
        <v>518</v>
      </c>
      <c r="D1849" s="1" t="s">
        <v>658</v>
      </c>
      <c r="E1849" s="1" t="s">
        <v>622</v>
      </c>
      <c r="F1849" s="1" t="s">
        <v>19</v>
      </c>
      <c r="G1849" s="1" t="s">
        <v>44</v>
      </c>
      <c r="H1849" s="1" t="s">
        <v>28</v>
      </c>
      <c r="I1849" s="1" t="s">
        <v>22</v>
      </c>
      <c r="J1849" s="3">
        <v>24183</v>
      </c>
      <c r="K1849" s="1" t="s">
        <v>519</v>
      </c>
      <c r="L1849" s="1" t="s">
        <v>22</v>
      </c>
      <c r="M1849" s="1" t="s">
        <v>22</v>
      </c>
      <c r="N1849" s="1" t="s">
        <v>518</v>
      </c>
      <c r="O1849" s="2">
        <v>42551</v>
      </c>
      <c r="P1849" s="2">
        <v>42562</v>
      </c>
      <c r="Q1849" s="1" t="s">
        <v>23</v>
      </c>
    </row>
    <row r="1850" spans="1:17" x14ac:dyDescent="0.25">
      <c r="A1850" s="1" t="s">
        <v>24</v>
      </c>
      <c r="B1850" s="1" t="s">
        <v>25</v>
      </c>
      <c r="C1850" s="1" t="s">
        <v>516</v>
      </c>
      <c r="D1850" s="1" t="s">
        <v>691</v>
      </c>
      <c r="E1850" s="1" t="s">
        <v>541</v>
      </c>
      <c r="F1850" s="1" t="s">
        <v>19</v>
      </c>
      <c r="G1850" s="1" t="s">
        <v>387</v>
      </c>
      <c r="H1850" s="1" t="s">
        <v>49</v>
      </c>
      <c r="I1850" s="1" t="s">
        <v>22</v>
      </c>
      <c r="J1850" s="3">
        <v>12862</v>
      </c>
      <c r="K1850" s="1" t="s">
        <v>517</v>
      </c>
      <c r="L1850" s="1" t="s">
        <v>22</v>
      </c>
      <c r="M1850" s="1" t="s">
        <v>22</v>
      </c>
      <c r="N1850" s="1" t="s">
        <v>516</v>
      </c>
      <c r="O1850" s="2">
        <v>42551</v>
      </c>
      <c r="P1850" s="2">
        <v>42563</v>
      </c>
      <c r="Q1850" s="1" t="s">
        <v>23</v>
      </c>
    </row>
    <row r="1851" spans="1:17" x14ac:dyDescent="0.25">
      <c r="A1851" s="1" t="s">
        <v>24</v>
      </c>
      <c r="B1851" s="1" t="s">
        <v>25</v>
      </c>
      <c r="C1851" s="1" t="s">
        <v>516</v>
      </c>
      <c r="D1851" s="1" t="s">
        <v>713</v>
      </c>
      <c r="E1851" s="1" t="s">
        <v>541</v>
      </c>
      <c r="F1851" s="1" t="s">
        <v>19</v>
      </c>
      <c r="G1851" s="1" t="s">
        <v>388</v>
      </c>
      <c r="H1851" s="1" t="s">
        <v>21</v>
      </c>
      <c r="I1851" s="1" t="s">
        <v>22</v>
      </c>
      <c r="J1851" s="3">
        <v>2021</v>
      </c>
      <c r="K1851" s="1" t="s">
        <v>517</v>
      </c>
      <c r="L1851" s="1" t="s">
        <v>22</v>
      </c>
      <c r="M1851" s="1" t="s">
        <v>22</v>
      </c>
      <c r="N1851" s="1" t="s">
        <v>516</v>
      </c>
      <c r="O1851" s="2">
        <v>42551</v>
      </c>
      <c r="P1851" s="2">
        <v>42563</v>
      </c>
      <c r="Q1851" s="1" t="s">
        <v>23</v>
      </c>
    </row>
    <row r="1852" spans="1:17" x14ac:dyDescent="0.25">
      <c r="A1852" s="1" t="s">
        <v>24</v>
      </c>
      <c r="B1852" s="1" t="s">
        <v>25</v>
      </c>
      <c r="C1852" s="1" t="s">
        <v>516</v>
      </c>
      <c r="D1852" s="1" t="s">
        <v>651</v>
      </c>
      <c r="E1852" s="1" t="s">
        <v>620</v>
      </c>
      <c r="F1852" s="1" t="s">
        <v>19</v>
      </c>
      <c r="G1852" s="1" t="s">
        <v>387</v>
      </c>
      <c r="H1852" s="1" t="s">
        <v>49</v>
      </c>
      <c r="I1852" s="1" t="s">
        <v>22</v>
      </c>
      <c r="J1852" s="3">
        <v>-12862</v>
      </c>
      <c r="K1852" s="1" t="s">
        <v>517</v>
      </c>
      <c r="L1852" s="1" t="s">
        <v>22</v>
      </c>
      <c r="M1852" s="1" t="s">
        <v>22</v>
      </c>
      <c r="N1852" s="1" t="s">
        <v>516</v>
      </c>
      <c r="O1852" s="2">
        <v>42551</v>
      </c>
      <c r="P1852" s="2">
        <v>42563</v>
      </c>
      <c r="Q1852" s="1" t="s">
        <v>23</v>
      </c>
    </row>
    <row r="1853" spans="1:17" x14ac:dyDescent="0.25">
      <c r="A1853" s="1" t="s">
        <v>24</v>
      </c>
      <c r="B1853" s="1" t="s">
        <v>25</v>
      </c>
      <c r="C1853" s="1" t="s">
        <v>516</v>
      </c>
      <c r="D1853" s="1" t="s">
        <v>652</v>
      </c>
      <c r="E1853" s="1" t="s">
        <v>620</v>
      </c>
      <c r="F1853" s="1" t="s">
        <v>19</v>
      </c>
      <c r="G1853" s="1" t="s">
        <v>388</v>
      </c>
      <c r="H1853" s="1" t="s">
        <v>21</v>
      </c>
      <c r="I1853" s="1" t="s">
        <v>22</v>
      </c>
      <c r="J1853" s="3">
        <v>-2021</v>
      </c>
      <c r="K1853" s="1" t="s">
        <v>517</v>
      </c>
      <c r="L1853" s="1" t="s">
        <v>22</v>
      </c>
      <c r="M1853" s="1" t="s">
        <v>22</v>
      </c>
      <c r="N1853" s="1" t="s">
        <v>516</v>
      </c>
      <c r="O1853" s="2">
        <v>42551</v>
      </c>
      <c r="P1853" s="2">
        <v>42563</v>
      </c>
      <c r="Q1853" s="1" t="s">
        <v>23</v>
      </c>
    </row>
    <row r="1854" spans="1:17" x14ac:dyDescent="0.25">
      <c r="A1854" s="1" t="s">
        <v>24</v>
      </c>
      <c r="B1854" s="1" t="s">
        <v>25</v>
      </c>
      <c r="C1854" s="1" t="s">
        <v>516</v>
      </c>
      <c r="D1854" s="1" t="s">
        <v>691</v>
      </c>
      <c r="E1854" s="1" t="s">
        <v>541</v>
      </c>
      <c r="F1854" s="1" t="s">
        <v>19</v>
      </c>
      <c r="G1854" s="1" t="s">
        <v>387</v>
      </c>
      <c r="H1854" s="1" t="s">
        <v>49</v>
      </c>
      <c r="I1854" s="1" t="s">
        <v>22</v>
      </c>
      <c r="J1854" s="3">
        <v>5466</v>
      </c>
      <c r="K1854" s="1" t="s">
        <v>517</v>
      </c>
      <c r="L1854" s="1" t="s">
        <v>22</v>
      </c>
      <c r="M1854" s="1" t="s">
        <v>22</v>
      </c>
      <c r="N1854" s="1" t="s">
        <v>516</v>
      </c>
      <c r="O1854" s="2">
        <v>42551</v>
      </c>
      <c r="P1854" s="2">
        <v>42563</v>
      </c>
      <c r="Q1854" s="1" t="s">
        <v>23</v>
      </c>
    </row>
    <row r="1855" spans="1:17" x14ac:dyDescent="0.25">
      <c r="A1855" s="1" t="s">
        <v>24</v>
      </c>
      <c r="B1855" s="1" t="s">
        <v>25</v>
      </c>
      <c r="C1855" s="1" t="s">
        <v>516</v>
      </c>
      <c r="D1855" s="1" t="s">
        <v>655</v>
      </c>
      <c r="E1855" s="1" t="s">
        <v>622</v>
      </c>
      <c r="F1855" s="1" t="s">
        <v>19</v>
      </c>
      <c r="G1855" s="1" t="s">
        <v>387</v>
      </c>
      <c r="H1855" s="1" t="s">
        <v>49</v>
      </c>
      <c r="I1855" s="1" t="s">
        <v>22</v>
      </c>
      <c r="J1855" s="3">
        <v>-5466</v>
      </c>
      <c r="K1855" s="1" t="s">
        <v>517</v>
      </c>
      <c r="L1855" s="1" t="s">
        <v>22</v>
      </c>
      <c r="M1855" s="1" t="s">
        <v>22</v>
      </c>
      <c r="N1855" s="1" t="s">
        <v>516</v>
      </c>
      <c r="O1855" s="2">
        <v>42551</v>
      </c>
      <c r="P1855" s="2">
        <v>42563</v>
      </c>
      <c r="Q1855" s="1" t="s">
        <v>23</v>
      </c>
    </row>
    <row r="1856" spans="1:17" x14ac:dyDescent="0.25">
      <c r="A1856" s="1" t="s">
        <v>206</v>
      </c>
      <c r="B1856" s="1" t="s">
        <v>541</v>
      </c>
      <c r="C1856" s="1" t="s">
        <v>998</v>
      </c>
      <c r="D1856" s="1" t="s">
        <v>780</v>
      </c>
      <c r="E1856" s="1" t="s">
        <v>541</v>
      </c>
      <c r="F1856" s="1" t="s">
        <v>19</v>
      </c>
      <c r="G1856" s="1" t="s">
        <v>43</v>
      </c>
      <c r="H1856" s="1" t="s">
        <v>21</v>
      </c>
      <c r="I1856" s="1" t="s">
        <v>22</v>
      </c>
      <c r="J1856" s="3">
        <v>54162</v>
      </c>
      <c r="K1856" s="1" t="s">
        <v>794</v>
      </c>
      <c r="L1856" s="1" t="s">
        <v>22</v>
      </c>
      <c r="M1856" s="1" t="s">
        <v>22</v>
      </c>
      <c r="N1856" s="1" t="s">
        <v>998</v>
      </c>
      <c r="O1856" s="2">
        <v>42582</v>
      </c>
      <c r="P1856" s="2">
        <v>42583</v>
      </c>
      <c r="Q1856" s="1" t="s">
        <v>23</v>
      </c>
    </row>
    <row r="1857" spans="1:17" x14ac:dyDescent="0.25">
      <c r="A1857" s="1" t="s">
        <v>206</v>
      </c>
      <c r="B1857" s="1" t="s">
        <v>541</v>
      </c>
      <c r="C1857" s="1" t="s">
        <v>999</v>
      </c>
      <c r="D1857" s="1" t="s">
        <v>780</v>
      </c>
      <c r="E1857" s="1" t="s">
        <v>541</v>
      </c>
      <c r="F1857" s="1" t="s">
        <v>19</v>
      </c>
      <c r="G1857" s="1" t="s">
        <v>43</v>
      </c>
      <c r="H1857" s="1" t="s">
        <v>21</v>
      </c>
      <c r="I1857" s="1" t="s">
        <v>22</v>
      </c>
      <c r="J1857" s="3">
        <v>54162</v>
      </c>
      <c r="K1857" s="1" t="s">
        <v>794</v>
      </c>
      <c r="L1857" s="1" t="s">
        <v>22</v>
      </c>
      <c r="M1857" s="1" t="s">
        <v>22</v>
      </c>
      <c r="N1857" s="1" t="s">
        <v>999</v>
      </c>
      <c r="O1857" s="2">
        <v>42613</v>
      </c>
      <c r="P1857" s="2">
        <v>42614</v>
      </c>
      <c r="Q1857" s="1" t="s">
        <v>23</v>
      </c>
    </row>
    <row r="1858" spans="1:17" x14ac:dyDescent="0.25">
      <c r="A1858" s="1" t="s">
        <v>24</v>
      </c>
      <c r="B1858" s="1" t="s">
        <v>25</v>
      </c>
      <c r="C1858" s="1" t="s">
        <v>131</v>
      </c>
      <c r="D1858" s="1" t="s">
        <v>676</v>
      </c>
      <c r="E1858" s="1" t="s">
        <v>541</v>
      </c>
      <c r="F1858" s="1" t="s">
        <v>19</v>
      </c>
      <c r="G1858" s="1" t="s">
        <v>59</v>
      </c>
      <c r="H1858" s="1" t="s">
        <v>21</v>
      </c>
      <c r="I1858" s="1" t="s">
        <v>22</v>
      </c>
      <c r="J1858" s="3">
        <v>-411541</v>
      </c>
      <c r="K1858" s="1" t="s">
        <v>35</v>
      </c>
      <c r="L1858" s="1" t="s">
        <v>22</v>
      </c>
      <c r="M1858" s="1" t="s">
        <v>22</v>
      </c>
      <c r="N1858" s="1" t="s">
        <v>75</v>
      </c>
      <c r="O1858" s="2">
        <v>42643</v>
      </c>
      <c r="P1858" s="2">
        <v>42655</v>
      </c>
      <c r="Q1858" s="1" t="s">
        <v>23</v>
      </c>
    </row>
    <row r="1859" spans="1:17" x14ac:dyDescent="0.25">
      <c r="A1859" s="1" t="s">
        <v>24</v>
      </c>
      <c r="B1859" s="1" t="s">
        <v>25</v>
      </c>
      <c r="C1859" s="1" t="s">
        <v>131</v>
      </c>
      <c r="D1859" s="1" t="s">
        <v>676</v>
      </c>
      <c r="E1859" s="1" t="s">
        <v>541</v>
      </c>
      <c r="F1859" s="1" t="s">
        <v>19</v>
      </c>
      <c r="G1859" s="1" t="s">
        <v>59</v>
      </c>
      <c r="H1859" s="1" t="s">
        <v>21</v>
      </c>
      <c r="I1859" s="1" t="s">
        <v>22</v>
      </c>
      <c r="J1859" s="3">
        <v>40463</v>
      </c>
      <c r="K1859" s="1" t="s">
        <v>35</v>
      </c>
      <c r="L1859" s="1" t="s">
        <v>22</v>
      </c>
      <c r="M1859" s="1" t="s">
        <v>22</v>
      </c>
      <c r="N1859" s="1" t="s">
        <v>75</v>
      </c>
      <c r="O1859" s="2">
        <v>42643</v>
      </c>
      <c r="P1859" s="2">
        <v>42655</v>
      </c>
      <c r="Q1859" s="1" t="s">
        <v>23</v>
      </c>
    </row>
    <row r="1860" spans="1:17" x14ac:dyDescent="0.25">
      <c r="A1860" s="1" t="s">
        <v>24</v>
      </c>
      <c r="B1860" s="1" t="s">
        <v>25</v>
      </c>
      <c r="C1860" s="1" t="s">
        <v>76</v>
      </c>
      <c r="D1860" s="1" t="s">
        <v>676</v>
      </c>
      <c r="E1860" s="1" t="s">
        <v>541</v>
      </c>
      <c r="F1860" s="1" t="s">
        <v>19</v>
      </c>
      <c r="G1860" s="1" t="s">
        <v>59</v>
      </c>
      <c r="H1860" s="1" t="s">
        <v>21</v>
      </c>
      <c r="I1860" s="1" t="s">
        <v>22</v>
      </c>
      <c r="J1860" s="3">
        <v>-60695</v>
      </c>
      <c r="K1860" s="1" t="s">
        <v>134</v>
      </c>
      <c r="L1860" s="1" t="s">
        <v>22</v>
      </c>
      <c r="M1860" s="1" t="s">
        <v>22</v>
      </c>
      <c r="N1860" s="1" t="s">
        <v>76</v>
      </c>
      <c r="O1860" s="2">
        <v>42643</v>
      </c>
      <c r="P1860" s="2">
        <v>42655</v>
      </c>
      <c r="Q1860" s="1" t="s">
        <v>23</v>
      </c>
    </row>
    <row r="1861" spans="1:17" x14ac:dyDescent="0.25">
      <c r="A1861" s="1" t="s">
        <v>24</v>
      </c>
      <c r="B1861" s="1" t="s">
        <v>25</v>
      </c>
      <c r="C1861" s="1" t="s">
        <v>76</v>
      </c>
      <c r="D1861" s="1" t="s">
        <v>676</v>
      </c>
      <c r="E1861" s="1" t="s">
        <v>541</v>
      </c>
      <c r="F1861" s="1" t="s">
        <v>19</v>
      </c>
      <c r="G1861" s="1" t="s">
        <v>59</v>
      </c>
      <c r="H1861" s="1" t="s">
        <v>21</v>
      </c>
      <c r="I1861" s="1" t="s">
        <v>22</v>
      </c>
      <c r="J1861" s="3">
        <v>617312</v>
      </c>
      <c r="K1861" s="1" t="s">
        <v>166</v>
      </c>
      <c r="L1861" s="1" t="s">
        <v>22</v>
      </c>
      <c r="M1861" s="1" t="s">
        <v>22</v>
      </c>
      <c r="N1861" s="1" t="s">
        <v>76</v>
      </c>
      <c r="O1861" s="2">
        <v>42643</v>
      </c>
      <c r="P1861" s="2">
        <v>42655</v>
      </c>
      <c r="Q1861" s="1" t="s">
        <v>23</v>
      </c>
    </row>
    <row r="1862" spans="1:17" x14ac:dyDescent="0.25">
      <c r="A1862" s="1" t="s">
        <v>206</v>
      </c>
      <c r="B1862" s="1" t="s">
        <v>541</v>
      </c>
      <c r="C1862" s="1" t="s">
        <v>1000</v>
      </c>
      <c r="D1862" s="1" t="s">
        <v>780</v>
      </c>
      <c r="E1862" s="1" t="s">
        <v>541</v>
      </c>
      <c r="F1862" s="1" t="s">
        <v>19</v>
      </c>
      <c r="G1862" s="1" t="s">
        <v>43</v>
      </c>
      <c r="H1862" s="1" t="s">
        <v>21</v>
      </c>
      <c r="I1862" s="1" t="s">
        <v>22</v>
      </c>
      <c r="J1862" s="3">
        <v>54162</v>
      </c>
      <c r="K1862" s="1" t="s">
        <v>794</v>
      </c>
      <c r="L1862" s="1" t="s">
        <v>22</v>
      </c>
      <c r="M1862" s="1" t="s">
        <v>22</v>
      </c>
      <c r="N1862" s="1" t="s">
        <v>1000</v>
      </c>
      <c r="O1862" s="2">
        <v>42643</v>
      </c>
      <c r="P1862" s="2">
        <v>42646</v>
      </c>
      <c r="Q1862" s="1" t="s">
        <v>23</v>
      </c>
    </row>
    <row r="1863" spans="1:17" x14ac:dyDescent="0.25">
      <c r="A1863" s="1" t="s">
        <v>24</v>
      </c>
      <c r="B1863" s="1" t="s">
        <v>25</v>
      </c>
      <c r="C1863" s="1" t="s">
        <v>76</v>
      </c>
      <c r="D1863" s="1" t="s">
        <v>838</v>
      </c>
      <c r="E1863" s="1" t="s">
        <v>541</v>
      </c>
      <c r="F1863" s="1" t="s">
        <v>19</v>
      </c>
      <c r="G1863" s="1" t="s">
        <v>839</v>
      </c>
      <c r="H1863" s="1" t="s">
        <v>34</v>
      </c>
      <c r="I1863" s="1" t="s">
        <v>22</v>
      </c>
      <c r="J1863" s="3">
        <v>29121</v>
      </c>
      <c r="K1863" s="1" t="s">
        <v>546</v>
      </c>
      <c r="L1863" s="1" t="s">
        <v>22</v>
      </c>
      <c r="M1863" s="1" t="s">
        <v>22</v>
      </c>
      <c r="N1863" s="1" t="s">
        <v>76</v>
      </c>
      <c r="O1863" s="2">
        <v>42643</v>
      </c>
      <c r="P1863" s="2">
        <v>42655</v>
      </c>
      <c r="Q1863" s="1" t="s">
        <v>23</v>
      </c>
    </row>
    <row r="1864" spans="1:17" x14ac:dyDescent="0.25">
      <c r="A1864" s="1" t="s">
        <v>24</v>
      </c>
      <c r="B1864" s="1" t="s">
        <v>25</v>
      </c>
      <c r="C1864" s="1" t="s">
        <v>76</v>
      </c>
      <c r="D1864" s="1" t="s">
        <v>629</v>
      </c>
      <c r="E1864" s="1" t="s">
        <v>541</v>
      </c>
      <c r="F1864" s="1" t="s">
        <v>19</v>
      </c>
      <c r="G1864" s="1" t="s">
        <v>44</v>
      </c>
      <c r="H1864" s="1" t="s">
        <v>34</v>
      </c>
      <c r="I1864" s="1" t="s">
        <v>22</v>
      </c>
      <c r="J1864" s="3">
        <v>-3892796</v>
      </c>
      <c r="K1864" s="1" t="s">
        <v>176</v>
      </c>
      <c r="L1864" s="1" t="s">
        <v>22</v>
      </c>
      <c r="M1864" s="1" t="s">
        <v>22</v>
      </c>
      <c r="N1864" s="1" t="s">
        <v>76</v>
      </c>
      <c r="O1864" s="2">
        <v>42643</v>
      </c>
      <c r="P1864" s="2">
        <v>42655</v>
      </c>
      <c r="Q1864" s="1" t="s">
        <v>23</v>
      </c>
    </row>
    <row r="1865" spans="1:17" x14ac:dyDescent="0.25">
      <c r="A1865" s="1" t="s">
        <v>24</v>
      </c>
      <c r="B1865" s="1" t="s">
        <v>25</v>
      </c>
      <c r="C1865" s="1" t="s">
        <v>131</v>
      </c>
      <c r="D1865" s="1" t="s">
        <v>719</v>
      </c>
      <c r="E1865" s="1" t="s">
        <v>541</v>
      </c>
      <c r="F1865" s="1" t="s">
        <v>19</v>
      </c>
      <c r="G1865" s="1" t="s">
        <v>65</v>
      </c>
      <c r="H1865" s="1" t="s">
        <v>49</v>
      </c>
      <c r="I1865" s="1" t="s">
        <v>22</v>
      </c>
      <c r="J1865" s="3">
        <v>-2868</v>
      </c>
      <c r="K1865" s="1" t="s">
        <v>35</v>
      </c>
      <c r="L1865" s="1" t="s">
        <v>22</v>
      </c>
      <c r="M1865" s="1" t="s">
        <v>22</v>
      </c>
      <c r="N1865" s="1" t="s">
        <v>75</v>
      </c>
      <c r="O1865" s="2">
        <v>42643</v>
      </c>
      <c r="P1865" s="2">
        <v>42655</v>
      </c>
      <c r="Q1865" s="1" t="s">
        <v>23</v>
      </c>
    </row>
    <row r="1866" spans="1:17" x14ac:dyDescent="0.25">
      <c r="A1866" s="1" t="s">
        <v>24</v>
      </c>
      <c r="B1866" s="1" t="s">
        <v>25</v>
      </c>
      <c r="C1866" s="1" t="s">
        <v>131</v>
      </c>
      <c r="D1866" s="1" t="s">
        <v>845</v>
      </c>
      <c r="E1866" s="1" t="s">
        <v>541</v>
      </c>
      <c r="F1866" s="1" t="s">
        <v>19</v>
      </c>
      <c r="G1866" s="1" t="s">
        <v>48</v>
      </c>
      <c r="H1866" s="1" t="s">
        <v>49</v>
      </c>
      <c r="I1866" s="1" t="s">
        <v>22</v>
      </c>
      <c r="J1866" s="3">
        <v>92578</v>
      </c>
      <c r="K1866" s="1" t="s">
        <v>35</v>
      </c>
      <c r="L1866" s="1" t="s">
        <v>22</v>
      </c>
      <c r="M1866" s="1" t="s">
        <v>22</v>
      </c>
      <c r="N1866" s="1" t="s">
        <v>75</v>
      </c>
      <c r="O1866" s="2">
        <v>42643</v>
      </c>
      <c r="P1866" s="2">
        <v>42655</v>
      </c>
      <c r="Q1866" s="1" t="s">
        <v>23</v>
      </c>
    </row>
    <row r="1867" spans="1:17" x14ac:dyDescent="0.25">
      <c r="A1867" s="1" t="s">
        <v>24</v>
      </c>
      <c r="B1867" s="1" t="s">
        <v>25</v>
      </c>
      <c r="C1867" s="1" t="s">
        <v>131</v>
      </c>
      <c r="D1867" s="1" t="s">
        <v>720</v>
      </c>
      <c r="E1867" s="1" t="s">
        <v>541</v>
      </c>
      <c r="F1867" s="1" t="s">
        <v>19</v>
      </c>
      <c r="G1867" s="1" t="s">
        <v>380</v>
      </c>
      <c r="H1867" s="1" t="s">
        <v>49</v>
      </c>
      <c r="I1867" s="1" t="s">
        <v>22</v>
      </c>
      <c r="J1867" s="3">
        <v>-335111</v>
      </c>
      <c r="K1867" s="1" t="s">
        <v>35</v>
      </c>
      <c r="L1867" s="1" t="s">
        <v>22</v>
      </c>
      <c r="M1867" s="1" t="s">
        <v>22</v>
      </c>
      <c r="N1867" s="1" t="s">
        <v>75</v>
      </c>
      <c r="O1867" s="2">
        <v>42643</v>
      </c>
      <c r="P1867" s="2">
        <v>42655</v>
      </c>
      <c r="Q1867" s="1" t="s">
        <v>23</v>
      </c>
    </row>
    <row r="1868" spans="1:17" x14ac:dyDescent="0.25">
      <c r="A1868" s="1" t="s">
        <v>24</v>
      </c>
      <c r="B1868" s="1" t="s">
        <v>25</v>
      </c>
      <c r="C1868" s="1" t="s">
        <v>131</v>
      </c>
      <c r="D1868" s="1" t="s">
        <v>629</v>
      </c>
      <c r="E1868" s="1" t="s">
        <v>541</v>
      </c>
      <c r="F1868" s="1" t="s">
        <v>19</v>
      </c>
      <c r="G1868" s="1" t="s">
        <v>44</v>
      </c>
      <c r="H1868" s="1" t="s">
        <v>34</v>
      </c>
      <c r="I1868" s="1" t="s">
        <v>22</v>
      </c>
      <c r="J1868" s="3">
        <v>2281295</v>
      </c>
      <c r="K1868" s="1" t="s">
        <v>35</v>
      </c>
      <c r="L1868" s="1" t="s">
        <v>22</v>
      </c>
      <c r="M1868" s="1" t="s">
        <v>22</v>
      </c>
      <c r="N1868" s="1" t="s">
        <v>75</v>
      </c>
      <c r="O1868" s="2">
        <v>42643</v>
      </c>
      <c r="P1868" s="2">
        <v>42655</v>
      </c>
      <c r="Q1868" s="1" t="s">
        <v>23</v>
      </c>
    </row>
    <row r="1869" spans="1:17" x14ac:dyDescent="0.25">
      <c r="A1869" s="1" t="s">
        <v>24</v>
      </c>
      <c r="B1869" s="1" t="s">
        <v>25</v>
      </c>
      <c r="C1869" s="1" t="s">
        <v>131</v>
      </c>
      <c r="D1869" s="1" t="s">
        <v>683</v>
      </c>
      <c r="E1869" s="1" t="s">
        <v>541</v>
      </c>
      <c r="F1869" s="1" t="s">
        <v>19</v>
      </c>
      <c r="G1869" s="1" t="s">
        <v>82</v>
      </c>
      <c r="H1869" s="1" t="s">
        <v>21</v>
      </c>
      <c r="I1869" s="1" t="s">
        <v>22</v>
      </c>
      <c r="J1869" s="3">
        <v>-60162</v>
      </c>
      <c r="K1869" s="1" t="s">
        <v>35</v>
      </c>
      <c r="L1869" s="1" t="s">
        <v>22</v>
      </c>
      <c r="M1869" s="1" t="s">
        <v>22</v>
      </c>
      <c r="N1869" s="1" t="s">
        <v>75</v>
      </c>
      <c r="O1869" s="2">
        <v>42643</v>
      </c>
      <c r="P1869" s="2">
        <v>42655</v>
      </c>
      <c r="Q1869" s="1" t="s">
        <v>23</v>
      </c>
    </row>
    <row r="1870" spans="1:17" x14ac:dyDescent="0.25">
      <c r="A1870" s="1" t="s">
        <v>24</v>
      </c>
      <c r="B1870" s="1" t="s">
        <v>25</v>
      </c>
      <c r="C1870" s="1" t="s">
        <v>131</v>
      </c>
      <c r="D1870" s="1" t="s">
        <v>716</v>
      </c>
      <c r="E1870" s="1" t="s">
        <v>541</v>
      </c>
      <c r="F1870" s="1" t="s">
        <v>19</v>
      </c>
      <c r="G1870" s="1" t="s">
        <v>114</v>
      </c>
      <c r="H1870" s="1" t="s">
        <v>49</v>
      </c>
      <c r="I1870" s="1" t="s">
        <v>22</v>
      </c>
      <c r="J1870" s="3">
        <v>-62668</v>
      </c>
      <c r="K1870" s="1" t="s">
        <v>35</v>
      </c>
      <c r="L1870" s="1" t="s">
        <v>22</v>
      </c>
      <c r="M1870" s="1" t="s">
        <v>22</v>
      </c>
      <c r="N1870" s="1" t="s">
        <v>75</v>
      </c>
      <c r="O1870" s="2">
        <v>42643</v>
      </c>
      <c r="P1870" s="2">
        <v>42655</v>
      </c>
      <c r="Q1870" s="1" t="s">
        <v>23</v>
      </c>
    </row>
    <row r="1871" spans="1:17" x14ac:dyDescent="0.25">
      <c r="A1871" s="1" t="s">
        <v>24</v>
      </c>
      <c r="B1871" s="1" t="s">
        <v>25</v>
      </c>
      <c r="C1871" s="1" t="s">
        <v>131</v>
      </c>
      <c r="D1871" s="1" t="s">
        <v>720</v>
      </c>
      <c r="E1871" s="1" t="s">
        <v>541</v>
      </c>
      <c r="F1871" s="1" t="s">
        <v>19</v>
      </c>
      <c r="G1871" s="1" t="s">
        <v>380</v>
      </c>
      <c r="H1871" s="1" t="s">
        <v>49</v>
      </c>
      <c r="I1871" s="1" t="s">
        <v>22</v>
      </c>
      <c r="J1871" s="3">
        <v>98</v>
      </c>
      <c r="K1871" s="1" t="s">
        <v>35</v>
      </c>
      <c r="L1871" s="1" t="s">
        <v>22</v>
      </c>
      <c r="M1871" s="1" t="s">
        <v>22</v>
      </c>
      <c r="N1871" s="1" t="s">
        <v>75</v>
      </c>
      <c r="O1871" s="2">
        <v>42643</v>
      </c>
      <c r="P1871" s="2">
        <v>42655</v>
      </c>
      <c r="Q1871" s="1" t="s">
        <v>23</v>
      </c>
    </row>
    <row r="1872" spans="1:17" x14ac:dyDescent="0.25">
      <c r="A1872" s="1" t="s">
        <v>24</v>
      </c>
      <c r="B1872" s="1" t="s">
        <v>25</v>
      </c>
      <c r="C1872" s="1" t="s">
        <v>76</v>
      </c>
      <c r="D1872" s="1" t="s">
        <v>716</v>
      </c>
      <c r="E1872" s="1" t="s">
        <v>541</v>
      </c>
      <c r="F1872" s="1" t="s">
        <v>19</v>
      </c>
      <c r="G1872" s="1" t="s">
        <v>114</v>
      </c>
      <c r="H1872" s="1" t="s">
        <v>49</v>
      </c>
      <c r="I1872" s="1" t="s">
        <v>22</v>
      </c>
      <c r="J1872" s="3">
        <v>-5327</v>
      </c>
      <c r="K1872" s="1" t="s">
        <v>115</v>
      </c>
      <c r="L1872" s="1" t="s">
        <v>22</v>
      </c>
      <c r="M1872" s="1" t="s">
        <v>22</v>
      </c>
      <c r="N1872" s="1" t="s">
        <v>76</v>
      </c>
      <c r="O1872" s="2">
        <v>42643</v>
      </c>
      <c r="P1872" s="2">
        <v>42655</v>
      </c>
      <c r="Q1872" s="1" t="s">
        <v>23</v>
      </c>
    </row>
    <row r="1873" spans="1:17" x14ac:dyDescent="0.25">
      <c r="A1873" s="1" t="s">
        <v>24</v>
      </c>
      <c r="B1873" s="1" t="s">
        <v>25</v>
      </c>
      <c r="C1873" s="1" t="s">
        <v>76</v>
      </c>
      <c r="D1873" s="1" t="s">
        <v>681</v>
      </c>
      <c r="E1873" s="1" t="s">
        <v>541</v>
      </c>
      <c r="F1873" s="1" t="s">
        <v>19</v>
      </c>
      <c r="G1873" s="1" t="s">
        <v>187</v>
      </c>
      <c r="H1873" s="1" t="s">
        <v>21</v>
      </c>
      <c r="I1873" s="1" t="s">
        <v>22</v>
      </c>
      <c r="J1873" s="3">
        <v>153271</v>
      </c>
      <c r="K1873" s="1" t="s">
        <v>225</v>
      </c>
      <c r="L1873" s="1" t="s">
        <v>22</v>
      </c>
      <c r="M1873" s="1" t="s">
        <v>22</v>
      </c>
      <c r="N1873" s="1" t="s">
        <v>76</v>
      </c>
      <c r="O1873" s="2">
        <v>42643</v>
      </c>
      <c r="P1873" s="2">
        <v>42655</v>
      </c>
      <c r="Q1873" s="1" t="s">
        <v>23</v>
      </c>
    </row>
    <row r="1874" spans="1:17" x14ac:dyDescent="0.25">
      <c r="A1874" s="1" t="s">
        <v>24</v>
      </c>
      <c r="B1874" s="1" t="s">
        <v>25</v>
      </c>
      <c r="C1874" s="1" t="s">
        <v>76</v>
      </c>
      <c r="D1874" s="1" t="s">
        <v>719</v>
      </c>
      <c r="E1874" s="1" t="s">
        <v>541</v>
      </c>
      <c r="F1874" s="1" t="s">
        <v>19</v>
      </c>
      <c r="G1874" s="1" t="s">
        <v>65</v>
      </c>
      <c r="H1874" s="1" t="s">
        <v>49</v>
      </c>
      <c r="I1874" s="1" t="s">
        <v>22</v>
      </c>
      <c r="J1874" s="3">
        <v>-2086</v>
      </c>
      <c r="K1874" s="1" t="s">
        <v>66</v>
      </c>
      <c r="L1874" s="1" t="s">
        <v>22</v>
      </c>
      <c r="M1874" s="1" t="s">
        <v>22</v>
      </c>
      <c r="N1874" s="1" t="s">
        <v>76</v>
      </c>
      <c r="O1874" s="2">
        <v>42643</v>
      </c>
      <c r="P1874" s="2">
        <v>42655</v>
      </c>
      <c r="Q1874" s="1" t="s">
        <v>23</v>
      </c>
    </row>
    <row r="1875" spans="1:17" x14ac:dyDescent="0.25">
      <c r="A1875" s="1" t="s">
        <v>24</v>
      </c>
      <c r="B1875" s="1" t="s">
        <v>25</v>
      </c>
      <c r="C1875" s="1" t="s">
        <v>76</v>
      </c>
      <c r="D1875" s="1" t="s">
        <v>845</v>
      </c>
      <c r="E1875" s="1" t="s">
        <v>541</v>
      </c>
      <c r="F1875" s="1" t="s">
        <v>19</v>
      </c>
      <c r="G1875" s="1" t="s">
        <v>48</v>
      </c>
      <c r="H1875" s="1" t="s">
        <v>49</v>
      </c>
      <c r="I1875" s="1" t="s">
        <v>22</v>
      </c>
      <c r="J1875" s="3">
        <v>-138867</v>
      </c>
      <c r="K1875" s="1" t="s">
        <v>88</v>
      </c>
      <c r="L1875" s="1" t="s">
        <v>22</v>
      </c>
      <c r="M1875" s="1" t="s">
        <v>22</v>
      </c>
      <c r="N1875" s="1" t="s">
        <v>76</v>
      </c>
      <c r="O1875" s="2">
        <v>42643</v>
      </c>
      <c r="P1875" s="2">
        <v>42655</v>
      </c>
      <c r="Q1875" s="1" t="s">
        <v>23</v>
      </c>
    </row>
    <row r="1876" spans="1:17" x14ac:dyDescent="0.25">
      <c r="A1876" s="1" t="s">
        <v>24</v>
      </c>
      <c r="B1876" s="1" t="s">
        <v>25</v>
      </c>
      <c r="C1876" s="1" t="s">
        <v>76</v>
      </c>
      <c r="D1876" s="1" t="s">
        <v>720</v>
      </c>
      <c r="E1876" s="1" t="s">
        <v>541</v>
      </c>
      <c r="F1876" s="1" t="s">
        <v>19</v>
      </c>
      <c r="G1876" s="1" t="s">
        <v>380</v>
      </c>
      <c r="H1876" s="1" t="s">
        <v>49</v>
      </c>
      <c r="I1876" s="1" t="s">
        <v>22</v>
      </c>
      <c r="J1876" s="3">
        <v>406311</v>
      </c>
      <c r="K1876" s="1" t="s">
        <v>472</v>
      </c>
      <c r="L1876" s="1" t="s">
        <v>22</v>
      </c>
      <c r="M1876" s="1" t="s">
        <v>22</v>
      </c>
      <c r="N1876" s="1" t="s">
        <v>76</v>
      </c>
      <c r="O1876" s="2">
        <v>42643</v>
      </c>
      <c r="P1876" s="2">
        <v>42655</v>
      </c>
      <c r="Q1876" s="1" t="s">
        <v>23</v>
      </c>
    </row>
    <row r="1877" spans="1:17" x14ac:dyDescent="0.25">
      <c r="A1877" s="1" t="s">
        <v>24</v>
      </c>
      <c r="B1877" s="1" t="s">
        <v>25</v>
      </c>
      <c r="C1877" s="1" t="s">
        <v>76</v>
      </c>
      <c r="D1877" s="1" t="s">
        <v>629</v>
      </c>
      <c r="E1877" s="1" t="s">
        <v>541</v>
      </c>
      <c r="F1877" s="1" t="s">
        <v>19</v>
      </c>
      <c r="G1877" s="1" t="s">
        <v>44</v>
      </c>
      <c r="H1877" s="1" t="s">
        <v>34</v>
      </c>
      <c r="I1877" s="1" t="s">
        <v>22</v>
      </c>
      <c r="J1877" s="3">
        <v>333581</v>
      </c>
      <c r="K1877" s="1" t="s">
        <v>84</v>
      </c>
      <c r="L1877" s="1" t="s">
        <v>22</v>
      </c>
      <c r="M1877" s="1" t="s">
        <v>22</v>
      </c>
      <c r="N1877" s="1" t="s">
        <v>76</v>
      </c>
      <c r="O1877" s="2">
        <v>42643</v>
      </c>
      <c r="P1877" s="2">
        <v>42655</v>
      </c>
      <c r="Q1877" s="1" t="s">
        <v>23</v>
      </c>
    </row>
    <row r="1878" spans="1:17" x14ac:dyDescent="0.25">
      <c r="A1878" s="1" t="s">
        <v>24</v>
      </c>
      <c r="B1878" s="1" t="s">
        <v>25</v>
      </c>
      <c r="C1878" s="1" t="s">
        <v>76</v>
      </c>
      <c r="D1878" s="1" t="s">
        <v>683</v>
      </c>
      <c r="E1878" s="1" t="s">
        <v>541</v>
      </c>
      <c r="F1878" s="1" t="s">
        <v>19</v>
      </c>
      <c r="G1878" s="1" t="s">
        <v>82</v>
      </c>
      <c r="H1878" s="1" t="s">
        <v>21</v>
      </c>
      <c r="I1878" s="1" t="s">
        <v>22</v>
      </c>
      <c r="J1878" s="3">
        <v>86338</v>
      </c>
      <c r="K1878" s="1" t="s">
        <v>83</v>
      </c>
      <c r="L1878" s="1" t="s">
        <v>22</v>
      </c>
      <c r="M1878" s="1" t="s">
        <v>22</v>
      </c>
      <c r="N1878" s="1" t="s">
        <v>76</v>
      </c>
      <c r="O1878" s="2">
        <v>42643</v>
      </c>
      <c r="P1878" s="2">
        <v>42655</v>
      </c>
      <c r="Q1878" s="1" t="s">
        <v>23</v>
      </c>
    </row>
    <row r="1879" spans="1:17" x14ac:dyDescent="0.25">
      <c r="A1879" s="1" t="s">
        <v>24</v>
      </c>
      <c r="B1879" s="1" t="s">
        <v>25</v>
      </c>
      <c r="C1879" s="1" t="s">
        <v>76</v>
      </c>
      <c r="D1879" s="1" t="s">
        <v>720</v>
      </c>
      <c r="E1879" s="1" t="s">
        <v>541</v>
      </c>
      <c r="F1879" s="1" t="s">
        <v>19</v>
      </c>
      <c r="G1879" s="1" t="s">
        <v>380</v>
      </c>
      <c r="H1879" s="1" t="s">
        <v>49</v>
      </c>
      <c r="I1879" s="1" t="s">
        <v>22</v>
      </c>
      <c r="J1879" s="3">
        <v>-98</v>
      </c>
      <c r="K1879" s="1" t="s">
        <v>472</v>
      </c>
      <c r="L1879" s="1" t="s">
        <v>22</v>
      </c>
      <c r="M1879" s="1" t="s">
        <v>22</v>
      </c>
      <c r="N1879" s="1" t="s">
        <v>76</v>
      </c>
      <c r="O1879" s="2">
        <v>42643</v>
      </c>
      <c r="P1879" s="2">
        <v>42655</v>
      </c>
      <c r="Q1879" s="1" t="s">
        <v>23</v>
      </c>
    </row>
    <row r="1880" spans="1:17" x14ac:dyDescent="0.25">
      <c r="A1880" s="1" t="s">
        <v>24</v>
      </c>
      <c r="B1880" s="1" t="s">
        <v>25</v>
      </c>
      <c r="C1880" s="1" t="s">
        <v>76</v>
      </c>
      <c r="D1880" s="1" t="s">
        <v>713</v>
      </c>
      <c r="E1880" s="1" t="s">
        <v>541</v>
      </c>
      <c r="F1880" s="1" t="s">
        <v>19</v>
      </c>
      <c r="G1880" s="1" t="s">
        <v>388</v>
      </c>
      <c r="H1880" s="1" t="s">
        <v>21</v>
      </c>
      <c r="I1880" s="1" t="s">
        <v>22</v>
      </c>
      <c r="J1880" s="3">
        <v>1736</v>
      </c>
      <c r="K1880" s="1" t="s">
        <v>463</v>
      </c>
      <c r="L1880" s="1" t="s">
        <v>22</v>
      </c>
      <c r="M1880" s="1" t="s">
        <v>22</v>
      </c>
      <c r="N1880" s="1" t="s">
        <v>76</v>
      </c>
      <c r="O1880" s="2">
        <v>42643</v>
      </c>
      <c r="P1880" s="2">
        <v>42655</v>
      </c>
      <c r="Q1880" s="1" t="s">
        <v>23</v>
      </c>
    </row>
    <row r="1881" spans="1:17" x14ac:dyDescent="0.25">
      <c r="A1881" s="1" t="s">
        <v>24</v>
      </c>
      <c r="B1881" s="1" t="s">
        <v>25</v>
      </c>
      <c r="C1881" s="1" t="s">
        <v>520</v>
      </c>
      <c r="D1881" s="1" t="s">
        <v>988</v>
      </c>
      <c r="E1881" s="1" t="s">
        <v>541</v>
      </c>
      <c r="F1881" s="1" t="s">
        <v>19</v>
      </c>
      <c r="G1881" s="1" t="s">
        <v>192</v>
      </c>
      <c r="H1881" s="1" t="s">
        <v>21</v>
      </c>
      <c r="I1881" s="1" t="s">
        <v>22</v>
      </c>
      <c r="J1881" s="3">
        <v>-39596</v>
      </c>
      <c r="K1881" s="1" t="s">
        <v>521</v>
      </c>
      <c r="L1881" s="1" t="s">
        <v>22</v>
      </c>
      <c r="M1881" s="1" t="s">
        <v>22</v>
      </c>
      <c r="N1881" s="1" t="s">
        <v>520</v>
      </c>
      <c r="O1881" s="2">
        <v>42643</v>
      </c>
      <c r="P1881" s="2">
        <v>42655</v>
      </c>
      <c r="Q1881" s="1" t="s">
        <v>23</v>
      </c>
    </row>
    <row r="1882" spans="1:17" x14ac:dyDescent="0.25">
      <c r="A1882" s="1" t="s">
        <v>24</v>
      </c>
      <c r="B1882" s="1" t="s">
        <v>25</v>
      </c>
      <c r="C1882" s="1" t="s">
        <v>76</v>
      </c>
      <c r="D1882" s="1" t="s">
        <v>629</v>
      </c>
      <c r="E1882" s="1" t="s">
        <v>541</v>
      </c>
      <c r="F1882" s="1" t="s">
        <v>19</v>
      </c>
      <c r="G1882" s="1" t="s">
        <v>44</v>
      </c>
      <c r="H1882" s="1" t="s">
        <v>34</v>
      </c>
      <c r="I1882" s="1" t="s">
        <v>22</v>
      </c>
      <c r="J1882" s="3">
        <v>-576161</v>
      </c>
      <c r="K1882" s="1" t="s">
        <v>45</v>
      </c>
      <c r="L1882" s="1" t="s">
        <v>22</v>
      </c>
      <c r="M1882" s="1" t="s">
        <v>22</v>
      </c>
      <c r="N1882" s="1" t="s">
        <v>76</v>
      </c>
      <c r="O1882" s="2">
        <v>42643</v>
      </c>
      <c r="P1882" s="2">
        <v>42655</v>
      </c>
      <c r="Q1882" s="1" t="s">
        <v>23</v>
      </c>
    </row>
    <row r="1883" spans="1:17" x14ac:dyDescent="0.25">
      <c r="A1883" s="1" t="s">
        <v>24</v>
      </c>
      <c r="B1883" s="1" t="s">
        <v>25</v>
      </c>
      <c r="C1883" s="1" t="s">
        <v>76</v>
      </c>
      <c r="D1883" s="1" t="s">
        <v>629</v>
      </c>
      <c r="E1883" s="1" t="s">
        <v>541</v>
      </c>
      <c r="F1883" s="1" t="s">
        <v>19</v>
      </c>
      <c r="G1883" s="1" t="s">
        <v>44</v>
      </c>
      <c r="H1883" s="1" t="s">
        <v>34</v>
      </c>
      <c r="I1883" s="1" t="s">
        <v>22</v>
      </c>
      <c r="J1883" s="3">
        <v>-4146</v>
      </c>
      <c r="K1883" s="1" t="s">
        <v>46</v>
      </c>
      <c r="L1883" s="1" t="s">
        <v>22</v>
      </c>
      <c r="M1883" s="1" t="s">
        <v>22</v>
      </c>
      <c r="N1883" s="1" t="s">
        <v>76</v>
      </c>
      <c r="O1883" s="2">
        <v>42643</v>
      </c>
      <c r="P1883" s="2">
        <v>42655</v>
      </c>
      <c r="Q1883" s="1" t="s">
        <v>23</v>
      </c>
    </row>
    <row r="1884" spans="1:17" x14ac:dyDescent="0.25">
      <c r="A1884" s="1" t="s">
        <v>24</v>
      </c>
      <c r="B1884" s="1" t="s">
        <v>25</v>
      </c>
      <c r="C1884" s="1" t="s">
        <v>131</v>
      </c>
      <c r="D1884" s="1" t="s">
        <v>681</v>
      </c>
      <c r="E1884" s="1" t="s">
        <v>541</v>
      </c>
      <c r="F1884" s="1" t="s">
        <v>19</v>
      </c>
      <c r="G1884" s="1" t="s">
        <v>187</v>
      </c>
      <c r="H1884" s="1" t="s">
        <v>21</v>
      </c>
      <c r="I1884" s="1" t="s">
        <v>22</v>
      </c>
      <c r="J1884" s="3">
        <v>-102180</v>
      </c>
      <c r="K1884" s="1" t="s">
        <v>35</v>
      </c>
      <c r="L1884" s="1" t="s">
        <v>22</v>
      </c>
      <c r="M1884" s="1" t="s">
        <v>22</v>
      </c>
      <c r="N1884" s="1" t="s">
        <v>75</v>
      </c>
      <c r="O1884" s="2">
        <v>42643</v>
      </c>
      <c r="P1884" s="2">
        <v>42655</v>
      </c>
      <c r="Q1884" s="1" t="s">
        <v>23</v>
      </c>
    </row>
    <row r="1885" spans="1:17" x14ac:dyDescent="0.25">
      <c r="A1885" s="1" t="s">
        <v>24</v>
      </c>
      <c r="B1885" s="1" t="s">
        <v>25</v>
      </c>
      <c r="C1885" s="1" t="s">
        <v>131</v>
      </c>
      <c r="D1885" s="1" t="s">
        <v>713</v>
      </c>
      <c r="E1885" s="1" t="s">
        <v>541</v>
      </c>
      <c r="F1885" s="1" t="s">
        <v>19</v>
      </c>
      <c r="G1885" s="1" t="s">
        <v>388</v>
      </c>
      <c r="H1885" s="1" t="s">
        <v>21</v>
      </c>
      <c r="I1885" s="1" t="s">
        <v>22</v>
      </c>
      <c r="J1885" s="3">
        <v>-1157</v>
      </c>
      <c r="K1885" s="1" t="s">
        <v>35</v>
      </c>
      <c r="L1885" s="1" t="s">
        <v>22</v>
      </c>
      <c r="M1885" s="1" t="s">
        <v>22</v>
      </c>
      <c r="N1885" s="1" t="s">
        <v>75</v>
      </c>
      <c r="O1885" s="2">
        <v>42643</v>
      </c>
      <c r="P1885" s="2">
        <v>42655</v>
      </c>
      <c r="Q1885" s="1" t="s">
        <v>23</v>
      </c>
    </row>
    <row r="1886" spans="1:17" x14ac:dyDescent="0.25">
      <c r="A1886" s="1" t="s">
        <v>206</v>
      </c>
      <c r="B1886" s="1" t="s">
        <v>541</v>
      </c>
      <c r="C1886" s="1" t="s">
        <v>1001</v>
      </c>
      <c r="D1886" s="1" t="s">
        <v>780</v>
      </c>
      <c r="E1886" s="1" t="s">
        <v>541</v>
      </c>
      <c r="F1886" s="1" t="s">
        <v>19</v>
      </c>
      <c r="G1886" s="1" t="s">
        <v>43</v>
      </c>
      <c r="H1886" s="1" t="s">
        <v>21</v>
      </c>
      <c r="I1886" s="1" t="s">
        <v>22</v>
      </c>
      <c r="J1886" s="3">
        <v>54162</v>
      </c>
      <c r="K1886" s="1" t="s">
        <v>794</v>
      </c>
      <c r="L1886" s="1" t="s">
        <v>22</v>
      </c>
      <c r="M1886" s="1" t="s">
        <v>22</v>
      </c>
      <c r="N1886" s="1" t="s">
        <v>1001</v>
      </c>
      <c r="O1886" s="2">
        <v>42674</v>
      </c>
      <c r="P1886" s="2">
        <v>42675</v>
      </c>
      <c r="Q1886" s="1" t="s">
        <v>23</v>
      </c>
    </row>
    <row r="1887" spans="1:17" x14ac:dyDescent="0.25">
      <c r="A1887" s="1" t="s">
        <v>206</v>
      </c>
      <c r="B1887" s="1" t="s">
        <v>541</v>
      </c>
      <c r="C1887" s="1" t="s">
        <v>1002</v>
      </c>
      <c r="D1887" s="1" t="s">
        <v>780</v>
      </c>
      <c r="E1887" s="1" t="s">
        <v>541</v>
      </c>
      <c r="F1887" s="1" t="s">
        <v>19</v>
      </c>
      <c r="G1887" s="1" t="s">
        <v>43</v>
      </c>
      <c r="H1887" s="1" t="s">
        <v>21</v>
      </c>
      <c r="I1887" s="1" t="s">
        <v>22</v>
      </c>
      <c r="J1887" s="3">
        <v>54162</v>
      </c>
      <c r="K1887" s="1" t="s">
        <v>794</v>
      </c>
      <c r="L1887" s="1" t="s">
        <v>22</v>
      </c>
      <c r="M1887" s="1" t="s">
        <v>22</v>
      </c>
      <c r="N1887" s="1" t="s">
        <v>1002</v>
      </c>
      <c r="O1887" s="2">
        <v>42704</v>
      </c>
      <c r="P1887" s="2">
        <v>42705</v>
      </c>
      <c r="Q1887" s="1" t="s">
        <v>23</v>
      </c>
    </row>
    <row r="1888" spans="1:17" x14ac:dyDescent="0.25">
      <c r="A1888" s="1" t="s">
        <v>89</v>
      </c>
      <c r="B1888" s="1" t="s">
        <v>25</v>
      </c>
      <c r="C1888" s="1" t="s">
        <v>90</v>
      </c>
      <c r="D1888" s="1" t="s">
        <v>672</v>
      </c>
      <c r="E1888" s="1" t="s">
        <v>541</v>
      </c>
      <c r="F1888" s="1" t="s">
        <v>19</v>
      </c>
      <c r="G1888" s="1" t="s">
        <v>228</v>
      </c>
      <c r="H1888" s="1" t="s">
        <v>21</v>
      </c>
      <c r="I1888" s="1" t="s">
        <v>22</v>
      </c>
      <c r="J1888" s="3">
        <v>11</v>
      </c>
      <c r="K1888" s="1" t="s">
        <v>257</v>
      </c>
      <c r="L1888" s="1" t="s">
        <v>22</v>
      </c>
      <c r="M1888" s="1" t="s">
        <v>22</v>
      </c>
      <c r="N1888" s="1" t="s">
        <v>90</v>
      </c>
      <c r="O1888" s="2">
        <v>42704</v>
      </c>
      <c r="P1888" s="2">
        <v>42712</v>
      </c>
      <c r="Q1888" s="1" t="s">
        <v>23</v>
      </c>
    </row>
    <row r="1889" spans="1:17" x14ac:dyDescent="0.25">
      <c r="A1889" s="1" t="s">
        <v>89</v>
      </c>
      <c r="B1889" s="1" t="s">
        <v>25</v>
      </c>
      <c r="C1889" s="1" t="s">
        <v>90</v>
      </c>
      <c r="D1889" s="1" t="s">
        <v>845</v>
      </c>
      <c r="E1889" s="1" t="s">
        <v>541</v>
      </c>
      <c r="F1889" s="1" t="s">
        <v>19</v>
      </c>
      <c r="G1889" s="1" t="s">
        <v>48</v>
      </c>
      <c r="H1889" s="1" t="s">
        <v>49</v>
      </c>
      <c r="I1889" s="1" t="s">
        <v>22</v>
      </c>
      <c r="J1889" s="3">
        <v>-3378</v>
      </c>
      <c r="K1889" s="1" t="s">
        <v>91</v>
      </c>
      <c r="L1889" s="1" t="s">
        <v>22</v>
      </c>
      <c r="M1889" s="1" t="s">
        <v>22</v>
      </c>
      <c r="N1889" s="1" t="s">
        <v>90</v>
      </c>
      <c r="O1889" s="2">
        <v>42704</v>
      </c>
      <c r="P1889" s="2">
        <v>42712</v>
      </c>
      <c r="Q1889" s="1" t="s">
        <v>23</v>
      </c>
    </row>
    <row r="1890" spans="1:17" x14ac:dyDescent="0.25">
      <c r="A1890" s="1" t="s">
        <v>89</v>
      </c>
      <c r="B1890" s="1" t="s">
        <v>25</v>
      </c>
      <c r="C1890" s="1" t="s">
        <v>132</v>
      </c>
      <c r="D1890" s="1" t="s">
        <v>676</v>
      </c>
      <c r="E1890" s="1" t="s">
        <v>541</v>
      </c>
      <c r="F1890" s="1" t="s">
        <v>19</v>
      </c>
      <c r="G1890" s="1" t="s">
        <v>59</v>
      </c>
      <c r="H1890" s="1" t="s">
        <v>21</v>
      </c>
      <c r="I1890" s="1" t="s">
        <v>22</v>
      </c>
      <c r="J1890" s="3">
        <v>5811</v>
      </c>
      <c r="K1890" s="1" t="s">
        <v>133</v>
      </c>
      <c r="L1890" s="1" t="s">
        <v>22</v>
      </c>
      <c r="M1890" s="1" t="s">
        <v>22</v>
      </c>
      <c r="N1890" s="1" t="s">
        <v>132</v>
      </c>
      <c r="O1890" s="2">
        <v>42735</v>
      </c>
      <c r="P1890" s="2">
        <v>42741</v>
      </c>
      <c r="Q1890" s="1" t="s">
        <v>23</v>
      </c>
    </row>
    <row r="1891" spans="1:17" x14ac:dyDescent="0.25">
      <c r="A1891" s="1" t="s">
        <v>24</v>
      </c>
      <c r="B1891" s="1" t="s">
        <v>25</v>
      </c>
      <c r="C1891" s="1" t="s">
        <v>26</v>
      </c>
      <c r="D1891" s="1" t="s">
        <v>676</v>
      </c>
      <c r="E1891" s="1" t="s">
        <v>541</v>
      </c>
      <c r="F1891" s="1" t="s">
        <v>19</v>
      </c>
      <c r="G1891" s="1" t="s">
        <v>59</v>
      </c>
      <c r="H1891" s="1" t="s">
        <v>21</v>
      </c>
      <c r="I1891" s="1" t="s">
        <v>22</v>
      </c>
      <c r="J1891" s="3">
        <v>-73603</v>
      </c>
      <c r="K1891" s="1" t="s">
        <v>134</v>
      </c>
      <c r="L1891" s="1" t="s">
        <v>22</v>
      </c>
      <c r="M1891" s="1" t="s">
        <v>22</v>
      </c>
      <c r="N1891" s="1" t="s">
        <v>26</v>
      </c>
      <c r="O1891" s="2">
        <v>42735</v>
      </c>
      <c r="P1891" s="2">
        <v>42759</v>
      </c>
      <c r="Q1891" s="1" t="s">
        <v>23</v>
      </c>
    </row>
    <row r="1892" spans="1:17" x14ac:dyDescent="0.25">
      <c r="A1892" s="1" t="s">
        <v>89</v>
      </c>
      <c r="B1892" s="1" t="s">
        <v>25</v>
      </c>
      <c r="C1892" s="1" t="s">
        <v>123</v>
      </c>
      <c r="D1892" s="1" t="s">
        <v>676</v>
      </c>
      <c r="E1892" s="1" t="s">
        <v>541</v>
      </c>
      <c r="F1892" s="1" t="s">
        <v>19</v>
      </c>
      <c r="G1892" s="1" t="s">
        <v>59</v>
      </c>
      <c r="H1892" s="1" t="s">
        <v>21</v>
      </c>
      <c r="I1892" s="1" t="s">
        <v>22</v>
      </c>
      <c r="J1892" s="3">
        <v>61</v>
      </c>
      <c r="K1892" s="1" t="s">
        <v>165</v>
      </c>
      <c r="L1892" s="1" t="s">
        <v>22</v>
      </c>
      <c r="M1892" s="1" t="s">
        <v>22</v>
      </c>
      <c r="N1892" s="1" t="s">
        <v>123</v>
      </c>
      <c r="O1892" s="2">
        <v>42735</v>
      </c>
      <c r="P1892" s="2">
        <v>42759</v>
      </c>
      <c r="Q1892" s="1" t="s">
        <v>23</v>
      </c>
    </row>
    <row r="1893" spans="1:17" x14ac:dyDescent="0.25">
      <c r="A1893" s="1" t="s">
        <v>24</v>
      </c>
      <c r="B1893" s="1" t="s">
        <v>25</v>
      </c>
      <c r="C1893" s="1" t="s">
        <v>26</v>
      </c>
      <c r="D1893" s="1" t="s">
        <v>676</v>
      </c>
      <c r="E1893" s="1" t="s">
        <v>541</v>
      </c>
      <c r="F1893" s="1" t="s">
        <v>19</v>
      </c>
      <c r="G1893" s="1" t="s">
        <v>59</v>
      </c>
      <c r="H1893" s="1" t="s">
        <v>21</v>
      </c>
      <c r="I1893" s="1" t="s">
        <v>22</v>
      </c>
      <c r="J1893" s="3">
        <v>443904</v>
      </c>
      <c r="K1893" s="1" t="s">
        <v>166</v>
      </c>
      <c r="L1893" s="1" t="s">
        <v>22</v>
      </c>
      <c r="M1893" s="1" t="s">
        <v>22</v>
      </c>
      <c r="N1893" s="1" t="s">
        <v>26</v>
      </c>
      <c r="O1893" s="2">
        <v>42735</v>
      </c>
      <c r="P1893" s="2">
        <v>42759</v>
      </c>
      <c r="Q1893" s="1" t="s">
        <v>23</v>
      </c>
    </row>
    <row r="1894" spans="1:17" x14ac:dyDescent="0.25">
      <c r="A1894" s="1" t="s">
        <v>206</v>
      </c>
      <c r="B1894" s="1" t="s">
        <v>541</v>
      </c>
      <c r="C1894" s="1" t="s">
        <v>1003</v>
      </c>
      <c r="D1894" s="1" t="s">
        <v>780</v>
      </c>
      <c r="E1894" s="1" t="s">
        <v>541</v>
      </c>
      <c r="F1894" s="1" t="s">
        <v>19</v>
      </c>
      <c r="G1894" s="1" t="s">
        <v>43</v>
      </c>
      <c r="H1894" s="1" t="s">
        <v>21</v>
      </c>
      <c r="I1894" s="1" t="s">
        <v>22</v>
      </c>
      <c r="J1894" s="3">
        <v>54162</v>
      </c>
      <c r="K1894" s="1" t="s">
        <v>794</v>
      </c>
      <c r="L1894" s="1" t="s">
        <v>22</v>
      </c>
      <c r="M1894" s="1" t="s">
        <v>22</v>
      </c>
      <c r="N1894" s="1" t="s">
        <v>1003</v>
      </c>
      <c r="O1894" s="2">
        <v>42735</v>
      </c>
      <c r="P1894" s="2">
        <v>42739</v>
      </c>
      <c r="Q1894" s="1" t="s">
        <v>23</v>
      </c>
    </row>
    <row r="1895" spans="1:17" x14ac:dyDescent="0.25">
      <c r="A1895" s="1" t="s">
        <v>24</v>
      </c>
      <c r="B1895" s="1" t="s">
        <v>25</v>
      </c>
      <c r="C1895" s="1" t="s">
        <v>26</v>
      </c>
      <c r="D1895" s="1" t="s">
        <v>838</v>
      </c>
      <c r="E1895" s="1" t="s">
        <v>541</v>
      </c>
      <c r="F1895" s="1" t="s">
        <v>19</v>
      </c>
      <c r="G1895" s="1" t="s">
        <v>839</v>
      </c>
      <c r="H1895" s="1" t="s">
        <v>34</v>
      </c>
      <c r="I1895" s="1" t="s">
        <v>22</v>
      </c>
      <c r="J1895" s="3">
        <v>110791</v>
      </c>
      <c r="K1895" s="1" t="s">
        <v>546</v>
      </c>
      <c r="L1895" s="1" t="s">
        <v>22</v>
      </c>
      <c r="M1895" s="1" t="s">
        <v>22</v>
      </c>
      <c r="N1895" s="1" t="s">
        <v>26</v>
      </c>
      <c r="O1895" s="2">
        <v>42735</v>
      </c>
      <c r="P1895" s="2">
        <v>42759</v>
      </c>
      <c r="Q1895" s="1" t="s">
        <v>23</v>
      </c>
    </row>
    <row r="1896" spans="1:17" x14ac:dyDescent="0.25">
      <c r="A1896" s="1" t="s">
        <v>24</v>
      </c>
      <c r="B1896" s="1" t="s">
        <v>25</v>
      </c>
      <c r="C1896" s="1" t="s">
        <v>26</v>
      </c>
      <c r="D1896" s="1" t="s">
        <v>906</v>
      </c>
      <c r="E1896" s="1" t="s">
        <v>541</v>
      </c>
      <c r="F1896" s="1" t="s">
        <v>505</v>
      </c>
      <c r="G1896" s="1" t="s">
        <v>204</v>
      </c>
      <c r="H1896" s="1" t="s">
        <v>21</v>
      </c>
      <c r="I1896" s="1" t="s">
        <v>22</v>
      </c>
      <c r="J1896" s="3">
        <v>-8974</v>
      </c>
      <c r="K1896" s="1" t="s">
        <v>205</v>
      </c>
      <c r="L1896" s="1" t="s">
        <v>22</v>
      </c>
      <c r="M1896" s="1" t="s">
        <v>22</v>
      </c>
      <c r="N1896" s="1" t="s">
        <v>26</v>
      </c>
      <c r="O1896" s="2">
        <v>42735</v>
      </c>
      <c r="P1896" s="2">
        <v>42759</v>
      </c>
      <c r="Q1896" s="1" t="s">
        <v>23</v>
      </c>
    </row>
    <row r="1897" spans="1:17" x14ac:dyDescent="0.25">
      <c r="A1897" s="1" t="s">
        <v>24</v>
      </c>
      <c r="B1897" s="1" t="s">
        <v>25</v>
      </c>
      <c r="C1897" s="1" t="s">
        <v>105</v>
      </c>
      <c r="D1897" s="1" t="s">
        <v>676</v>
      </c>
      <c r="E1897" s="1" t="s">
        <v>541</v>
      </c>
      <c r="F1897" s="1" t="s">
        <v>19</v>
      </c>
      <c r="G1897" s="1" t="s">
        <v>59</v>
      </c>
      <c r="H1897" s="1" t="s">
        <v>21</v>
      </c>
      <c r="I1897" s="1" t="s">
        <v>22</v>
      </c>
      <c r="J1897" s="3">
        <v>-617312</v>
      </c>
      <c r="K1897" s="1" t="s">
        <v>101</v>
      </c>
      <c r="L1897" s="1" t="s">
        <v>22</v>
      </c>
      <c r="M1897" s="1" t="s">
        <v>22</v>
      </c>
      <c r="N1897" s="1" t="s">
        <v>76</v>
      </c>
      <c r="O1897" s="2">
        <v>42735</v>
      </c>
      <c r="P1897" s="2">
        <v>42747</v>
      </c>
      <c r="Q1897" s="1" t="s">
        <v>23</v>
      </c>
    </row>
    <row r="1898" spans="1:17" x14ac:dyDescent="0.25">
      <c r="A1898" s="1" t="s">
        <v>24</v>
      </c>
      <c r="B1898" s="1" t="s">
        <v>25</v>
      </c>
      <c r="C1898" s="1" t="s">
        <v>105</v>
      </c>
      <c r="D1898" s="1" t="s">
        <v>676</v>
      </c>
      <c r="E1898" s="1" t="s">
        <v>541</v>
      </c>
      <c r="F1898" s="1" t="s">
        <v>19</v>
      </c>
      <c r="G1898" s="1" t="s">
        <v>59</v>
      </c>
      <c r="H1898" s="1" t="s">
        <v>21</v>
      </c>
      <c r="I1898" s="1" t="s">
        <v>22</v>
      </c>
      <c r="J1898" s="3">
        <v>60695</v>
      </c>
      <c r="K1898" s="1" t="s">
        <v>101</v>
      </c>
      <c r="L1898" s="1" t="s">
        <v>22</v>
      </c>
      <c r="M1898" s="1" t="s">
        <v>22</v>
      </c>
      <c r="N1898" s="1" t="s">
        <v>76</v>
      </c>
      <c r="O1898" s="2">
        <v>42735</v>
      </c>
      <c r="P1898" s="2">
        <v>42747</v>
      </c>
      <c r="Q1898" s="1" t="s">
        <v>23</v>
      </c>
    </row>
    <row r="1899" spans="1:17" x14ac:dyDescent="0.25">
      <c r="A1899" s="1" t="s">
        <v>24</v>
      </c>
      <c r="B1899" s="1" t="s">
        <v>25</v>
      </c>
      <c r="C1899" s="1" t="s">
        <v>26</v>
      </c>
      <c r="D1899" s="1" t="s">
        <v>672</v>
      </c>
      <c r="E1899" s="1" t="s">
        <v>541</v>
      </c>
      <c r="F1899" s="1" t="s">
        <v>19</v>
      </c>
      <c r="G1899" s="1" t="s">
        <v>228</v>
      </c>
      <c r="H1899" s="1" t="s">
        <v>21</v>
      </c>
      <c r="I1899" s="1" t="s">
        <v>22</v>
      </c>
      <c r="J1899" s="3">
        <v>-71493</v>
      </c>
      <c r="K1899" s="1" t="s">
        <v>229</v>
      </c>
      <c r="L1899" s="1" t="s">
        <v>22</v>
      </c>
      <c r="M1899" s="1" t="s">
        <v>22</v>
      </c>
      <c r="N1899" s="1" t="s">
        <v>26</v>
      </c>
      <c r="O1899" s="2">
        <v>42735</v>
      </c>
      <c r="P1899" s="2">
        <v>42759</v>
      </c>
      <c r="Q1899" s="1" t="s">
        <v>23</v>
      </c>
    </row>
    <row r="1900" spans="1:17" x14ac:dyDescent="0.25">
      <c r="A1900" s="1" t="s">
        <v>24</v>
      </c>
      <c r="B1900" s="1" t="s">
        <v>25</v>
      </c>
      <c r="C1900" s="1" t="s">
        <v>105</v>
      </c>
      <c r="D1900" s="1" t="s">
        <v>838</v>
      </c>
      <c r="E1900" s="1" t="s">
        <v>541</v>
      </c>
      <c r="F1900" s="1" t="s">
        <v>19</v>
      </c>
      <c r="G1900" s="1" t="s">
        <v>839</v>
      </c>
      <c r="H1900" s="1" t="s">
        <v>34</v>
      </c>
      <c r="I1900" s="1" t="s">
        <v>22</v>
      </c>
      <c r="J1900" s="3">
        <v>-29121</v>
      </c>
      <c r="K1900" s="1" t="s">
        <v>101</v>
      </c>
      <c r="L1900" s="1" t="s">
        <v>22</v>
      </c>
      <c r="M1900" s="1" t="s">
        <v>22</v>
      </c>
      <c r="N1900" s="1" t="s">
        <v>76</v>
      </c>
      <c r="O1900" s="2">
        <v>42735</v>
      </c>
      <c r="P1900" s="2">
        <v>42747</v>
      </c>
      <c r="Q1900" s="1" t="s">
        <v>23</v>
      </c>
    </row>
    <row r="1901" spans="1:17" x14ac:dyDescent="0.25">
      <c r="A1901" s="1" t="s">
        <v>89</v>
      </c>
      <c r="B1901" s="1" t="s">
        <v>25</v>
      </c>
      <c r="C1901" s="1" t="s">
        <v>132</v>
      </c>
      <c r="D1901" s="1" t="s">
        <v>720</v>
      </c>
      <c r="E1901" s="1" t="s">
        <v>541</v>
      </c>
      <c r="F1901" s="1" t="s">
        <v>19</v>
      </c>
      <c r="G1901" s="1" t="s">
        <v>380</v>
      </c>
      <c r="H1901" s="1" t="s">
        <v>49</v>
      </c>
      <c r="I1901" s="1" t="s">
        <v>22</v>
      </c>
      <c r="J1901" s="3">
        <v>-10</v>
      </c>
      <c r="K1901" s="1" t="s">
        <v>152</v>
      </c>
      <c r="L1901" s="1" t="s">
        <v>22</v>
      </c>
      <c r="M1901" s="1" t="s">
        <v>22</v>
      </c>
      <c r="N1901" s="1" t="s">
        <v>132</v>
      </c>
      <c r="O1901" s="2">
        <v>42735</v>
      </c>
      <c r="P1901" s="2">
        <v>42741</v>
      </c>
      <c r="Q1901" s="1" t="s">
        <v>23</v>
      </c>
    </row>
    <row r="1902" spans="1:17" x14ac:dyDescent="0.25">
      <c r="A1902" s="1" t="s">
        <v>89</v>
      </c>
      <c r="B1902" s="1" t="s">
        <v>25</v>
      </c>
      <c r="C1902" s="1" t="s">
        <v>132</v>
      </c>
      <c r="D1902" s="1" t="s">
        <v>683</v>
      </c>
      <c r="E1902" s="1" t="s">
        <v>541</v>
      </c>
      <c r="F1902" s="1" t="s">
        <v>19</v>
      </c>
      <c r="G1902" s="1" t="s">
        <v>82</v>
      </c>
      <c r="H1902" s="1" t="s">
        <v>21</v>
      </c>
      <c r="I1902" s="1" t="s">
        <v>22</v>
      </c>
      <c r="J1902" s="3">
        <v>18</v>
      </c>
      <c r="K1902" s="1" t="s">
        <v>152</v>
      </c>
      <c r="L1902" s="1" t="s">
        <v>22</v>
      </c>
      <c r="M1902" s="1" t="s">
        <v>22</v>
      </c>
      <c r="N1902" s="1" t="s">
        <v>132</v>
      </c>
      <c r="O1902" s="2">
        <v>42735</v>
      </c>
      <c r="P1902" s="2">
        <v>42741</v>
      </c>
      <c r="Q1902" s="1" t="s">
        <v>23</v>
      </c>
    </row>
    <row r="1903" spans="1:17" x14ac:dyDescent="0.25">
      <c r="A1903" s="1" t="s">
        <v>89</v>
      </c>
      <c r="B1903" s="1" t="s">
        <v>25</v>
      </c>
      <c r="C1903" s="1" t="s">
        <v>132</v>
      </c>
      <c r="D1903" s="1" t="s">
        <v>906</v>
      </c>
      <c r="E1903" s="1" t="s">
        <v>541</v>
      </c>
      <c r="F1903" s="1" t="s">
        <v>505</v>
      </c>
      <c r="G1903" s="1" t="s">
        <v>204</v>
      </c>
      <c r="H1903" s="1" t="s">
        <v>21</v>
      </c>
      <c r="I1903" s="1" t="s">
        <v>22</v>
      </c>
      <c r="J1903" s="3">
        <v>2</v>
      </c>
      <c r="K1903" s="1" t="s">
        <v>133</v>
      </c>
      <c r="L1903" s="1" t="s">
        <v>22</v>
      </c>
      <c r="M1903" s="1" t="s">
        <v>22</v>
      </c>
      <c r="N1903" s="1" t="s">
        <v>132</v>
      </c>
      <c r="O1903" s="2">
        <v>42735</v>
      </c>
      <c r="P1903" s="2">
        <v>42741</v>
      </c>
      <c r="Q1903" s="1" t="s">
        <v>23</v>
      </c>
    </row>
    <row r="1904" spans="1:17" x14ac:dyDescent="0.25">
      <c r="A1904" s="1" t="s">
        <v>89</v>
      </c>
      <c r="B1904" s="1" t="s">
        <v>25</v>
      </c>
      <c r="C1904" s="1" t="s">
        <v>123</v>
      </c>
      <c r="D1904" s="1" t="s">
        <v>838</v>
      </c>
      <c r="E1904" s="1" t="s">
        <v>541</v>
      </c>
      <c r="F1904" s="1" t="s">
        <v>19</v>
      </c>
      <c r="G1904" s="1" t="s">
        <v>839</v>
      </c>
      <c r="H1904" s="1" t="s">
        <v>34</v>
      </c>
      <c r="I1904" s="1" t="s">
        <v>22</v>
      </c>
      <c r="J1904" s="3">
        <v>4159</v>
      </c>
      <c r="K1904" s="1" t="s">
        <v>1004</v>
      </c>
      <c r="L1904" s="1" t="s">
        <v>22</v>
      </c>
      <c r="M1904" s="1" t="s">
        <v>22</v>
      </c>
      <c r="N1904" s="1" t="s">
        <v>123</v>
      </c>
      <c r="O1904" s="2">
        <v>42735</v>
      </c>
      <c r="P1904" s="2">
        <v>42759</v>
      </c>
      <c r="Q1904" s="1" t="s">
        <v>23</v>
      </c>
    </row>
    <row r="1905" spans="1:17" x14ac:dyDescent="0.25">
      <c r="A1905" s="1" t="s">
        <v>17</v>
      </c>
      <c r="B1905" s="1" t="s">
        <v>541</v>
      </c>
      <c r="C1905" s="1" t="s">
        <v>1005</v>
      </c>
      <c r="D1905" s="1" t="s">
        <v>629</v>
      </c>
      <c r="E1905" s="1" t="s">
        <v>541</v>
      </c>
      <c r="F1905" s="1" t="s">
        <v>19</v>
      </c>
      <c r="G1905" s="1" t="s">
        <v>44</v>
      </c>
      <c r="H1905" s="1" t="s">
        <v>34</v>
      </c>
      <c r="I1905" s="1" t="s">
        <v>22</v>
      </c>
      <c r="J1905" s="3">
        <v>-21359</v>
      </c>
      <c r="K1905" s="1" t="s">
        <v>983</v>
      </c>
      <c r="L1905" s="1" t="s">
        <v>22</v>
      </c>
      <c r="M1905" s="1" t="s">
        <v>22</v>
      </c>
      <c r="N1905" s="1" t="s">
        <v>1005</v>
      </c>
      <c r="O1905" s="2">
        <v>42735</v>
      </c>
      <c r="P1905" s="2">
        <v>42759</v>
      </c>
      <c r="Q1905" s="1" t="s">
        <v>23</v>
      </c>
    </row>
    <row r="1906" spans="1:17" x14ac:dyDescent="0.25">
      <c r="A1906" s="1" t="s">
        <v>17</v>
      </c>
      <c r="B1906" s="1" t="s">
        <v>541</v>
      </c>
      <c r="C1906" s="1" t="s">
        <v>1005</v>
      </c>
      <c r="D1906" s="1" t="s">
        <v>629</v>
      </c>
      <c r="E1906" s="1" t="s">
        <v>541</v>
      </c>
      <c r="F1906" s="1" t="s">
        <v>19</v>
      </c>
      <c r="G1906" s="1" t="s">
        <v>44</v>
      </c>
      <c r="H1906" s="1" t="s">
        <v>34</v>
      </c>
      <c r="I1906" s="1" t="s">
        <v>22</v>
      </c>
      <c r="J1906" s="3">
        <v>780</v>
      </c>
      <c r="K1906" s="1" t="s">
        <v>983</v>
      </c>
      <c r="L1906" s="1" t="s">
        <v>22</v>
      </c>
      <c r="M1906" s="1" t="s">
        <v>22</v>
      </c>
      <c r="N1906" s="1" t="s">
        <v>1005</v>
      </c>
      <c r="O1906" s="2">
        <v>42735</v>
      </c>
      <c r="P1906" s="2">
        <v>42759</v>
      </c>
      <c r="Q1906" s="1" t="s">
        <v>23</v>
      </c>
    </row>
    <row r="1907" spans="1:17" x14ac:dyDescent="0.25">
      <c r="A1907" s="1" t="s">
        <v>24</v>
      </c>
      <c r="B1907" s="1" t="s">
        <v>25</v>
      </c>
      <c r="C1907" s="1" t="s">
        <v>26</v>
      </c>
      <c r="D1907" s="1" t="s">
        <v>716</v>
      </c>
      <c r="E1907" s="1" t="s">
        <v>541</v>
      </c>
      <c r="F1907" s="1" t="s">
        <v>19</v>
      </c>
      <c r="G1907" s="1" t="s">
        <v>114</v>
      </c>
      <c r="H1907" s="1" t="s">
        <v>49</v>
      </c>
      <c r="I1907" s="1" t="s">
        <v>22</v>
      </c>
      <c r="J1907" s="3">
        <v>1762</v>
      </c>
      <c r="K1907" s="1" t="s">
        <v>115</v>
      </c>
      <c r="L1907" s="1" t="s">
        <v>22</v>
      </c>
      <c r="M1907" s="1" t="s">
        <v>22</v>
      </c>
      <c r="N1907" s="1" t="s">
        <v>26</v>
      </c>
      <c r="O1907" s="2">
        <v>42735</v>
      </c>
      <c r="P1907" s="2">
        <v>42759</v>
      </c>
      <c r="Q1907" s="1" t="s">
        <v>23</v>
      </c>
    </row>
    <row r="1908" spans="1:17" x14ac:dyDescent="0.25">
      <c r="A1908" s="1" t="s">
        <v>17</v>
      </c>
      <c r="B1908" s="1" t="s">
        <v>25</v>
      </c>
      <c r="C1908" s="1" t="s">
        <v>522</v>
      </c>
      <c r="D1908" s="1" t="s">
        <v>682</v>
      </c>
      <c r="E1908" s="1" t="s">
        <v>541</v>
      </c>
      <c r="F1908" s="1" t="s">
        <v>19</v>
      </c>
      <c r="G1908" s="1" t="s">
        <v>188</v>
      </c>
      <c r="H1908" s="1" t="s">
        <v>49</v>
      </c>
      <c r="I1908" s="1" t="s">
        <v>22</v>
      </c>
      <c r="J1908" s="3">
        <v>-5377</v>
      </c>
      <c r="K1908" s="1" t="s">
        <v>523</v>
      </c>
      <c r="L1908" s="1" t="s">
        <v>22</v>
      </c>
      <c r="M1908" s="1" t="s">
        <v>22</v>
      </c>
      <c r="N1908" s="1" t="s">
        <v>514</v>
      </c>
      <c r="O1908" s="2">
        <v>42735</v>
      </c>
      <c r="P1908" s="2">
        <v>42747</v>
      </c>
      <c r="Q1908" s="1" t="s">
        <v>23</v>
      </c>
    </row>
    <row r="1909" spans="1:17" x14ac:dyDescent="0.25">
      <c r="A1909" s="1" t="s">
        <v>17</v>
      </c>
      <c r="B1909" s="1" t="s">
        <v>541</v>
      </c>
      <c r="C1909" s="1" t="s">
        <v>1005</v>
      </c>
      <c r="D1909" s="1" t="s">
        <v>987</v>
      </c>
      <c r="E1909" s="1" t="s">
        <v>541</v>
      </c>
      <c r="F1909" s="1" t="s">
        <v>19</v>
      </c>
      <c r="G1909" s="1" t="s">
        <v>213</v>
      </c>
      <c r="H1909" s="1" t="s">
        <v>34</v>
      </c>
      <c r="I1909" s="1" t="s">
        <v>22</v>
      </c>
      <c r="J1909" s="3">
        <v>13713</v>
      </c>
      <c r="K1909" s="1" t="s">
        <v>983</v>
      </c>
      <c r="L1909" s="1" t="s">
        <v>22</v>
      </c>
      <c r="M1909" s="1" t="s">
        <v>22</v>
      </c>
      <c r="N1909" s="1" t="s">
        <v>1005</v>
      </c>
      <c r="O1909" s="2">
        <v>42735</v>
      </c>
      <c r="P1909" s="2">
        <v>42759</v>
      </c>
      <c r="Q1909" s="1" t="s">
        <v>23</v>
      </c>
    </row>
    <row r="1910" spans="1:17" x14ac:dyDescent="0.25">
      <c r="A1910" s="1" t="s">
        <v>17</v>
      </c>
      <c r="B1910" s="1" t="s">
        <v>541</v>
      </c>
      <c r="C1910" s="1" t="s">
        <v>1005</v>
      </c>
      <c r="D1910" s="1" t="s">
        <v>988</v>
      </c>
      <c r="E1910" s="1" t="s">
        <v>541</v>
      </c>
      <c r="F1910" s="1" t="s">
        <v>19</v>
      </c>
      <c r="G1910" s="1" t="s">
        <v>192</v>
      </c>
      <c r="H1910" s="1" t="s">
        <v>21</v>
      </c>
      <c r="I1910" s="1" t="s">
        <v>22</v>
      </c>
      <c r="J1910" s="3">
        <v>-6958</v>
      </c>
      <c r="K1910" s="1" t="s">
        <v>983</v>
      </c>
      <c r="L1910" s="1" t="s">
        <v>22</v>
      </c>
      <c r="M1910" s="1" t="s">
        <v>22</v>
      </c>
      <c r="N1910" s="1" t="s">
        <v>1005</v>
      </c>
      <c r="O1910" s="2">
        <v>42735</v>
      </c>
      <c r="P1910" s="2">
        <v>42759</v>
      </c>
      <c r="Q1910" s="1" t="s">
        <v>23</v>
      </c>
    </row>
    <row r="1911" spans="1:17" x14ac:dyDescent="0.25">
      <c r="A1911" s="1" t="s">
        <v>24</v>
      </c>
      <c r="B1911" s="1" t="s">
        <v>25</v>
      </c>
      <c r="C1911" s="1" t="s">
        <v>26</v>
      </c>
      <c r="D1911" s="1" t="s">
        <v>681</v>
      </c>
      <c r="E1911" s="1" t="s">
        <v>541</v>
      </c>
      <c r="F1911" s="1" t="s">
        <v>19</v>
      </c>
      <c r="G1911" s="1" t="s">
        <v>187</v>
      </c>
      <c r="H1911" s="1" t="s">
        <v>21</v>
      </c>
      <c r="I1911" s="1" t="s">
        <v>22</v>
      </c>
      <c r="J1911" s="3">
        <v>224666</v>
      </c>
      <c r="K1911" s="1" t="s">
        <v>225</v>
      </c>
      <c r="L1911" s="1" t="s">
        <v>22</v>
      </c>
      <c r="M1911" s="1" t="s">
        <v>22</v>
      </c>
      <c r="N1911" s="1" t="s">
        <v>26</v>
      </c>
      <c r="O1911" s="2">
        <v>42735</v>
      </c>
      <c r="P1911" s="2">
        <v>42759</v>
      </c>
      <c r="Q1911" s="1" t="s">
        <v>23</v>
      </c>
    </row>
    <row r="1912" spans="1:17" x14ac:dyDescent="0.25">
      <c r="A1912" s="1" t="s">
        <v>24</v>
      </c>
      <c r="B1912" s="1" t="s">
        <v>25</v>
      </c>
      <c r="C1912" s="1" t="s">
        <v>26</v>
      </c>
      <c r="D1912" s="1" t="s">
        <v>719</v>
      </c>
      <c r="E1912" s="1" t="s">
        <v>541</v>
      </c>
      <c r="F1912" s="1" t="s">
        <v>19</v>
      </c>
      <c r="G1912" s="1" t="s">
        <v>65</v>
      </c>
      <c r="H1912" s="1" t="s">
        <v>49</v>
      </c>
      <c r="I1912" s="1" t="s">
        <v>22</v>
      </c>
      <c r="J1912" s="3">
        <v>3900</v>
      </c>
      <c r="K1912" s="1" t="s">
        <v>66</v>
      </c>
      <c r="L1912" s="1" t="s">
        <v>22</v>
      </c>
      <c r="M1912" s="1" t="s">
        <v>22</v>
      </c>
      <c r="N1912" s="1" t="s">
        <v>26</v>
      </c>
      <c r="O1912" s="2">
        <v>42735</v>
      </c>
      <c r="P1912" s="2">
        <v>42759</v>
      </c>
      <c r="Q1912" s="1" t="s">
        <v>23</v>
      </c>
    </row>
    <row r="1913" spans="1:17" x14ac:dyDescent="0.25">
      <c r="A1913" s="1" t="s">
        <v>17</v>
      </c>
      <c r="B1913" s="1" t="s">
        <v>541</v>
      </c>
      <c r="C1913" s="1" t="s">
        <v>1006</v>
      </c>
      <c r="D1913" s="1" t="s">
        <v>629</v>
      </c>
      <c r="E1913" s="1" t="s">
        <v>541</v>
      </c>
      <c r="F1913" s="1" t="s">
        <v>19</v>
      </c>
      <c r="G1913" s="1" t="s">
        <v>44</v>
      </c>
      <c r="H1913" s="1" t="s">
        <v>34</v>
      </c>
      <c r="I1913" s="1" t="s">
        <v>22</v>
      </c>
      <c r="J1913" s="3">
        <v>-14182</v>
      </c>
      <c r="K1913" s="1" t="s">
        <v>985</v>
      </c>
      <c r="L1913" s="1" t="s">
        <v>22</v>
      </c>
      <c r="M1913" s="1" t="s">
        <v>22</v>
      </c>
      <c r="N1913" s="1" t="s">
        <v>1006</v>
      </c>
      <c r="O1913" s="2">
        <v>42735</v>
      </c>
      <c r="P1913" s="2">
        <v>42759</v>
      </c>
      <c r="Q1913" s="1" t="s">
        <v>23</v>
      </c>
    </row>
    <row r="1914" spans="1:17" x14ac:dyDescent="0.25">
      <c r="A1914" s="1" t="s">
        <v>17</v>
      </c>
      <c r="B1914" s="1" t="s">
        <v>541</v>
      </c>
      <c r="C1914" s="1" t="s">
        <v>1005</v>
      </c>
      <c r="D1914" s="1" t="s">
        <v>629</v>
      </c>
      <c r="E1914" s="1" t="s">
        <v>541</v>
      </c>
      <c r="F1914" s="1" t="s">
        <v>19</v>
      </c>
      <c r="G1914" s="1" t="s">
        <v>44</v>
      </c>
      <c r="H1914" s="1" t="s">
        <v>34</v>
      </c>
      <c r="I1914" s="1" t="s">
        <v>22</v>
      </c>
      <c r="J1914" s="3">
        <v>-2229</v>
      </c>
      <c r="K1914" s="1" t="s">
        <v>985</v>
      </c>
      <c r="L1914" s="1" t="s">
        <v>22</v>
      </c>
      <c r="M1914" s="1" t="s">
        <v>22</v>
      </c>
      <c r="N1914" s="1" t="s">
        <v>1005</v>
      </c>
      <c r="O1914" s="2">
        <v>42735</v>
      </c>
      <c r="P1914" s="2">
        <v>42759</v>
      </c>
      <c r="Q1914" s="1" t="s">
        <v>23</v>
      </c>
    </row>
    <row r="1915" spans="1:17" x14ac:dyDescent="0.25">
      <c r="A1915" s="1" t="s">
        <v>24</v>
      </c>
      <c r="B1915" s="1" t="s">
        <v>25</v>
      </c>
      <c r="C1915" s="1" t="s">
        <v>26</v>
      </c>
      <c r="D1915" s="1" t="s">
        <v>720</v>
      </c>
      <c r="E1915" s="1" t="s">
        <v>541</v>
      </c>
      <c r="F1915" s="1" t="s">
        <v>19</v>
      </c>
      <c r="G1915" s="1" t="s">
        <v>380</v>
      </c>
      <c r="H1915" s="1" t="s">
        <v>49</v>
      </c>
      <c r="I1915" s="1" t="s">
        <v>22</v>
      </c>
      <c r="J1915" s="3">
        <v>575005</v>
      </c>
      <c r="K1915" s="1" t="s">
        <v>472</v>
      </c>
      <c r="L1915" s="1" t="s">
        <v>22</v>
      </c>
      <c r="M1915" s="1" t="s">
        <v>22</v>
      </c>
      <c r="N1915" s="1" t="s">
        <v>26</v>
      </c>
      <c r="O1915" s="2">
        <v>42735</v>
      </c>
      <c r="P1915" s="2">
        <v>42759</v>
      </c>
      <c r="Q1915" s="1" t="s">
        <v>23</v>
      </c>
    </row>
    <row r="1916" spans="1:17" x14ac:dyDescent="0.25">
      <c r="A1916" s="1" t="s">
        <v>24</v>
      </c>
      <c r="B1916" s="1" t="s">
        <v>25</v>
      </c>
      <c r="C1916" s="1" t="s">
        <v>26</v>
      </c>
      <c r="D1916" s="1" t="s">
        <v>629</v>
      </c>
      <c r="E1916" s="1" t="s">
        <v>541</v>
      </c>
      <c r="F1916" s="1" t="s">
        <v>19</v>
      </c>
      <c r="G1916" s="1" t="s">
        <v>44</v>
      </c>
      <c r="H1916" s="1" t="s">
        <v>34</v>
      </c>
      <c r="I1916" s="1" t="s">
        <v>22</v>
      </c>
      <c r="J1916" s="3">
        <v>150199</v>
      </c>
      <c r="K1916" s="1" t="s">
        <v>84</v>
      </c>
      <c r="L1916" s="1" t="s">
        <v>22</v>
      </c>
      <c r="M1916" s="1" t="s">
        <v>22</v>
      </c>
      <c r="N1916" s="1" t="s">
        <v>26</v>
      </c>
      <c r="O1916" s="2">
        <v>42735</v>
      </c>
      <c r="P1916" s="2">
        <v>42759</v>
      </c>
      <c r="Q1916" s="1" t="s">
        <v>23</v>
      </c>
    </row>
    <row r="1917" spans="1:17" x14ac:dyDescent="0.25">
      <c r="A1917" s="1" t="s">
        <v>24</v>
      </c>
      <c r="B1917" s="1" t="s">
        <v>25</v>
      </c>
      <c r="C1917" s="1" t="s">
        <v>26</v>
      </c>
      <c r="D1917" s="1" t="s">
        <v>683</v>
      </c>
      <c r="E1917" s="1" t="s">
        <v>541</v>
      </c>
      <c r="F1917" s="1" t="s">
        <v>19</v>
      </c>
      <c r="G1917" s="1" t="s">
        <v>82</v>
      </c>
      <c r="H1917" s="1" t="s">
        <v>21</v>
      </c>
      <c r="I1917" s="1" t="s">
        <v>22</v>
      </c>
      <c r="J1917" s="3">
        <v>110323</v>
      </c>
      <c r="K1917" s="1" t="s">
        <v>83</v>
      </c>
      <c r="L1917" s="1" t="s">
        <v>22</v>
      </c>
      <c r="M1917" s="1" t="s">
        <v>22</v>
      </c>
      <c r="N1917" s="1" t="s">
        <v>26</v>
      </c>
      <c r="O1917" s="2">
        <v>42735</v>
      </c>
      <c r="P1917" s="2">
        <v>42759</v>
      </c>
      <c r="Q1917" s="1" t="s">
        <v>23</v>
      </c>
    </row>
    <row r="1918" spans="1:17" x14ac:dyDescent="0.25">
      <c r="A1918" s="1" t="s">
        <v>24</v>
      </c>
      <c r="B1918" s="1" t="s">
        <v>25</v>
      </c>
      <c r="C1918" s="1" t="s">
        <v>105</v>
      </c>
      <c r="D1918" s="1" t="s">
        <v>681</v>
      </c>
      <c r="E1918" s="1" t="s">
        <v>541</v>
      </c>
      <c r="F1918" s="1" t="s">
        <v>19</v>
      </c>
      <c r="G1918" s="1" t="s">
        <v>187</v>
      </c>
      <c r="H1918" s="1" t="s">
        <v>21</v>
      </c>
      <c r="I1918" s="1" t="s">
        <v>22</v>
      </c>
      <c r="J1918" s="3">
        <v>-153271</v>
      </c>
      <c r="K1918" s="1" t="s">
        <v>101</v>
      </c>
      <c r="L1918" s="1" t="s">
        <v>22</v>
      </c>
      <c r="M1918" s="1" t="s">
        <v>22</v>
      </c>
      <c r="N1918" s="1" t="s">
        <v>76</v>
      </c>
      <c r="O1918" s="2">
        <v>42735</v>
      </c>
      <c r="P1918" s="2">
        <v>42747</v>
      </c>
      <c r="Q1918" s="1" t="s">
        <v>23</v>
      </c>
    </row>
    <row r="1919" spans="1:17" x14ac:dyDescent="0.25">
      <c r="A1919" s="1" t="s">
        <v>24</v>
      </c>
      <c r="B1919" s="1" t="s">
        <v>25</v>
      </c>
      <c r="C1919" s="1" t="s">
        <v>105</v>
      </c>
      <c r="D1919" s="1" t="s">
        <v>713</v>
      </c>
      <c r="E1919" s="1" t="s">
        <v>541</v>
      </c>
      <c r="F1919" s="1" t="s">
        <v>19</v>
      </c>
      <c r="G1919" s="1" t="s">
        <v>388</v>
      </c>
      <c r="H1919" s="1" t="s">
        <v>21</v>
      </c>
      <c r="I1919" s="1" t="s">
        <v>22</v>
      </c>
      <c r="J1919" s="3">
        <v>-1736</v>
      </c>
      <c r="K1919" s="1" t="s">
        <v>101</v>
      </c>
      <c r="L1919" s="1" t="s">
        <v>22</v>
      </c>
      <c r="M1919" s="1" t="s">
        <v>22</v>
      </c>
      <c r="N1919" s="1" t="s">
        <v>76</v>
      </c>
      <c r="O1919" s="2">
        <v>42735</v>
      </c>
      <c r="P1919" s="2">
        <v>42747</v>
      </c>
      <c r="Q1919" s="1" t="s">
        <v>23</v>
      </c>
    </row>
    <row r="1920" spans="1:17" x14ac:dyDescent="0.25">
      <c r="A1920" s="1" t="s">
        <v>24</v>
      </c>
      <c r="B1920" s="1" t="s">
        <v>25</v>
      </c>
      <c r="C1920" s="1" t="s">
        <v>524</v>
      </c>
      <c r="D1920" s="1" t="s">
        <v>988</v>
      </c>
      <c r="E1920" s="1" t="s">
        <v>541</v>
      </c>
      <c r="F1920" s="1" t="s">
        <v>19</v>
      </c>
      <c r="G1920" s="1" t="s">
        <v>192</v>
      </c>
      <c r="H1920" s="1" t="s">
        <v>21</v>
      </c>
      <c r="I1920" s="1" t="s">
        <v>22</v>
      </c>
      <c r="J1920" s="3">
        <v>39596</v>
      </c>
      <c r="K1920" s="1" t="s">
        <v>525</v>
      </c>
      <c r="L1920" s="1" t="s">
        <v>22</v>
      </c>
      <c r="M1920" s="1" t="s">
        <v>22</v>
      </c>
      <c r="N1920" s="1" t="s">
        <v>520</v>
      </c>
      <c r="O1920" s="2">
        <v>42735</v>
      </c>
      <c r="P1920" s="2">
        <v>42747</v>
      </c>
      <c r="Q1920" s="1" t="s">
        <v>23</v>
      </c>
    </row>
    <row r="1921" spans="1:17" x14ac:dyDescent="0.25">
      <c r="A1921" s="1" t="s">
        <v>24</v>
      </c>
      <c r="B1921" s="1" t="s">
        <v>25</v>
      </c>
      <c r="C1921" s="1" t="s">
        <v>105</v>
      </c>
      <c r="D1921" s="1" t="s">
        <v>719</v>
      </c>
      <c r="E1921" s="1" t="s">
        <v>541</v>
      </c>
      <c r="F1921" s="1" t="s">
        <v>19</v>
      </c>
      <c r="G1921" s="1" t="s">
        <v>65</v>
      </c>
      <c r="H1921" s="1" t="s">
        <v>49</v>
      </c>
      <c r="I1921" s="1" t="s">
        <v>22</v>
      </c>
      <c r="J1921" s="3">
        <v>2086</v>
      </c>
      <c r="K1921" s="1" t="s">
        <v>101</v>
      </c>
      <c r="L1921" s="1" t="s">
        <v>22</v>
      </c>
      <c r="M1921" s="1" t="s">
        <v>22</v>
      </c>
      <c r="N1921" s="1" t="s">
        <v>76</v>
      </c>
      <c r="O1921" s="2">
        <v>42735</v>
      </c>
      <c r="P1921" s="2">
        <v>42747</v>
      </c>
      <c r="Q1921" s="1" t="s">
        <v>23</v>
      </c>
    </row>
    <row r="1922" spans="1:17" x14ac:dyDescent="0.25">
      <c r="A1922" s="1" t="s">
        <v>24</v>
      </c>
      <c r="B1922" s="1" t="s">
        <v>25</v>
      </c>
      <c r="C1922" s="1" t="s">
        <v>105</v>
      </c>
      <c r="D1922" s="1" t="s">
        <v>845</v>
      </c>
      <c r="E1922" s="1" t="s">
        <v>541</v>
      </c>
      <c r="F1922" s="1" t="s">
        <v>19</v>
      </c>
      <c r="G1922" s="1" t="s">
        <v>48</v>
      </c>
      <c r="H1922" s="1" t="s">
        <v>49</v>
      </c>
      <c r="I1922" s="1" t="s">
        <v>22</v>
      </c>
      <c r="J1922" s="3">
        <v>138867</v>
      </c>
      <c r="K1922" s="1" t="s">
        <v>101</v>
      </c>
      <c r="L1922" s="1" t="s">
        <v>22</v>
      </c>
      <c r="M1922" s="1" t="s">
        <v>22</v>
      </c>
      <c r="N1922" s="1" t="s">
        <v>76</v>
      </c>
      <c r="O1922" s="2">
        <v>42735</v>
      </c>
      <c r="P1922" s="2">
        <v>42747</v>
      </c>
      <c r="Q1922" s="1" t="s">
        <v>23</v>
      </c>
    </row>
    <row r="1923" spans="1:17" x14ac:dyDescent="0.25">
      <c r="A1923" s="1" t="s">
        <v>24</v>
      </c>
      <c r="B1923" s="1" t="s">
        <v>25</v>
      </c>
      <c r="C1923" s="1" t="s">
        <v>105</v>
      </c>
      <c r="D1923" s="1" t="s">
        <v>720</v>
      </c>
      <c r="E1923" s="1" t="s">
        <v>541</v>
      </c>
      <c r="F1923" s="1" t="s">
        <v>19</v>
      </c>
      <c r="G1923" s="1" t="s">
        <v>380</v>
      </c>
      <c r="H1923" s="1" t="s">
        <v>49</v>
      </c>
      <c r="I1923" s="1" t="s">
        <v>22</v>
      </c>
      <c r="J1923" s="3">
        <v>-406311</v>
      </c>
      <c r="K1923" s="1" t="s">
        <v>101</v>
      </c>
      <c r="L1923" s="1" t="s">
        <v>22</v>
      </c>
      <c r="M1923" s="1" t="s">
        <v>22</v>
      </c>
      <c r="N1923" s="1" t="s">
        <v>76</v>
      </c>
      <c r="O1923" s="2">
        <v>42735</v>
      </c>
      <c r="P1923" s="2">
        <v>42747</v>
      </c>
      <c r="Q1923" s="1" t="s">
        <v>23</v>
      </c>
    </row>
    <row r="1924" spans="1:17" x14ac:dyDescent="0.25">
      <c r="A1924" s="1" t="s">
        <v>24</v>
      </c>
      <c r="B1924" s="1" t="s">
        <v>25</v>
      </c>
      <c r="C1924" s="1" t="s">
        <v>105</v>
      </c>
      <c r="D1924" s="1" t="s">
        <v>629</v>
      </c>
      <c r="E1924" s="1" t="s">
        <v>541</v>
      </c>
      <c r="F1924" s="1" t="s">
        <v>19</v>
      </c>
      <c r="G1924" s="1" t="s">
        <v>44</v>
      </c>
      <c r="H1924" s="1" t="s">
        <v>34</v>
      </c>
      <c r="I1924" s="1" t="s">
        <v>22</v>
      </c>
      <c r="J1924" s="3">
        <v>3892796</v>
      </c>
      <c r="K1924" s="1" t="s">
        <v>101</v>
      </c>
      <c r="L1924" s="1" t="s">
        <v>22</v>
      </c>
      <c r="M1924" s="1" t="s">
        <v>22</v>
      </c>
      <c r="N1924" s="1" t="s">
        <v>76</v>
      </c>
      <c r="O1924" s="2">
        <v>42735</v>
      </c>
      <c r="P1924" s="2">
        <v>42747</v>
      </c>
      <c r="Q1924" s="1" t="s">
        <v>23</v>
      </c>
    </row>
    <row r="1925" spans="1:17" x14ac:dyDescent="0.25">
      <c r="A1925" s="1" t="s">
        <v>24</v>
      </c>
      <c r="B1925" s="1" t="s">
        <v>25</v>
      </c>
      <c r="C1925" s="1" t="s">
        <v>105</v>
      </c>
      <c r="D1925" s="1" t="s">
        <v>629</v>
      </c>
      <c r="E1925" s="1" t="s">
        <v>541</v>
      </c>
      <c r="F1925" s="1" t="s">
        <v>19</v>
      </c>
      <c r="G1925" s="1" t="s">
        <v>44</v>
      </c>
      <c r="H1925" s="1" t="s">
        <v>34</v>
      </c>
      <c r="I1925" s="1" t="s">
        <v>22</v>
      </c>
      <c r="J1925" s="3">
        <v>-333581</v>
      </c>
      <c r="K1925" s="1" t="s">
        <v>101</v>
      </c>
      <c r="L1925" s="1" t="s">
        <v>22</v>
      </c>
      <c r="M1925" s="1" t="s">
        <v>22</v>
      </c>
      <c r="N1925" s="1" t="s">
        <v>76</v>
      </c>
      <c r="O1925" s="2">
        <v>42735</v>
      </c>
      <c r="P1925" s="2">
        <v>42747</v>
      </c>
      <c r="Q1925" s="1" t="s">
        <v>23</v>
      </c>
    </row>
    <row r="1926" spans="1:17" x14ac:dyDescent="0.25">
      <c r="A1926" s="1" t="s">
        <v>24</v>
      </c>
      <c r="B1926" s="1" t="s">
        <v>25</v>
      </c>
      <c r="C1926" s="1" t="s">
        <v>105</v>
      </c>
      <c r="D1926" s="1" t="s">
        <v>629</v>
      </c>
      <c r="E1926" s="1" t="s">
        <v>541</v>
      </c>
      <c r="F1926" s="1" t="s">
        <v>19</v>
      </c>
      <c r="G1926" s="1" t="s">
        <v>44</v>
      </c>
      <c r="H1926" s="1" t="s">
        <v>34</v>
      </c>
      <c r="I1926" s="1" t="s">
        <v>22</v>
      </c>
      <c r="J1926" s="3">
        <v>576161</v>
      </c>
      <c r="K1926" s="1" t="s">
        <v>101</v>
      </c>
      <c r="L1926" s="1" t="s">
        <v>22</v>
      </c>
      <c r="M1926" s="1" t="s">
        <v>22</v>
      </c>
      <c r="N1926" s="1" t="s">
        <v>76</v>
      </c>
      <c r="O1926" s="2">
        <v>42735</v>
      </c>
      <c r="P1926" s="2">
        <v>42747</v>
      </c>
      <c r="Q1926" s="1" t="s">
        <v>23</v>
      </c>
    </row>
    <row r="1927" spans="1:17" x14ac:dyDescent="0.25">
      <c r="A1927" s="1" t="s">
        <v>24</v>
      </c>
      <c r="B1927" s="1" t="s">
        <v>25</v>
      </c>
      <c r="C1927" s="1" t="s">
        <v>105</v>
      </c>
      <c r="D1927" s="1" t="s">
        <v>629</v>
      </c>
      <c r="E1927" s="1" t="s">
        <v>541</v>
      </c>
      <c r="F1927" s="1" t="s">
        <v>19</v>
      </c>
      <c r="G1927" s="1" t="s">
        <v>44</v>
      </c>
      <c r="H1927" s="1" t="s">
        <v>34</v>
      </c>
      <c r="I1927" s="1" t="s">
        <v>22</v>
      </c>
      <c r="J1927" s="3">
        <v>4146</v>
      </c>
      <c r="K1927" s="1" t="s">
        <v>101</v>
      </c>
      <c r="L1927" s="1" t="s">
        <v>22</v>
      </c>
      <c r="M1927" s="1" t="s">
        <v>22</v>
      </c>
      <c r="N1927" s="1" t="s">
        <v>76</v>
      </c>
      <c r="O1927" s="2">
        <v>42735</v>
      </c>
      <c r="P1927" s="2">
        <v>42747</v>
      </c>
      <c r="Q1927" s="1" t="s">
        <v>23</v>
      </c>
    </row>
    <row r="1928" spans="1:17" x14ac:dyDescent="0.25">
      <c r="A1928" s="1" t="s">
        <v>24</v>
      </c>
      <c r="B1928" s="1" t="s">
        <v>25</v>
      </c>
      <c r="C1928" s="1" t="s">
        <v>105</v>
      </c>
      <c r="D1928" s="1" t="s">
        <v>683</v>
      </c>
      <c r="E1928" s="1" t="s">
        <v>541</v>
      </c>
      <c r="F1928" s="1" t="s">
        <v>19</v>
      </c>
      <c r="G1928" s="1" t="s">
        <v>82</v>
      </c>
      <c r="H1928" s="1" t="s">
        <v>21</v>
      </c>
      <c r="I1928" s="1" t="s">
        <v>22</v>
      </c>
      <c r="J1928" s="3">
        <v>-86338</v>
      </c>
      <c r="K1928" s="1" t="s">
        <v>101</v>
      </c>
      <c r="L1928" s="1" t="s">
        <v>22</v>
      </c>
      <c r="M1928" s="1" t="s">
        <v>22</v>
      </c>
      <c r="N1928" s="1" t="s">
        <v>76</v>
      </c>
      <c r="O1928" s="2">
        <v>42735</v>
      </c>
      <c r="P1928" s="2">
        <v>42747</v>
      </c>
      <c r="Q1928" s="1" t="s">
        <v>23</v>
      </c>
    </row>
    <row r="1929" spans="1:17" x14ac:dyDescent="0.25">
      <c r="A1929" s="1" t="s">
        <v>24</v>
      </c>
      <c r="B1929" s="1" t="s">
        <v>25</v>
      </c>
      <c r="C1929" s="1" t="s">
        <v>105</v>
      </c>
      <c r="D1929" s="1" t="s">
        <v>716</v>
      </c>
      <c r="E1929" s="1" t="s">
        <v>541</v>
      </c>
      <c r="F1929" s="1" t="s">
        <v>19</v>
      </c>
      <c r="G1929" s="1" t="s">
        <v>114</v>
      </c>
      <c r="H1929" s="1" t="s">
        <v>49</v>
      </c>
      <c r="I1929" s="1" t="s">
        <v>22</v>
      </c>
      <c r="J1929" s="3">
        <v>5327</v>
      </c>
      <c r="K1929" s="1" t="s">
        <v>101</v>
      </c>
      <c r="L1929" s="1" t="s">
        <v>22</v>
      </c>
      <c r="M1929" s="1" t="s">
        <v>22</v>
      </c>
      <c r="N1929" s="1" t="s">
        <v>76</v>
      </c>
      <c r="O1929" s="2">
        <v>42735</v>
      </c>
      <c r="P1929" s="2">
        <v>42747</v>
      </c>
      <c r="Q1929" s="1" t="s">
        <v>23</v>
      </c>
    </row>
    <row r="1930" spans="1:17" x14ac:dyDescent="0.25">
      <c r="A1930" s="1" t="s">
        <v>24</v>
      </c>
      <c r="B1930" s="1" t="s">
        <v>25</v>
      </c>
      <c r="C1930" s="1" t="s">
        <v>105</v>
      </c>
      <c r="D1930" s="1" t="s">
        <v>720</v>
      </c>
      <c r="E1930" s="1" t="s">
        <v>541</v>
      </c>
      <c r="F1930" s="1" t="s">
        <v>19</v>
      </c>
      <c r="G1930" s="1" t="s">
        <v>380</v>
      </c>
      <c r="H1930" s="1" t="s">
        <v>49</v>
      </c>
      <c r="I1930" s="1" t="s">
        <v>22</v>
      </c>
      <c r="J1930" s="3">
        <v>98</v>
      </c>
      <c r="K1930" s="1" t="s">
        <v>101</v>
      </c>
      <c r="L1930" s="1" t="s">
        <v>22</v>
      </c>
      <c r="M1930" s="1" t="s">
        <v>22</v>
      </c>
      <c r="N1930" s="1" t="s">
        <v>76</v>
      </c>
      <c r="O1930" s="2">
        <v>42735</v>
      </c>
      <c r="P1930" s="2">
        <v>42747</v>
      </c>
      <c r="Q1930" s="1" t="s">
        <v>23</v>
      </c>
    </row>
    <row r="1931" spans="1:17" x14ac:dyDescent="0.25">
      <c r="A1931" s="1" t="s">
        <v>24</v>
      </c>
      <c r="B1931" s="1" t="s">
        <v>25</v>
      </c>
      <c r="C1931" s="1" t="s">
        <v>26</v>
      </c>
      <c r="D1931" s="1" t="s">
        <v>713</v>
      </c>
      <c r="E1931" s="1" t="s">
        <v>541</v>
      </c>
      <c r="F1931" s="1" t="s">
        <v>19</v>
      </c>
      <c r="G1931" s="1" t="s">
        <v>388</v>
      </c>
      <c r="H1931" s="1" t="s">
        <v>21</v>
      </c>
      <c r="I1931" s="1" t="s">
        <v>22</v>
      </c>
      <c r="J1931" s="3">
        <v>-22148</v>
      </c>
      <c r="K1931" s="1" t="s">
        <v>463</v>
      </c>
      <c r="L1931" s="1" t="s">
        <v>22</v>
      </c>
      <c r="M1931" s="1" t="s">
        <v>22</v>
      </c>
      <c r="N1931" s="1" t="s">
        <v>26</v>
      </c>
      <c r="O1931" s="2">
        <v>42735</v>
      </c>
      <c r="P1931" s="2">
        <v>42759</v>
      </c>
      <c r="Q1931" s="1" t="s">
        <v>23</v>
      </c>
    </row>
    <row r="1932" spans="1:17" x14ac:dyDescent="0.25">
      <c r="A1932" s="1" t="s">
        <v>24</v>
      </c>
      <c r="B1932" s="1" t="s">
        <v>25</v>
      </c>
      <c r="C1932" s="1" t="s">
        <v>26</v>
      </c>
      <c r="D1932" s="1" t="s">
        <v>629</v>
      </c>
      <c r="E1932" s="1" t="s">
        <v>541</v>
      </c>
      <c r="F1932" s="1" t="s">
        <v>19</v>
      </c>
      <c r="G1932" s="1" t="s">
        <v>44</v>
      </c>
      <c r="H1932" s="1" t="s">
        <v>34</v>
      </c>
      <c r="I1932" s="1" t="s">
        <v>22</v>
      </c>
      <c r="J1932" s="3">
        <v>-7458151</v>
      </c>
      <c r="K1932" s="1" t="s">
        <v>176</v>
      </c>
      <c r="L1932" s="1" t="s">
        <v>22</v>
      </c>
      <c r="M1932" s="1" t="s">
        <v>22</v>
      </c>
      <c r="N1932" s="1" t="s">
        <v>26</v>
      </c>
      <c r="O1932" s="2">
        <v>42735</v>
      </c>
      <c r="P1932" s="2">
        <v>42759</v>
      </c>
      <c r="Q1932" s="1" t="s">
        <v>23</v>
      </c>
    </row>
    <row r="1933" spans="1:17" x14ac:dyDescent="0.25">
      <c r="A1933" s="1" t="s">
        <v>17</v>
      </c>
      <c r="B1933" s="1" t="s">
        <v>541</v>
      </c>
      <c r="C1933" s="1" t="s">
        <v>1006</v>
      </c>
      <c r="D1933" s="1" t="s">
        <v>987</v>
      </c>
      <c r="E1933" s="1" t="s">
        <v>541</v>
      </c>
      <c r="F1933" s="1" t="s">
        <v>19</v>
      </c>
      <c r="G1933" s="1" t="s">
        <v>213</v>
      </c>
      <c r="H1933" s="1" t="s">
        <v>34</v>
      </c>
      <c r="I1933" s="1" t="s">
        <v>22</v>
      </c>
      <c r="J1933" s="3">
        <v>-45491</v>
      </c>
      <c r="K1933" s="1" t="s">
        <v>989</v>
      </c>
      <c r="L1933" s="1" t="s">
        <v>22</v>
      </c>
      <c r="M1933" s="1" t="s">
        <v>22</v>
      </c>
      <c r="N1933" s="1" t="s">
        <v>1006</v>
      </c>
      <c r="O1933" s="2">
        <v>42735</v>
      </c>
      <c r="P1933" s="2">
        <v>42759</v>
      </c>
      <c r="Q1933" s="1" t="s">
        <v>23</v>
      </c>
    </row>
    <row r="1934" spans="1:17" x14ac:dyDescent="0.25">
      <c r="A1934" s="1" t="s">
        <v>17</v>
      </c>
      <c r="B1934" s="1" t="s">
        <v>541</v>
      </c>
      <c r="C1934" s="1" t="s">
        <v>1005</v>
      </c>
      <c r="D1934" s="1" t="s">
        <v>987</v>
      </c>
      <c r="E1934" s="1" t="s">
        <v>541</v>
      </c>
      <c r="F1934" s="1" t="s">
        <v>19</v>
      </c>
      <c r="G1934" s="1" t="s">
        <v>213</v>
      </c>
      <c r="H1934" s="1" t="s">
        <v>34</v>
      </c>
      <c r="I1934" s="1" t="s">
        <v>22</v>
      </c>
      <c r="J1934" s="3">
        <v>-39179</v>
      </c>
      <c r="K1934" s="1" t="s">
        <v>989</v>
      </c>
      <c r="L1934" s="1" t="s">
        <v>22</v>
      </c>
      <c r="M1934" s="1" t="s">
        <v>22</v>
      </c>
      <c r="N1934" s="1" t="s">
        <v>1005</v>
      </c>
      <c r="O1934" s="2">
        <v>42735</v>
      </c>
      <c r="P1934" s="2">
        <v>42759</v>
      </c>
      <c r="Q1934" s="1" t="s">
        <v>23</v>
      </c>
    </row>
    <row r="1935" spans="1:17" x14ac:dyDescent="0.25">
      <c r="A1935" s="1" t="s">
        <v>89</v>
      </c>
      <c r="B1935" s="1" t="s">
        <v>25</v>
      </c>
      <c r="C1935" s="1" t="s">
        <v>145</v>
      </c>
      <c r="D1935" s="1" t="s">
        <v>719</v>
      </c>
      <c r="E1935" s="1" t="s">
        <v>541</v>
      </c>
      <c r="F1935" s="1" t="s">
        <v>19</v>
      </c>
      <c r="G1935" s="1" t="s">
        <v>65</v>
      </c>
      <c r="H1935" s="1" t="s">
        <v>49</v>
      </c>
      <c r="I1935" s="1" t="s">
        <v>22</v>
      </c>
      <c r="J1935" s="3">
        <v>2</v>
      </c>
      <c r="K1935" s="1" t="s">
        <v>165</v>
      </c>
      <c r="L1935" s="1" t="s">
        <v>22</v>
      </c>
      <c r="M1935" s="1" t="s">
        <v>22</v>
      </c>
      <c r="N1935" s="1" t="s">
        <v>145</v>
      </c>
      <c r="O1935" s="2">
        <v>42735</v>
      </c>
      <c r="P1935" s="2">
        <v>42744</v>
      </c>
      <c r="Q1935" s="1" t="s">
        <v>23</v>
      </c>
    </row>
    <row r="1936" spans="1:17" x14ac:dyDescent="0.25">
      <c r="A1936" s="1" t="s">
        <v>17</v>
      </c>
      <c r="B1936" s="1" t="s">
        <v>541</v>
      </c>
      <c r="C1936" s="1" t="s">
        <v>1006</v>
      </c>
      <c r="D1936" s="1" t="s">
        <v>629</v>
      </c>
      <c r="E1936" s="1" t="s">
        <v>541</v>
      </c>
      <c r="F1936" s="1" t="s">
        <v>19</v>
      </c>
      <c r="G1936" s="1" t="s">
        <v>44</v>
      </c>
      <c r="H1936" s="1" t="s">
        <v>34</v>
      </c>
      <c r="I1936" s="1" t="s">
        <v>22</v>
      </c>
      <c r="J1936" s="3">
        <v>3041</v>
      </c>
      <c r="K1936" s="1" t="s">
        <v>986</v>
      </c>
      <c r="L1936" s="1" t="s">
        <v>22</v>
      </c>
      <c r="M1936" s="1" t="s">
        <v>22</v>
      </c>
      <c r="N1936" s="1" t="s">
        <v>1006</v>
      </c>
      <c r="O1936" s="2">
        <v>42735</v>
      </c>
      <c r="P1936" s="2">
        <v>42759</v>
      </c>
      <c r="Q1936" s="1" t="s">
        <v>23</v>
      </c>
    </row>
    <row r="1937" spans="1:17" x14ac:dyDescent="0.25">
      <c r="A1937" s="1" t="s">
        <v>17</v>
      </c>
      <c r="B1937" s="1" t="s">
        <v>541</v>
      </c>
      <c r="C1937" s="1" t="s">
        <v>1005</v>
      </c>
      <c r="D1937" s="1" t="s">
        <v>629</v>
      </c>
      <c r="E1937" s="1" t="s">
        <v>541</v>
      </c>
      <c r="F1937" s="1" t="s">
        <v>19</v>
      </c>
      <c r="G1937" s="1" t="s">
        <v>44</v>
      </c>
      <c r="H1937" s="1" t="s">
        <v>34</v>
      </c>
      <c r="I1937" s="1" t="s">
        <v>22</v>
      </c>
      <c r="J1937" s="3">
        <v>61027</v>
      </c>
      <c r="K1937" s="1" t="s">
        <v>986</v>
      </c>
      <c r="L1937" s="1" t="s">
        <v>22</v>
      </c>
      <c r="M1937" s="1" t="s">
        <v>22</v>
      </c>
      <c r="N1937" s="1" t="s">
        <v>1005</v>
      </c>
      <c r="O1937" s="2">
        <v>42735</v>
      </c>
      <c r="P1937" s="2">
        <v>42759</v>
      </c>
      <c r="Q1937" s="1" t="s">
        <v>23</v>
      </c>
    </row>
    <row r="1938" spans="1:17" x14ac:dyDescent="0.25">
      <c r="A1938" s="1" t="s">
        <v>17</v>
      </c>
      <c r="B1938" s="1" t="s">
        <v>541</v>
      </c>
      <c r="C1938" s="1" t="s">
        <v>1005</v>
      </c>
      <c r="D1938" s="1" t="s">
        <v>988</v>
      </c>
      <c r="E1938" s="1" t="s">
        <v>541</v>
      </c>
      <c r="F1938" s="1" t="s">
        <v>19</v>
      </c>
      <c r="G1938" s="1" t="s">
        <v>192</v>
      </c>
      <c r="H1938" s="1" t="s">
        <v>21</v>
      </c>
      <c r="I1938" s="1" t="s">
        <v>22</v>
      </c>
      <c r="J1938" s="3">
        <v>19881</v>
      </c>
      <c r="K1938" s="1" t="s">
        <v>990</v>
      </c>
      <c r="L1938" s="1" t="s">
        <v>22</v>
      </c>
      <c r="M1938" s="1" t="s">
        <v>22</v>
      </c>
      <c r="N1938" s="1" t="s">
        <v>1005</v>
      </c>
      <c r="O1938" s="2">
        <v>42735</v>
      </c>
      <c r="P1938" s="2">
        <v>42759</v>
      </c>
      <c r="Q1938" s="1" t="s">
        <v>23</v>
      </c>
    </row>
    <row r="1939" spans="1:17" x14ac:dyDescent="0.25">
      <c r="A1939" s="1" t="s">
        <v>89</v>
      </c>
      <c r="B1939" s="1" t="s">
        <v>25</v>
      </c>
      <c r="C1939" s="1" t="s">
        <v>132</v>
      </c>
      <c r="D1939" s="1" t="s">
        <v>682</v>
      </c>
      <c r="E1939" s="1" t="s">
        <v>541</v>
      </c>
      <c r="F1939" s="1" t="s">
        <v>19</v>
      </c>
      <c r="G1939" s="1" t="s">
        <v>188</v>
      </c>
      <c r="H1939" s="1" t="s">
        <v>49</v>
      </c>
      <c r="I1939" s="1" t="s">
        <v>22</v>
      </c>
      <c r="J1939" s="3">
        <v>-885</v>
      </c>
      <c r="K1939" s="1" t="s">
        <v>133</v>
      </c>
      <c r="L1939" s="1" t="s">
        <v>22</v>
      </c>
      <c r="M1939" s="1" t="s">
        <v>22</v>
      </c>
      <c r="N1939" s="1" t="s">
        <v>132</v>
      </c>
      <c r="O1939" s="2">
        <v>42735</v>
      </c>
      <c r="P1939" s="2">
        <v>42741</v>
      </c>
      <c r="Q1939" s="1" t="s">
        <v>23</v>
      </c>
    </row>
    <row r="1940" spans="1:17" x14ac:dyDescent="0.25">
      <c r="A1940" s="1" t="s">
        <v>89</v>
      </c>
      <c r="B1940" s="1" t="s">
        <v>25</v>
      </c>
      <c r="C1940" s="1" t="s">
        <v>132</v>
      </c>
      <c r="D1940" s="1" t="s">
        <v>681</v>
      </c>
      <c r="E1940" s="1" t="s">
        <v>541</v>
      </c>
      <c r="F1940" s="1" t="s">
        <v>19</v>
      </c>
      <c r="G1940" s="1" t="s">
        <v>187</v>
      </c>
      <c r="H1940" s="1" t="s">
        <v>21</v>
      </c>
      <c r="I1940" s="1" t="s">
        <v>22</v>
      </c>
      <c r="J1940" s="3">
        <v>533</v>
      </c>
      <c r="K1940" s="1" t="s">
        <v>133</v>
      </c>
      <c r="L1940" s="1" t="s">
        <v>22</v>
      </c>
      <c r="M1940" s="1" t="s">
        <v>22</v>
      </c>
      <c r="N1940" s="1" t="s">
        <v>132</v>
      </c>
      <c r="O1940" s="2">
        <v>42735</v>
      </c>
      <c r="P1940" s="2">
        <v>42741</v>
      </c>
      <c r="Q1940" s="1" t="s">
        <v>23</v>
      </c>
    </row>
    <row r="1941" spans="1:17" x14ac:dyDescent="0.25">
      <c r="A1941" s="1" t="s">
        <v>17</v>
      </c>
      <c r="B1941" s="1" t="s">
        <v>25</v>
      </c>
      <c r="C1941" s="1" t="s">
        <v>1007</v>
      </c>
      <c r="D1941" s="1" t="s">
        <v>988</v>
      </c>
      <c r="E1941" s="1" t="s">
        <v>541</v>
      </c>
      <c r="F1941" s="1" t="s">
        <v>19</v>
      </c>
      <c r="G1941" s="1" t="s">
        <v>192</v>
      </c>
      <c r="H1941" s="1" t="s">
        <v>21</v>
      </c>
      <c r="I1941" s="1" t="s">
        <v>22</v>
      </c>
      <c r="J1941" s="3">
        <v>-2430</v>
      </c>
      <c r="K1941" s="1" t="s">
        <v>1008</v>
      </c>
      <c r="L1941" s="1" t="s">
        <v>22</v>
      </c>
      <c r="M1941" s="1" t="s">
        <v>22</v>
      </c>
      <c r="N1941" s="1" t="s">
        <v>1007</v>
      </c>
      <c r="O1941" s="2">
        <v>42735</v>
      </c>
      <c r="P1941" s="2">
        <v>42759</v>
      </c>
      <c r="Q1941" s="1" t="s">
        <v>23</v>
      </c>
    </row>
    <row r="1942" spans="1:17" x14ac:dyDescent="0.25">
      <c r="A1942" s="1" t="s">
        <v>24</v>
      </c>
      <c r="B1942" s="1" t="s">
        <v>25</v>
      </c>
      <c r="C1942" s="1" t="s">
        <v>26</v>
      </c>
      <c r="D1942" s="1" t="s">
        <v>987</v>
      </c>
      <c r="E1942" s="1" t="s">
        <v>541</v>
      </c>
      <c r="F1942" s="1" t="s">
        <v>19</v>
      </c>
      <c r="G1942" s="1" t="s">
        <v>213</v>
      </c>
      <c r="H1942" s="1" t="s">
        <v>34</v>
      </c>
      <c r="I1942" s="1" t="s">
        <v>22</v>
      </c>
      <c r="J1942" s="3">
        <v>-229340</v>
      </c>
      <c r="K1942" s="1" t="s">
        <v>138</v>
      </c>
      <c r="L1942" s="1" t="s">
        <v>22</v>
      </c>
      <c r="M1942" s="1" t="s">
        <v>22</v>
      </c>
      <c r="N1942" s="1" t="s">
        <v>26</v>
      </c>
      <c r="O1942" s="2">
        <v>42735</v>
      </c>
      <c r="P1942" s="2">
        <v>42759</v>
      </c>
      <c r="Q1942" s="1" t="s">
        <v>23</v>
      </c>
    </row>
    <row r="1943" spans="1:17" x14ac:dyDescent="0.25">
      <c r="A1943" s="1" t="s">
        <v>24</v>
      </c>
      <c r="B1943" s="1" t="s">
        <v>25</v>
      </c>
      <c r="C1943" s="1" t="s">
        <v>140</v>
      </c>
      <c r="D1943" s="1" t="s">
        <v>987</v>
      </c>
      <c r="E1943" s="1" t="s">
        <v>541</v>
      </c>
      <c r="F1943" s="1" t="s">
        <v>19</v>
      </c>
      <c r="G1943" s="1" t="s">
        <v>213</v>
      </c>
      <c r="H1943" s="1" t="s">
        <v>34</v>
      </c>
      <c r="I1943" s="1" t="s">
        <v>22</v>
      </c>
      <c r="J1943" s="3">
        <v>29597</v>
      </c>
      <c r="K1943" s="1" t="s">
        <v>138</v>
      </c>
      <c r="L1943" s="1" t="s">
        <v>22</v>
      </c>
      <c r="M1943" s="1" t="s">
        <v>22</v>
      </c>
      <c r="N1943" s="1" t="s">
        <v>140</v>
      </c>
      <c r="O1943" s="2">
        <v>42735</v>
      </c>
      <c r="P1943" s="2">
        <v>42768</v>
      </c>
      <c r="Q1943" s="1" t="s">
        <v>23</v>
      </c>
    </row>
    <row r="1944" spans="1:17" x14ac:dyDescent="0.25">
      <c r="A1944" s="1" t="s">
        <v>89</v>
      </c>
      <c r="B1944" s="1" t="s">
        <v>25</v>
      </c>
      <c r="C1944" s="1" t="s">
        <v>132</v>
      </c>
      <c r="D1944" s="1" t="s">
        <v>629</v>
      </c>
      <c r="E1944" s="1" t="s">
        <v>541</v>
      </c>
      <c r="F1944" s="1" t="s">
        <v>19</v>
      </c>
      <c r="G1944" s="1" t="s">
        <v>44</v>
      </c>
      <c r="H1944" s="1" t="s">
        <v>34</v>
      </c>
      <c r="I1944" s="1" t="s">
        <v>22</v>
      </c>
      <c r="J1944" s="3">
        <v>-6501</v>
      </c>
      <c r="K1944" s="1" t="s">
        <v>133</v>
      </c>
      <c r="L1944" s="1" t="s">
        <v>22</v>
      </c>
      <c r="M1944" s="1" t="s">
        <v>22</v>
      </c>
      <c r="N1944" s="1" t="s">
        <v>132</v>
      </c>
      <c r="O1944" s="2">
        <v>42735</v>
      </c>
      <c r="P1944" s="2">
        <v>42741</v>
      </c>
      <c r="Q1944" s="1" t="s">
        <v>23</v>
      </c>
    </row>
    <row r="1945" spans="1:17" x14ac:dyDescent="0.25">
      <c r="A1945" s="1" t="s">
        <v>89</v>
      </c>
      <c r="B1945" s="1" t="s">
        <v>25</v>
      </c>
      <c r="C1945" s="1" t="s">
        <v>123</v>
      </c>
      <c r="D1945" s="1" t="s">
        <v>716</v>
      </c>
      <c r="E1945" s="1" t="s">
        <v>541</v>
      </c>
      <c r="F1945" s="1" t="s">
        <v>19</v>
      </c>
      <c r="G1945" s="1" t="s">
        <v>114</v>
      </c>
      <c r="H1945" s="1" t="s">
        <v>49</v>
      </c>
      <c r="I1945" s="1" t="s">
        <v>22</v>
      </c>
      <c r="J1945" s="3">
        <v>-1</v>
      </c>
      <c r="K1945" s="1" t="s">
        <v>1004</v>
      </c>
      <c r="L1945" s="1" t="s">
        <v>22</v>
      </c>
      <c r="M1945" s="1" t="s">
        <v>22</v>
      </c>
      <c r="N1945" s="1" t="s">
        <v>123</v>
      </c>
      <c r="O1945" s="2">
        <v>42735</v>
      </c>
      <c r="P1945" s="2">
        <v>42759</v>
      </c>
      <c r="Q1945" s="1" t="s">
        <v>23</v>
      </c>
    </row>
    <row r="1946" spans="1:17" x14ac:dyDescent="0.25">
      <c r="A1946" s="1" t="s">
        <v>89</v>
      </c>
      <c r="B1946" s="1" t="s">
        <v>25</v>
      </c>
      <c r="C1946" s="1" t="s">
        <v>123</v>
      </c>
      <c r="D1946" s="1" t="s">
        <v>683</v>
      </c>
      <c r="E1946" s="1" t="s">
        <v>541</v>
      </c>
      <c r="F1946" s="1" t="s">
        <v>19</v>
      </c>
      <c r="G1946" s="1" t="s">
        <v>82</v>
      </c>
      <c r="H1946" s="1" t="s">
        <v>21</v>
      </c>
      <c r="I1946" s="1" t="s">
        <v>22</v>
      </c>
      <c r="J1946" s="3">
        <v>-29</v>
      </c>
      <c r="K1946" s="1" t="s">
        <v>1004</v>
      </c>
      <c r="L1946" s="1" t="s">
        <v>22</v>
      </c>
      <c r="M1946" s="1" t="s">
        <v>22</v>
      </c>
      <c r="N1946" s="1" t="s">
        <v>123</v>
      </c>
      <c r="O1946" s="2">
        <v>42735</v>
      </c>
      <c r="P1946" s="2">
        <v>42759</v>
      </c>
      <c r="Q1946" s="1" t="s">
        <v>23</v>
      </c>
    </row>
    <row r="1947" spans="1:17" x14ac:dyDescent="0.25">
      <c r="A1947" s="1" t="s">
        <v>24</v>
      </c>
      <c r="B1947" s="1" t="s">
        <v>25</v>
      </c>
      <c r="C1947" s="1" t="s">
        <v>26</v>
      </c>
      <c r="D1947" s="1" t="s">
        <v>629</v>
      </c>
      <c r="E1947" s="1" t="s">
        <v>541</v>
      </c>
      <c r="F1947" s="1" t="s">
        <v>19</v>
      </c>
      <c r="G1947" s="1" t="s">
        <v>44</v>
      </c>
      <c r="H1947" s="1" t="s">
        <v>34</v>
      </c>
      <c r="I1947" s="1" t="s">
        <v>22</v>
      </c>
      <c r="J1947" s="3">
        <v>-388101</v>
      </c>
      <c r="K1947" s="1" t="s">
        <v>45</v>
      </c>
      <c r="L1947" s="1" t="s">
        <v>22</v>
      </c>
      <c r="M1947" s="1" t="s">
        <v>22</v>
      </c>
      <c r="N1947" s="1" t="s">
        <v>26</v>
      </c>
      <c r="O1947" s="2">
        <v>42735</v>
      </c>
      <c r="P1947" s="2">
        <v>42759</v>
      </c>
      <c r="Q1947" s="1" t="s">
        <v>23</v>
      </c>
    </row>
    <row r="1948" spans="1:17" x14ac:dyDescent="0.25">
      <c r="A1948" s="1" t="s">
        <v>24</v>
      </c>
      <c r="B1948" s="1" t="s">
        <v>25</v>
      </c>
      <c r="C1948" s="1" t="s">
        <v>26</v>
      </c>
      <c r="D1948" s="1" t="s">
        <v>629</v>
      </c>
      <c r="E1948" s="1" t="s">
        <v>541</v>
      </c>
      <c r="F1948" s="1" t="s">
        <v>19</v>
      </c>
      <c r="G1948" s="1" t="s">
        <v>44</v>
      </c>
      <c r="H1948" s="1" t="s">
        <v>34</v>
      </c>
      <c r="I1948" s="1" t="s">
        <v>22</v>
      </c>
      <c r="J1948" s="3">
        <v>-5528</v>
      </c>
      <c r="K1948" s="1" t="s">
        <v>46</v>
      </c>
      <c r="L1948" s="1" t="s">
        <v>22</v>
      </c>
      <c r="M1948" s="1" t="s">
        <v>22</v>
      </c>
      <c r="N1948" s="1" t="s">
        <v>26</v>
      </c>
      <c r="O1948" s="2">
        <v>42735</v>
      </c>
      <c r="P1948" s="2">
        <v>42759</v>
      </c>
      <c r="Q1948" s="1" t="s">
        <v>23</v>
      </c>
    </row>
    <row r="1949" spans="1:17" x14ac:dyDescent="0.25">
      <c r="A1949" s="1" t="s">
        <v>24</v>
      </c>
      <c r="B1949" s="1" t="s">
        <v>25</v>
      </c>
      <c r="C1949" s="1" t="s">
        <v>140</v>
      </c>
      <c r="D1949" s="1" t="s">
        <v>629</v>
      </c>
      <c r="E1949" s="1" t="s">
        <v>541</v>
      </c>
      <c r="F1949" s="1" t="s">
        <v>19</v>
      </c>
      <c r="G1949" s="1" t="s">
        <v>44</v>
      </c>
      <c r="H1949" s="1" t="s">
        <v>34</v>
      </c>
      <c r="I1949" s="1" t="s">
        <v>22</v>
      </c>
      <c r="J1949" s="3">
        <v>-34684</v>
      </c>
      <c r="K1949" s="1" t="s">
        <v>46</v>
      </c>
      <c r="L1949" s="1" t="s">
        <v>22</v>
      </c>
      <c r="M1949" s="1" t="s">
        <v>22</v>
      </c>
      <c r="N1949" s="1" t="s">
        <v>140</v>
      </c>
      <c r="O1949" s="2">
        <v>42735</v>
      </c>
      <c r="P1949" s="2">
        <v>42768</v>
      </c>
      <c r="Q1949" s="1" t="s">
        <v>23</v>
      </c>
    </row>
    <row r="1950" spans="1:17" x14ac:dyDescent="0.25">
      <c r="A1950" s="1" t="s">
        <v>206</v>
      </c>
      <c r="B1950" s="1" t="s">
        <v>541</v>
      </c>
      <c r="C1950" s="1" t="s">
        <v>1009</v>
      </c>
      <c r="D1950" s="1" t="s">
        <v>780</v>
      </c>
      <c r="E1950" s="1" t="s">
        <v>541</v>
      </c>
      <c r="F1950" s="1" t="s">
        <v>19</v>
      </c>
      <c r="G1950" s="1" t="s">
        <v>43</v>
      </c>
      <c r="H1950" s="1" t="s">
        <v>21</v>
      </c>
      <c r="I1950" s="1" t="s">
        <v>22</v>
      </c>
      <c r="J1950" s="3">
        <v>54162</v>
      </c>
      <c r="K1950" s="1" t="s">
        <v>794</v>
      </c>
      <c r="L1950" s="1" t="s">
        <v>22</v>
      </c>
      <c r="M1950" s="1" t="s">
        <v>22</v>
      </c>
      <c r="N1950" s="1" t="s">
        <v>1009</v>
      </c>
      <c r="O1950" s="2">
        <v>42766</v>
      </c>
      <c r="P1950" s="2">
        <v>42774</v>
      </c>
      <c r="Q1950" s="1" t="s">
        <v>23</v>
      </c>
    </row>
    <row r="1951" spans="1:17" x14ac:dyDescent="0.25">
      <c r="A1951" s="1" t="s">
        <v>206</v>
      </c>
      <c r="B1951" s="1" t="s">
        <v>541</v>
      </c>
      <c r="C1951" s="1" t="s">
        <v>1010</v>
      </c>
      <c r="D1951" s="1" t="s">
        <v>780</v>
      </c>
      <c r="E1951" s="1" t="s">
        <v>541</v>
      </c>
      <c r="F1951" s="1" t="s">
        <v>19</v>
      </c>
      <c r="G1951" s="1" t="s">
        <v>43</v>
      </c>
      <c r="H1951" s="1" t="s">
        <v>21</v>
      </c>
      <c r="I1951" s="1" t="s">
        <v>22</v>
      </c>
      <c r="J1951" s="3">
        <v>54162</v>
      </c>
      <c r="K1951" s="1" t="s">
        <v>794</v>
      </c>
      <c r="L1951" s="1" t="s">
        <v>22</v>
      </c>
      <c r="M1951" s="1" t="s">
        <v>22</v>
      </c>
      <c r="N1951" s="1" t="s">
        <v>1010</v>
      </c>
      <c r="O1951" s="2">
        <v>42794</v>
      </c>
      <c r="P1951" s="2">
        <v>42795</v>
      </c>
      <c r="Q1951" s="1" t="s">
        <v>23</v>
      </c>
    </row>
    <row r="1952" spans="1:17" x14ac:dyDescent="0.25">
      <c r="A1952" s="1" t="s">
        <v>24</v>
      </c>
      <c r="B1952" s="1" t="s">
        <v>25</v>
      </c>
      <c r="C1952" s="1" t="s">
        <v>30</v>
      </c>
      <c r="D1952" s="1" t="s">
        <v>676</v>
      </c>
      <c r="E1952" s="1" t="s">
        <v>541</v>
      </c>
      <c r="F1952" s="1" t="s">
        <v>19</v>
      </c>
      <c r="G1952" s="1" t="s">
        <v>59</v>
      </c>
      <c r="H1952" s="1" t="s">
        <v>21</v>
      </c>
      <c r="I1952" s="1" t="s">
        <v>22</v>
      </c>
      <c r="J1952" s="3">
        <v>-18402</v>
      </c>
      <c r="K1952" s="1" t="s">
        <v>134</v>
      </c>
      <c r="L1952" s="1" t="s">
        <v>22</v>
      </c>
      <c r="M1952" s="1" t="s">
        <v>22</v>
      </c>
      <c r="N1952" s="1" t="s">
        <v>30</v>
      </c>
      <c r="O1952" s="2">
        <v>42825</v>
      </c>
      <c r="P1952" s="2">
        <v>42838</v>
      </c>
      <c r="Q1952" s="1" t="s">
        <v>23</v>
      </c>
    </row>
    <row r="1953" spans="1:17" x14ac:dyDescent="0.25">
      <c r="A1953" s="1" t="s">
        <v>24</v>
      </c>
      <c r="B1953" s="1" t="s">
        <v>25</v>
      </c>
      <c r="C1953" s="1" t="s">
        <v>30</v>
      </c>
      <c r="D1953" s="1" t="s">
        <v>676</v>
      </c>
      <c r="E1953" s="1" t="s">
        <v>541</v>
      </c>
      <c r="F1953" s="1" t="s">
        <v>19</v>
      </c>
      <c r="G1953" s="1" t="s">
        <v>59</v>
      </c>
      <c r="H1953" s="1" t="s">
        <v>21</v>
      </c>
      <c r="I1953" s="1" t="s">
        <v>22</v>
      </c>
      <c r="J1953" s="3">
        <v>110985</v>
      </c>
      <c r="K1953" s="1" t="s">
        <v>166</v>
      </c>
      <c r="L1953" s="1" t="s">
        <v>22</v>
      </c>
      <c r="M1953" s="1" t="s">
        <v>22</v>
      </c>
      <c r="N1953" s="1" t="s">
        <v>30</v>
      </c>
      <c r="O1953" s="2">
        <v>42825</v>
      </c>
      <c r="P1953" s="2">
        <v>42838</v>
      </c>
      <c r="Q1953" s="1" t="s">
        <v>23</v>
      </c>
    </row>
    <row r="1954" spans="1:17" x14ac:dyDescent="0.25">
      <c r="A1954" s="1" t="s">
        <v>206</v>
      </c>
      <c r="B1954" s="1" t="s">
        <v>541</v>
      </c>
      <c r="C1954" s="1" t="s">
        <v>1011</v>
      </c>
      <c r="D1954" s="1" t="s">
        <v>780</v>
      </c>
      <c r="E1954" s="1" t="s">
        <v>541</v>
      </c>
      <c r="F1954" s="1" t="s">
        <v>19</v>
      </c>
      <c r="G1954" s="1" t="s">
        <v>43</v>
      </c>
      <c r="H1954" s="1" t="s">
        <v>21</v>
      </c>
      <c r="I1954" s="1" t="s">
        <v>22</v>
      </c>
      <c r="J1954" s="3">
        <v>54162</v>
      </c>
      <c r="K1954" s="1" t="s">
        <v>794</v>
      </c>
      <c r="L1954" s="1" t="s">
        <v>22</v>
      </c>
      <c r="M1954" s="1" t="s">
        <v>22</v>
      </c>
      <c r="N1954" s="1" t="s">
        <v>1011</v>
      </c>
      <c r="O1954" s="2">
        <v>42825</v>
      </c>
      <c r="P1954" s="2">
        <v>42828</v>
      </c>
      <c r="Q1954" s="1" t="s">
        <v>23</v>
      </c>
    </row>
    <row r="1955" spans="1:17" x14ac:dyDescent="0.25">
      <c r="A1955" s="1" t="s">
        <v>24</v>
      </c>
      <c r="B1955" s="1" t="s">
        <v>25</v>
      </c>
      <c r="C1955" s="1" t="s">
        <v>30</v>
      </c>
      <c r="D1955" s="1" t="s">
        <v>838</v>
      </c>
      <c r="E1955" s="1" t="s">
        <v>541</v>
      </c>
      <c r="F1955" s="1" t="s">
        <v>19</v>
      </c>
      <c r="G1955" s="1" t="s">
        <v>839</v>
      </c>
      <c r="H1955" s="1" t="s">
        <v>34</v>
      </c>
      <c r="I1955" s="1" t="s">
        <v>22</v>
      </c>
      <c r="J1955" s="3">
        <v>27700</v>
      </c>
      <c r="K1955" s="1" t="s">
        <v>546</v>
      </c>
      <c r="L1955" s="1" t="s">
        <v>22</v>
      </c>
      <c r="M1955" s="1" t="s">
        <v>22</v>
      </c>
      <c r="N1955" s="1" t="s">
        <v>30</v>
      </c>
      <c r="O1955" s="2">
        <v>42825</v>
      </c>
      <c r="P1955" s="2">
        <v>42838</v>
      </c>
      <c r="Q1955" s="1" t="s">
        <v>23</v>
      </c>
    </row>
    <row r="1956" spans="1:17" x14ac:dyDescent="0.25">
      <c r="A1956" s="1" t="s">
        <v>24</v>
      </c>
      <c r="B1956" s="1" t="s">
        <v>25</v>
      </c>
      <c r="C1956" s="1" t="s">
        <v>30</v>
      </c>
      <c r="D1956" s="1" t="s">
        <v>906</v>
      </c>
      <c r="E1956" s="1" t="s">
        <v>541</v>
      </c>
      <c r="F1956" s="1" t="s">
        <v>505</v>
      </c>
      <c r="G1956" s="1" t="s">
        <v>204</v>
      </c>
      <c r="H1956" s="1" t="s">
        <v>21</v>
      </c>
      <c r="I1956" s="1" t="s">
        <v>22</v>
      </c>
      <c r="J1956" s="3">
        <v>-2244</v>
      </c>
      <c r="K1956" s="1" t="s">
        <v>205</v>
      </c>
      <c r="L1956" s="1" t="s">
        <v>22</v>
      </c>
      <c r="M1956" s="1" t="s">
        <v>22</v>
      </c>
      <c r="N1956" s="1" t="s">
        <v>30</v>
      </c>
      <c r="O1956" s="2">
        <v>42825</v>
      </c>
      <c r="P1956" s="2">
        <v>42838</v>
      </c>
      <c r="Q1956" s="1" t="s">
        <v>23</v>
      </c>
    </row>
    <row r="1957" spans="1:17" x14ac:dyDescent="0.25">
      <c r="A1957" s="1" t="s">
        <v>24</v>
      </c>
      <c r="B1957" s="1" t="s">
        <v>25</v>
      </c>
      <c r="C1957" s="1" t="s">
        <v>30</v>
      </c>
      <c r="D1957" s="1" t="s">
        <v>672</v>
      </c>
      <c r="E1957" s="1" t="s">
        <v>541</v>
      </c>
      <c r="F1957" s="1" t="s">
        <v>19</v>
      </c>
      <c r="G1957" s="1" t="s">
        <v>228</v>
      </c>
      <c r="H1957" s="1" t="s">
        <v>21</v>
      </c>
      <c r="I1957" s="1" t="s">
        <v>22</v>
      </c>
      <c r="J1957" s="3">
        <v>-17875</v>
      </c>
      <c r="K1957" s="1" t="s">
        <v>229</v>
      </c>
      <c r="L1957" s="1" t="s">
        <v>22</v>
      </c>
      <c r="M1957" s="1" t="s">
        <v>22</v>
      </c>
      <c r="N1957" s="1" t="s">
        <v>30</v>
      </c>
      <c r="O1957" s="2">
        <v>42825</v>
      </c>
      <c r="P1957" s="2">
        <v>42838</v>
      </c>
      <c r="Q1957" s="1" t="s">
        <v>23</v>
      </c>
    </row>
    <row r="1958" spans="1:17" x14ac:dyDescent="0.25">
      <c r="A1958" s="1" t="s">
        <v>24</v>
      </c>
      <c r="B1958" s="1" t="s">
        <v>25</v>
      </c>
      <c r="C1958" s="1" t="s">
        <v>30</v>
      </c>
      <c r="D1958" s="1" t="s">
        <v>716</v>
      </c>
      <c r="E1958" s="1" t="s">
        <v>541</v>
      </c>
      <c r="F1958" s="1" t="s">
        <v>19</v>
      </c>
      <c r="G1958" s="1" t="s">
        <v>114</v>
      </c>
      <c r="H1958" s="1" t="s">
        <v>49</v>
      </c>
      <c r="I1958" s="1" t="s">
        <v>22</v>
      </c>
      <c r="J1958" s="3">
        <v>441</v>
      </c>
      <c r="K1958" s="1" t="s">
        <v>115</v>
      </c>
      <c r="L1958" s="1" t="s">
        <v>22</v>
      </c>
      <c r="M1958" s="1" t="s">
        <v>22</v>
      </c>
      <c r="N1958" s="1" t="s">
        <v>30</v>
      </c>
      <c r="O1958" s="2">
        <v>42825</v>
      </c>
      <c r="P1958" s="2">
        <v>42838</v>
      </c>
      <c r="Q1958" s="1" t="s">
        <v>23</v>
      </c>
    </row>
    <row r="1959" spans="1:17" x14ac:dyDescent="0.25">
      <c r="A1959" s="1" t="s">
        <v>89</v>
      </c>
      <c r="B1959" s="1" t="s">
        <v>25</v>
      </c>
      <c r="C1959" s="1" t="s">
        <v>270</v>
      </c>
      <c r="D1959" s="1" t="s">
        <v>720</v>
      </c>
      <c r="E1959" s="1" t="s">
        <v>541</v>
      </c>
      <c r="F1959" s="1" t="s">
        <v>19</v>
      </c>
      <c r="G1959" s="1" t="s">
        <v>380</v>
      </c>
      <c r="H1959" s="1" t="s">
        <v>49</v>
      </c>
      <c r="I1959" s="1" t="s">
        <v>22</v>
      </c>
      <c r="J1959" s="3">
        <v>53</v>
      </c>
      <c r="K1959" s="1" t="s">
        <v>526</v>
      </c>
      <c r="L1959" s="1" t="s">
        <v>22</v>
      </c>
      <c r="M1959" s="1" t="s">
        <v>22</v>
      </c>
      <c r="N1959" s="1" t="s">
        <v>270</v>
      </c>
      <c r="O1959" s="2">
        <v>42825</v>
      </c>
      <c r="P1959" s="2">
        <v>42837</v>
      </c>
      <c r="Q1959" s="1" t="s">
        <v>23</v>
      </c>
    </row>
    <row r="1960" spans="1:17" x14ac:dyDescent="0.25">
      <c r="A1960" s="1" t="s">
        <v>24</v>
      </c>
      <c r="B1960" s="1" t="s">
        <v>25</v>
      </c>
      <c r="C1960" s="1" t="s">
        <v>30</v>
      </c>
      <c r="D1960" s="1" t="s">
        <v>720</v>
      </c>
      <c r="E1960" s="1" t="s">
        <v>541</v>
      </c>
      <c r="F1960" s="1" t="s">
        <v>19</v>
      </c>
      <c r="G1960" s="1" t="s">
        <v>380</v>
      </c>
      <c r="H1960" s="1" t="s">
        <v>49</v>
      </c>
      <c r="I1960" s="1" t="s">
        <v>22</v>
      </c>
      <c r="J1960" s="3">
        <v>211102</v>
      </c>
      <c r="K1960" s="1" t="s">
        <v>472</v>
      </c>
      <c r="L1960" s="1" t="s">
        <v>22</v>
      </c>
      <c r="M1960" s="1" t="s">
        <v>22</v>
      </c>
      <c r="N1960" s="1" t="s">
        <v>30</v>
      </c>
      <c r="O1960" s="2">
        <v>42825</v>
      </c>
      <c r="P1960" s="2">
        <v>42838</v>
      </c>
      <c r="Q1960" s="1" t="s">
        <v>23</v>
      </c>
    </row>
    <row r="1961" spans="1:17" x14ac:dyDescent="0.25">
      <c r="A1961" s="1" t="s">
        <v>24</v>
      </c>
      <c r="B1961" s="1" t="s">
        <v>25</v>
      </c>
      <c r="C1961" s="1" t="s">
        <v>30</v>
      </c>
      <c r="D1961" s="1" t="s">
        <v>629</v>
      </c>
      <c r="E1961" s="1" t="s">
        <v>541</v>
      </c>
      <c r="F1961" s="1" t="s">
        <v>19</v>
      </c>
      <c r="G1961" s="1" t="s">
        <v>44</v>
      </c>
      <c r="H1961" s="1" t="s">
        <v>34</v>
      </c>
      <c r="I1961" s="1" t="s">
        <v>22</v>
      </c>
      <c r="J1961" s="3">
        <v>37553</v>
      </c>
      <c r="K1961" s="1" t="s">
        <v>84</v>
      </c>
      <c r="L1961" s="1" t="s">
        <v>22</v>
      </c>
      <c r="M1961" s="1" t="s">
        <v>22</v>
      </c>
      <c r="N1961" s="1" t="s">
        <v>30</v>
      </c>
      <c r="O1961" s="2">
        <v>42825</v>
      </c>
      <c r="P1961" s="2">
        <v>42838</v>
      </c>
      <c r="Q1961" s="1" t="s">
        <v>23</v>
      </c>
    </row>
    <row r="1962" spans="1:17" x14ac:dyDescent="0.25">
      <c r="A1962" s="1" t="s">
        <v>24</v>
      </c>
      <c r="B1962" s="1" t="s">
        <v>25</v>
      </c>
      <c r="C1962" s="1" t="s">
        <v>30</v>
      </c>
      <c r="D1962" s="1" t="s">
        <v>683</v>
      </c>
      <c r="E1962" s="1" t="s">
        <v>541</v>
      </c>
      <c r="F1962" s="1" t="s">
        <v>19</v>
      </c>
      <c r="G1962" s="1" t="s">
        <v>82</v>
      </c>
      <c r="H1962" s="1" t="s">
        <v>21</v>
      </c>
      <c r="I1962" s="1" t="s">
        <v>22</v>
      </c>
      <c r="J1962" s="3">
        <v>27583</v>
      </c>
      <c r="K1962" s="1" t="s">
        <v>83</v>
      </c>
      <c r="L1962" s="1" t="s">
        <v>22</v>
      </c>
      <c r="M1962" s="1" t="s">
        <v>22</v>
      </c>
      <c r="N1962" s="1" t="s">
        <v>30</v>
      </c>
      <c r="O1962" s="2">
        <v>42825</v>
      </c>
      <c r="P1962" s="2">
        <v>42838</v>
      </c>
      <c r="Q1962" s="1" t="s">
        <v>23</v>
      </c>
    </row>
    <row r="1963" spans="1:17" x14ac:dyDescent="0.25">
      <c r="A1963" s="1" t="s">
        <v>24</v>
      </c>
      <c r="B1963" s="1" t="s">
        <v>25</v>
      </c>
      <c r="C1963" s="1" t="s">
        <v>30</v>
      </c>
      <c r="D1963" s="1" t="s">
        <v>713</v>
      </c>
      <c r="E1963" s="1" t="s">
        <v>541</v>
      </c>
      <c r="F1963" s="1" t="s">
        <v>19</v>
      </c>
      <c r="G1963" s="1" t="s">
        <v>388</v>
      </c>
      <c r="H1963" s="1" t="s">
        <v>21</v>
      </c>
      <c r="I1963" s="1" t="s">
        <v>22</v>
      </c>
      <c r="J1963" s="3">
        <v>579</v>
      </c>
      <c r="K1963" s="1" t="s">
        <v>463</v>
      </c>
      <c r="L1963" s="1" t="s">
        <v>22</v>
      </c>
      <c r="M1963" s="1" t="s">
        <v>22</v>
      </c>
      <c r="N1963" s="1" t="s">
        <v>30</v>
      </c>
      <c r="O1963" s="2">
        <v>42825</v>
      </c>
      <c r="P1963" s="2">
        <v>42838</v>
      </c>
      <c r="Q1963" s="1" t="s">
        <v>23</v>
      </c>
    </row>
    <row r="1964" spans="1:17" x14ac:dyDescent="0.25">
      <c r="A1964" s="1" t="s">
        <v>24</v>
      </c>
      <c r="B1964" s="1" t="s">
        <v>25</v>
      </c>
      <c r="C1964" s="1" t="s">
        <v>30</v>
      </c>
      <c r="D1964" s="1" t="s">
        <v>629</v>
      </c>
      <c r="E1964" s="1" t="s">
        <v>541</v>
      </c>
      <c r="F1964" s="1" t="s">
        <v>19</v>
      </c>
      <c r="G1964" s="1" t="s">
        <v>44</v>
      </c>
      <c r="H1964" s="1" t="s">
        <v>34</v>
      </c>
      <c r="I1964" s="1" t="s">
        <v>22</v>
      </c>
      <c r="J1964" s="3">
        <v>-361475</v>
      </c>
      <c r="K1964" s="1" t="s">
        <v>176</v>
      </c>
      <c r="L1964" s="1" t="s">
        <v>22</v>
      </c>
      <c r="M1964" s="1" t="s">
        <v>22</v>
      </c>
      <c r="N1964" s="1" t="s">
        <v>30</v>
      </c>
      <c r="O1964" s="2">
        <v>42825</v>
      </c>
      <c r="P1964" s="2">
        <v>42838</v>
      </c>
      <c r="Q1964" s="1" t="s">
        <v>23</v>
      </c>
    </row>
    <row r="1965" spans="1:17" x14ac:dyDescent="0.25">
      <c r="A1965" s="1" t="s">
        <v>24</v>
      </c>
      <c r="B1965" s="1" t="s">
        <v>25</v>
      </c>
      <c r="C1965" s="1" t="s">
        <v>30</v>
      </c>
      <c r="D1965" s="1" t="s">
        <v>719</v>
      </c>
      <c r="E1965" s="1" t="s">
        <v>541</v>
      </c>
      <c r="F1965" s="1" t="s">
        <v>19</v>
      </c>
      <c r="G1965" s="1" t="s">
        <v>65</v>
      </c>
      <c r="H1965" s="1" t="s">
        <v>49</v>
      </c>
      <c r="I1965" s="1" t="s">
        <v>22</v>
      </c>
      <c r="J1965" s="3">
        <v>1730</v>
      </c>
      <c r="K1965" s="1" t="s">
        <v>66</v>
      </c>
      <c r="L1965" s="1" t="s">
        <v>22</v>
      </c>
      <c r="M1965" s="1" t="s">
        <v>22</v>
      </c>
      <c r="N1965" s="1" t="s">
        <v>30</v>
      </c>
      <c r="O1965" s="2">
        <v>42825</v>
      </c>
      <c r="P1965" s="2">
        <v>42838</v>
      </c>
      <c r="Q1965" s="1" t="s">
        <v>23</v>
      </c>
    </row>
    <row r="1966" spans="1:17" x14ac:dyDescent="0.25">
      <c r="A1966" s="1" t="s">
        <v>24</v>
      </c>
      <c r="B1966" s="1" t="s">
        <v>25</v>
      </c>
      <c r="C1966" s="1" t="s">
        <v>30</v>
      </c>
      <c r="D1966" s="1" t="s">
        <v>629</v>
      </c>
      <c r="E1966" s="1" t="s">
        <v>541</v>
      </c>
      <c r="F1966" s="1" t="s">
        <v>19</v>
      </c>
      <c r="G1966" s="1" t="s">
        <v>44</v>
      </c>
      <c r="H1966" s="1" t="s">
        <v>34</v>
      </c>
      <c r="I1966" s="1" t="s">
        <v>22</v>
      </c>
      <c r="J1966" s="3">
        <v>-97033</v>
      </c>
      <c r="K1966" s="1" t="s">
        <v>45</v>
      </c>
      <c r="L1966" s="1" t="s">
        <v>22</v>
      </c>
      <c r="M1966" s="1" t="s">
        <v>22</v>
      </c>
      <c r="N1966" s="1" t="s">
        <v>30</v>
      </c>
      <c r="O1966" s="2">
        <v>42825</v>
      </c>
      <c r="P1966" s="2">
        <v>42838</v>
      </c>
      <c r="Q1966" s="1" t="s">
        <v>23</v>
      </c>
    </row>
    <row r="1967" spans="1:17" x14ac:dyDescent="0.25">
      <c r="A1967" s="1" t="s">
        <v>24</v>
      </c>
      <c r="B1967" s="1" t="s">
        <v>25</v>
      </c>
      <c r="C1967" s="1" t="s">
        <v>30</v>
      </c>
      <c r="D1967" s="1" t="s">
        <v>629</v>
      </c>
      <c r="E1967" s="1" t="s">
        <v>541</v>
      </c>
      <c r="F1967" s="1" t="s">
        <v>19</v>
      </c>
      <c r="G1967" s="1" t="s">
        <v>44</v>
      </c>
      <c r="H1967" s="1" t="s">
        <v>34</v>
      </c>
      <c r="I1967" s="1" t="s">
        <v>22</v>
      </c>
      <c r="J1967" s="3">
        <v>-10054</v>
      </c>
      <c r="K1967" s="1" t="s">
        <v>46</v>
      </c>
      <c r="L1967" s="1" t="s">
        <v>22</v>
      </c>
      <c r="M1967" s="1" t="s">
        <v>22</v>
      </c>
      <c r="N1967" s="1" t="s">
        <v>30</v>
      </c>
      <c r="O1967" s="2">
        <v>42825</v>
      </c>
      <c r="P1967" s="2">
        <v>42838</v>
      </c>
      <c r="Q1967" s="1" t="s">
        <v>23</v>
      </c>
    </row>
    <row r="1968" spans="1:17" x14ac:dyDescent="0.25">
      <c r="A1968" s="1" t="s">
        <v>206</v>
      </c>
      <c r="B1968" s="1" t="s">
        <v>541</v>
      </c>
      <c r="C1968" s="1" t="s">
        <v>1012</v>
      </c>
      <c r="D1968" s="1" t="s">
        <v>780</v>
      </c>
      <c r="E1968" s="1" t="s">
        <v>541</v>
      </c>
      <c r="F1968" s="1" t="s">
        <v>19</v>
      </c>
      <c r="G1968" s="1" t="s">
        <v>43</v>
      </c>
      <c r="H1968" s="1" t="s">
        <v>21</v>
      </c>
      <c r="I1968" s="1" t="s">
        <v>22</v>
      </c>
      <c r="J1968" s="3">
        <v>54162</v>
      </c>
      <c r="K1968" s="1" t="s">
        <v>794</v>
      </c>
      <c r="L1968" s="1" t="s">
        <v>22</v>
      </c>
      <c r="M1968" s="1" t="s">
        <v>22</v>
      </c>
      <c r="N1968" s="1" t="s">
        <v>1012</v>
      </c>
      <c r="O1968" s="2">
        <v>42855</v>
      </c>
      <c r="P1968" s="2">
        <v>42852</v>
      </c>
      <c r="Q1968" s="1" t="s">
        <v>23</v>
      </c>
    </row>
    <row r="1969" spans="1:17" x14ac:dyDescent="0.25">
      <c r="A1969" s="1" t="s">
        <v>206</v>
      </c>
      <c r="B1969" s="1" t="s">
        <v>541</v>
      </c>
      <c r="C1969" s="1" t="s">
        <v>1013</v>
      </c>
      <c r="D1969" s="1" t="s">
        <v>780</v>
      </c>
      <c r="E1969" s="1" t="s">
        <v>541</v>
      </c>
      <c r="F1969" s="1" t="s">
        <v>19</v>
      </c>
      <c r="G1969" s="1" t="s">
        <v>43</v>
      </c>
      <c r="H1969" s="1" t="s">
        <v>21</v>
      </c>
      <c r="I1969" s="1" t="s">
        <v>22</v>
      </c>
      <c r="J1969" s="3">
        <v>54162</v>
      </c>
      <c r="K1969" s="1" t="s">
        <v>794</v>
      </c>
      <c r="L1969" s="1" t="s">
        <v>22</v>
      </c>
      <c r="M1969" s="1" t="s">
        <v>22</v>
      </c>
      <c r="N1969" s="1" t="s">
        <v>1013</v>
      </c>
      <c r="O1969" s="2">
        <v>42886</v>
      </c>
      <c r="P1969" s="2">
        <v>42887</v>
      </c>
      <c r="Q1969" s="1" t="s">
        <v>23</v>
      </c>
    </row>
    <row r="1970" spans="1:17" x14ac:dyDescent="0.25">
      <c r="A1970" s="1" t="s">
        <v>206</v>
      </c>
      <c r="B1970" s="1" t="s">
        <v>541</v>
      </c>
      <c r="C1970" s="1" t="s">
        <v>1014</v>
      </c>
      <c r="D1970" s="1" t="s">
        <v>780</v>
      </c>
      <c r="E1970" s="1" t="s">
        <v>541</v>
      </c>
      <c r="F1970" s="1" t="s">
        <v>19</v>
      </c>
      <c r="G1970" s="1" t="s">
        <v>43</v>
      </c>
      <c r="H1970" s="1" t="s">
        <v>21</v>
      </c>
      <c r="I1970" s="1" t="s">
        <v>22</v>
      </c>
      <c r="J1970" s="3">
        <v>54162</v>
      </c>
      <c r="K1970" s="1" t="s">
        <v>794</v>
      </c>
      <c r="L1970" s="1" t="s">
        <v>22</v>
      </c>
      <c r="M1970" s="1" t="s">
        <v>22</v>
      </c>
      <c r="N1970" s="1" t="s">
        <v>1014</v>
      </c>
      <c r="O1970" s="2">
        <v>42916</v>
      </c>
      <c r="P1970" s="2">
        <v>42914</v>
      </c>
      <c r="Q1970" s="1" t="s">
        <v>23</v>
      </c>
    </row>
    <row r="1971" spans="1:17" x14ac:dyDescent="0.25">
      <c r="A1971" s="1" t="s">
        <v>24</v>
      </c>
      <c r="B1971" s="1" t="s">
        <v>25</v>
      </c>
      <c r="C1971" s="1" t="s">
        <v>111</v>
      </c>
      <c r="D1971" s="1" t="s">
        <v>676</v>
      </c>
      <c r="E1971" s="1" t="s">
        <v>541</v>
      </c>
      <c r="F1971" s="1" t="s">
        <v>19</v>
      </c>
      <c r="G1971" s="1" t="s">
        <v>59</v>
      </c>
      <c r="H1971" s="1" t="s">
        <v>21</v>
      </c>
      <c r="I1971" s="1" t="s">
        <v>22</v>
      </c>
      <c r="J1971" s="3">
        <v>-110985</v>
      </c>
      <c r="K1971" s="1" t="s">
        <v>112</v>
      </c>
      <c r="L1971" s="1" t="s">
        <v>22</v>
      </c>
      <c r="M1971" s="1" t="s">
        <v>22</v>
      </c>
      <c r="N1971" s="1" t="s">
        <v>30</v>
      </c>
      <c r="O1971" s="2">
        <v>42916</v>
      </c>
      <c r="P1971" s="2">
        <v>42928</v>
      </c>
      <c r="Q1971" s="1" t="s">
        <v>23</v>
      </c>
    </row>
    <row r="1972" spans="1:17" x14ac:dyDescent="0.25">
      <c r="A1972" s="1" t="s">
        <v>24</v>
      </c>
      <c r="B1972" s="1" t="s">
        <v>25</v>
      </c>
      <c r="C1972" s="1" t="s">
        <v>111</v>
      </c>
      <c r="D1972" s="1" t="s">
        <v>676</v>
      </c>
      <c r="E1972" s="1" t="s">
        <v>541</v>
      </c>
      <c r="F1972" s="1" t="s">
        <v>19</v>
      </c>
      <c r="G1972" s="1" t="s">
        <v>59</v>
      </c>
      <c r="H1972" s="1" t="s">
        <v>21</v>
      </c>
      <c r="I1972" s="1" t="s">
        <v>22</v>
      </c>
      <c r="J1972" s="3">
        <v>18402</v>
      </c>
      <c r="K1972" s="1" t="s">
        <v>112</v>
      </c>
      <c r="L1972" s="1" t="s">
        <v>22</v>
      </c>
      <c r="M1972" s="1" t="s">
        <v>22</v>
      </c>
      <c r="N1972" s="1" t="s">
        <v>30</v>
      </c>
      <c r="O1972" s="2">
        <v>42916</v>
      </c>
      <c r="P1972" s="2">
        <v>42928</v>
      </c>
      <c r="Q1972" s="1" t="s">
        <v>23</v>
      </c>
    </row>
    <row r="1973" spans="1:17" x14ac:dyDescent="0.25">
      <c r="A1973" s="1" t="s">
        <v>24</v>
      </c>
      <c r="B1973" s="1" t="s">
        <v>25</v>
      </c>
      <c r="C1973" s="1" t="s">
        <v>36</v>
      </c>
      <c r="D1973" s="1" t="s">
        <v>1015</v>
      </c>
      <c r="E1973" s="1" t="s">
        <v>541</v>
      </c>
      <c r="F1973" s="1" t="s">
        <v>19</v>
      </c>
      <c r="G1973" s="1" t="s">
        <v>33</v>
      </c>
      <c r="H1973" s="1" t="s">
        <v>34</v>
      </c>
      <c r="I1973" s="1" t="s">
        <v>22</v>
      </c>
      <c r="J1973" s="3">
        <v>-125803</v>
      </c>
      <c r="K1973" s="1" t="s">
        <v>113</v>
      </c>
      <c r="L1973" s="1" t="s">
        <v>22</v>
      </c>
      <c r="M1973" s="1" t="s">
        <v>22</v>
      </c>
      <c r="N1973" s="1" t="s">
        <v>36</v>
      </c>
      <c r="O1973" s="2">
        <v>42916</v>
      </c>
      <c r="P1973" s="2">
        <v>42928</v>
      </c>
      <c r="Q1973" s="1" t="s">
        <v>23</v>
      </c>
    </row>
    <row r="1974" spans="1:17" x14ac:dyDescent="0.25">
      <c r="A1974" s="1" t="s">
        <v>89</v>
      </c>
      <c r="B1974" s="1" t="s">
        <v>25</v>
      </c>
      <c r="C1974" s="1" t="s">
        <v>147</v>
      </c>
      <c r="D1974" s="1" t="s">
        <v>672</v>
      </c>
      <c r="E1974" s="1" t="s">
        <v>541</v>
      </c>
      <c r="F1974" s="1" t="s">
        <v>19</v>
      </c>
      <c r="G1974" s="1" t="s">
        <v>228</v>
      </c>
      <c r="H1974" s="1" t="s">
        <v>21</v>
      </c>
      <c r="I1974" s="1" t="s">
        <v>22</v>
      </c>
      <c r="J1974" s="3">
        <v>-1</v>
      </c>
      <c r="K1974" s="1" t="s">
        <v>148</v>
      </c>
      <c r="L1974" s="1" t="s">
        <v>22</v>
      </c>
      <c r="M1974" s="1" t="s">
        <v>22</v>
      </c>
      <c r="N1974" s="1" t="s">
        <v>147</v>
      </c>
      <c r="O1974" s="2">
        <v>42916</v>
      </c>
      <c r="P1974" s="2">
        <v>42928</v>
      </c>
      <c r="Q1974" s="1" t="s">
        <v>23</v>
      </c>
    </row>
    <row r="1975" spans="1:17" x14ac:dyDescent="0.25">
      <c r="A1975" s="1" t="s">
        <v>24</v>
      </c>
      <c r="B1975" s="1" t="s">
        <v>25</v>
      </c>
      <c r="C1975" s="1" t="s">
        <v>111</v>
      </c>
      <c r="D1975" s="1" t="s">
        <v>838</v>
      </c>
      <c r="E1975" s="1" t="s">
        <v>541</v>
      </c>
      <c r="F1975" s="1" t="s">
        <v>19</v>
      </c>
      <c r="G1975" s="1" t="s">
        <v>839</v>
      </c>
      <c r="H1975" s="1" t="s">
        <v>34</v>
      </c>
      <c r="I1975" s="1" t="s">
        <v>22</v>
      </c>
      <c r="J1975" s="3">
        <v>-27700</v>
      </c>
      <c r="K1975" s="1" t="s">
        <v>112</v>
      </c>
      <c r="L1975" s="1" t="s">
        <v>22</v>
      </c>
      <c r="M1975" s="1" t="s">
        <v>22</v>
      </c>
      <c r="N1975" s="1" t="s">
        <v>30</v>
      </c>
      <c r="O1975" s="2">
        <v>42916</v>
      </c>
      <c r="P1975" s="2">
        <v>42928</v>
      </c>
      <c r="Q1975" s="1" t="s">
        <v>23</v>
      </c>
    </row>
    <row r="1976" spans="1:17" x14ac:dyDescent="0.25">
      <c r="A1976" s="1" t="s">
        <v>24</v>
      </c>
      <c r="B1976" s="1" t="s">
        <v>25</v>
      </c>
      <c r="C1976" s="1" t="s">
        <v>111</v>
      </c>
      <c r="D1976" s="1" t="s">
        <v>672</v>
      </c>
      <c r="E1976" s="1" t="s">
        <v>541</v>
      </c>
      <c r="F1976" s="1" t="s">
        <v>19</v>
      </c>
      <c r="G1976" s="1" t="s">
        <v>228</v>
      </c>
      <c r="H1976" s="1" t="s">
        <v>21</v>
      </c>
      <c r="I1976" s="1" t="s">
        <v>22</v>
      </c>
      <c r="J1976" s="3">
        <v>17875</v>
      </c>
      <c r="K1976" s="1" t="s">
        <v>112</v>
      </c>
      <c r="L1976" s="1" t="s">
        <v>22</v>
      </c>
      <c r="M1976" s="1" t="s">
        <v>22</v>
      </c>
      <c r="N1976" s="1" t="s">
        <v>30</v>
      </c>
      <c r="O1976" s="2">
        <v>42916</v>
      </c>
      <c r="P1976" s="2">
        <v>42928</v>
      </c>
      <c r="Q1976" s="1" t="s">
        <v>23</v>
      </c>
    </row>
    <row r="1977" spans="1:17" x14ac:dyDescent="0.25">
      <c r="A1977" s="1" t="s">
        <v>24</v>
      </c>
      <c r="B1977" s="1" t="s">
        <v>25</v>
      </c>
      <c r="C1977" s="1" t="s">
        <v>111</v>
      </c>
      <c r="D1977" s="1" t="s">
        <v>906</v>
      </c>
      <c r="E1977" s="1" t="s">
        <v>541</v>
      </c>
      <c r="F1977" s="1" t="s">
        <v>505</v>
      </c>
      <c r="G1977" s="1" t="s">
        <v>204</v>
      </c>
      <c r="H1977" s="1" t="s">
        <v>21</v>
      </c>
      <c r="I1977" s="1" t="s">
        <v>22</v>
      </c>
      <c r="J1977" s="3">
        <v>2244</v>
      </c>
      <c r="K1977" s="1" t="s">
        <v>112</v>
      </c>
      <c r="L1977" s="1" t="s">
        <v>22</v>
      </c>
      <c r="M1977" s="1" t="s">
        <v>22</v>
      </c>
      <c r="N1977" s="1" t="s">
        <v>30</v>
      </c>
      <c r="O1977" s="2">
        <v>42916</v>
      </c>
      <c r="P1977" s="2">
        <v>42928</v>
      </c>
      <c r="Q1977" s="1" t="s">
        <v>23</v>
      </c>
    </row>
    <row r="1978" spans="1:17" x14ac:dyDescent="0.25">
      <c r="A1978" s="1" t="s">
        <v>89</v>
      </c>
      <c r="B1978" s="1" t="s">
        <v>25</v>
      </c>
      <c r="C1978" s="1" t="s">
        <v>147</v>
      </c>
      <c r="D1978" s="1" t="s">
        <v>629</v>
      </c>
      <c r="E1978" s="1" t="s">
        <v>541</v>
      </c>
      <c r="F1978" s="1" t="s">
        <v>19</v>
      </c>
      <c r="G1978" s="1" t="s">
        <v>44</v>
      </c>
      <c r="H1978" s="1" t="s">
        <v>34</v>
      </c>
      <c r="I1978" s="1" t="s">
        <v>22</v>
      </c>
      <c r="J1978" s="3">
        <v>4826</v>
      </c>
      <c r="K1978" s="1" t="s">
        <v>528</v>
      </c>
      <c r="L1978" s="1" t="s">
        <v>22</v>
      </c>
      <c r="M1978" s="1" t="s">
        <v>22</v>
      </c>
      <c r="N1978" s="1" t="s">
        <v>147</v>
      </c>
      <c r="O1978" s="2">
        <v>42916</v>
      </c>
      <c r="P1978" s="2">
        <v>42928</v>
      </c>
      <c r="Q1978" s="1" t="s">
        <v>23</v>
      </c>
    </row>
    <row r="1979" spans="1:17" x14ac:dyDescent="0.25">
      <c r="A1979" s="1" t="s">
        <v>24</v>
      </c>
      <c r="B1979" s="1" t="s">
        <v>25</v>
      </c>
      <c r="C1979" s="1" t="s">
        <v>111</v>
      </c>
      <c r="D1979" s="1" t="s">
        <v>713</v>
      </c>
      <c r="E1979" s="1" t="s">
        <v>541</v>
      </c>
      <c r="F1979" s="1" t="s">
        <v>19</v>
      </c>
      <c r="G1979" s="1" t="s">
        <v>388</v>
      </c>
      <c r="H1979" s="1" t="s">
        <v>21</v>
      </c>
      <c r="I1979" s="1" t="s">
        <v>22</v>
      </c>
      <c r="J1979" s="3">
        <v>-579</v>
      </c>
      <c r="K1979" s="1" t="s">
        <v>112</v>
      </c>
      <c r="L1979" s="1" t="s">
        <v>22</v>
      </c>
      <c r="M1979" s="1" t="s">
        <v>22</v>
      </c>
      <c r="N1979" s="1" t="s">
        <v>30</v>
      </c>
      <c r="O1979" s="2">
        <v>42916</v>
      </c>
      <c r="P1979" s="2">
        <v>42928</v>
      </c>
      <c r="Q1979" s="1" t="s">
        <v>23</v>
      </c>
    </row>
    <row r="1980" spans="1:17" x14ac:dyDescent="0.25">
      <c r="A1980" s="1" t="s">
        <v>24</v>
      </c>
      <c r="B1980" s="1" t="s">
        <v>25</v>
      </c>
      <c r="C1980" s="1" t="s">
        <v>111</v>
      </c>
      <c r="D1980" s="1" t="s">
        <v>719</v>
      </c>
      <c r="E1980" s="1" t="s">
        <v>541</v>
      </c>
      <c r="F1980" s="1" t="s">
        <v>19</v>
      </c>
      <c r="G1980" s="1" t="s">
        <v>65</v>
      </c>
      <c r="H1980" s="1" t="s">
        <v>49</v>
      </c>
      <c r="I1980" s="1" t="s">
        <v>22</v>
      </c>
      <c r="J1980" s="3">
        <v>-1730</v>
      </c>
      <c r="K1980" s="1" t="s">
        <v>112</v>
      </c>
      <c r="L1980" s="1" t="s">
        <v>22</v>
      </c>
      <c r="M1980" s="1" t="s">
        <v>22</v>
      </c>
      <c r="N1980" s="1" t="s">
        <v>30</v>
      </c>
      <c r="O1980" s="2">
        <v>42916</v>
      </c>
      <c r="P1980" s="2">
        <v>42928</v>
      </c>
      <c r="Q1980" s="1" t="s">
        <v>23</v>
      </c>
    </row>
    <row r="1981" spans="1:17" x14ac:dyDescent="0.25">
      <c r="A1981" s="1" t="s">
        <v>24</v>
      </c>
      <c r="B1981" s="1" t="s">
        <v>25</v>
      </c>
      <c r="C1981" s="1" t="s">
        <v>111</v>
      </c>
      <c r="D1981" s="1" t="s">
        <v>720</v>
      </c>
      <c r="E1981" s="1" t="s">
        <v>541</v>
      </c>
      <c r="F1981" s="1" t="s">
        <v>19</v>
      </c>
      <c r="G1981" s="1" t="s">
        <v>380</v>
      </c>
      <c r="H1981" s="1" t="s">
        <v>49</v>
      </c>
      <c r="I1981" s="1" t="s">
        <v>22</v>
      </c>
      <c r="J1981" s="3">
        <v>-211102</v>
      </c>
      <c r="K1981" s="1" t="s">
        <v>112</v>
      </c>
      <c r="L1981" s="1" t="s">
        <v>22</v>
      </c>
      <c r="M1981" s="1" t="s">
        <v>22</v>
      </c>
      <c r="N1981" s="1" t="s">
        <v>30</v>
      </c>
      <c r="O1981" s="2">
        <v>42916</v>
      </c>
      <c r="P1981" s="2">
        <v>42928</v>
      </c>
      <c r="Q1981" s="1" t="s">
        <v>23</v>
      </c>
    </row>
    <row r="1982" spans="1:17" x14ac:dyDescent="0.25">
      <c r="A1982" s="1" t="s">
        <v>24</v>
      </c>
      <c r="B1982" s="1" t="s">
        <v>25</v>
      </c>
      <c r="C1982" s="1" t="s">
        <v>111</v>
      </c>
      <c r="D1982" s="1" t="s">
        <v>629</v>
      </c>
      <c r="E1982" s="1" t="s">
        <v>541</v>
      </c>
      <c r="F1982" s="1" t="s">
        <v>19</v>
      </c>
      <c r="G1982" s="1" t="s">
        <v>44</v>
      </c>
      <c r="H1982" s="1" t="s">
        <v>34</v>
      </c>
      <c r="I1982" s="1" t="s">
        <v>22</v>
      </c>
      <c r="J1982" s="3">
        <v>361475</v>
      </c>
      <c r="K1982" s="1" t="s">
        <v>112</v>
      </c>
      <c r="L1982" s="1" t="s">
        <v>22</v>
      </c>
      <c r="M1982" s="1" t="s">
        <v>22</v>
      </c>
      <c r="N1982" s="1" t="s">
        <v>30</v>
      </c>
      <c r="O1982" s="2">
        <v>42916</v>
      </c>
      <c r="P1982" s="2">
        <v>42928</v>
      </c>
      <c r="Q1982" s="1" t="s">
        <v>23</v>
      </c>
    </row>
    <row r="1983" spans="1:17" x14ac:dyDescent="0.25">
      <c r="A1983" s="1" t="s">
        <v>24</v>
      </c>
      <c r="B1983" s="1" t="s">
        <v>25</v>
      </c>
      <c r="C1983" s="1" t="s">
        <v>111</v>
      </c>
      <c r="D1983" s="1" t="s">
        <v>629</v>
      </c>
      <c r="E1983" s="1" t="s">
        <v>541</v>
      </c>
      <c r="F1983" s="1" t="s">
        <v>19</v>
      </c>
      <c r="G1983" s="1" t="s">
        <v>44</v>
      </c>
      <c r="H1983" s="1" t="s">
        <v>34</v>
      </c>
      <c r="I1983" s="1" t="s">
        <v>22</v>
      </c>
      <c r="J1983" s="3">
        <v>-37553</v>
      </c>
      <c r="K1983" s="1" t="s">
        <v>112</v>
      </c>
      <c r="L1983" s="1" t="s">
        <v>22</v>
      </c>
      <c r="M1983" s="1" t="s">
        <v>22</v>
      </c>
      <c r="N1983" s="1" t="s">
        <v>30</v>
      </c>
      <c r="O1983" s="2">
        <v>42916</v>
      </c>
      <c r="P1983" s="2">
        <v>42928</v>
      </c>
      <c r="Q1983" s="1" t="s">
        <v>23</v>
      </c>
    </row>
    <row r="1984" spans="1:17" x14ac:dyDescent="0.25">
      <c r="A1984" s="1" t="s">
        <v>24</v>
      </c>
      <c r="B1984" s="1" t="s">
        <v>25</v>
      </c>
      <c r="C1984" s="1" t="s">
        <v>111</v>
      </c>
      <c r="D1984" s="1" t="s">
        <v>629</v>
      </c>
      <c r="E1984" s="1" t="s">
        <v>541</v>
      </c>
      <c r="F1984" s="1" t="s">
        <v>19</v>
      </c>
      <c r="G1984" s="1" t="s">
        <v>44</v>
      </c>
      <c r="H1984" s="1" t="s">
        <v>34</v>
      </c>
      <c r="I1984" s="1" t="s">
        <v>22</v>
      </c>
      <c r="J1984" s="3">
        <v>97033</v>
      </c>
      <c r="K1984" s="1" t="s">
        <v>112</v>
      </c>
      <c r="L1984" s="1" t="s">
        <v>22</v>
      </c>
      <c r="M1984" s="1" t="s">
        <v>22</v>
      </c>
      <c r="N1984" s="1" t="s">
        <v>30</v>
      </c>
      <c r="O1984" s="2">
        <v>42916</v>
      </c>
      <c r="P1984" s="2">
        <v>42928</v>
      </c>
      <c r="Q1984" s="1" t="s">
        <v>23</v>
      </c>
    </row>
    <row r="1985" spans="1:17" x14ac:dyDescent="0.25">
      <c r="A1985" s="1" t="s">
        <v>24</v>
      </c>
      <c r="B1985" s="1" t="s">
        <v>25</v>
      </c>
      <c r="C1985" s="1" t="s">
        <v>111</v>
      </c>
      <c r="D1985" s="1" t="s">
        <v>629</v>
      </c>
      <c r="E1985" s="1" t="s">
        <v>541</v>
      </c>
      <c r="F1985" s="1" t="s">
        <v>19</v>
      </c>
      <c r="G1985" s="1" t="s">
        <v>44</v>
      </c>
      <c r="H1985" s="1" t="s">
        <v>34</v>
      </c>
      <c r="I1985" s="1" t="s">
        <v>22</v>
      </c>
      <c r="J1985" s="3">
        <v>10054</v>
      </c>
      <c r="K1985" s="1" t="s">
        <v>112</v>
      </c>
      <c r="L1985" s="1" t="s">
        <v>22</v>
      </c>
      <c r="M1985" s="1" t="s">
        <v>22</v>
      </c>
      <c r="N1985" s="1" t="s">
        <v>30</v>
      </c>
      <c r="O1985" s="2">
        <v>42916</v>
      </c>
      <c r="P1985" s="2">
        <v>42928</v>
      </c>
      <c r="Q1985" s="1" t="s">
        <v>23</v>
      </c>
    </row>
    <row r="1986" spans="1:17" x14ac:dyDescent="0.25">
      <c r="A1986" s="1" t="s">
        <v>24</v>
      </c>
      <c r="B1986" s="1" t="s">
        <v>25</v>
      </c>
      <c r="C1986" s="1" t="s">
        <v>111</v>
      </c>
      <c r="D1986" s="1" t="s">
        <v>683</v>
      </c>
      <c r="E1986" s="1" t="s">
        <v>541</v>
      </c>
      <c r="F1986" s="1" t="s">
        <v>19</v>
      </c>
      <c r="G1986" s="1" t="s">
        <v>82</v>
      </c>
      <c r="H1986" s="1" t="s">
        <v>21</v>
      </c>
      <c r="I1986" s="1" t="s">
        <v>22</v>
      </c>
      <c r="J1986" s="3">
        <v>-27583</v>
      </c>
      <c r="K1986" s="1" t="s">
        <v>112</v>
      </c>
      <c r="L1986" s="1" t="s">
        <v>22</v>
      </c>
      <c r="M1986" s="1" t="s">
        <v>22</v>
      </c>
      <c r="N1986" s="1" t="s">
        <v>30</v>
      </c>
      <c r="O1986" s="2">
        <v>42916</v>
      </c>
      <c r="P1986" s="2">
        <v>42928</v>
      </c>
      <c r="Q1986" s="1" t="s">
        <v>23</v>
      </c>
    </row>
    <row r="1987" spans="1:17" x14ac:dyDescent="0.25">
      <c r="A1987" s="1" t="s">
        <v>24</v>
      </c>
      <c r="B1987" s="1" t="s">
        <v>25</v>
      </c>
      <c r="C1987" s="1" t="s">
        <v>111</v>
      </c>
      <c r="D1987" s="1" t="s">
        <v>716</v>
      </c>
      <c r="E1987" s="1" t="s">
        <v>541</v>
      </c>
      <c r="F1987" s="1" t="s">
        <v>19</v>
      </c>
      <c r="G1987" s="1" t="s">
        <v>114</v>
      </c>
      <c r="H1987" s="1" t="s">
        <v>49</v>
      </c>
      <c r="I1987" s="1" t="s">
        <v>22</v>
      </c>
      <c r="J1987" s="3">
        <v>-441</v>
      </c>
      <c r="K1987" s="1" t="s">
        <v>112</v>
      </c>
      <c r="L1987" s="1" t="s">
        <v>22</v>
      </c>
      <c r="M1987" s="1" t="s">
        <v>22</v>
      </c>
      <c r="N1987" s="1" t="s">
        <v>30</v>
      </c>
      <c r="O1987" s="2">
        <v>42916</v>
      </c>
      <c r="P1987" s="2">
        <v>42928</v>
      </c>
      <c r="Q1987" s="1" t="s">
        <v>23</v>
      </c>
    </row>
    <row r="1988" spans="1:17" x14ac:dyDescent="0.25">
      <c r="A1988" s="1" t="s">
        <v>89</v>
      </c>
      <c r="B1988" s="1" t="s">
        <v>25</v>
      </c>
      <c r="C1988" s="1" t="s">
        <v>147</v>
      </c>
      <c r="D1988" s="1" t="s">
        <v>681</v>
      </c>
      <c r="E1988" s="1" t="s">
        <v>541</v>
      </c>
      <c r="F1988" s="1" t="s">
        <v>19</v>
      </c>
      <c r="G1988" s="1" t="s">
        <v>187</v>
      </c>
      <c r="H1988" s="1" t="s">
        <v>21</v>
      </c>
      <c r="I1988" s="1" t="s">
        <v>22</v>
      </c>
      <c r="J1988" s="3">
        <v>-523</v>
      </c>
      <c r="K1988" s="1" t="s">
        <v>148</v>
      </c>
      <c r="L1988" s="1" t="s">
        <v>22</v>
      </c>
      <c r="M1988" s="1" t="s">
        <v>22</v>
      </c>
      <c r="N1988" s="1" t="s">
        <v>147</v>
      </c>
      <c r="O1988" s="2">
        <v>42916</v>
      </c>
      <c r="P1988" s="2">
        <v>42928</v>
      </c>
      <c r="Q1988" s="1" t="s">
        <v>23</v>
      </c>
    </row>
    <row r="1989" spans="1:17" x14ac:dyDescent="0.25">
      <c r="A1989" s="1" t="s">
        <v>89</v>
      </c>
      <c r="B1989" s="1" t="s">
        <v>25</v>
      </c>
      <c r="C1989" s="1" t="s">
        <v>147</v>
      </c>
      <c r="D1989" s="1" t="s">
        <v>629</v>
      </c>
      <c r="E1989" s="1" t="s">
        <v>541</v>
      </c>
      <c r="F1989" s="1" t="s">
        <v>19</v>
      </c>
      <c r="G1989" s="1" t="s">
        <v>44</v>
      </c>
      <c r="H1989" s="1" t="s">
        <v>34</v>
      </c>
      <c r="I1989" s="1" t="s">
        <v>22</v>
      </c>
      <c r="J1989" s="3">
        <v>28017</v>
      </c>
      <c r="K1989" s="1" t="s">
        <v>1016</v>
      </c>
      <c r="L1989" s="1" t="s">
        <v>22</v>
      </c>
      <c r="M1989" s="1" t="s">
        <v>22</v>
      </c>
      <c r="N1989" s="1" t="s">
        <v>147</v>
      </c>
      <c r="O1989" s="2">
        <v>42916</v>
      </c>
      <c r="P1989" s="2">
        <v>42928</v>
      </c>
      <c r="Q1989" s="1" t="s">
        <v>23</v>
      </c>
    </row>
    <row r="1990" spans="1:17" x14ac:dyDescent="0.25">
      <c r="A1990" s="1" t="s">
        <v>89</v>
      </c>
      <c r="B1990" s="1" t="s">
        <v>25</v>
      </c>
      <c r="C1990" s="1" t="s">
        <v>147</v>
      </c>
      <c r="D1990" s="1" t="s">
        <v>629</v>
      </c>
      <c r="E1990" s="1" t="s">
        <v>541</v>
      </c>
      <c r="F1990" s="1" t="s">
        <v>19</v>
      </c>
      <c r="G1990" s="1" t="s">
        <v>44</v>
      </c>
      <c r="H1990" s="1" t="s">
        <v>34</v>
      </c>
      <c r="I1990" s="1" t="s">
        <v>22</v>
      </c>
      <c r="J1990" s="3">
        <v>-3301</v>
      </c>
      <c r="K1990" s="1" t="s">
        <v>148</v>
      </c>
      <c r="L1990" s="1" t="s">
        <v>22</v>
      </c>
      <c r="M1990" s="1" t="s">
        <v>22</v>
      </c>
      <c r="N1990" s="1" t="s">
        <v>147</v>
      </c>
      <c r="O1990" s="2">
        <v>42916</v>
      </c>
      <c r="P1990" s="2">
        <v>42928</v>
      </c>
      <c r="Q1990" s="1" t="s">
        <v>23</v>
      </c>
    </row>
    <row r="1991" spans="1:17" x14ac:dyDescent="0.25">
      <c r="A1991" s="1" t="s">
        <v>89</v>
      </c>
      <c r="B1991" s="1" t="s">
        <v>25</v>
      </c>
      <c r="C1991" s="1" t="s">
        <v>147</v>
      </c>
      <c r="D1991" s="1" t="s">
        <v>681</v>
      </c>
      <c r="E1991" s="1" t="s">
        <v>541</v>
      </c>
      <c r="F1991" s="1" t="s">
        <v>19</v>
      </c>
      <c r="G1991" s="1" t="s">
        <v>187</v>
      </c>
      <c r="H1991" s="1" t="s">
        <v>21</v>
      </c>
      <c r="I1991" s="1" t="s">
        <v>22</v>
      </c>
      <c r="J1991" s="3">
        <v>-12683</v>
      </c>
      <c r="K1991" s="1" t="s">
        <v>527</v>
      </c>
      <c r="L1991" s="1" t="s">
        <v>22</v>
      </c>
      <c r="M1991" s="1" t="s">
        <v>22</v>
      </c>
      <c r="N1991" s="1" t="s">
        <v>147</v>
      </c>
      <c r="O1991" s="2">
        <v>42916</v>
      </c>
      <c r="P1991" s="2">
        <v>42928</v>
      </c>
      <c r="Q1991" s="1" t="s">
        <v>23</v>
      </c>
    </row>
    <row r="1992" spans="1:17" x14ac:dyDescent="0.25">
      <c r="A1992" s="1" t="s">
        <v>206</v>
      </c>
      <c r="B1992" s="1" t="s">
        <v>541</v>
      </c>
      <c r="C1992" s="1" t="s">
        <v>1017</v>
      </c>
      <c r="D1992" s="1" t="s">
        <v>780</v>
      </c>
      <c r="E1992" s="1" t="s">
        <v>541</v>
      </c>
      <c r="F1992" s="1" t="s">
        <v>19</v>
      </c>
      <c r="G1992" s="1" t="s">
        <v>43</v>
      </c>
      <c r="H1992" s="1" t="s">
        <v>21</v>
      </c>
      <c r="I1992" s="1" t="s">
        <v>22</v>
      </c>
      <c r="J1992" s="3">
        <v>54162</v>
      </c>
      <c r="K1992" s="1" t="s">
        <v>794</v>
      </c>
      <c r="L1992" s="1" t="s">
        <v>22</v>
      </c>
      <c r="M1992" s="1" t="s">
        <v>22</v>
      </c>
      <c r="N1992" s="1" t="s">
        <v>1017</v>
      </c>
      <c r="O1992" s="2">
        <v>42947</v>
      </c>
      <c r="P1992" s="2">
        <v>42944</v>
      </c>
      <c r="Q1992" s="1" t="s">
        <v>23</v>
      </c>
    </row>
    <row r="1993" spans="1:17" x14ac:dyDescent="0.25">
      <c r="A1993" s="1" t="s">
        <v>206</v>
      </c>
      <c r="B1993" s="1" t="s">
        <v>541</v>
      </c>
      <c r="C1993" s="1" t="s">
        <v>1018</v>
      </c>
      <c r="D1993" s="1" t="s">
        <v>780</v>
      </c>
      <c r="E1993" s="1" t="s">
        <v>541</v>
      </c>
      <c r="F1993" s="1" t="s">
        <v>19</v>
      </c>
      <c r="G1993" s="1" t="s">
        <v>43</v>
      </c>
      <c r="H1993" s="1" t="s">
        <v>21</v>
      </c>
      <c r="I1993" s="1" t="s">
        <v>22</v>
      </c>
      <c r="J1993" s="3">
        <v>54162</v>
      </c>
      <c r="K1993" s="1" t="s">
        <v>794</v>
      </c>
      <c r="L1993" s="1" t="s">
        <v>22</v>
      </c>
      <c r="M1993" s="1" t="s">
        <v>22</v>
      </c>
      <c r="N1993" s="1" t="s">
        <v>1018</v>
      </c>
      <c r="O1993" s="2">
        <v>42978</v>
      </c>
      <c r="P1993" s="2">
        <v>42983</v>
      </c>
      <c r="Q1993" s="1" t="s">
        <v>23</v>
      </c>
    </row>
    <row r="1994" spans="1:17" x14ac:dyDescent="0.25">
      <c r="A1994" s="1" t="s">
        <v>24</v>
      </c>
      <c r="B1994" s="1" t="s">
        <v>25</v>
      </c>
      <c r="C1994" s="1" t="s">
        <v>31</v>
      </c>
      <c r="D1994" s="1" t="s">
        <v>1015</v>
      </c>
      <c r="E1994" s="1" t="s">
        <v>541</v>
      </c>
      <c r="F1994" s="1" t="s">
        <v>19</v>
      </c>
      <c r="G1994" s="1" t="s">
        <v>33</v>
      </c>
      <c r="H1994" s="1" t="s">
        <v>34</v>
      </c>
      <c r="I1994" s="1" t="s">
        <v>22</v>
      </c>
      <c r="J1994" s="3">
        <v>125803</v>
      </c>
      <c r="K1994" s="1" t="s">
        <v>35</v>
      </c>
      <c r="L1994" s="1" t="s">
        <v>22</v>
      </c>
      <c r="M1994" s="1" t="s">
        <v>22</v>
      </c>
      <c r="N1994" s="1" t="s">
        <v>36</v>
      </c>
      <c r="O1994" s="2">
        <v>43008</v>
      </c>
      <c r="P1994" s="2">
        <v>43020</v>
      </c>
      <c r="Q1994" s="1" t="s">
        <v>23</v>
      </c>
    </row>
    <row r="1995" spans="1:17" x14ac:dyDescent="0.25">
      <c r="A1995" s="1" t="s">
        <v>206</v>
      </c>
      <c r="B1995" s="1" t="s">
        <v>541</v>
      </c>
      <c r="C1995" s="1" t="s">
        <v>1019</v>
      </c>
      <c r="D1995" s="1" t="s">
        <v>780</v>
      </c>
      <c r="E1995" s="1" t="s">
        <v>541</v>
      </c>
      <c r="F1995" s="1" t="s">
        <v>19</v>
      </c>
      <c r="G1995" s="1" t="s">
        <v>43</v>
      </c>
      <c r="H1995" s="1" t="s">
        <v>21</v>
      </c>
      <c r="I1995" s="1" t="s">
        <v>22</v>
      </c>
      <c r="J1995" s="3">
        <v>54162</v>
      </c>
      <c r="K1995" s="1" t="s">
        <v>794</v>
      </c>
      <c r="L1995" s="1" t="s">
        <v>22</v>
      </c>
      <c r="M1995" s="1" t="s">
        <v>22</v>
      </c>
      <c r="N1995" s="1" t="s">
        <v>1019</v>
      </c>
      <c r="O1995" s="2">
        <v>43008</v>
      </c>
      <c r="P1995" s="2">
        <v>43007</v>
      </c>
      <c r="Q1995" s="1" t="s">
        <v>23</v>
      </c>
    </row>
    <row r="1996" spans="1:17" x14ac:dyDescent="0.25">
      <c r="A1996" s="1" t="s">
        <v>24</v>
      </c>
      <c r="B1996" s="1" t="s">
        <v>25</v>
      </c>
      <c r="C1996" s="1" t="s">
        <v>39</v>
      </c>
      <c r="D1996" s="1" t="s">
        <v>1015</v>
      </c>
      <c r="E1996" s="1" t="s">
        <v>541</v>
      </c>
      <c r="F1996" s="1" t="s">
        <v>19</v>
      </c>
      <c r="G1996" s="1" t="s">
        <v>33</v>
      </c>
      <c r="H1996" s="1" t="s">
        <v>34</v>
      </c>
      <c r="I1996" s="1" t="s">
        <v>22</v>
      </c>
      <c r="J1996" s="3">
        <v>-2299139</v>
      </c>
      <c r="K1996" s="1" t="s">
        <v>113</v>
      </c>
      <c r="L1996" s="1" t="s">
        <v>22</v>
      </c>
      <c r="M1996" s="1" t="s">
        <v>22</v>
      </c>
      <c r="N1996" s="1" t="s">
        <v>39</v>
      </c>
      <c r="O1996" s="2">
        <v>43008</v>
      </c>
      <c r="P1996" s="2">
        <v>43020</v>
      </c>
      <c r="Q1996" s="1" t="s">
        <v>23</v>
      </c>
    </row>
    <row r="1997" spans="1:17" x14ac:dyDescent="0.25">
      <c r="A1997" s="1" t="s">
        <v>206</v>
      </c>
      <c r="B1997" s="1" t="s">
        <v>541</v>
      </c>
      <c r="C1997" s="1" t="s">
        <v>1020</v>
      </c>
      <c r="D1997" s="1" t="s">
        <v>780</v>
      </c>
      <c r="E1997" s="1" t="s">
        <v>541</v>
      </c>
      <c r="F1997" s="1" t="s">
        <v>19</v>
      </c>
      <c r="G1997" s="1" t="s">
        <v>43</v>
      </c>
      <c r="H1997" s="1" t="s">
        <v>21</v>
      </c>
      <c r="I1997" s="1" t="s">
        <v>22</v>
      </c>
      <c r="J1997" s="3">
        <v>54162</v>
      </c>
      <c r="K1997" s="1" t="s">
        <v>794</v>
      </c>
      <c r="L1997" s="1" t="s">
        <v>22</v>
      </c>
      <c r="M1997" s="1" t="s">
        <v>22</v>
      </c>
      <c r="N1997" s="1" t="s">
        <v>1020</v>
      </c>
      <c r="O1997" s="2">
        <v>43039</v>
      </c>
      <c r="P1997" s="2">
        <v>43038</v>
      </c>
      <c r="Q1997" s="1" t="s">
        <v>23</v>
      </c>
    </row>
    <row r="1998" spans="1:17" x14ac:dyDescent="0.25">
      <c r="A1998" s="1" t="s">
        <v>206</v>
      </c>
      <c r="B1998" s="1" t="s">
        <v>541</v>
      </c>
      <c r="C1998" s="1" t="s">
        <v>1021</v>
      </c>
      <c r="D1998" s="1" t="s">
        <v>780</v>
      </c>
      <c r="E1998" s="1" t="s">
        <v>541</v>
      </c>
      <c r="F1998" s="1" t="s">
        <v>19</v>
      </c>
      <c r="G1998" s="1" t="s">
        <v>43</v>
      </c>
      <c r="H1998" s="1" t="s">
        <v>21</v>
      </c>
      <c r="I1998" s="1" t="s">
        <v>22</v>
      </c>
      <c r="J1998" s="3">
        <v>54162</v>
      </c>
      <c r="K1998" s="1" t="s">
        <v>794</v>
      </c>
      <c r="L1998" s="1" t="s">
        <v>22</v>
      </c>
      <c r="M1998" s="1" t="s">
        <v>22</v>
      </c>
      <c r="N1998" s="1" t="s">
        <v>1021</v>
      </c>
      <c r="O1998" s="2">
        <v>43069</v>
      </c>
      <c r="P1998" s="2">
        <v>43069</v>
      </c>
      <c r="Q1998" s="1" t="s">
        <v>23</v>
      </c>
    </row>
    <row r="1999" spans="1:17" x14ac:dyDescent="0.25">
      <c r="A1999" s="1" t="s">
        <v>17</v>
      </c>
      <c r="B1999" s="1" t="s">
        <v>25</v>
      </c>
      <c r="C1999" s="1" t="s">
        <v>529</v>
      </c>
      <c r="D1999" s="1" t="s">
        <v>780</v>
      </c>
      <c r="E1999" s="1" t="s">
        <v>541</v>
      </c>
      <c r="F1999" s="1" t="s">
        <v>19</v>
      </c>
      <c r="G1999" s="1" t="s">
        <v>43</v>
      </c>
      <c r="H1999" s="1" t="s">
        <v>21</v>
      </c>
      <c r="I1999" s="1" t="s">
        <v>22</v>
      </c>
      <c r="J1999" s="3">
        <v>1191</v>
      </c>
      <c r="K1999" s="1" t="s">
        <v>569</v>
      </c>
      <c r="L1999" s="1" t="s">
        <v>22</v>
      </c>
      <c r="M1999" s="1" t="s">
        <v>22</v>
      </c>
      <c r="N1999" s="1" t="s">
        <v>529</v>
      </c>
      <c r="O1999" s="2">
        <v>43100</v>
      </c>
      <c r="P1999" s="2">
        <v>43130</v>
      </c>
      <c r="Q1999" s="1" t="s">
        <v>23</v>
      </c>
    </row>
    <row r="2000" spans="1:17" x14ac:dyDescent="0.25">
      <c r="A2000" s="1" t="s">
        <v>17</v>
      </c>
      <c r="B2000" s="1" t="s">
        <v>25</v>
      </c>
      <c r="C2000" s="1" t="s">
        <v>529</v>
      </c>
      <c r="D2000" s="1" t="s">
        <v>676</v>
      </c>
      <c r="E2000" s="1" t="s">
        <v>541</v>
      </c>
      <c r="F2000" s="1" t="s">
        <v>19</v>
      </c>
      <c r="G2000" s="1" t="s">
        <v>59</v>
      </c>
      <c r="H2000" s="1" t="s">
        <v>21</v>
      </c>
      <c r="I2000" s="1" t="s">
        <v>22</v>
      </c>
      <c r="J2000" s="3">
        <v>-94</v>
      </c>
      <c r="K2000" s="1" t="s">
        <v>166</v>
      </c>
      <c r="L2000" s="1" t="s">
        <v>22</v>
      </c>
      <c r="M2000" s="1" t="s">
        <v>22</v>
      </c>
      <c r="N2000" s="1" t="s">
        <v>529</v>
      </c>
      <c r="O2000" s="2">
        <v>43100</v>
      </c>
      <c r="P2000" s="2">
        <v>43130</v>
      </c>
      <c r="Q2000" s="1" t="s">
        <v>23</v>
      </c>
    </row>
    <row r="2001" spans="1:17" x14ac:dyDescent="0.25">
      <c r="A2001" s="1" t="s">
        <v>17</v>
      </c>
      <c r="B2001" s="1" t="s">
        <v>25</v>
      </c>
      <c r="C2001" s="1" t="s">
        <v>529</v>
      </c>
      <c r="D2001" s="1" t="s">
        <v>676</v>
      </c>
      <c r="E2001" s="1" t="s">
        <v>541</v>
      </c>
      <c r="F2001" s="1" t="s">
        <v>19</v>
      </c>
      <c r="G2001" s="1" t="s">
        <v>59</v>
      </c>
      <c r="H2001" s="1" t="s">
        <v>21</v>
      </c>
      <c r="I2001" s="1" t="s">
        <v>22</v>
      </c>
      <c r="J2001" s="3">
        <v>-22</v>
      </c>
      <c r="K2001" s="1" t="s">
        <v>166</v>
      </c>
      <c r="L2001" s="1" t="s">
        <v>22</v>
      </c>
      <c r="M2001" s="1" t="s">
        <v>22</v>
      </c>
      <c r="N2001" s="1" t="s">
        <v>529</v>
      </c>
      <c r="O2001" s="2">
        <v>43100</v>
      </c>
      <c r="P2001" s="2">
        <v>43130</v>
      </c>
      <c r="Q2001" s="1" t="s">
        <v>23</v>
      </c>
    </row>
    <row r="2002" spans="1:17" x14ac:dyDescent="0.25">
      <c r="A2002" s="1" t="s">
        <v>17</v>
      </c>
      <c r="B2002" s="1" t="s">
        <v>25</v>
      </c>
      <c r="C2002" s="1" t="s">
        <v>529</v>
      </c>
      <c r="D2002" s="1" t="s">
        <v>676</v>
      </c>
      <c r="E2002" s="1" t="s">
        <v>541</v>
      </c>
      <c r="F2002" s="1" t="s">
        <v>19</v>
      </c>
      <c r="G2002" s="1" t="s">
        <v>59</v>
      </c>
      <c r="H2002" s="1" t="s">
        <v>21</v>
      </c>
      <c r="I2002" s="1" t="s">
        <v>22</v>
      </c>
      <c r="J2002" s="3">
        <v>-36</v>
      </c>
      <c r="K2002" s="1" t="s">
        <v>166</v>
      </c>
      <c r="L2002" s="1" t="s">
        <v>22</v>
      </c>
      <c r="M2002" s="1" t="s">
        <v>22</v>
      </c>
      <c r="N2002" s="1" t="s">
        <v>529</v>
      </c>
      <c r="O2002" s="2">
        <v>43100</v>
      </c>
      <c r="P2002" s="2">
        <v>43130</v>
      </c>
      <c r="Q2002" s="1" t="s">
        <v>23</v>
      </c>
    </row>
    <row r="2003" spans="1:17" x14ac:dyDescent="0.25">
      <c r="A2003" s="1" t="s">
        <v>24</v>
      </c>
      <c r="B2003" s="1" t="s">
        <v>25</v>
      </c>
      <c r="C2003" s="1" t="s">
        <v>40</v>
      </c>
      <c r="D2003" s="1" t="s">
        <v>676</v>
      </c>
      <c r="E2003" s="1" t="s">
        <v>541</v>
      </c>
      <c r="F2003" s="1" t="s">
        <v>19</v>
      </c>
      <c r="G2003" s="1" t="s">
        <v>59</v>
      </c>
      <c r="H2003" s="1" t="s">
        <v>21</v>
      </c>
      <c r="I2003" s="1" t="s">
        <v>22</v>
      </c>
      <c r="J2003" s="3">
        <v>213768</v>
      </c>
      <c r="K2003" s="1" t="s">
        <v>166</v>
      </c>
      <c r="L2003" s="1" t="s">
        <v>22</v>
      </c>
      <c r="M2003" s="1" t="s">
        <v>22</v>
      </c>
      <c r="N2003" s="1" t="s">
        <v>40</v>
      </c>
      <c r="O2003" s="2">
        <v>43100</v>
      </c>
      <c r="P2003" s="2">
        <v>43130</v>
      </c>
      <c r="Q2003" s="1" t="s">
        <v>23</v>
      </c>
    </row>
    <row r="2004" spans="1:17" x14ac:dyDescent="0.25">
      <c r="A2004" s="1" t="s">
        <v>41</v>
      </c>
      <c r="B2004" s="1" t="s">
        <v>25</v>
      </c>
      <c r="C2004" s="1" t="s">
        <v>42</v>
      </c>
      <c r="D2004" s="1" t="s">
        <v>780</v>
      </c>
      <c r="E2004" s="1" t="s">
        <v>541</v>
      </c>
      <c r="F2004" s="1" t="s">
        <v>19</v>
      </c>
      <c r="G2004" s="1" t="s">
        <v>43</v>
      </c>
      <c r="H2004" s="1" t="s">
        <v>21</v>
      </c>
      <c r="I2004" s="1" t="s">
        <v>22</v>
      </c>
      <c r="J2004" s="3">
        <v>4866438</v>
      </c>
      <c r="K2004" s="1" t="s">
        <v>569</v>
      </c>
      <c r="L2004" s="1" t="s">
        <v>22</v>
      </c>
      <c r="M2004" s="1" t="s">
        <v>22</v>
      </c>
      <c r="N2004" s="1" t="s">
        <v>42</v>
      </c>
      <c r="O2004" s="2">
        <v>43100</v>
      </c>
      <c r="P2004" s="2">
        <v>43131</v>
      </c>
      <c r="Q2004" s="1" t="s">
        <v>23</v>
      </c>
    </row>
    <row r="2005" spans="1:17" x14ac:dyDescent="0.25">
      <c r="A2005" s="1" t="s">
        <v>41</v>
      </c>
      <c r="B2005" s="1" t="s">
        <v>25</v>
      </c>
      <c r="C2005" s="1" t="s">
        <v>42</v>
      </c>
      <c r="D2005" s="1" t="s">
        <v>676</v>
      </c>
      <c r="E2005" s="1" t="s">
        <v>541</v>
      </c>
      <c r="F2005" s="1" t="s">
        <v>19</v>
      </c>
      <c r="G2005" s="1" t="s">
        <v>59</v>
      </c>
      <c r="H2005" s="1" t="s">
        <v>21</v>
      </c>
      <c r="I2005" s="1" t="s">
        <v>22</v>
      </c>
      <c r="J2005" s="3">
        <v>-473037</v>
      </c>
      <c r="K2005" s="1" t="s">
        <v>166</v>
      </c>
      <c r="L2005" s="1" t="s">
        <v>22</v>
      </c>
      <c r="M2005" s="1" t="s">
        <v>22</v>
      </c>
      <c r="N2005" s="1" t="s">
        <v>42</v>
      </c>
      <c r="O2005" s="2">
        <v>43100</v>
      </c>
      <c r="P2005" s="2">
        <v>43131</v>
      </c>
      <c r="Q2005" s="1" t="s">
        <v>23</v>
      </c>
    </row>
    <row r="2006" spans="1:17" x14ac:dyDescent="0.25">
      <c r="A2006" s="1" t="s">
        <v>41</v>
      </c>
      <c r="B2006" s="1" t="s">
        <v>25</v>
      </c>
      <c r="C2006" s="1" t="s">
        <v>42</v>
      </c>
      <c r="D2006" s="1" t="s">
        <v>676</v>
      </c>
      <c r="E2006" s="1" t="s">
        <v>541</v>
      </c>
      <c r="F2006" s="1" t="s">
        <v>19</v>
      </c>
      <c r="G2006" s="1" t="s">
        <v>59</v>
      </c>
      <c r="H2006" s="1" t="s">
        <v>21</v>
      </c>
      <c r="I2006" s="1" t="s">
        <v>22</v>
      </c>
      <c r="J2006" s="3">
        <v>-95624</v>
      </c>
      <c r="K2006" s="1" t="s">
        <v>166</v>
      </c>
      <c r="L2006" s="1" t="s">
        <v>22</v>
      </c>
      <c r="M2006" s="1" t="s">
        <v>22</v>
      </c>
      <c r="N2006" s="1" t="s">
        <v>42</v>
      </c>
      <c r="O2006" s="2">
        <v>43100</v>
      </c>
      <c r="P2006" s="2">
        <v>43131</v>
      </c>
      <c r="Q2006" s="1" t="s">
        <v>23</v>
      </c>
    </row>
    <row r="2007" spans="1:17" x14ac:dyDescent="0.25">
      <c r="A2007" s="1" t="s">
        <v>41</v>
      </c>
      <c r="B2007" s="1" t="s">
        <v>25</v>
      </c>
      <c r="C2007" s="1" t="s">
        <v>42</v>
      </c>
      <c r="D2007" s="1" t="s">
        <v>676</v>
      </c>
      <c r="E2007" s="1" t="s">
        <v>541</v>
      </c>
      <c r="F2007" s="1" t="s">
        <v>19</v>
      </c>
      <c r="G2007" s="1" t="s">
        <v>59</v>
      </c>
      <c r="H2007" s="1" t="s">
        <v>21</v>
      </c>
      <c r="I2007" s="1" t="s">
        <v>22</v>
      </c>
      <c r="J2007" s="3">
        <v>-153566</v>
      </c>
      <c r="K2007" s="1" t="s">
        <v>166</v>
      </c>
      <c r="L2007" s="1" t="s">
        <v>22</v>
      </c>
      <c r="M2007" s="1" t="s">
        <v>22</v>
      </c>
      <c r="N2007" s="1" t="s">
        <v>42</v>
      </c>
      <c r="O2007" s="2">
        <v>43100</v>
      </c>
      <c r="P2007" s="2">
        <v>43131</v>
      </c>
      <c r="Q2007" s="1" t="s">
        <v>23</v>
      </c>
    </row>
    <row r="2008" spans="1:17" x14ac:dyDescent="0.25">
      <c r="A2008" s="1" t="s">
        <v>24</v>
      </c>
      <c r="B2008" s="1" t="s">
        <v>25</v>
      </c>
      <c r="C2008" s="1" t="s">
        <v>37</v>
      </c>
      <c r="D2008" s="1" t="s">
        <v>1015</v>
      </c>
      <c r="E2008" s="1" t="s">
        <v>541</v>
      </c>
      <c r="F2008" s="1" t="s">
        <v>19</v>
      </c>
      <c r="G2008" s="1" t="s">
        <v>33</v>
      </c>
      <c r="H2008" s="1" t="s">
        <v>34</v>
      </c>
      <c r="I2008" s="1" t="s">
        <v>22</v>
      </c>
      <c r="J2008" s="3">
        <v>2299139</v>
      </c>
      <c r="K2008" s="1" t="s">
        <v>38</v>
      </c>
      <c r="L2008" s="1" t="s">
        <v>22</v>
      </c>
      <c r="M2008" s="1" t="s">
        <v>22</v>
      </c>
      <c r="N2008" s="1" t="s">
        <v>39</v>
      </c>
      <c r="O2008" s="2">
        <v>43100</v>
      </c>
      <c r="P2008" s="2">
        <v>43130</v>
      </c>
      <c r="Q2008" s="1" t="s">
        <v>23</v>
      </c>
    </row>
    <row r="2009" spans="1:17" x14ac:dyDescent="0.25">
      <c r="A2009" s="1" t="s">
        <v>17</v>
      </c>
      <c r="B2009" s="1" t="s">
        <v>25</v>
      </c>
      <c r="C2009" s="1" t="s">
        <v>529</v>
      </c>
      <c r="D2009" s="1" t="s">
        <v>676</v>
      </c>
      <c r="E2009" s="1" t="s">
        <v>541</v>
      </c>
      <c r="F2009" s="1" t="s">
        <v>19</v>
      </c>
      <c r="G2009" s="1" t="s">
        <v>59</v>
      </c>
      <c r="H2009" s="1" t="s">
        <v>21</v>
      </c>
      <c r="I2009" s="1" t="s">
        <v>22</v>
      </c>
      <c r="J2009" s="3">
        <v>12</v>
      </c>
      <c r="K2009" s="1" t="s">
        <v>134</v>
      </c>
      <c r="L2009" s="1" t="s">
        <v>22</v>
      </c>
      <c r="M2009" s="1" t="s">
        <v>22</v>
      </c>
      <c r="N2009" s="1" t="s">
        <v>529</v>
      </c>
      <c r="O2009" s="2">
        <v>43100</v>
      </c>
      <c r="P2009" s="2">
        <v>43130</v>
      </c>
      <c r="Q2009" s="1" t="s">
        <v>23</v>
      </c>
    </row>
    <row r="2010" spans="1:17" x14ac:dyDescent="0.25">
      <c r="A2010" s="1" t="s">
        <v>24</v>
      </c>
      <c r="B2010" s="1" t="s">
        <v>25</v>
      </c>
      <c r="C2010" s="1" t="s">
        <v>40</v>
      </c>
      <c r="D2010" s="1" t="s">
        <v>676</v>
      </c>
      <c r="E2010" s="1" t="s">
        <v>541</v>
      </c>
      <c r="F2010" s="1" t="s">
        <v>19</v>
      </c>
      <c r="G2010" s="1" t="s">
        <v>59</v>
      </c>
      <c r="H2010" s="1" t="s">
        <v>21</v>
      </c>
      <c r="I2010" s="1" t="s">
        <v>22</v>
      </c>
      <c r="J2010" s="3">
        <v>7462</v>
      </c>
      <c r="K2010" s="1" t="s">
        <v>134</v>
      </c>
      <c r="L2010" s="1" t="s">
        <v>22</v>
      </c>
      <c r="M2010" s="1" t="s">
        <v>22</v>
      </c>
      <c r="N2010" s="1" t="s">
        <v>40</v>
      </c>
      <c r="O2010" s="2">
        <v>43100</v>
      </c>
      <c r="P2010" s="2">
        <v>43130</v>
      </c>
      <c r="Q2010" s="1" t="s">
        <v>23</v>
      </c>
    </row>
    <row r="2011" spans="1:17" x14ac:dyDescent="0.25">
      <c r="A2011" s="1" t="s">
        <v>41</v>
      </c>
      <c r="B2011" s="1" t="s">
        <v>25</v>
      </c>
      <c r="C2011" s="1" t="s">
        <v>42</v>
      </c>
      <c r="D2011" s="1" t="s">
        <v>676</v>
      </c>
      <c r="E2011" s="1" t="s">
        <v>541</v>
      </c>
      <c r="F2011" s="1" t="s">
        <v>19</v>
      </c>
      <c r="G2011" s="1" t="s">
        <v>59</v>
      </c>
      <c r="H2011" s="1" t="s">
        <v>21</v>
      </c>
      <c r="I2011" s="1" t="s">
        <v>22</v>
      </c>
      <c r="J2011" s="3">
        <v>50437</v>
      </c>
      <c r="K2011" s="1" t="s">
        <v>134</v>
      </c>
      <c r="L2011" s="1" t="s">
        <v>22</v>
      </c>
      <c r="M2011" s="1" t="s">
        <v>22</v>
      </c>
      <c r="N2011" s="1" t="s">
        <v>42</v>
      </c>
      <c r="O2011" s="2">
        <v>43100</v>
      </c>
      <c r="P2011" s="2">
        <v>43131</v>
      </c>
      <c r="Q2011" s="1" t="s">
        <v>23</v>
      </c>
    </row>
    <row r="2012" spans="1:17" x14ac:dyDescent="0.25">
      <c r="A2012" s="1" t="s">
        <v>206</v>
      </c>
      <c r="B2012" s="1" t="s">
        <v>541</v>
      </c>
      <c r="C2012" s="1" t="s">
        <v>1022</v>
      </c>
      <c r="D2012" s="1" t="s">
        <v>780</v>
      </c>
      <c r="E2012" s="1" t="s">
        <v>541</v>
      </c>
      <c r="F2012" s="1" t="s">
        <v>19</v>
      </c>
      <c r="G2012" s="1" t="s">
        <v>43</v>
      </c>
      <c r="H2012" s="1" t="s">
        <v>21</v>
      </c>
      <c r="I2012" s="1" t="s">
        <v>22</v>
      </c>
      <c r="J2012" s="3">
        <v>54162</v>
      </c>
      <c r="K2012" s="1" t="s">
        <v>794</v>
      </c>
      <c r="L2012" s="1" t="s">
        <v>22</v>
      </c>
      <c r="M2012" s="1" t="s">
        <v>22</v>
      </c>
      <c r="N2012" s="1" t="s">
        <v>1022</v>
      </c>
      <c r="O2012" s="2">
        <v>43100</v>
      </c>
      <c r="P2012" s="2">
        <v>43103</v>
      </c>
      <c r="Q2012" s="1" t="s">
        <v>23</v>
      </c>
    </row>
    <row r="2013" spans="1:17" x14ac:dyDescent="0.25">
      <c r="A2013" s="1" t="s">
        <v>17</v>
      </c>
      <c r="B2013" s="1" t="s">
        <v>25</v>
      </c>
      <c r="C2013" s="1" t="s">
        <v>529</v>
      </c>
      <c r="D2013" s="1" t="s">
        <v>674</v>
      </c>
      <c r="E2013" s="1" t="s">
        <v>541</v>
      </c>
      <c r="F2013" s="1" t="s">
        <v>19</v>
      </c>
      <c r="G2013" s="1" t="s">
        <v>33</v>
      </c>
      <c r="H2013" s="1" t="s">
        <v>21</v>
      </c>
      <c r="I2013" s="1" t="s">
        <v>22</v>
      </c>
      <c r="J2013" s="3">
        <v>6</v>
      </c>
      <c r="K2013" s="1" t="s">
        <v>532</v>
      </c>
      <c r="L2013" s="1" t="s">
        <v>22</v>
      </c>
      <c r="M2013" s="1" t="s">
        <v>22</v>
      </c>
      <c r="N2013" s="1" t="s">
        <v>529</v>
      </c>
      <c r="O2013" s="2">
        <v>43100</v>
      </c>
      <c r="P2013" s="2">
        <v>43130</v>
      </c>
      <c r="Q2013" s="1" t="s">
        <v>23</v>
      </c>
    </row>
    <row r="2014" spans="1:17" x14ac:dyDescent="0.25">
      <c r="A2014" s="1" t="s">
        <v>17</v>
      </c>
      <c r="B2014" s="1" t="s">
        <v>25</v>
      </c>
      <c r="C2014" s="1" t="s">
        <v>529</v>
      </c>
      <c r="D2014" s="1" t="s">
        <v>674</v>
      </c>
      <c r="E2014" s="1" t="s">
        <v>541</v>
      </c>
      <c r="F2014" s="1" t="s">
        <v>19</v>
      </c>
      <c r="G2014" s="1" t="s">
        <v>33</v>
      </c>
      <c r="H2014" s="1" t="s">
        <v>21</v>
      </c>
      <c r="I2014" s="1" t="s">
        <v>22</v>
      </c>
      <c r="J2014" s="3">
        <v>-18</v>
      </c>
      <c r="K2014" s="1" t="s">
        <v>532</v>
      </c>
      <c r="L2014" s="1" t="s">
        <v>22</v>
      </c>
      <c r="M2014" s="1" t="s">
        <v>22</v>
      </c>
      <c r="N2014" s="1" t="s">
        <v>529</v>
      </c>
      <c r="O2014" s="2">
        <v>43100</v>
      </c>
      <c r="P2014" s="2">
        <v>43130</v>
      </c>
      <c r="Q2014" s="1" t="s">
        <v>23</v>
      </c>
    </row>
    <row r="2015" spans="1:17" x14ac:dyDescent="0.25">
      <c r="A2015" s="1" t="s">
        <v>17</v>
      </c>
      <c r="B2015" s="1" t="s">
        <v>25</v>
      </c>
      <c r="C2015" s="1" t="s">
        <v>529</v>
      </c>
      <c r="D2015" s="1" t="s">
        <v>674</v>
      </c>
      <c r="E2015" s="1" t="s">
        <v>541</v>
      </c>
      <c r="F2015" s="1" t="s">
        <v>19</v>
      </c>
      <c r="G2015" s="1" t="s">
        <v>33</v>
      </c>
      <c r="H2015" s="1" t="s">
        <v>21</v>
      </c>
      <c r="I2015" s="1" t="s">
        <v>22</v>
      </c>
      <c r="J2015" s="3">
        <v>-9</v>
      </c>
      <c r="K2015" s="1" t="s">
        <v>532</v>
      </c>
      <c r="L2015" s="1" t="s">
        <v>22</v>
      </c>
      <c r="M2015" s="1" t="s">
        <v>22</v>
      </c>
      <c r="N2015" s="1" t="s">
        <v>529</v>
      </c>
      <c r="O2015" s="2">
        <v>43100</v>
      </c>
      <c r="P2015" s="2">
        <v>43130</v>
      </c>
      <c r="Q2015" s="1" t="s">
        <v>23</v>
      </c>
    </row>
    <row r="2016" spans="1:17" x14ac:dyDescent="0.25">
      <c r="A2016" s="1" t="s">
        <v>41</v>
      </c>
      <c r="B2016" s="1" t="s">
        <v>25</v>
      </c>
      <c r="C2016" s="1" t="s">
        <v>42</v>
      </c>
      <c r="D2016" s="1" t="s">
        <v>674</v>
      </c>
      <c r="E2016" s="1" t="s">
        <v>541</v>
      </c>
      <c r="F2016" s="1" t="s">
        <v>19</v>
      </c>
      <c r="G2016" s="1" t="s">
        <v>33</v>
      </c>
      <c r="H2016" s="1" t="s">
        <v>21</v>
      </c>
      <c r="I2016" s="1" t="s">
        <v>22</v>
      </c>
      <c r="J2016" s="3">
        <v>27027</v>
      </c>
      <c r="K2016" s="1" t="s">
        <v>532</v>
      </c>
      <c r="L2016" s="1" t="s">
        <v>22</v>
      </c>
      <c r="M2016" s="1" t="s">
        <v>22</v>
      </c>
      <c r="N2016" s="1" t="s">
        <v>42</v>
      </c>
      <c r="O2016" s="2">
        <v>43100</v>
      </c>
      <c r="P2016" s="2">
        <v>43131</v>
      </c>
      <c r="Q2016" s="1" t="s">
        <v>23</v>
      </c>
    </row>
    <row r="2017" spans="1:17" x14ac:dyDescent="0.25">
      <c r="A2017" s="1" t="s">
        <v>41</v>
      </c>
      <c r="B2017" s="1" t="s">
        <v>25</v>
      </c>
      <c r="C2017" s="1" t="s">
        <v>42</v>
      </c>
      <c r="D2017" s="1" t="s">
        <v>674</v>
      </c>
      <c r="E2017" s="1" t="s">
        <v>541</v>
      </c>
      <c r="F2017" s="1" t="s">
        <v>19</v>
      </c>
      <c r="G2017" s="1" t="s">
        <v>33</v>
      </c>
      <c r="H2017" s="1" t="s">
        <v>21</v>
      </c>
      <c r="I2017" s="1" t="s">
        <v>22</v>
      </c>
      <c r="J2017" s="3">
        <v>-77060</v>
      </c>
      <c r="K2017" s="1" t="s">
        <v>532</v>
      </c>
      <c r="L2017" s="1" t="s">
        <v>22</v>
      </c>
      <c r="M2017" s="1" t="s">
        <v>22</v>
      </c>
      <c r="N2017" s="1" t="s">
        <v>42</v>
      </c>
      <c r="O2017" s="2">
        <v>43100</v>
      </c>
      <c r="P2017" s="2">
        <v>43131</v>
      </c>
      <c r="Q2017" s="1" t="s">
        <v>23</v>
      </c>
    </row>
    <row r="2018" spans="1:17" x14ac:dyDescent="0.25">
      <c r="A2018" s="1" t="s">
        <v>41</v>
      </c>
      <c r="B2018" s="1" t="s">
        <v>25</v>
      </c>
      <c r="C2018" s="1" t="s">
        <v>42</v>
      </c>
      <c r="D2018" s="1" t="s">
        <v>674</v>
      </c>
      <c r="E2018" s="1" t="s">
        <v>541</v>
      </c>
      <c r="F2018" s="1" t="s">
        <v>19</v>
      </c>
      <c r="G2018" s="1" t="s">
        <v>33</v>
      </c>
      <c r="H2018" s="1" t="s">
        <v>21</v>
      </c>
      <c r="I2018" s="1" t="s">
        <v>22</v>
      </c>
      <c r="J2018" s="3">
        <v>-38565</v>
      </c>
      <c r="K2018" s="1" t="s">
        <v>532</v>
      </c>
      <c r="L2018" s="1" t="s">
        <v>22</v>
      </c>
      <c r="M2018" s="1" t="s">
        <v>22</v>
      </c>
      <c r="N2018" s="1" t="s">
        <v>42</v>
      </c>
      <c r="O2018" s="2">
        <v>43100</v>
      </c>
      <c r="P2018" s="2">
        <v>43131</v>
      </c>
      <c r="Q2018" s="1" t="s">
        <v>23</v>
      </c>
    </row>
    <row r="2019" spans="1:17" x14ac:dyDescent="0.25">
      <c r="A2019" s="1" t="s">
        <v>17</v>
      </c>
      <c r="B2019" s="1" t="s">
        <v>25</v>
      </c>
      <c r="C2019" s="1" t="s">
        <v>529</v>
      </c>
      <c r="D2019" s="1" t="s">
        <v>838</v>
      </c>
      <c r="E2019" s="1" t="s">
        <v>541</v>
      </c>
      <c r="F2019" s="1" t="s">
        <v>19</v>
      </c>
      <c r="G2019" s="1" t="s">
        <v>839</v>
      </c>
      <c r="H2019" s="1" t="s">
        <v>34</v>
      </c>
      <c r="I2019" s="1" t="s">
        <v>22</v>
      </c>
      <c r="J2019" s="3">
        <v>-28</v>
      </c>
      <c r="K2019" s="1" t="s">
        <v>546</v>
      </c>
      <c r="L2019" s="1" t="s">
        <v>22</v>
      </c>
      <c r="M2019" s="1" t="s">
        <v>22</v>
      </c>
      <c r="N2019" s="1" t="s">
        <v>529</v>
      </c>
      <c r="O2019" s="2">
        <v>43100</v>
      </c>
      <c r="P2019" s="2">
        <v>43130</v>
      </c>
      <c r="Q2019" s="1" t="s">
        <v>23</v>
      </c>
    </row>
    <row r="2020" spans="1:17" x14ac:dyDescent="0.25">
      <c r="A2020" s="1" t="s">
        <v>17</v>
      </c>
      <c r="B2020" s="1" t="s">
        <v>25</v>
      </c>
      <c r="C2020" s="1" t="s">
        <v>529</v>
      </c>
      <c r="D2020" s="1" t="s">
        <v>906</v>
      </c>
      <c r="E2020" s="1" t="s">
        <v>541</v>
      </c>
      <c r="F2020" s="1" t="s">
        <v>505</v>
      </c>
      <c r="G2020" s="1" t="s">
        <v>204</v>
      </c>
      <c r="H2020" s="1" t="s">
        <v>21</v>
      </c>
      <c r="I2020" s="1" t="s">
        <v>22</v>
      </c>
      <c r="J2020" s="3">
        <v>-20</v>
      </c>
      <c r="K2020" s="1" t="s">
        <v>205</v>
      </c>
      <c r="L2020" s="1" t="s">
        <v>22</v>
      </c>
      <c r="M2020" s="1" t="s">
        <v>22</v>
      </c>
      <c r="N2020" s="1" t="s">
        <v>529</v>
      </c>
      <c r="O2020" s="2">
        <v>43100</v>
      </c>
      <c r="P2020" s="2">
        <v>43130</v>
      </c>
      <c r="Q2020" s="1" t="s">
        <v>23</v>
      </c>
    </row>
    <row r="2021" spans="1:17" x14ac:dyDescent="0.25">
      <c r="A2021" s="1" t="s">
        <v>24</v>
      </c>
      <c r="B2021" s="1" t="s">
        <v>25</v>
      </c>
      <c r="C2021" s="1" t="s">
        <v>40</v>
      </c>
      <c r="D2021" s="1" t="s">
        <v>838</v>
      </c>
      <c r="E2021" s="1" t="s">
        <v>541</v>
      </c>
      <c r="F2021" s="1" t="s">
        <v>19</v>
      </c>
      <c r="G2021" s="1" t="s">
        <v>839</v>
      </c>
      <c r="H2021" s="1" t="s">
        <v>34</v>
      </c>
      <c r="I2021" s="1" t="s">
        <v>22</v>
      </c>
      <c r="J2021" s="3">
        <v>55585</v>
      </c>
      <c r="K2021" s="1" t="s">
        <v>546</v>
      </c>
      <c r="L2021" s="1" t="s">
        <v>22</v>
      </c>
      <c r="M2021" s="1" t="s">
        <v>22</v>
      </c>
      <c r="N2021" s="1" t="s">
        <v>40</v>
      </c>
      <c r="O2021" s="2">
        <v>43100</v>
      </c>
      <c r="P2021" s="2">
        <v>43130</v>
      </c>
      <c r="Q2021" s="1" t="s">
        <v>23</v>
      </c>
    </row>
    <row r="2022" spans="1:17" x14ac:dyDescent="0.25">
      <c r="A2022" s="1" t="s">
        <v>24</v>
      </c>
      <c r="B2022" s="1" t="s">
        <v>25</v>
      </c>
      <c r="C2022" s="1" t="s">
        <v>40</v>
      </c>
      <c r="D2022" s="1" t="s">
        <v>906</v>
      </c>
      <c r="E2022" s="1" t="s">
        <v>541</v>
      </c>
      <c r="F2022" s="1" t="s">
        <v>505</v>
      </c>
      <c r="G2022" s="1" t="s">
        <v>204</v>
      </c>
      <c r="H2022" s="1" t="s">
        <v>21</v>
      </c>
      <c r="I2022" s="1" t="s">
        <v>22</v>
      </c>
      <c r="J2022" s="3">
        <v>820</v>
      </c>
      <c r="K2022" s="1" t="s">
        <v>205</v>
      </c>
      <c r="L2022" s="1" t="s">
        <v>22</v>
      </c>
      <c r="M2022" s="1" t="s">
        <v>22</v>
      </c>
      <c r="N2022" s="1" t="s">
        <v>40</v>
      </c>
      <c r="O2022" s="2">
        <v>43100</v>
      </c>
      <c r="P2022" s="2">
        <v>43130</v>
      </c>
      <c r="Q2022" s="1" t="s">
        <v>23</v>
      </c>
    </row>
    <row r="2023" spans="1:17" x14ac:dyDescent="0.25">
      <c r="A2023" s="1" t="s">
        <v>17</v>
      </c>
      <c r="B2023" s="1" t="s">
        <v>25</v>
      </c>
      <c r="C2023" s="1" t="s">
        <v>529</v>
      </c>
      <c r="D2023" s="1" t="s">
        <v>672</v>
      </c>
      <c r="E2023" s="1" t="s">
        <v>541</v>
      </c>
      <c r="F2023" s="1" t="s">
        <v>19</v>
      </c>
      <c r="G2023" s="1" t="s">
        <v>228</v>
      </c>
      <c r="H2023" s="1" t="s">
        <v>21</v>
      </c>
      <c r="I2023" s="1" t="s">
        <v>22</v>
      </c>
      <c r="J2023" s="3">
        <v>-1</v>
      </c>
      <c r="K2023" s="1" t="s">
        <v>229</v>
      </c>
      <c r="L2023" s="1" t="s">
        <v>22</v>
      </c>
      <c r="M2023" s="1" t="s">
        <v>22</v>
      </c>
      <c r="N2023" s="1" t="s">
        <v>529</v>
      </c>
      <c r="O2023" s="2">
        <v>43100</v>
      </c>
      <c r="P2023" s="2">
        <v>43130</v>
      </c>
      <c r="Q2023" s="1" t="s">
        <v>23</v>
      </c>
    </row>
    <row r="2024" spans="1:17" x14ac:dyDescent="0.25">
      <c r="A2024" s="1" t="s">
        <v>17</v>
      </c>
      <c r="B2024" s="1" t="s">
        <v>25</v>
      </c>
      <c r="C2024" s="1" t="s">
        <v>529</v>
      </c>
      <c r="D2024" s="1" t="s">
        <v>672</v>
      </c>
      <c r="E2024" s="1" t="s">
        <v>541</v>
      </c>
      <c r="F2024" s="1" t="s">
        <v>19</v>
      </c>
      <c r="G2024" s="1" t="s">
        <v>228</v>
      </c>
      <c r="H2024" s="1" t="s">
        <v>21</v>
      </c>
      <c r="I2024" s="1" t="s">
        <v>22</v>
      </c>
      <c r="J2024" s="3">
        <v>22</v>
      </c>
      <c r="K2024" s="1" t="s">
        <v>229</v>
      </c>
      <c r="L2024" s="1" t="s">
        <v>22</v>
      </c>
      <c r="M2024" s="1" t="s">
        <v>22</v>
      </c>
      <c r="N2024" s="1" t="s">
        <v>529</v>
      </c>
      <c r="O2024" s="2">
        <v>43100</v>
      </c>
      <c r="P2024" s="2">
        <v>43130</v>
      </c>
      <c r="Q2024" s="1" t="s">
        <v>23</v>
      </c>
    </row>
    <row r="2025" spans="1:17" x14ac:dyDescent="0.25">
      <c r="A2025" s="1" t="s">
        <v>17</v>
      </c>
      <c r="B2025" s="1" t="s">
        <v>25</v>
      </c>
      <c r="C2025" s="1" t="s">
        <v>529</v>
      </c>
      <c r="D2025" s="1" t="s">
        <v>672</v>
      </c>
      <c r="E2025" s="1" t="s">
        <v>541</v>
      </c>
      <c r="F2025" s="1" t="s">
        <v>19</v>
      </c>
      <c r="G2025" s="1" t="s">
        <v>228</v>
      </c>
      <c r="H2025" s="1" t="s">
        <v>21</v>
      </c>
      <c r="I2025" s="1" t="s">
        <v>22</v>
      </c>
      <c r="J2025" s="3">
        <v>11</v>
      </c>
      <c r="K2025" s="1" t="s">
        <v>229</v>
      </c>
      <c r="L2025" s="1" t="s">
        <v>22</v>
      </c>
      <c r="M2025" s="1" t="s">
        <v>22</v>
      </c>
      <c r="N2025" s="1" t="s">
        <v>529</v>
      </c>
      <c r="O2025" s="2">
        <v>43100</v>
      </c>
      <c r="P2025" s="2">
        <v>43130</v>
      </c>
      <c r="Q2025" s="1" t="s">
        <v>23</v>
      </c>
    </row>
    <row r="2026" spans="1:17" x14ac:dyDescent="0.25">
      <c r="A2026" s="1" t="s">
        <v>24</v>
      </c>
      <c r="B2026" s="1" t="s">
        <v>25</v>
      </c>
      <c r="C2026" s="1" t="s">
        <v>40</v>
      </c>
      <c r="D2026" s="1" t="s">
        <v>672</v>
      </c>
      <c r="E2026" s="1" t="s">
        <v>541</v>
      </c>
      <c r="F2026" s="1" t="s">
        <v>19</v>
      </c>
      <c r="G2026" s="1" t="s">
        <v>228</v>
      </c>
      <c r="H2026" s="1" t="s">
        <v>21</v>
      </c>
      <c r="I2026" s="1" t="s">
        <v>22</v>
      </c>
      <c r="J2026" s="3">
        <v>161102</v>
      </c>
      <c r="K2026" s="1" t="s">
        <v>229</v>
      </c>
      <c r="L2026" s="1" t="s">
        <v>22</v>
      </c>
      <c r="M2026" s="1" t="s">
        <v>22</v>
      </c>
      <c r="N2026" s="1" t="s">
        <v>40</v>
      </c>
      <c r="O2026" s="2">
        <v>43100</v>
      </c>
      <c r="P2026" s="2">
        <v>43130</v>
      </c>
      <c r="Q2026" s="1" t="s">
        <v>23</v>
      </c>
    </row>
    <row r="2027" spans="1:17" x14ac:dyDescent="0.25">
      <c r="A2027" s="1" t="s">
        <v>41</v>
      </c>
      <c r="B2027" s="1" t="s">
        <v>25</v>
      </c>
      <c r="C2027" s="1" t="s">
        <v>42</v>
      </c>
      <c r="D2027" s="1" t="s">
        <v>672</v>
      </c>
      <c r="E2027" s="1" t="s">
        <v>541</v>
      </c>
      <c r="F2027" s="1" t="s">
        <v>19</v>
      </c>
      <c r="G2027" s="1" t="s">
        <v>228</v>
      </c>
      <c r="H2027" s="1" t="s">
        <v>21</v>
      </c>
      <c r="I2027" s="1" t="s">
        <v>22</v>
      </c>
      <c r="J2027" s="3">
        <v>-61089</v>
      </c>
      <c r="K2027" s="1" t="s">
        <v>229</v>
      </c>
      <c r="L2027" s="1" t="s">
        <v>22</v>
      </c>
      <c r="M2027" s="1" t="s">
        <v>22</v>
      </c>
      <c r="N2027" s="1" t="s">
        <v>42</v>
      </c>
      <c r="O2027" s="2">
        <v>43100</v>
      </c>
      <c r="P2027" s="2">
        <v>43131</v>
      </c>
      <c r="Q2027" s="1" t="s">
        <v>23</v>
      </c>
    </row>
    <row r="2028" spans="1:17" x14ac:dyDescent="0.25">
      <c r="A2028" s="1" t="s">
        <v>41</v>
      </c>
      <c r="B2028" s="1" t="s">
        <v>25</v>
      </c>
      <c r="C2028" s="1" t="s">
        <v>42</v>
      </c>
      <c r="D2028" s="1" t="s">
        <v>672</v>
      </c>
      <c r="E2028" s="1" t="s">
        <v>541</v>
      </c>
      <c r="F2028" s="1" t="s">
        <v>19</v>
      </c>
      <c r="G2028" s="1" t="s">
        <v>228</v>
      </c>
      <c r="H2028" s="1" t="s">
        <v>21</v>
      </c>
      <c r="I2028" s="1" t="s">
        <v>22</v>
      </c>
      <c r="J2028" s="3">
        <v>94754</v>
      </c>
      <c r="K2028" s="1" t="s">
        <v>229</v>
      </c>
      <c r="L2028" s="1" t="s">
        <v>22</v>
      </c>
      <c r="M2028" s="1" t="s">
        <v>22</v>
      </c>
      <c r="N2028" s="1" t="s">
        <v>42</v>
      </c>
      <c r="O2028" s="2">
        <v>43100</v>
      </c>
      <c r="P2028" s="2">
        <v>43131</v>
      </c>
      <c r="Q2028" s="1" t="s">
        <v>23</v>
      </c>
    </row>
    <row r="2029" spans="1:17" x14ac:dyDescent="0.25">
      <c r="A2029" s="1" t="s">
        <v>41</v>
      </c>
      <c r="B2029" s="1" t="s">
        <v>25</v>
      </c>
      <c r="C2029" s="1" t="s">
        <v>42</v>
      </c>
      <c r="D2029" s="1" t="s">
        <v>672</v>
      </c>
      <c r="E2029" s="1" t="s">
        <v>541</v>
      </c>
      <c r="F2029" s="1" t="s">
        <v>19</v>
      </c>
      <c r="G2029" s="1" t="s">
        <v>228</v>
      </c>
      <c r="H2029" s="1" t="s">
        <v>21</v>
      </c>
      <c r="I2029" s="1" t="s">
        <v>22</v>
      </c>
      <c r="J2029" s="3">
        <v>46275</v>
      </c>
      <c r="K2029" s="1" t="s">
        <v>229</v>
      </c>
      <c r="L2029" s="1" t="s">
        <v>22</v>
      </c>
      <c r="M2029" s="1" t="s">
        <v>22</v>
      </c>
      <c r="N2029" s="1" t="s">
        <v>42</v>
      </c>
      <c r="O2029" s="2">
        <v>43100</v>
      </c>
      <c r="P2029" s="2">
        <v>43131</v>
      </c>
      <c r="Q2029" s="1" t="s">
        <v>23</v>
      </c>
    </row>
    <row r="2030" spans="1:17" x14ac:dyDescent="0.25">
      <c r="A2030" s="1" t="s">
        <v>17</v>
      </c>
      <c r="B2030" s="1" t="s">
        <v>25</v>
      </c>
      <c r="C2030" s="1" t="s">
        <v>141</v>
      </c>
      <c r="D2030" s="1" t="s">
        <v>988</v>
      </c>
      <c r="E2030" s="1" t="s">
        <v>541</v>
      </c>
      <c r="F2030" s="1" t="s">
        <v>19</v>
      </c>
      <c r="G2030" s="1" t="s">
        <v>192</v>
      </c>
      <c r="H2030" s="1" t="s">
        <v>21</v>
      </c>
      <c r="I2030" s="1" t="s">
        <v>22</v>
      </c>
      <c r="J2030" s="3">
        <v>-50089</v>
      </c>
      <c r="K2030" s="1" t="s">
        <v>531</v>
      </c>
      <c r="L2030" s="1" t="s">
        <v>22</v>
      </c>
      <c r="M2030" s="1" t="s">
        <v>22</v>
      </c>
      <c r="N2030" s="1" t="s">
        <v>141</v>
      </c>
      <c r="O2030" s="2">
        <v>43100</v>
      </c>
      <c r="P2030" s="2">
        <v>43130</v>
      </c>
      <c r="Q2030" s="1" t="s">
        <v>23</v>
      </c>
    </row>
    <row r="2031" spans="1:17" x14ac:dyDescent="0.25">
      <c r="A2031" s="1" t="s">
        <v>41</v>
      </c>
      <c r="B2031" s="1" t="s">
        <v>25</v>
      </c>
      <c r="C2031" s="1" t="s">
        <v>42</v>
      </c>
      <c r="D2031" s="1" t="s">
        <v>838</v>
      </c>
      <c r="E2031" s="1" t="s">
        <v>541</v>
      </c>
      <c r="F2031" s="1" t="s">
        <v>19</v>
      </c>
      <c r="G2031" s="1" t="s">
        <v>839</v>
      </c>
      <c r="H2031" s="1" t="s">
        <v>34</v>
      </c>
      <c r="I2031" s="1" t="s">
        <v>22</v>
      </c>
      <c r="J2031" s="3">
        <v>-140818</v>
      </c>
      <c r="K2031" s="1" t="s">
        <v>546</v>
      </c>
      <c r="L2031" s="1" t="s">
        <v>22</v>
      </c>
      <c r="M2031" s="1" t="s">
        <v>22</v>
      </c>
      <c r="N2031" s="1" t="s">
        <v>42</v>
      </c>
      <c r="O2031" s="2">
        <v>43100</v>
      </c>
      <c r="P2031" s="2">
        <v>43131</v>
      </c>
      <c r="Q2031" s="1" t="s">
        <v>23</v>
      </c>
    </row>
    <row r="2032" spans="1:17" x14ac:dyDescent="0.25">
      <c r="A2032" s="1" t="s">
        <v>41</v>
      </c>
      <c r="B2032" s="1" t="s">
        <v>25</v>
      </c>
      <c r="C2032" s="1" t="s">
        <v>42</v>
      </c>
      <c r="D2032" s="1" t="s">
        <v>906</v>
      </c>
      <c r="E2032" s="1" t="s">
        <v>541</v>
      </c>
      <c r="F2032" s="1" t="s">
        <v>505</v>
      </c>
      <c r="G2032" s="1" t="s">
        <v>204</v>
      </c>
      <c r="H2032" s="1" t="s">
        <v>21</v>
      </c>
      <c r="I2032" s="1" t="s">
        <v>22</v>
      </c>
      <c r="J2032" s="3">
        <v>-1</v>
      </c>
      <c r="K2032" s="1" t="s">
        <v>205</v>
      </c>
      <c r="L2032" s="1" t="s">
        <v>22</v>
      </c>
      <c r="M2032" s="1" t="s">
        <v>22</v>
      </c>
      <c r="N2032" s="1" t="s">
        <v>42</v>
      </c>
      <c r="O2032" s="2">
        <v>43100</v>
      </c>
      <c r="P2032" s="2">
        <v>43131</v>
      </c>
      <c r="Q2032" s="1" t="s">
        <v>23</v>
      </c>
    </row>
    <row r="2033" spans="1:17" x14ac:dyDescent="0.25">
      <c r="A2033" s="1" t="s">
        <v>41</v>
      </c>
      <c r="B2033" s="1" t="s">
        <v>25</v>
      </c>
      <c r="C2033" s="1" t="s">
        <v>42</v>
      </c>
      <c r="D2033" s="1" t="s">
        <v>906</v>
      </c>
      <c r="E2033" s="1" t="s">
        <v>541</v>
      </c>
      <c r="F2033" s="1" t="s">
        <v>505</v>
      </c>
      <c r="G2033" s="1" t="s">
        <v>204</v>
      </c>
      <c r="H2033" s="1" t="s">
        <v>21</v>
      </c>
      <c r="I2033" s="1" t="s">
        <v>22</v>
      </c>
      <c r="J2033" s="3">
        <v>-86386</v>
      </c>
      <c r="K2033" s="1" t="s">
        <v>205</v>
      </c>
      <c r="L2033" s="1" t="s">
        <v>22</v>
      </c>
      <c r="M2033" s="1" t="s">
        <v>22</v>
      </c>
      <c r="N2033" s="1" t="s">
        <v>42</v>
      </c>
      <c r="O2033" s="2">
        <v>43100</v>
      </c>
      <c r="P2033" s="2">
        <v>43131</v>
      </c>
      <c r="Q2033" s="1" t="s">
        <v>23</v>
      </c>
    </row>
    <row r="2034" spans="1:17" x14ac:dyDescent="0.25">
      <c r="A2034" s="1" t="s">
        <v>17</v>
      </c>
      <c r="B2034" s="1" t="s">
        <v>25</v>
      </c>
      <c r="C2034" s="1" t="s">
        <v>141</v>
      </c>
      <c r="D2034" s="1" t="s">
        <v>629</v>
      </c>
      <c r="E2034" s="1" t="s">
        <v>541</v>
      </c>
      <c r="F2034" s="1" t="s">
        <v>19</v>
      </c>
      <c r="G2034" s="1" t="s">
        <v>44</v>
      </c>
      <c r="H2034" s="1" t="s">
        <v>34</v>
      </c>
      <c r="I2034" s="1" t="s">
        <v>22</v>
      </c>
      <c r="J2034" s="3">
        <v>-210</v>
      </c>
      <c r="K2034" s="1" t="s">
        <v>146</v>
      </c>
      <c r="L2034" s="1" t="s">
        <v>22</v>
      </c>
      <c r="M2034" s="1" t="s">
        <v>22</v>
      </c>
      <c r="N2034" s="1" t="s">
        <v>141</v>
      </c>
      <c r="O2034" s="2">
        <v>43100</v>
      </c>
      <c r="P2034" s="2">
        <v>43130</v>
      </c>
      <c r="Q2034" s="1" t="s">
        <v>23</v>
      </c>
    </row>
    <row r="2035" spans="1:17" x14ac:dyDescent="0.25">
      <c r="A2035" s="1" t="s">
        <v>17</v>
      </c>
      <c r="B2035" s="1" t="s">
        <v>25</v>
      </c>
      <c r="C2035" s="1" t="s">
        <v>529</v>
      </c>
      <c r="D2035" s="1" t="s">
        <v>716</v>
      </c>
      <c r="E2035" s="1" t="s">
        <v>541</v>
      </c>
      <c r="F2035" s="1" t="s">
        <v>19</v>
      </c>
      <c r="G2035" s="1" t="s">
        <v>114</v>
      </c>
      <c r="H2035" s="1" t="s">
        <v>49</v>
      </c>
      <c r="I2035" s="1" t="s">
        <v>22</v>
      </c>
      <c r="J2035" s="3">
        <v>7</v>
      </c>
      <c r="K2035" s="1" t="s">
        <v>115</v>
      </c>
      <c r="L2035" s="1" t="s">
        <v>22</v>
      </c>
      <c r="M2035" s="1" t="s">
        <v>22</v>
      </c>
      <c r="N2035" s="1" t="s">
        <v>529</v>
      </c>
      <c r="O2035" s="2">
        <v>43100</v>
      </c>
      <c r="P2035" s="2">
        <v>43130</v>
      </c>
      <c r="Q2035" s="1" t="s">
        <v>23</v>
      </c>
    </row>
    <row r="2036" spans="1:17" x14ac:dyDescent="0.25">
      <c r="A2036" s="1" t="s">
        <v>24</v>
      </c>
      <c r="B2036" s="1" t="s">
        <v>25</v>
      </c>
      <c r="C2036" s="1" t="s">
        <v>40</v>
      </c>
      <c r="D2036" s="1" t="s">
        <v>681</v>
      </c>
      <c r="E2036" s="1" t="s">
        <v>541</v>
      </c>
      <c r="F2036" s="1" t="s">
        <v>19</v>
      </c>
      <c r="G2036" s="1" t="s">
        <v>187</v>
      </c>
      <c r="H2036" s="1" t="s">
        <v>21</v>
      </c>
      <c r="I2036" s="1" t="s">
        <v>22</v>
      </c>
      <c r="J2036" s="3">
        <v>-188093</v>
      </c>
      <c r="K2036" s="1" t="s">
        <v>225</v>
      </c>
      <c r="L2036" s="1" t="s">
        <v>22</v>
      </c>
      <c r="M2036" s="1" t="s">
        <v>22</v>
      </c>
      <c r="N2036" s="1" t="s">
        <v>40</v>
      </c>
      <c r="O2036" s="2">
        <v>43100</v>
      </c>
      <c r="P2036" s="2">
        <v>43130</v>
      </c>
      <c r="Q2036" s="1" t="s">
        <v>23</v>
      </c>
    </row>
    <row r="2037" spans="1:17" x14ac:dyDescent="0.25">
      <c r="A2037" s="1" t="s">
        <v>41</v>
      </c>
      <c r="B2037" s="1" t="s">
        <v>25</v>
      </c>
      <c r="C2037" s="1" t="s">
        <v>42</v>
      </c>
      <c r="D2037" s="1" t="s">
        <v>681</v>
      </c>
      <c r="E2037" s="1" t="s">
        <v>541</v>
      </c>
      <c r="F2037" s="1" t="s">
        <v>19</v>
      </c>
      <c r="G2037" s="1" t="s">
        <v>187</v>
      </c>
      <c r="H2037" s="1" t="s">
        <v>21</v>
      </c>
      <c r="I2037" s="1" t="s">
        <v>22</v>
      </c>
      <c r="J2037" s="3">
        <v>260609</v>
      </c>
      <c r="K2037" s="1" t="s">
        <v>225</v>
      </c>
      <c r="L2037" s="1" t="s">
        <v>22</v>
      </c>
      <c r="M2037" s="1" t="s">
        <v>22</v>
      </c>
      <c r="N2037" s="1" t="s">
        <v>42</v>
      </c>
      <c r="O2037" s="2">
        <v>43100</v>
      </c>
      <c r="P2037" s="2">
        <v>43131</v>
      </c>
      <c r="Q2037" s="1" t="s">
        <v>23</v>
      </c>
    </row>
    <row r="2038" spans="1:17" x14ac:dyDescent="0.25">
      <c r="A2038" s="1" t="s">
        <v>24</v>
      </c>
      <c r="B2038" s="1" t="s">
        <v>25</v>
      </c>
      <c r="C2038" s="1" t="s">
        <v>40</v>
      </c>
      <c r="D2038" s="1" t="s">
        <v>716</v>
      </c>
      <c r="E2038" s="1" t="s">
        <v>541</v>
      </c>
      <c r="F2038" s="1" t="s">
        <v>19</v>
      </c>
      <c r="G2038" s="1" t="s">
        <v>114</v>
      </c>
      <c r="H2038" s="1" t="s">
        <v>49</v>
      </c>
      <c r="I2038" s="1" t="s">
        <v>22</v>
      </c>
      <c r="J2038" s="3">
        <v>-2898</v>
      </c>
      <c r="K2038" s="1" t="s">
        <v>115</v>
      </c>
      <c r="L2038" s="1" t="s">
        <v>22</v>
      </c>
      <c r="M2038" s="1" t="s">
        <v>22</v>
      </c>
      <c r="N2038" s="1" t="s">
        <v>40</v>
      </c>
      <c r="O2038" s="2">
        <v>43100</v>
      </c>
      <c r="P2038" s="2">
        <v>43130</v>
      </c>
      <c r="Q2038" s="1" t="s">
        <v>23</v>
      </c>
    </row>
    <row r="2039" spans="1:17" x14ac:dyDescent="0.25">
      <c r="A2039" s="1" t="s">
        <v>41</v>
      </c>
      <c r="B2039" s="1" t="s">
        <v>25</v>
      </c>
      <c r="C2039" s="1" t="s">
        <v>42</v>
      </c>
      <c r="D2039" s="1" t="s">
        <v>716</v>
      </c>
      <c r="E2039" s="1" t="s">
        <v>541</v>
      </c>
      <c r="F2039" s="1" t="s">
        <v>19</v>
      </c>
      <c r="G2039" s="1" t="s">
        <v>114</v>
      </c>
      <c r="H2039" s="1" t="s">
        <v>49</v>
      </c>
      <c r="I2039" s="1" t="s">
        <v>22</v>
      </c>
      <c r="J2039" s="3">
        <v>30626</v>
      </c>
      <c r="K2039" s="1" t="s">
        <v>115</v>
      </c>
      <c r="L2039" s="1" t="s">
        <v>22</v>
      </c>
      <c r="M2039" s="1" t="s">
        <v>22</v>
      </c>
      <c r="N2039" s="1" t="s">
        <v>42</v>
      </c>
      <c r="O2039" s="2">
        <v>43100</v>
      </c>
      <c r="P2039" s="2">
        <v>43131</v>
      </c>
      <c r="Q2039" s="1" t="s">
        <v>23</v>
      </c>
    </row>
    <row r="2040" spans="1:17" x14ac:dyDescent="0.25">
      <c r="A2040" s="1" t="s">
        <v>41</v>
      </c>
      <c r="B2040" s="1" t="s">
        <v>25</v>
      </c>
      <c r="C2040" s="1" t="s">
        <v>42</v>
      </c>
      <c r="D2040" s="1" t="s">
        <v>988</v>
      </c>
      <c r="E2040" s="1" t="s">
        <v>541</v>
      </c>
      <c r="F2040" s="1" t="s">
        <v>19</v>
      </c>
      <c r="G2040" s="1" t="s">
        <v>192</v>
      </c>
      <c r="H2040" s="1" t="s">
        <v>21</v>
      </c>
      <c r="I2040" s="1" t="s">
        <v>22</v>
      </c>
      <c r="J2040" s="3">
        <v>-12124</v>
      </c>
      <c r="K2040" s="1" t="s">
        <v>214</v>
      </c>
      <c r="L2040" s="1" t="s">
        <v>22</v>
      </c>
      <c r="M2040" s="1" t="s">
        <v>22</v>
      </c>
      <c r="N2040" s="1" t="s">
        <v>42</v>
      </c>
      <c r="O2040" s="2">
        <v>43100</v>
      </c>
      <c r="P2040" s="2">
        <v>43131</v>
      </c>
      <c r="Q2040" s="1" t="s">
        <v>23</v>
      </c>
    </row>
    <row r="2041" spans="1:17" x14ac:dyDescent="0.25">
      <c r="A2041" s="1" t="s">
        <v>41</v>
      </c>
      <c r="B2041" s="1" t="s">
        <v>25</v>
      </c>
      <c r="C2041" s="1" t="s">
        <v>42</v>
      </c>
      <c r="D2041" s="1" t="s">
        <v>988</v>
      </c>
      <c r="E2041" s="1" t="s">
        <v>541</v>
      </c>
      <c r="F2041" s="1" t="s">
        <v>19</v>
      </c>
      <c r="G2041" s="1" t="s">
        <v>192</v>
      </c>
      <c r="H2041" s="1" t="s">
        <v>21</v>
      </c>
      <c r="I2041" s="1" t="s">
        <v>22</v>
      </c>
      <c r="J2041" s="3">
        <v>10788</v>
      </c>
      <c r="K2041" s="1" t="s">
        <v>214</v>
      </c>
      <c r="L2041" s="1" t="s">
        <v>22</v>
      </c>
      <c r="M2041" s="1" t="s">
        <v>22</v>
      </c>
      <c r="N2041" s="1" t="s">
        <v>42</v>
      </c>
      <c r="O2041" s="2">
        <v>43100</v>
      </c>
      <c r="P2041" s="2">
        <v>43131</v>
      </c>
      <c r="Q2041" s="1" t="s">
        <v>23</v>
      </c>
    </row>
    <row r="2042" spans="1:17" x14ac:dyDescent="0.25">
      <c r="A2042" s="1" t="s">
        <v>41</v>
      </c>
      <c r="B2042" s="1" t="s">
        <v>25</v>
      </c>
      <c r="C2042" s="1" t="s">
        <v>42</v>
      </c>
      <c r="D2042" s="1" t="s">
        <v>1023</v>
      </c>
      <c r="E2042" s="1" t="s">
        <v>541</v>
      </c>
      <c r="F2042" s="1" t="s">
        <v>19</v>
      </c>
      <c r="G2042" s="1" t="s">
        <v>239</v>
      </c>
      <c r="H2042" s="1" t="s">
        <v>34</v>
      </c>
      <c r="I2042" s="1" t="s">
        <v>22</v>
      </c>
      <c r="J2042" s="3">
        <v>4054634</v>
      </c>
      <c r="K2042" s="1" t="s">
        <v>261</v>
      </c>
      <c r="L2042" s="1" t="s">
        <v>22</v>
      </c>
      <c r="M2042" s="1" t="s">
        <v>22</v>
      </c>
      <c r="N2042" s="1" t="s">
        <v>42</v>
      </c>
      <c r="O2042" s="2">
        <v>43100</v>
      </c>
      <c r="P2042" s="2">
        <v>43131</v>
      </c>
      <c r="Q2042" s="1" t="s">
        <v>23</v>
      </c>
    </row>
    <row r="2043" spans="1:17" x14ac:dyDescent="0.25">
      <c r="A2043" s="1" t="s">
        <v>41</v>
      </c>
      <c r="B2043" s="1" t="s">
        <v>25</v>
      </c>
      <c r="C2043" s="1" t="s">
        <v>42</v>
      </c>
      <c r="D2043" s="1" t="s">
        <v>1023</v>
      </c>
      <c r="E2043" s="1" t="s">
        <v>541</v>
      </c>
      <c r="F2043" s="1" t="s">
        <v>19</v>
      </c>
      <c r="G2043" s="1" t="s">
        <v>239</v>
      </c>
      <c r="H2043" s="1" t="s">
        <v>34</v>
      </c>
      <c r="I2043" s="1" t="s">
        <v>22</v>
      </c>
      <c r="J2043" s="3">
        <v>902252</v>
      </c>
      <c r="K2043" s="1" t="s">
        <v>261</v>
      </c>
      <c r="L2043" s="1" t="s">
        <v>22</v>
      </c>
      <c r="M2043" s="1" t="s">
        <v>22</v>
      </c>
      <c r="N2043" s="1" t="s">
        <v>42</v>
      </c>
      <c r="O2043" s="2">
        <v>43100</v>
      </c>
      <c r="P2043" s="2">
        <v>43131</v>
      </c>
      <c r="Q2043" s="1" t="s">
        <v>23</v>
      </c>
    </row>
    <row r="2044" spans="1:17" x14ac:dyDescent="0.25">
      <c r="A2044" s="1" t="s">
        <v>41</v>
      </c>
      <c r="B2044" s="1" t="s">
        <v>25</v>
      </c>
      <c r="C2044" s="1" t="s">
        <v>42</v>
      </c>
      <c r="D2044" s="1" t="s">
        <v>1023</v>
      </c>
      <c r="E2044" s="1" t="s">
        <v>541</v>
      </c>
      <c r="F2044" s="1" t="s">
        <v>19</v>
      </c>
      <c r="G2044" s="1" t="s">
        <v>239</v>
      </c>
      <c r="H2044" s="1" t="s">
        <v>34</v>
      </c>
      <c r="I2044" s="1" t="s">
        <v>22</v>
      </c>
      <c r="J2044" s="3">
        <v>518038</v>
      </c>
      <c r="K2044" s="1" t="s">
        <v>261</v>
      </c>
      <c r="L2044" s="1" t="s">
        <v>22</v>
      </c>
      <c r="M2044" s="1" t="s">
        <v>22</v>
      </c>
      <c r="N2044" s="1" t="s">
        <v>42</v>
      </c>
      <c r="O2044" s="2">
        <v>43100</v>
      </c>
      <c r="P2044" s="2">
        <v>43131</v>
      </c>
      <c r="Q2044" s="1" t="s">
        <v>23</v>
      </c>
    </row>
    <row r="2045" spans="1:17" x14ac:dyDescent="0.25">
      <c r="A2045" s="1" t="s">
        <v>17</v>
      </c>
      <c r="B2045" s="1" t="s">
        <v>25</v>
      </c>
      <c r="C2045" s="1" t="s">
        <v>529</v>
      </c>
      <c r="D2045" s="1" t="s">
        <v>713</v>
      </c>
      <c r="E2045" s="1" t="s">
        <v>541</v>
      </c>
      <c r="F2045" s="1" t="s">
        <v>19</v>
      </c>
      <c r="G2045" s="1" t="s">
        <v>388</v>
      </c>
      <c r="H2045" s="1" t="s">
        <v>21</v>
      </c>
      <c r="I2045" s="1" t="s">
        <v>22</v>
      </c>
      <c r="J2045" s="3">
        <v>-24</v>
      </c>
      <c r="K2045" s="1" t="s">
        <v>463</v>
      </c>
      <c r="L2045" s="1" t="s">
        <v>22</v>
      </c>
      <c r="M2045" s="1" t="s">
        <v>22</v>
      </c>
      <c r="N2045" s="1" t="s">
        <v>529</v>
      </c>
      <c r="O2045" s="2">
        <v>43100</v>
      </c>
      <c r="P2045" s="2">
        <v>43130</v>
      </c>
      <c r="Q2045" s="1" t="s">
        <v>23</v>
      </c>
    </row>
    <row r="2046" spans="1:17" x14ac:dyDescent="0.25">
      <c r="A2046" s="1" t="s">
        <v>24</v>
      </c>
      <c r="B2046" s="1" t="s">
        <v>25</v>
      </c>
      <c r="C2046" s="1" t="s">
        <v>40</v>
      </c>
      <c r="D2046" s="1" t="s">
        <v>713</v>
      </c>
      <c r="E2046" s="1" t="s">
        <v>541</v>
      </c>
      <c r="F2046" s="1" t="s">
        <v>19</v>
      </c>
      <c r="G2046" s="1" t="s">
        <v>388</v>
      </c>
      <c r="H2046" s="1" t="s">
        <v>21</v>
      </c>
      <c r="I2046" s="1" t="s">
        <v>22</v>
      </c>
      <c r="J2046" s="3">
        <v>-39817</v>
      </c>
      <c r="K2046" s="1" t="s">
        <v>463</v>
      </c>
      <c r="L2046" s="1" t="s">
        <v>22</v>
      </c>
      <c r="M2046" s="1" t="s">
        <v>22</v>
      </c>
      <c r="N2046" s="1" t="s">
        <v>40</v>
      </c>
      <c r="O2046" s="2">
        <v>43100</v>
      </c>
      <c r="P2046" s="2">
        <v>43130</v>
      </c>
      <c r="Q2046" s="1" t="s">
        <v>23</v>
      </c>
    </row>
    <row r="2047" spans="1:17" x14ac:dyDescent="0.25">
      <c r="A2047" s="1" t="s">
        <v>41</v>
      </c>
      <c r="B2047" s="1" t="s">
        <v>25</v>
      </c>
      <c r="C2047" s="1" t="s">
        <v>42</v>
      </c>
      <c r="D2047" s="1" t="s">
        <v>713</v>
      </c>
      <c r="E2047" s="1" t="s">
        <v>541</v>
      </c>
      <c r="F2047" s="1" t="s">
        <v>19</v>
      </c>
      <c r="G2047" s="1" t="s">
        <v>388</v>
      </c>
      <c r="H2047" s="1" t="s">
        <v>21</v>
      </c>
      <c r="I2047" s="1" t="s">
        <v>22</v>
      </c>
      <c r="J2047" s="3">
        <v>-87848</v>
      </c>
      <c r="K2047" s="1" t="s">
        <v>463</v>
      </c>
      <c r="L2047" s="1" t="s">
        <v>22</v>
      </c>
      <c r="M2047" s="1" t="s">
        <v>22</v>
      </c>
      <c r="N2047" s="1" t="s">
        <v>42</v>
      </c>
      <c r="O2047" s="2">
        <v>43100</v>
      </c>
      <c r="P2047" s="2">
        <v>43131</v>
      </c>
      <c r="Q2047" s="1" t="s">
        <v>23</v>
      </c>
    </row>
    <row r="2048" spans="1:17" x14ac:dyDescent="0.25">
      <c r="A2048" s="1" t="s">
        <v>41</v>
      </c>
      <c r="B2048" s="1" t="s">
        <v>25</v>
      </c>
      <c r="C2048" s="1" t="s">
        <v>42</v>
      </c>
      <c r="D2048" s="1" t="s">
        <v>713</v>
      </c>
      <c r="E2048" s="1" t="s">
        <v>541</v>
      </c>
      <c r="F2048" s="1" t="s">
        <v>19</v>
      </c>
      <c r="G2048" s="1" t="s">
        <v>388</v>
      </c>
      <c r="H2048" s="1" t="s">
        <v>21</v>
      </c>
      <c r="I2048" s="1" t="s">
        <v>22</v>
      </c>
      <c r="J2048" s="3">
        <v>-693</v>
      </c>
      <c r="K2048" s="1" t="s">
        <v>463</v>
      </c>
      <c r="L2048" s="1" t="s">
        <v>22</v>
      </c>
      <c r="M2048" s="1" t="s">
        <v>22</v>
      </c>
      <c r="N2048" s="1" t="s">
        <v>42</v>
      </c>
      <c r="O2048" s="2">
        <v>43100</v>
      </c>
      <c r="P2048" s="2">
        <v>43131</v>
      </c>
      <c r="Q2048" s="1" t="s">
        <v>23</v>
      </c>
    </row>
    <row r="2049" spans="1:17" x14ac:dyDescent="0.25">
      <c r="A2049" s="1" t="s">
        <v>17</v>
      </c>
      <c r="B2049" s="1" t="s">
        <v>25</v>
      </c>
      <c r="C2049" s="1" t="s">
        <v>141</v>
      </c>
      <c r="D2049" s="1" t="s">
        <v>629</v>
      </c>
      <c r="E2049" s="1" t="s">
        <v>541</v>
      </c>
      <c r="F2049" s="1" t="s">
        <v>19</v>
      </c>
      <c r="G2049" s="1" t="s">
        <v>44</v>
      </c>
      <c r="H2049" s="1" t="s">
        <v>34</v>
      </c>
      <c r="I2049" s="1" t="s">
        <v>22</v>
      </c>
      <c r="J2049" s="3">
        <v>148139</v>
      </c>
      <c r="K2049" s="1" t="s">
        <v>533</v>
      </c>
      <c r="L2049" s="1" t="s">
        <v>22</v>
      </c>
      <c r="M2049" s="1" t="s">
        <v>22</v>
      </c>
      <c r="N2049" s="1" t="s">
        <v>141</v>
      </c>
      <c r="O2049" s="2">
        <v>43100</v>
      </c>
      <c r="P2049" s="2">
        <v>43130</v>
      </c>
      <c r="Q2049" s="1" t="s">
        <v>23</v>
      </c>
    </row>
    <row r="2050" spans="1:17" x14ac:dyDescent="0.25">
      <c r="A2050" s="1" t="s">
        <v>17</v>
      </c>
      <c r="B2050" s="1" t="s">
        <v>25</v>
      </c>
      <c r="C2050" s="1" t="s">
        <v>529</v>
      </c>
      <c r="D2050" s="1" t="s">
        <v>629</v>
      </c>
      <c r="E2050" s="1" t="s">
        <v>541</v>
      </c>
      <c r="F2050" s="1" t="s">
        <v>19</v>
      </c>
      <c r="G2050" s="1" t="s">
        <v>44</v>
      </c>
      <c r="H2050" s="1" t="s">
        <v>34</v>
      </c>
      <c r="I2050" s="1" t="s">
        <v>22</v>
      </c>
      <c r="J2050" s="3">
        <v>2547</v>
      </c>
      <c r="K2050" s="1" t="s">
        <v>176</v>
      </c>
      <c r="L2050" s="1" t="s">
        <v>22</v>
      </c>
      <c r="M2050" s="1" t="s">
        <v>22</v>
      </c>
      <c r="N2050" s="1" t="s">
        <v>529</v>
      </c>
      <c r="O2050" s="2">
        <v>43100</v>
      </c>
      <c r="P2050" s="2">
        <v>43130</v>
      </c>
      <c r="Q2050" s="1" t="s">
        <v>23</v>
      </c>
    </row>
    <row r="2051" spans="1:17" x14ac:dyDescent="0.25">
      <c r="A2051" s="1" t="s">
        <v>17</v>
      </c>
      <c r="B2051" s="1" t="s">
        <v>25</v>
      </c>
      <c r="C2051" s="1" t="s">
        <v>529</v>
      </c>
      <c r="D2051" s="1" t="s">
        <v>629</v>
      </c>
      <c r="E2051" s="1" t="s">
        <v>541</v>
      </c>
      <c r="F2051" s="1" t="s">
        <v>19</v>
      </c>
      <c r="G2051" s="1" t="s">
        <v>44</v>
      </c>
      <c r="H2051" s="1" t="s">
        <v>34</v>
      </c>
      <c r="I2051" s="1" t="s">
        <v>22</v>
      </c>
      <c r="J2051" s="3">
        <v>622</v>
      </c>
      <c r="K2051" s="1" t="s">
        <v>176</v>
      </c>
      <c r="L2051" s="1" t="s">
        <v>22</v>
      </c>
      <c r="M2051" s="1" t="s">
        <v>22</v>
      </c>
      <c r="N2051" s="1" t="s">
        <v>529</v>
      </c>
      <c r="O2051" s="2">
        <v>43100</v>
      </c>
      <c r="P2051" s="2">
        <v>43130</v>
      </c>
      <c r="Q2051" s="1" t="s">
        <v>23</v>
      </c>
    </row>
    <row r="2052" spans="1:17" x14ac:dyDescent="0.25">
      <c r="A2052" s="1" t="s">
        <v>17</v>
      </c>
      <c r="B2052" s="1" t="s">
        <v>25</v>
      </c>
      <c r="C2052" s="1" t="s">
        <v>529</v>
      </c>
      <c r="D2052" s="1" t="s">
        <v>629</v>
      </c>
      <c r="E2052" s="1" t="s">
        <v>541</v>
      </c>
      <c r="F2052" s="1" t="s">
        <v>19</v>
      </c>
      <c r="G2052" s="1" t="s">
        <v>44</v>
      </c>
      <c r="H2052" s="1" t="s">
        <v>34</v>
      </c>
      <c r="I2052" s="1" t="s">
        <v>22</v>
      </c>
      <c r="J2052" s="3">
        <v>357</v>
      </c>
      <c r="K2052" s="1" t="s">
        <v>176</v>
      </c>
      <c r="L2052" s="1" t="s">
        <v>22</v>
      </c>
      <c r="M2052" s="1" t="s">
        <v>22</v>
      </c>
      <c r="N2052" s="1" t="s">
        <v>529</v>
      </c>
      <c r="O2052" s="2">
        <v>43100</v>
      </c>
      <c r="P2052" s="2">
        <v>43130</v>
      </c>
      <c r="Q2052" s="1" t="s">
        <v>23</v>
      </c>
    </row>
    <row r="2053" spans="1:17" x14ac:dyDescent="0.25">
      <c r="A2053" s="1" t="s">
        <v>24</v>
      </c>
      <c r="B2053" s="1" t="s">
        <v>25</v>
      </c>
      <c r="C2053" s="1" t="s">
        <v>40</v>
      </c>
      <c r="D2053" s="1" t="s">
        <v>629</v>
      </c>
      <c r="E2053" s="1" t="s">
        <v>541</v>
      </c>
      <c r="F2053" s="1" t="s">
        <v>19</v>
      </c>
      <c r="G2053" s="1" t="s">
        <v>44</v>
      </c>
      <c r="H2053" s="1" t="s">
        <v>34</v>
      </c>
      <c r="I2053" s="1" t="s">
        <v>22</v>
      </c>
      <c r="J2053" s="3">
        <v>-2796365</v>
      </c>
      <c r="K2053" s="1" t="s">
        <v>176</v>
      </c>
      <c r="L2053" s="1" t="s">
        <v>22</v>
      </c>
      <c r="M2053" s="1" t="s">
        <v>22</v>
      </c>
      <c r="N2053" s="1" t="s">
        <v>40</v>
      </c>
      <c r="O2053" s="2">
        <v>43100</v>
      </c>
      <c r="P2053" s="2">
        <v>43130</v>
      </c>
      <c r="Q2053" s="1" t="s">
        <v>23</v>
      </c>
    </row>
    <row r="2054" spans="1:17" x14ac:dyDescent="0.25">
      <c r="A2054" s="1" t="s">
        <v>41</v>
      </c>
      <c r="B2054" s="1" t="s">
        <v>25</v>
      </c>
      <c r="C2054" s="1" t="s">
        <v>42</v>
      </c>
      <c r="D2054" s="1" t="s">
        <v>629</v>
      </c>
      <c r="E2054" s="1" t="s">
        <v>541</v>
      </c>
      <c r="F2054" s="1" t="s">
        <v>19</v>
      </c>
      <c r="G2054" s="1" t="s">
        <v>44</v>
      </c>
      <c r="H2054" s="1" t="s">
        <v>34</v>
      </c>
      <c r="I2054" s="1" t="s">
        <v>22</v>
      </c>
      <c r="J2054" s="3">
        <v>11781496</v>
      </c>
      <c r="K2054" s="1" t="s">
        <v>176</v>
      </c>
      <c r="L2054" s="1" t="s">
        <v>22</v>
      </c>
      <c r="M2054" s="1" t="s">
        <v>22</v>
      </c>
      <c r="N2054" s="1" t="s">
        <v>42</v>
      </c>
      <c r="O2054" s="2">
        <v>43100</v>
      </c>
      <c r="P2054" s="2">
        <v>43131</v>
      </c>
      <c r="Q2054" s="1" t="s">
        <v>23</v>
      </c>
    </row>
    <row r="2055" spans="1:17" x14ac:dyDescent="0.25">
      <c r="A2055" s="1" t="s">
        <v>41</v>
      </c>
      <c r="B2055" s="1" t="s">
        <v>25</v>
      </c>
      <c r="C2055" s="1" t="s">
        <v>42</v>
      </c>
      <c r="D2055" s="1" t="s">
        <v>629</v>
      </c>
      <c r="E2055" s="1" t="s">
        <v>541</v>
      </c>
      <c r="F2055" s="1" t="s">
        <v>19</v>
      </c>
      <c r="G2055" s="1" t="s">
        <v>44</v>
      </c>
      <c r="H2055" s="1" t="s">
        <v>34</v>
      </c>
      <c r="I2055" s="1" t="s">
        <v>22</v>
      </c>
      <c r="J2055" s="3">
        <v>2657629</v>
      </c>
      <c r="K2055" s="1" t="s">
        <v>176</v>
      </c>
      <c r="L2055" s="1" t="s">
        <v>22</v>
      </c>
      <c r="M2055" s="1" t="s">
        <v>22</v>
      </c>
      <c r="N2055" s="1" t="s">
        <v>42</v>
      </c>
      <c r="O2055" s="2">
        <v>43100</v>
      </c>
      <c r="P2055" s="2">
        <v>43131</v>
      </c>
      <c r="Q2055" s="1" t="s">
        <v>23</v>
      </c>
    </row>
    <row r="2056" spans="1:17" x14ac:dyDescent="0.25">
      <c r="A2056" s="1" t="s">
        <v>41</v>
      </c>
      <c r="B2056" s="1" t="s">
        <v>25</v>
      </c>
      <c r="C2056" s="1" t="s">
        <v>42</v>
      </c>
      <c r="D2056" s="1" t="s">
        <v>629</v>
      </c>
      <c r="E2056" s="1" t="s">
        <v>541</v>
      </c>
      <c r="F2056" s="1" t="s">
        <v>19</v>
      </c>
      <c r="G2056" s="1" t="s">
        <v>44</v>
      </c>
      <c r="H2056" s="1" t="s">
        <v>34</v>
      </c>
      <c r="I2056" s="1" t="s">
        <v>22</v>
      </c>
      <c r="J2056" s="3">
        <v>1525909</v>
      </c>
      <c r="K2056" s="1" t="s">
        <v>176</v>
      </c>
      <c r="L2056" s="1" t="s">
        <v>22</v>
      </c>
      <c r="M2056" s="1" t="s">
        <v>22</v>
      </c>
      <c r="N2056" s="1" t="s">
        <v>42</v>
      </c>
      <c r="O2056" s="2">
        <v>43100</v>
      </c>
      <c r="P2056" s="2">
        <v>43131</v>
      </c>
      <c r="Q2056" s="1" t="s">
        <v>23</v>
      </c>
    </row>
    <row r="2057" spans="1:17" x14ac:dyDescent="0.25">
      <c r="A2057" s="1" t="s">
        <v>17</v>
      </c>
      <c r="B2057" s="1" t="s">
        <v>25</v>
      </c>
      <c r="C2057" s="1" t="s">
        <v>141</v>
      </c>
      <c r="D2057" s="1" t="s">
        <v>681</v>
      </c>
      <c r="E2057" s="1" t="s">
        <v>541</v>
      </c>
      <c r="F2057" s="1" t="s">
        <v>19</v>
      </c>
      <c r="G2057" s="1" t="s">
        <v>187</v>
      </c>
      <c r="H2057" s="1" t="s">
        <v>21</v>
      </c>
      <c r="I2057" s="1" t="s">
        <v>22</v>
      </c>
      <c r="J2057" s="3">
        <v>105</v>
      </c>
      <c r="K2057" s="1" t="s">
        <v>1024</v>
      </c>
      <c r="L2057" s="1" t="s">
        <v>22</v>
      </c>
      <c r="M2057" s="1" t="s">
        <v>22</v>
      </c>
      <c r="N2057" s="1" t="s">
        <v>141</v>
      </c>
      <c r="O2057" s="2">
        <v>43100</v>
      </c>
      <c r="P2057" s="2">
        <v>43130</v>
      </c>
      <c r="Q2057" s="1" t="s">
        <v>23</v>
      </c>
    </row>
    <row r="2058" spans="1:17" x14ac:dyDescent="0.25">
      <c r="A2058" s="1" t="s">
        <v>17</v>
      </c>
      <c r="B2058" s="1" t="s">
        <v>25</v>
      </c>
      <c r="C2058" s="1" t="s">
        <v>529</v>
      </c>
      <c r="D2058" s="1" t="s">
        <v>691</v>
      </c>
      <c r="E2058" s="1" t="s">
        <v>541</v>
      </c>
      <c r="F2058" s="1" t="s">
        <v>19</v>
      </c>
      <c r="G2058" s="1" t="s">
        <v>387</v>
      </c>
      <c r="H2058" s="1" t="s">
        <v>49</v>
      </c>
      <c r="I2058" s="1" t="s">
        <v>22</v>
      </c>
      <c r="J2058" s="3">
        <v>1</v>
      </c>
      <c r="K2058" s="1" t="s">
        <v>567</v>
      </c>
      <c r="L2058" s="1" t="s">
        <v>22</v>
      </c>
      <c r="M2058" s="1" t="s">
        <v>22</v>
      </c>
      <c r="N2058" s="1" t="s">
        <v>529</v>
      </c>
      <c r="O2058" s="2">
        <v>43100</v>
      </c>
      <c r="P2058" s="2">
        <v>43130</v>
      </c>
      <c r="Q2058" s="1" t="s">
        <v>23</v>
      </c>
    </row>
    <row r="2059" spans="1:17" x14ac:dyDescent="0.25">
      <c r="A2059" s="1" t="s">
        <v>17</v>
      </c>
      <c r="B2059" s="1" t="s">
        <v>25</v>
      </c>
      <c r="C2059" s="1" t="s">
        <v>529</v>
      </c>
      <c r="D2059" s="1" t="s">
        <v>691</v>
      </c>
      <c r="E2059" s="1" t="s">
        <v>541</v>
      </c>
      <c r="F2059" s="1" t="s">
        <v>19</v>
      </c>
      <c r="G2059" s="1" t="s">
        <v>387</v>
      </c>
      <c r="H2059" s="1" t="s">
        <v>49</v>
      </c>
      <c r="I2059" s="1" t="s">
        <v>22</v>
      </c>
      <c r="J2059" s="3">
        <v>-1</v>
      </c>
      <c r="K2059" s="1" t="s">
        <v>567</v>
      </c>
      <c r="L2059" s="1" t="s">
        <v>22</v>
      </c>
      <c r="M2059" s="1" t="s">
        <v>22</v>
      </c>
      <c r="N2059" s="1" t="s">
        <v>529</v>
      </c>
      <c r="O2059" s="2">
        <v>43100</v>
      </c>
      <c r="P2059" s="2">
        <v>43130</v>
      </c>
      <c r="Q2059" s="1" t="s">
        <v>23</v>
      </c>
    </row>
    <row r="2060" spans="1:17" x14ac:dyDescent="0.25">
      <c r="A2060" s="1" t="s">
        <v>41</v>
      </c>
      <c r="B2060" s="1" t="s">
        <v>25</v>
      </c>
      <c r="C2060" s="1" t="s">
        <v>42</v>
      </c>
      <c r="D2060" s="1" t="s">
        <v>691</v>
      </c>
      <c r="E2060" s="1" t="s">
        <v>541</v>
      </c>
      <c r="F2060" s="1" t="s">
        <v>19</v>
      </c>
      <c r="G2060" s="1" t="s">
        <v>387</v>
      </c>
      <c r="H2060" s="1" t="s">
        <v>49</v>
      </c>
      <c r="I2060" s="1" t="s">
        <v>22</v>
      </c>
      <c r="J2060" s="3">
        <v>6286</v>
      </c>
      <c r="K2060" s="1" t="s">
        <v>567</v>
      </c>
      <c r="L2060" s="1" t="s">
        <v>22</v>
      </c>
      <c r="M2060" s="1" t="s">
        <v>22</v>
      </c>
      <c r="N2060" s="1" t="s">
        <v>42</v>
      </c>
      <c r="O2060" s="2">
        <v>43100</v>
      </c>
      <c r="P2060" s="2">
        <v>43131</v>
      </c>
      <c r="Q2060" s="1" t="s">
        <v>23</v>
      </c>
    </row>
    <row r="2061" spans="1:17" x14ac:dyDescent="0.25">
      <c r="A2061" s="1" t="s">
        <v>41</v>
      </c>
      <c r="B2061" s="1" t="s">
        <v>25</v>
      </c>
      <c r="C2061" s="1" t="s">
        <v>42</v>
      </c>
      <c r="D2061" s="1" t="s">
        <v>691</v>
      </c>
      <c r="E2061" s="1" t="s">
        <v>541</v>
      </c>
      <c r="F2061" s="1" t="s">
        <v>19</v>
      </c>
      <c r="G2061" s="1" t="s">
        <v>387</v>
      </c>
      <c r="H2061" s="1" t="s">
        <v>49</v>
      </c>
      <c r="I2061" s="1" t="s">
        <v>22</v>
      </c>
      <c r="J2061" s="3">
        <v>-4411</v>
      </c>
      <c r="K2061" s="1" t="s">
        <v>567</v>
      </c>
      <c r="L2061" s="1" t="s">
        <v>22</v>
      </c>
      <c r="M2061" s="1" t="s">
        <v>22</v>
      </c>
      <c r="N2061" s="1" t="s">
        <v>42</v>
      </c>
      <c r="O2061" s="2">
        <v>43100</v>
      </c>
      <c r="P2061" s="2">
        <v>43131</v>
      </c>
      <c r="Q2061" s="1" t="s">
        <v>23</v>
      </c>
    </row>
    <row r="2062" spans="1:17" x14ac:dyDescent="0.25">
      <c r="A2062" s="1" t="s">
        <v>41</v>
      </c>
      <c r="B2062" s="1" t="s">
        <v>25</v>
      </c>
      <c r="C2062" s="1" t="s">
        <v>42</v>
      </c>
      <c r="D2062" s="1" t="s">
        <v>691</v>
      </c>
      <c r="E2062" s="1" t="s">
        <v>541</v>
      </c>
      <c r="F2062" s="1" t="s">
        <v>19</v>
      </c>
      <c r="G2062" s="1" t="s">
        <v>387</v>
      </c>
      <c r="H2062" s="1" t="s">
        <v>49</v>
      </c>
      <c r="I2062" s="1" t="s">
        <v>22</v>
      </c>
      <c r="J2062" s="3">
        <v>-1875</v>
      </c>
      <c r="K2062" s="1" t="s">
        <v>567</v>
      </c>
      <c r="L2062" s="1" t="s">
        <v>22</v>
      </c>
      <c r="M2062" s="1" t="s">
        <v>22</v>
      </c>
      <c r="N2062" s="1" t="s">
        <v>42</v>
      </c>
      <c r="O2062" s="2">
        <v>43100</v>
      </c>
      <c r="P2062" s="2">
        <v>43131</v>
      </c>
      <c r="Q2062" s="1" t="s">
        <v>23</v>
      </c>
    </row>
    <row r="2063" spans="1:17" x14ac:dyDescent="0.25">
      <c r="A2063" s="1" t="s">
        <v>17</v>
      </c>
      <c r="B2063" s="1" t="s">
        <v>25</v>
      </c>
      <c r="C2063" s="1" t="s">
        <v>529</v>
      </c>
      <c r="D2063" s="1" t="s">
        <v>649</v>
      </c>
      <c r="E2063" s="1" t="s">
        <v>620</v>
      </c>
      <c r="F2063" s="1" t="s">
        <v>19</v>
      </c>
      <c r="G2063" s="1" t="s">
        <v>385</v>
      </c>
      <c r="H2063" s="1" t="s">
        <v>21</v>
      </c>
      <c r="I2063" s="1" t="s">
        <v>22</v>
      </c>
      <c r="J2063" s="3">
        <v>8</v>
      </c>
      <c r="K2063" s="1" t="s">
        <v>530</v>
      </c>
      <c r="L2063" s="1" t="s">
        <v>22</v>
      </c>
      <c r="M2063" s="1" t="s">
        <v>22</v>
      </c>
      <c r="N2063" s="1" t="s">
        <v>529</v>
      </c>
      <c r="O2063" s="2">
        <v>43100</v>
      </c>
      <c r="P2063" s="2">
        <v>43130</v>
      </c>
      <c r="Q2063" s="1" t="s">
        <v>23</v>
      </c>
    </row>
    <row r="2064" spans="1:17" x14ac:dyDescent="0.25">
      <c r="A2064" s="1" t="s">
        <v>41</v>
      </c>
      <c r="B2064" s="1" t="s">
        <v>25</v>
      </c>
      <c r="C2064" s="1" t="s">
        <v>42</v>
      </c>
      <c r="D2064" s="1" t="s">
        <v>682</v>
      </c>
      <c r="E2064" s="1" t="s">
        <v>541</v>
      </c>
      <c r="F2064" s="1" t="s">
        <v>19</v>
      </c>
      <c r="G2064" s="1" t="s">
        <v>188</v>
      </c>
      <c r="H2064" s="1" t="s">
        <v>49</v>
      </c>
      <c r="I2064" s="1" t="s">
        <v>22</v>
      </c>
      <c r="J2064" s="3">
        <v>303</v>
      </c>
      <c r="K2064" s="1" t="s">
        <v>200</v>
      </c>
      <c r="L2064" s="1" t="s">
        <v>22</v>
      </c>
      <c r="M2064" s="1" t="s">
        <v>22</v>
      </c>
      <c r="N2064" s="1" t="s">
        <v>42</v>
      </c>
      <c r="O2064" s="2">
        <v>43100</v>
      </c>
      <c r="P2064" s="2">
        <v>43131</v>
      </c>
      <c r="Q2064" s="1" t="s">
        <v>23</v>
      </c>
    </row>
    <row r="2065" spans="1:17" x14ac:dyDescent="0.25">
      <c r="A2065" s="1" t="s">
        <v>41</v>
      </c>
      <c r="B2065" s="1" t="s">
        <v>25</v>
      </c>
      <c r="C2065" s="1" t="s">
        <v>42</v>
      </c>
      <c r="D2065" s="1" t="s">
        <v>1023</v>
      </c>
      <c r="E2065" s="1" t="s">
        <v>541</v>
      </c>
      <c r="F2065" s="1" t="s">
        <v>19</v>
      </c>
      <c r="G2065" s="1" t="s">
        <v>239</v>
      </c>
      <c r="H2065" s="1" t="s">
        <v>34</v>
      </c>
      <c r="I2065" s="1" t="s">
        <v>22</v>
      </c>
      <c r="J2065" s="3">
        <v>1694835</v>
      </c>
      <c r="K2065" s="1" t="s">
        <v>240</v>
      </c>
      <c r="L2065" s="1" t="s">
        <v>22</v>
      </c>
      <c r="M2065" s="1" t="s">
        <v>22</v>
      </c>
      <c r="N2065" s="1" t="s">
        <v>42</v>
      </c>
      <c r="O2065" s="2">
        <v>43100</v>
      </c>
      <c r="P2065" s="2">
        <v>43131</v>
      </c>
      <c r="Q2065" s="1" t="s">
        <v>23</v>
      </c>
    </row>
    <row r="2066" spans="1:17" x14ac:dyDescent="0.25">
      <c r="A2066" s="1" t="s">
        <v>41</v>
      </c>
      <c r="B2066" s="1" t="s">
        <v>25</v>
      </c>
      <c r="C2066" s="1" t="s">
        <v>42</v>
      </c>
      <c r="D2066" s="1" t="s">
        <v>1023</v>
      </c>
      <c r="E2066" s="1" t="s">
        <v>541</v>
      </c>
      <c r="F2066" s="1" t="s">
        <v>19</v>
      </c>
      <c r="G2066" s="1" t="s">
        <v>239</v>
      </c>
      <c r="H2066" s="1" t="s">
        <v>34</v>
      </c>
      <c r="I2066" s="1" t="s">
        <v>22</v>
      </c>
      <c r="J2066" s="3">
        <v>-466770</v>
      </c>
      <c r="K2066" s="1" t="s">
        <v>241</v>
      </c>
      <c r="L2066" s="1" t="s">
        <v>22</v>
      </c>
      <c r="M2066" s="1" t="s">
        <v>22</v>
      </c>
      <c r="N2066" s="1" t="s">
        <v>42</v>
      </c>
      <c r="O2066" s="2">
        <v>43100</v>
      </c>
      <c r="P2066" s="2">
        <v>43131</v>
      </c>
      <c r="Q2066" s="1" t="s">
        <v>23</v>
      </c>
    </row>
    <row r="2067" spans="1:17" x14ac:dyDescent="0.25">
      <c r="A2067" s="1" t="s">
        <v>41</v>
      </c>
      <c r="B2067" s="1" t="s">
        <v>25</v>
      </c>
      <c r="C2067" s="1" t="s">
        <v>42</v>
      </c>
      <c r="D2067" s="1" t="s">
        <v>1023</v>
      </c>
      <c r="E2067" s="1" t="s">
        <v>541</v>
      </c>
      <c r="F2067" s="1" t="s">
        <v>19</v>
      </c>
      <c r="G2067" s="1" t="s">
        <v>239</v>
      </c>
      <c r="H2067" s="1" t="s">
        <v>34</v>
      </c>
      <c r="I2067" s="1" t="s">
        <v>22</v>
      </c>
      <c r="J2067" s="3">
        <v>-107844</v>
      </c>
      <c r="K2067" s="1" t="s">
        <v>241</v>
      </c>
      <c r="L2067" s="1" t="s">
        <v>22</v>
      </c>
      <c r="M2067" s="1" t="s">
        <v>22</v>
      </c>
      <c r="N2067" s="1" t="s">
        <v>42</v>
      </c>
      <c r="O2067" s="2">
        <v>43100</v>
      </c>
      <c r="P2067" s="2">
        <v>43131</v>
      </c>
      <c r="Q2067" s="1" t="s">
        <v>23</v>
      </c>
    </row>
    <row r="2068" spans="1:17" x14ac:dyDescent="0.25">
      <c r="A2068" s="1" t="s">
        <v>41</v>
      </c>
      <c r="B2068" s="1" t="s">
        <v>25</v>
      </c>
      <c r="C2068" s="1" t="s">
        <v>42</v>
      </c>
      <c r="D2068" s="1" t="s">
        <v>1023</v>
      </c>
      <c r="E2068" s="1" t="s">
        <v>541</v>
      </c>
      <c r="F2068" s="1" t="s">
        <v>19</v>
      </c>
      <c r="G2068" s="1" t="s">
        <v>239</v>
      </c>
      <c r="H2068" s="1" t="s">
        <v>34</v>
      </c>
      <c r="I2068" s="1" t="s">
        <v>22</v>
      </c>
      <c r="J2068" s="3">
        <v>6326</v>
      </c>
      <c r="K2068" s="1" t="s">
        <v>241</v>
      </c>
      <c r="L2068" s="1" t="s">
        <v>22</v>
      </c>
      <c r="M2068" s="1" t="s">
        <v>22</v>
      </c>
      <c r="N2068" s="1" t="s">
        <v>42</v>
      </c>
      <c r="O2068" s="2">
        <v>43100</v>
      </c>
      <c r="P2068" s="2">
        <v>43131</v>
      </c>
      <c r="Q2068" s="1" t="s">
        <v>23</v>
      </c>
    </row>
    <row r="2069" spans="1:17" x14ac:dyDescent="0.25">
      <c r="A2069" s="1" t="s">
        <v>17</v>
      </c>
      <c r="B2069" s="1" t="s">
        <v>25</v>
      </c>
      <c r="C2069" s="1" t="s">
        <v>529</v>
      </c>
      <c r="D2069" s="1" t="s">
        <v>720</v>
      </c>
      <c r="E2069" s="1" t="s">
        <v>541</v>
      </c>
      <c r="F2069" s="1" t="s">
        <v>19</v>
      </c>
      <c r="G2069" s="1" t="s">
        <v>380</v>
      </c>
      <c r="H2069" s="1" t="s">
        <v>49</v>
      </c>
      <c r="I2069" s="1" t="s">
        <v>22</v>
      </c>
      <c r="J2069" s="3">
        <v>31</v>
      </c>
      <c r="K2069" s="1" t="s">
        <v>472</v>
      </c>
      <c r="L2069" s="1" t="s">
        <v>22</v>
      </c>
      <c r="M2069" s="1" t="s">
        <v>22</v>
      </c>
      <c r="N2069" s="1" t="s">
        <v>529</v>
      </c>
      <c r="O2069" s="2">
        <v>43100</v>
      </c>
      <c r="P2069" s="2">
        <v>43130</v>
      </c>
      <c r="Q2069" s="1" t="s">
        <v>23</v>
      </c>
    </row>
    <row r="2070" spans="1:17" x14ac:dyDescent="0.25">
      <c r="A2070" s="1" t="s">
        <v>17</v>
      </c>
      <c r="B2070" s="1" t="s">
        <v>25</v>
      </c>
      <c r="C2070" s="1" t="s">
        <v>529</v>
      </c>
      <c r="D2070" s="1" t="s">
        <v>629</v>
      </c>
      <c r="E2070" s="1" t="s">
        <v>541</v>
      </c>
      <c r="F2070" s="1" t="s">
        <v>19</v>
      </c>
      <c r="G2070" s="1" t="s">
        <v>44</v>
      </c>
      <c r="H2070" s="1" t="s">
        <v>34</v>
      </c>
      <c r="I2070" s="1" t="s">
        <v>22</v>
      </c>
      <c r="J2070" s="3">
        <v>-68</v>
      </c>
      <c r="K2070" s="1" t="s">
        <v>84</v>
      </c>
      <c r="L2070" s="1" t="s">
        <v>22</v>
      </c>
      <c r="M2070" s="1" t="s">
        <v>22</v>
      </c>
      <c r="N2070" s="1" t="s">
        <v>529</v>
      </c>
      <c r="O2070" s="2">
        <v>43100</v>
      </c>
      <c r="P2070" s="2">
        <v>43130</v>
      </c>
      <c r="Q2070" s="1" t="s">
        <v>23</v>
      </c>
    </row>
    <row r="2071" spans="1:17" x14ac:dyDescent="0.25">
      <c r="A2071" s="1" t="s">
        <v>17</v>
      </c>
      <c r="B2071" s="1" t="s">
        <v>25</v>
      </c>
      <c r="C2071" s="1" t="s">
        <v>529</v>
      </c>
      <c r="D2071" s="1" t="s">
        <v>683</v>
      </c>
      <c r="E2071" s="1" t="s">
        <v>541</v>
      </c>
      <c r="F2071" s="1" t="s">
        <v>19</v>
      </c>
      <c r="G2071" s="1" t="s">
        <v>82</v>
      </c>
      <c r="H2071" s="1" t="s">
        <v>21</v>
      </c>
      <c r="I2071" s="1" t="s">
        <v>22</v>
      </c>
      <c r="J2071" s="3">
        <v>-198</v>
      </c>
      <c r="K2071" s="1" t="s">
        <v>83</v>
      </c>
      <c r="L2071" s="1" t="s">
        <v>22</v>
      </c>
      <c r="M2071" s="1" t="s">
        <v>22</v>
      </c>
      <c r="N2071" s="1" t="s">
        <v>529</v>
      </c>
      <c r="O2071" s="2">
        <v>43100</v>
      </c>
      <c r="P2071" s="2">
        <v>43130</v>
      </c>
      <c r="Q2071" s="1" t="s">
        <v>23</v>
      </c>
    </row>
    <row r="2072" spans="1:17" x14ac:dyDescent="0.25">
      <c r="A2072" s="1" t="s">
        <v>17</v>
      </c>
      <c r="B2072" s="1" t="s">
        <v>25</v>
      </c>
      <c r="C2072" s="1" t="s">
        <v>529</v>
      </c>
      <c r="D2072" s="1" t="s">
        <v>720</v>
      </c>
      <c r="E2072" s="1" t="s">
        <v>541</v>
      </c>
      <c r="F2072" s="1" t="s">
        <v>19</v>
      </c>
      <c r="G2072" s="1" t="s">
        <v>380</v>
      </c>
      <c r="H2072" s="1" t="s">
        <v>49</v>
      </c>
      <c r="I2072" s="1" t="s">
        <v>22</v>
      </c>
      <c r="J2072" s="3">
        <v>-53</v>
      </c>
      <c r="K2072" s="1" t="s">
        <v>472</v>
      </c>
      <c r="L2072" s="1" t="s">
        <v>22</v>
      </c>
      <c r="M2072" s="1" t="s">
        <v>22</v>
      </c>
      <c r="N2072" s="1" t="s">
        <v>529</v>
      </c>
      <c r="O2072" s="2">
        <v>43100</v>
      </c>
      <c r="P2072" s="2">
        <v>43130</v>
      </c>
      <c r="Q2072" s="1" t="s">
        <v>23</v>
      </c>
    </row>
    <row r="2073" spans="1:17" x14ac:dyDescent="0.25">
      <c r="A2073" s="1" t="s">
        <v>17</v>
      </c>
      <c r="B2073" s="1" t="s">
        <v>25</v>
      </c>
      <c r="C2073" s="1" t="s">
        <v>529</v>
      </c>
      <c r="D2073" s="1" t="s">
        <v>720</v>
      </c>
      <c r="E2073" s="1" t="s">
        <v>541</v>
      </c>
      <c r="F2073" s="1" t="s">
        <v>19</v>
      </c>
      <c r="G2073" s="1" t="s">
        <v>380</v>
      </c>
      <c r="H2073" s="1" t="s">
        <v>49</v>
      </c>
      <c r="I2073" s="1" t="s">
        <v>22</v>
      </c>
      <c r="J2073" s="3">
        <v>39</v>
      </c>
      <c r="K2073" s="1" t="s">
        <v>472</v>
      </c>
      <c r="L2073" s="1" t="s">
        <v>22</v>
      </c>
      <c r="M2073" s="1" t="s">
        <v>22</v>
      </c>
      <c r="N2073" s="1" t="s">
        <v>529</v>
      </c>
      <c r="O2073" s="2">
        <v>43100</v>
      </c>
      <c r="P2073" s="2">
        <v>43130</v>
      </c>
      <c r="Q2073" s="1" t="s">
        <v>23</v>
      </c>
    </row>
    <row r="2074" spans="1:17" x14ac:dyDescent="0.25">
      <c r="A2074" s="1" t="s">
        <v>24</v>
      </c>
      <c r="B2074" s="1" t="s">
        <v>25</v>
      </c>
      <c r="C2074" s="1" t="s">
        <v>40</v>
      </c>
      <c r="D2074" s="1" t="s">
        <v>720</v>
      </c>
      <c r="E2074" s="1" t="s">
        <v>541</v>
      </c>
      <c r="F2074" s="1" t="s">
        <v>19</v>
      </c>
      <c r="G2074" s="1" t="s">
        <v>380</v>
      </c>
      <c r="H2074" s="1" t="s">
        <v>49</v>
      </c>
      <c r="I2074" s="1" t="s">
        <v>22</v>
      </c>
      <c r="J2074" s="3">
        <v>514175</v>
      </c>
      <c r="K2074" s="1" t="s">
        <v>472</v>
      </c>
      <c r="L2074" s="1" t="s">
        <v>22</v>
      </c>
      <c r="M2074" s="1" t="s">
        <v>22</v>
      </c>
      <c r="N2074" s="1" t="s">
        <v>40</v>
      </c>
      <c r="O2074" s="2">
        <v>43100</v>
      </c>
      <c r="P2074" s="2">
        <v>43130</v>
      </c>
      <c r="Q2074" s="1" t="s">
        <v>23</v>
      </c>
    </row>
    <row r="2075" spans="1:17" x14ac:dyDescent="0.25">
      <c r="A2075" s="1" t="s">
        <v>24</v>
      </c>
      <c r="B2075" s="1" t="s">
        <v>25</v>
      </c>
      <c r="C2075" s="1" t="s">
        <v>40</v>
      </c>
      <c r="D2075" s="1" t="s">
        <v>629</v>
      </c>
      <c r="E2075" s="1" t="s">
        <v>541</v>
      </c>
      <c r="F2075" s="1" t="s">
        <v>19</v>
      </c>
      <c r="G2075" s="1" t="s">
        <v>44</v>
      </c>
      <c r="H2075" s="1" t="s">
        <v>34</v>
      </c>
      <c r="I2075" s="1" t="s">
        <v>22</v>
      </c>
      <c r="J2075" s="3">
        <v>503878</v>
      </c>
      <c r="K2075" s="1" t="s">
        <v>84</v>
      </c>
      <c r="L2075" s="1" t="s">
        <v>22</v>
      </c>
      <c r="M2075" s="1" t="s">
        <v>22</v>
      </c>
      <c r="N2075" s="1" t="s">
        <v>40</v>
      </c>
      <c r="O2075" s="2">
        <v>43100</v>
      </c>
      <c r="P2075" s="2">
        <v>43130</v>
      </c>
      <c r="Q2075" s="1" t="s">
        <v>23</v>
      </c>
    </row>
    <row r="2076" spans="1:17" x14ac:dyDescent="0.25">
      <c r="A2076" s="1" t="s">
        <v>24</v>
      </c>
      <c r="B2076" s="1" t="s">
        <v>25</v>
      </c>
      <c r="C2076" s="1" t="s">
        <v>40</v>
      </c>
      <c r="D2076" s="1" t="s">
        <v>683</v>
      </c>
      <c r="E2076" s="1" t="s">
        <v>541</v>
      </c>
      <c r="F2076" s="1" t="s">
        <v>19</v>
      </c>
      <c r="G2076" s="1" t="s">
        <v>82</v>
      </c>
      <c r="H2076" s="1" t="s">
        <v>21</v>
      </c>
      <c r="I2076" s="1" t="s">
        <v>22</v>
      </c>
      <c r="J2076" s="3">
        <v>103659</v>
      </c>
      <c r="K2076" s="1" t="s">
        <v>83</v>
      </c>
      <c r="L2076" s="1" t="s">
        <v>22</v>
      </c>
      <c r="M2076" s="1" t="s">
        <v>22</v>
      </c>
      <c r="N2076" s="1" t="s">
        <v>40</v>
      </c>
      <c r="O2076" s="2">
        <v>43100</v>
      </c>
      <c r="P2076" s="2">
        <v>43130</v>
      </c>
      <c r="Q2076" s="1" t="s">
        <v>23</v>
      </c>
    </row>
    <row r="2077" spans="1:17" x14ac:dyDescent="0.25">
      <c r="A2077" s="1" t="s">
        <v>41</v>
      </c>
      <c r="B2077" s="1" t="s">
        <v>25</v>
      </c>
      <c r="C2077" s="1" t="s">
        <v>42</v>
      </c>
      <c r="D2077" s="1" t="s">
        <v>720</v>
      </c>
      <c r="E2077" s="1" t="s">
        <v>541</v>
      </c>
      <c r="F2077" s="1" t="s">
        <v>19</v>
      </c>
      <c r="G2077" s="1" t="s">
        <v>380</v>
      </c>
      <c r="H2077" s="1" t="s">
        <v>49</v>
      </c>
      <c r="I2077" s="1" t="s">
        <v>22</v>
      </c>
      <c r="J2077" s="3">
        <v>-44287</v>
      </c>
      <c r="K2077" s="1" t="s">
        <v>472</v>
      </c>
      <c r="L2077" s="1" t="s">
        <v>22</v>
      </c>
      <c r="M2077" s="1" t="s">
        <v>22</v>
      </c>
      <c r="N2077" s="1" t="s">
        <v>42</v>
      </c>
      <c r="O2077" s="2">
        <v>43100</v>
      </c>
      <c r="P2077" s="2">
        <v>43131</v>
      </c>
      <c r="Q2077" s="1" t="s">
        <v>23</v>
      </c>
    </row>
    <row r="2078" spans="1:17" x14ac:dyDescent="0.25">
      <c r="A2078" s="1" t="s">
        <v>41</v>
      </c>
      <c r="B2078" s="1" t="s">
        <v>25</v>
      </c>
      <c r="C2078" s="1" t="s">
        <v>42</v>
      </c>
      <c r="D2078" s="1" t="s">
        <v>629</v>
      </c>
      <c r="E2078" s="1" t="s">
        <v>541</v>
      </c>
      <c r="F2078" s="1" t="s">
        <v>19</v>
      </c>
      <c r="G2078" s="1" t="s">
        <v>44</v>
      </c>
      <c r="H2078" s="1" t="s">
        <v>34</v>
      </c>
      <c r="I2078" s="1" t="s">
        <v>22</v>
      </c>
      <c r="J2078" s="3">
        <v>-463096</v>
      </c>
      <c r="K2078" s="1" t="s">
        <v>84</v>
      </c>
      <c r="L2078" s="1" t="s">
        <v>22</v>
      </c>
      <c r="M2078" s="1" t="s">
        <v>22</v>
      </c>
      <c r="N2078" s="1" t="s">
        <v>42</v>
      </c>
      <c r="O2078" s="2">
        <v>43100</v>
      </c>
      <c r="P2078" s="2">
        <v>43131</v>
      </c>
      <c r="Q2078" s="1" t="s">
        <v>23</v>
      </c>
    </row>
    <row r="2079" spans="1:17" x14ac:dyDescent="0.25">
      <c r="A2079" s="1" t="s">
        <v>41</v>
      </c>
      <c r="B2079" s="1" t="s">
        <v>25</v>
      </c>
      <c r="C2079" s="1" t="s">
        <v>42</v>
      </c>
      <c r="D2079" s="1" t="s">
        <v>683</v>
      </c>
      <c r="E2079" s="1" t="s">
        <v>541</v>
      </c>
      <c r="F2079" s="1" t="s">
        <v>19</v>
      </c>
      <c r="G2079" s="1" t="s">
        <v>82</v>
      </c>
      <c r="H2079" s="1" t="s">
        <v>21</v>
      </c>
      <c r="I2079" s="1" t="s">
        <v>22</v>
      </c>
      <c r="J2079" s="3">
        <v>-882312</v>
      </c>
      <c r="K2079" s="1" t="s">
        <v>83</v>
      </c>
      <c r="L2079" s="1" t="s">
        <v>22</v>
      </c>
      <c r="M2079" s="1" t="s">
        <v>22</v>
      </c>
      <c r="N2079" s="1" t="s">
        <v>42</v>
      </c>
      <c r="O2079" s="2">
        <v>43100</v>
      </c>
      <c r="P2079" s="2">
        <v>43131</v>
      </c>
      <c r="Q2079" s="1" t="s">
        <v>23</v>
      </c>
    </row>
    <row r="2080" spans="1:17" x14ac:dyDescent="0.25">
      <c r="A2080" s="1" t="s">
        <v>41</v>
      </c>
      <c r="B2080" s="1" t="s">
        <v>25</v>
      </c>
      <c r="C2080" s="1" t="s">
        <v>42</v>
      </c>
      <c r="D2080" s="1" t="s">
        <v>720</v>
      </c>
      <c r="E2080" s="1" t="s">
        <v>541</v>
      </c>
      <c r="F2080" s="1" t="s">
        <v>19</v>
      </c>
      <c r="G2080" s="1" t="s">
        <v>380</v>
      </c>
      <c r="H2080" s="1" t="s">
        <v>49</v>
      </c>
      <c r="I2080" s="1" t="s">
        <v>22</v>
      </c>
      <c r="J2080" s="3">
        <v>-224824</v>
      </c>
      <c r="K2080" s="1" t="s">
        <v>472</v>
      </c>
      <c r="L2080" s="1" t="s">
        <v>22</v>
      </c>
      <c r="M2080" s="1" t="s">
        <v>22</v>
      </c>
      <c r="N2080" s="1" t="s">
        <v>42</v>
      </c>
      <c r="O2080" s="2">
        <v>43100</v>
      </c>
      <c r="P2080" s="2">
        <v>43131</v>
      </c>
      <c r="Q2080" s="1" t="s">
        <v>23</v>
      </c>
    </row>
    <row r="2081" spans="1:17" x14ac:dyDescent="0.25">
      <c r="A2081" s="1" t="s">
        <v>41</v>
      </c>
      <c r="B2081" s="1" t="s">
        <v>25</v>
      </c>
      <c r="C2081" s="1" t="s">
        <v>42</v>
      </c>
      <c r="D2081" s="1" t="s">
        <v>720</v>
      </c>
      <c r="E2081" s="1" t="s">
        <v>541</v>
      </c>
      <c r="F2081" s="1" t="s">
        <v>19</v>
      </c>
      <c r="G2081" s="1" t="s">
        <v>380</v>
      </c>
      <c r="H2081" s="1" t="s">
        <v>49</v>
      </c>
      <c r="I2081" s="1" t="s">
        <v>22</v>
      </c>
      <c r="J2081" s="3">
        <v>167224</v>
      </c>
      <c r="K2081" s="1" t="s">
        <v>472</v>
      </c>
      <c r="L2081" s="1" t="s">
        <v>22</v>
      </c>
      <c r="M2081" s="1" t="s">
        <v>22</v>
      </c>
      <c r="N2081" s="1" t="s">
        <v>42</v>
      </c>
      <c r="O2081" s="2">
        <v>43100</v>
      </c>
      <c r="P2081" s="2">
        <v>43131</v>
      </c>
      <c r="Q2081" s="1" t="s">
        <v>23</v>
      </c>
    </row>
    <row r="2082" spans="1:17" x14ac:dyDescent="0.25">
      <c r="A2082" s="1" t="s">
        <v>17</v>
      </c>
      <c r="B2082" s="1" t="s">
        <v>25</v>
      </c>
      <c r="C2082" s="1" t="s">
        <v>529</v>
      </c>
      <c r="D2082" s="1" t="s">
        <v>719</v>
      </c>
      <c r="E2082" s="1" t="s">
        <v>541</v>
      </c>
      <c r="F2082" s="1" t="s">
        <v>19</v>
      </c>
      <c r="G2082" s="1" t="s">
        <v>65</v>
      </c>
      <c r="H2082" s="1" t="s">
        <v>49</v>
      </c>
      <c r="I2082" s="1" t="s">
        <v>22</v>
      </c>
      <c r="J2082" s="3">
        <v>-1</v>
      </c>
      <c r="K2082" s="1" t="s">
        <v>66</v>
      </c>
      <c r="L2082" s="1" t="s">
        <v>22</v>
      </c>
      <c r="M2082" s="1" t="s">
        <v>22</v>
      </c>
      <c r="N2082" s="1" t="s">
        <v>529</v>
      </c>
      <c r="O2082" s="2">
        <v>43100</v>
      </c>
      <c r="P2082" s="2">
        <v>43130</v>
      </c>
      <c r="Q2082" s="1" t="s">
        <v>23</v>
      </c>
    </row>
    <row r="2083" spans="1:17" x14ac:dyDescent="0.25">
      <c r="A2083" s="1" t="s">
        <v>17</v>
      </c>
      <c r="B2083" s="1" t="s">
        <v>25</v>
      </c>
      <c r="C2083" s="1" t="s">
        <v>529</v>
      </c>
      <c r="D2083" s="1" t="s">
        <v>719</v>
      </c>
      <c r="E2083" s="1" t="s">
        <v>541</v>
      </c>
      <c r="F2083" s="1" t="s">
        <v>19</v>
      </c>
      <c r="G2083" s="1" t="s">
        <v>65</v>
      </c>
      <c r="H2083" s="1" t="s">
        <v>49</v>
      </c>
      <c r="I2083" s="1" t="s">
        <v>22</v>
      </c>
      <c r="J2083" s="3">
        <v>-2</v>
      </c>
      <c r="K2083" s="1" t="s">
        <v>66</v>
      </c>
      <c r="L2083" s="1" t="s">
        <v>22</v>
      </c>
      <c r="M2083" s="1" t="s">
        <v>22</v>
      </c>
      <c r="N2083" s="1" t="s">
        <v>529</v>
      </c>
      <c r="O2083" s="2">
        <v>43100</v>
      </c>
      <c r="P2083" s="2">
        <v>43130</v>
      </c>
      <c r="Q2083" s="1" t="s">
        <v>23</v>
      </c>
    </row>
    <row r="2084" spans="1:17" x14ac:dyDescent="0.25">
      <c r="A2084" s="1" t="s">
        <v>24</v>
      </c>
      <c r="B2084" s="1" t="s">
        <v>25</v>
      </c>
      <c r="C2084" s="1" t="s">
        <v>40</v>
      </c>
      <c r="D2084" s="1" t="s">
        <v>719</v>
      </c>
      <c r="E2084" s="1" t="s">
        <v>541</v>
      </c>
      <c r="F2084" s="1" t="s">
        <v>19</v>
      </c>
      <c r="G2084" s="1" t="s">
        <v>65</v>
      </c>
      <c r="H2084" s="1" t="s">
        <v>49</v>
      </c>
      <c r="I2084" s="1" t="s">
        <v>22</v>
      </c>
      <c r="J2084" s="3">
        <v>4520</v>
      </c>
      <c r="K2084" s="1" t="s">
        <v>66</v>
      </c>
      <c r="L2084" s="1" t="s">
        <v>22</v>
      </c>
      <c r="M2084" s="1" t="s">
        <v>22</v>
      </c>
      <c r="N2084" s="1" t="s">
        <v>40</v>
      </c>
      <c r="O2084" s="2">
        <v>43100</v>
      </c>
      <c r="P2084" s="2">
        <v>43130</v>
      </c>
      <c r="Q2084" s="1" t="s">
        <v>23</v>
      </c>
    </row>
    <row r="2085" spans="1:17" x14ac:dyDescent="0.25">
      <c r="A2085" s="1" t="s">
        <v>41</v>
      </c>
      <c r="B2085" s="1" t="s">
        <v>25</v>
      </c>
      <c r="C2085" s="1" t="s">
        <v>42</v>
      </c>
      <c r="D2085" s="1" t="s">
        <v>719</v>
      </c>
      <c r="E2085" s="1" t="s">
        <v>541</v>
      </c>
      <c r="F2085" s="1" t="s">
        <v>19</v>
      </c>
      <c r="G2085" s="1" t="s">
        <v>65</v>
      </c>
      <c r="H2085" s="1" t="s">
        <v>49</v>
      </c>
      <c r="I2085" s="1" t="s">
        <v>22</v>
      </c>
      <c r="J2085" s="3">
        <v>-6982</v>
      </c>
      <c r="K2085" s="1" t="s">
        <v>66</v>
      </c>
      <c r="L2085" s="1" t="s">
        <v>22</v>
      </c>
      <c r="M2085" s="1" t="s">
        <v>22</v>
      </c>
      <c r="N2085" s="1" t="s">
        <v>42</v>
      </c>
      <c r="O2085" s="2">
        <v>43100</v>
      </c>
      <c r="P2085" s="2">
        <v>43131</v>
      </c>
      <c r="Q2085" s="1" t="s">
        <v>23</v>
      </c>
    </row>
    <row r="2086" spans="1:17" x14ac:dyDescent="0.25">
      <c r="A2086" s="1" t="s">
        <v>41</v>
      </c>
      <c r="B2086" s="1" t="s">
        <v>25</v>
      </c>
      <c r="C2086" s="1" t="s">
        <v>42</v>
      </c>
      <c r="D2086" s="1" t="s">
        <v>719</v>
      </c>
      <c r="E2086" s="1" t="s">
        <v>541</v>
      </c>
      <c r="F2086" s="1" t="s">
        <v>19</v>
      </c>
      <c r="G2086" s="1" t="s">
        <v>65</v>
      </c>
      <c r="H2086" s="1" t="s">
        <v>49</v>
      </c>
      <c r="I2086" s="1" t="s">
        <v>22</v>
      </c>
      <c r="J2086" s="3">
        <v>-9801</v>
      </c>
      <c r="K2086" s="1" t="s">
        <v>66</v>
      </c>
      <c r="L2086" s="1" t="s">
        <v>22</v>
      </c>
      <c r="M2086" s="1" t="s">
        <v>22</v>
      </c>
      <c r="N2086" s="1" t="s">
        <v>42</v>
      </c>
      <c r="O2086" s="2">
        <v>43100</v>
      </c>
      <c r="P2086" s="2">
        <v>43131</v>
      </c>
      <c r="Q2086" s="1" t="s">
        <v>23</v>
      </c>
    </row>
    <row r="2087" spans="1:17" x14ac:dyDescent="0.25">
      <c r="A2087" s="1" t="s">
        <v>41</v>
      </c>
      <c r="B2087" s="1" t="s">
        <v>25</v>
      </c>
      <c r="C2087" s="1" t="s">
        <v>42</v>
      </c>
      <c r="D2087" s="1" t="s">
        <v>719</v>
      </c>
      <c r="E2087" s="1" t="s">
        <v>541</v>
      </c>
      <c r="F2087" s="1" t="s">
        <v>19</v>
      </c>
      <c r="G2087" s="1" t="s">
        <v>65</v>
      </c>
      <c r="H2087" s="1" t="s">
        <v>49</v>
      </c>
      <c r="I2087" s="1" t="s">
        <v>22</v>
      </c>
      <c r="J2087" s="3">
        <v>-859</v>
      </c>
      <c r="K2087" s="1" t="s">
        <v>66</v>
      </c>
      <c r="L2087" s="1" t="s">
        <v>22</v>
      </c>
      <c r="M2087" s="1" t="s">
        <v>22</v>
      </c>
      <c r="N2087" s="1" t="s">
        <v>42</v>
      </c>
      <c r="O2087" s="2">
        <v>43100</v>
      </c>
      <c r="P2087" s="2">
        <v>43131</v>
      </c>
      <c r="Q2087" s="1" t="s">
        <v>23</v>
      </c>
    </row>
    <row r="2088" spans="1:17" x14ac:dyDescent="0.25">
      <c r="A2088" s="1" t="s">
        <v>17</v>
      </c>
      <c r="B2088" s="1" t="s">
        <v>25</v>
      </c>
      <c r="C2088" s="1" t="s">
        <v>141</v>
      </c>
      <c r="D2088" s="1" t="s">
        <v>987</v>
      </c>
      <c r="E2088" s="1" t="s">
        <v>541</v>
      </c>
      <c r="F2088" s="1" t="s">
        <v>19</v>
      </c>
      <c r="G2088" s="1" t="s">
        <v>213</v>
      </c>
      <c r="H2088" s="1" t="s">
        <v>34</v>
      </c>
      <c r="I2088" s="1" t="s">
        <v>22</v>
      </c>
      <c r="J2088" s="3">
        <v>238936</v>
      </c>
      <c r="K2088" s="1" t="s">
        <v>246</v>
      </c>
      <c r="L2088" s="1" t="s">
        <v>22</v>
      </c>
      <c r="M2088" s="1" t="s">
        <v>22</v>
      </c>
      <c r="N2088" s="1" t="s">
        <v>141</v>
      </c>
      <c r="O2088" s="2">
        <v>43100</v>
      </c>
      <c r="P2088" s="2">
        <v>43130</v>
      </c>
      <c r="Q2088" s="1" t="s">
        <v>23</v>
      </c>
    </row>
    <row r="2089" spans="1:17" x14ac:dyDescent="0.25">
      <c r="A2089" s="1" t="s">
        <v>17</v>
      </c>
      <c r="B2089" s="1" t="s">
        <v>25</v>
      </c>
      <c r="C2089" s="1" t="s">
        <v>141</v>
      </c>
      <c r="D2089" s="1" t="s">
        <v>988</v>
      </c>
      <c r="E2089" s="1" t="s">
        <v>541</v>
      </c>
      <c r="F2089" s="1" t="s">
        <v>19</v>
      </c>
      <c r="G2089" s="1" t="s">
        <v>192</v>
      </c>
      <c r="H2089" s="1" t="s">
        <v>21</v>
      </c>
      <c r="I2089" s="1" t="s">
        <v>22</v>
      </c>
      <c r="J2089" s="3">
        <v>-6202</v>
      </c>
      <c r="K2089" s="1" t="s">
        <v>1025</v>
      </c>
      <c r="L2089" s="1" t="s">
        <v>22</v>
      </c>
      <c r="M2089" s="1" t="s">
        <v>22</v>
      </c>
      <c r="N2089" s="1" t="s">
        <v>141</v>
      </c>
      <c r="O2089" s="2">
        <v>43100</v>
      </c>
      <c r="P2089" s="2">
        <v>43130</v>
      </c>
      <c r="Q2089" s="1" t="s">
        <v>23</v>
      </c>
    </row>
    <row r="2090" spans="1:17" x14ac:dyDescent="0.25">
      <c r="A2090" s="1" t="s">
        <v>17</v>
      </c>
      <c r="B2090" s="1" t="s">
        <v>25</v>
      </c>
      <c r="C2090" s="1" t="s">
        <v>529</v>
      </c>
      <c r="D2090" s="1" t="s">
        <v>987</v>
      </c>
      <c r="E2090" s="1" t="s">
        <v>541</v>
      </c>
      <c r="F2090" s="1" t="s">
        <v>19</v>
      </c>
      <c r="G2090" s="1" t="s">
        <v>213</v>
      </c>
      <c r="H2090" s="1" t="s">
        <v>34</v>
      </c>
      <c r="I2090" s="1" t="s">
        <v>22</v>
      </c>
      <c r="J2090" s="3">
        <v>60</v>
      </c>
      <c r="K2090" s="1" t="s">
        <v>138</v>
      </c>
      <c r="L2090" s="1" t="s">
        <v>22</v>
      </c>
      <c r="M2090" s="1" t="s">
        <v>22</v>
      </c>
      <c r="N2090" s="1" t="s">
        <v>529</v>
      </c>
      <c r="O2090" s="2">
        <v>43100</v>
      </c>
      <c r="P2090" s="2">
        <v>43130</v>
      </c>
      <c r="Q2090" s="1" t="s">
        <v>23</v>
      </c>
    </row>
    <row r="2091" spans="1:17" x14ac:dyDescent="0.25">
      <c r="A2091" s="1" t="s">
        <v>17</v>
      </c>
      <c r="B2091" s="1" t="s">
        <v>25</v>
      </c>
      <c r="C2091" s="1" t="s">
        <v>1026</v>
      </c>
      <c r="D2091" s="1" t="s">
        <v>988</v>
      </c>
      <c r="E2091" s="1" t="s">
        <v>541</v>
      </c>
      <c r="F2091" s="1" t="s">
        <v>19</v>
      </c>
      <c r="G2091" s="1" t="s">
        <v>192</v>
      </c>
      <c r="H2091" s="1" t="s">
        <v>21</v>
      </c>
      <c r="I2091" s="1" t="s">
        <v>22</v>
      </c>
      <c r="J2091" s="3">
        <v>6202</v>
      </c>
      <c r="K2091" s="1" t="s">
        <v>1008</v>
      </c>
      <c r="L2091" s="1" t="s">
        <v>22</v>
      </c>
      <c r="M2091" s="1" t="s">
        <v>22</v>
      </c>
      <c r="N2091" s="1" t="s">
        <v>1026</v>
      </c>
      <c r="O2091" s="2">
        <v>43100</v>
      </c>
      <c r="P2091" s="2">
        <v>43130</v>
      </c>
      <c r="Q2091" s="1" t="s">
        <v>23</v>
      </c>
    </row>
    <row r="2092" spans="1:17" x14ac:dyDescent="0.25">
      <c r="A2092" s="1" t="s">
        <v>24</v>
      </c>
      <c r="B2092" s="1" t="s">
        <v>25</v>
      </c>
      <c r="C2092" s="1" t="s">
        <v>40</v>
      </c>
      <c r="D2092" s="1" t="s">
        <v>987</v>
      </c>
      <c r="E2092" s="1" t="s">
        <v>541</v>
      </c>
      <c r="F2092" s="1" t="s">
        <v>19</v>
      </c>
      <c r="G2092" s="1" t="s">
        <v>213</v>
      </c>
      <c r="H2092" s="1" t="s">
        <v>34</v>
      </c>
      <c r="I2092" s="1" t="s">
        <v>22</v>
      </c>
      <c r="J2092" s="3">
        <v>39699</v>
      </c>
      <c r="K2092" s="1" t="s">
        <v>138</v>
      </c>
      <c r="L2092" s="1" t="s">
        <v>22</v>
      </c>
      <c r="M2092" s="1" t="s">
        <v>22</v>
      </c>
      <c r="N2092" s="1" t="s">
        <v>40</v>
      </c>
      <c r="O2092" s="2">
        <v>43100</v>
      </c>
      <c r="P2092" s="2">
        <v>43130</v>
      </c>
      <c r="Q2092" s="1" t="s">
        <v>23</v>
      </c>
    </row>
    <row r="2093" spans="1:17" x14ac:dyDescent="0.25">
      <c r="A2093" s="1" t="s">
        <v>41</v>
      </c>
      <c r="B2093" s="1" t="s">
        <v>25</v>
      </c>
      <c r="C2093" s="1" t="s">
        <v>42</v>
      </c>
      <c r="D2093" s="1" t="s">
        <v>987</v>
      </c>
      <c r="E2093" s="1" t="s">
        <v>541</v>
      </c>
      <c r="F2093" s="1" t="s">
        <v>19</v>
      </c>
      <c r="G2093" s="1" t="s">
        <v>213</v>
      </c>
      <c r="H2093" s="1" t="s">
        <v>34</v>
      </c>
      <c r="I2093" s="1" t="s">
        <v>22</v>
      </c>
      <c r="J2093" s="3">
        <v>125786</v>
      </c>
      <c r="K2093" s="1" t="s">
        <v>138</v>
      </c>
      <c r="L2093" s="1" t="s">
        <v>22</v>
      </c>
      <c r="M2093" s="1" t="s">
        <v>22</v>
      </c>
      <c r="N2093" s="1" t="s">
        <v>42</v>
      </c>
      <c r="O2093" s="2">
        <v>43100</v>
      </c>
      <c r="P2093" s="2">
        <v>43131</v>
      </c>
      <c r="Q2093" s="1" t="s">
        <v>23</v>
      </c>
    </row>
    <row r="2094" spans="1:17" x14ac:dyDescent="0.25">
      <c r="A2094" s="1" t="s">
        <v>17</v>
      </c>
      <c r="B2094" s="1" t="s">
        <v>25</v>
      </c>
      <c r="C2094" s="1" t="s">
        <v>529</v>
      </c>
      <c r="D2094" s="1" t="s">
        <v>629</v>
      </c>
      <c r="E2094" s="1" t="s">
        <v>541</v>
      </c>
      <c r="F2094" s="1" t="s">
        <v>19</v>
      </c>
      <c r="G2094" s="1" t="s">
        <v>44</v>
      </c>
      <c r="H2094" s="1" t="s">
        <v>34</v>
      </c>
      <c r="I2094" s="1" t="s">
        <v>22</v>
      </c>
      <c r="J2094" s="3">
        <v>92</v>
      </c>
      <c r="K2094" s="1" t="s">
        <v>45</v>
      </c>
      <c r="L2094" s="1" t="s">
        <v>22</v>
      </c>
      <c r="M2094" s="1" t="s">
        <v>22</v>
      </c>
      <c r="N2094" s="1" t="s">
        <v>529</v>
      </c>
      <c r="O2094" s="2">
        <v>43100</v>
      </c>
      <c r="P2094" s="2">
        <v>43130</v>
      </c>
      <c r="Q2094" s="1" t="s">
        <v>23</v>
      </c>
    </row>
    <row r="2095" spans="1:17" x14ac:dyDescent="0.25">
      <c r="A2095" s="1" t="s">
        <v>17</v>
      </c>
      <c r="B2095" s="1" t="s">
        <v>25</v>
      </c>
      <c r="C2095" s="1" t="s">
        <v>529</v>
      </c>
      <c r="D2095" s="1" t="s">
        <v>629</v>
      </c>
      <c r="E2095" s="1" t="s">
        <v>541</v>
      </c>
      <c r="F2095" s="1" t="s">
        <v>19</v>
      </c>
      <c r="G2095" s="1" t="s">
        <v>44</v>
      </c>
      <c r="H2095" s="1" t="s">
        <v>34</v>
      </c>
      <c r="I2095" s="1" t="s">
        <v>22</v>
      </c>
      <c r="J2095" s="3">
        <v>3</v>
      </c>
      <c r="K2095" s="1" t="s">
        <v>46</v>
      </c>
      <c r="L2095" s="1" t="s">
        <v>22</v>
      </c>
      <c r="M2095" s="1" t="s">
        <v>22</v>
      </c>
      <c r="N2095" s="1" t="s">
        <v>529</v>
      </c>
      <c r="O2095" s="2">
        <v>43100</v>
      </c>
      <c r="P2095" s="2">
        <v>43130</v>
      </c>
      <c r="Q2095" s="1" t="s">
        <v>23</v>
      </c>
    </row>
    <row r="2096" spans="1:17" x14ac:dyDescent="0.25">
      <c r="A2096" s="1" t="s">
        <v>24</v>
      </c>
      <c r="B2096" s="1" t="s">
        <v>25</v>
      </c>
      <c r="C2096" s="1" t="s">
        <v>40</v>
      </c>
      <c r="D2096" s="1" t="s">
        <v>629</v>
      </c>
      <c r="E2096" s="1" t="s">
        <v>541</v>
      </c>
      <c r="F2096" s="1" t="s">
        <v>19</v>
      </c>
      <c r="G2096" s="1" t="s">
        <v>44</v>
      </c>
      <c r="H2096" s="1" t="s">
        <v>34</v>
      </c>
      <c r="I2096" s="1" t="s">
        <v>22</v>
      </c>
      <c r="J2096" s="3">
        <v>-638480</v>
      </c>
      <c r="K2096" s="1" t="s">
        <v>45</v>
      </c>
      <c r="L2096" s="1" t="s">
        <v>22</v>
      </c>
      <c r="M2096" s="1" t="s">
        <v>22</v>
      </c>
      <c r="N2096" s="1" t="s">
        <v>40</v>
      </c>
      <c r="O2096" s="2">
        <v>43100</v>
      </c>
      <c r="P2096" s="2">
        <v>43130</v>
      </c>
      <c r="Q2096" s="1" t="s">
        <v>23</v>
      </c>
    </row>
    <row r="2097" spans="1:17" x14ac:dyDescent="0.25">
      <c r="A2097" s="1" t="s">
        <v>24</v>
      </c>
      <c r="B2097" s="1" t="s">
        <v>25</v>
      </c>
      <c r="C2097" s="1" t="s">
        <v>40</v>
      </c>
      <c r="D2097" s="1" t="s">
        <v>629</v>
      </c>
      <c r="E2097" s="1" t="s">
        <v>541</v>
      </c>
      <c r="F2097" s="1" t="s">
        <v>19</v>
      </c>
      <c r="G2097" s="1" t="s">
        <v>44</v>
      </c>
      <c r="H2097" s="1" t="s">
        <v>34</v>
      </c>
      <c r="I2097" s="1" t="s">
        <v>22</v>
      </c>
      <c r="J2097" s="3">
        <v>3243</v>
      </c>
      <c r="K2097" s="1" t="s">
        <v>46</v>
      </c>
      <c r="L2097" s="1" t="s">
        <v>22</v>
      </c>
      <c r="M2097" s="1" t="s">
        <v>22</v>
      </c>
      <c r="N2097" s="1" t="s">
        <v>40</v>
      </c>
      <c r="O2097" s="2">
        <v>43100</v>
      </c>
      <c r="P2097" s="2">
        <v>43130</v>
      </c>
      <c r="Q2097" s="1" t="s">
        <v>23</v>
      </c>
    </row>
    <row r="2098" spans="1:17" x14ac:dyDescent="0.25">
      <c r="A2098" s="1" t="s">
        <v>41</v>
      </c>
      <c r="B2098" s="1" t="s">
        <v>25</v>
      </c>
      <c r="C2098" s="1" t="s">
        <v>42</v>
      </c>
      <c r="D2098" s="1" t="s">
        <v>629</v>
      </c>
      <c r="E2098" s="1" t="s">
        <v>541</v>
      </c>
      <c r="F2098" s="1" t="s">
        <v>19</v>
      </c>
      <c r="G2098" s="1" t="s">
        <v>44</v>
      </c>
      <c r="H2098" s="1" t="s">
        <v>34</v>
      </c>
      <c r="I2098" s="1" t="s">
        <v>22</v>
      </c>
      <c r="J2098" s="3">
        <v>612300</v>
      </c>
      <c r="K2098" s="1" t="s">
        <v>45</v>
      </c>
      <c r="L2098" s="1" t="s">
        <v>22</v>
      </c>
      <c r="M2098" s="1" t="s">
        <v>22</v>
      </c>
      <c r="N2098" s="1" t="s">
        <v>42</v>
      </c>
      <c r="O2098" s="2">
        <v>43100</v>
      </c>
      <c r="P2098" s="2">
        <v>43131</v>
      </c>
      <c r="Q2098" s="1" t="s">
        <v>23</v>
      </c>
    </row>
    <row r="2099" spans="1:17" x14ac:dyDescent="0.25">
      <c r="A2099" s="1" t="s">
        <v>41</v>
      </c>
      <c r="B2099" s="1" t="s">
        <v>25</v>
      </c>
      <c r="C2099" s="1" t="s">
        <v>42</v>
      </c>
      <c r="D2099" s="1" t="s">
        <v>629</v>
      </c>
      <c r="E2099" s="1" t="s">
        <v>541</v>
      </c>
      <c r="F2099" s="1" t="s">
        <v>19</v>
      </c>
      <c r="G2099" s="1" t="s">
        <v>44</v>
      </c>
      <c r="H2099" s="1" t="s">
        <v>34</v>
      </c>
      <c r="I2099" s="1" t="s">
        <v>22</v>
      </c>
      <c r="J2099" s="3">
        <v>12433</v>
      </c>
      <c r="K2099" s="1" t="s">
        <v>46</v>
      </c>
      <c r="L2099" s="1" t="s">
        <v>22</v>
      </c>
      <c r="M2099" s="1" t="s">
        <v>22</v>
      </c>
      <c r="N2099" s="1" t="s">
        <v>42</v>
      </c>
      <c r="O2099" s="2">
        <v>43100</v>
      </c>
      <c r="P2099" s="2">
        <v>43131</v>
      </c>
      <c r="Q2099" s="1" t="s">
        <v>23</v>
      </c>
    </row>
    <row r="2100" spans="1:17" x14ac:dyDescent="0.25">
      <c r="A2100" s="1" t="s">
        <v>206</v>
      </c>
      <c r="B2100" s="1" t="s">
        <v>541</v>
      </c>
      <c r="C2100" s="1" t="s">
        <v>1027</v>
      </c>
      <c r="D2100" s="1" t="s">
        <v>780</v>
      </c>
      <c r="E2100" s="1" t="s">
        <v>541</v>
      </c>
      <c r="F2100" s="1" t="s">
        <v>19</v>
      </c>
      <c r="G2100" s="1" t="s">
        <v>43</v>
      </c>
      <c r="H2100" s="1" t="s">
        <v>21</v>
      </c>
      <c r="I2100" s="1" t="s">
        <v>22</v>
      </c>
      <c r="J2100" s="3">
        <v>35583</v>
      </c>
      <c r="K2100" s="1" t="s">
        <v>794</v>
      </c>
      <c r="L2100" s="1" t="s">
        <v>22</v>
      </c>
      <c r="M2100" s="1" t="s">
        <v>22</v>
      </c>
      <c r="N2100" s="1" t="s">
        <v>1027</v>
      </c>
      <c r="O2100" s="2">
        <v>43131</v>
      </c>
      <c r="P2100" s="2">
        <v>43138</v>
      </c>
      <c r="Q2100" s="1" t="s">
        <v>23</v>
      </c>
    </row>
    <row r="2101" spans="1:17" x14ac:dyDescent="0.25">
      <c r="A2101" s="1" t="s">
        <v>206</v>
      </c>
      <c r="B2101" s="1" t="s">
        <v>541</v>
      </c>
      <c r="C2101" s="1" t="s">
        <v>1028</v>
      </c>
      <c r="D2101" s="1" t="s">
        <v>780</v>
      </c>
      <c r="E2101" s="1" t="s">
        <v>541</v>
      </c>
      <c r="F2101" s="1" t="s">
        <v>19</v>
      </c>
      <c r="G2101" s="1" t="s">
        <v>43</v>
      </c>
      <c r="H2101" s="1" t="s">
        <v>21</v>
      </c>
      <c r="I2101" s="1" t="s">
        <v>22</v>
      </c>
      <c r="J2101" s="3">
        <v>35583</v>
      </c>
      <c r="K2101" s="1" t="s">
        <v>794</v>
      </c>
      <c r="L2101" s="1" t="s">
        <v>22</v>
      </c>
      <c r="M2101" s="1" t="s">
        <v>22</v>
      </c>
      <c r="N2101" s="1" t="s">
        <v>1028</v>
      </c>
      <c r="O2101" s="2">
        <v>43159</v>
      </c>
      <c r="P2101" s="2">
        <v>43159</v>
      </c>
      <c r="Q2101" s="1" t="s">
        <v>23</v>
      </c>
    </row>
    <row r="2102" spans="1:17" x14ac:dyDescent="0.25">
      <c r="A2102" s="1" t="s">
        <v>41</v>
      </c>
      <c r="B2102" s="1" t="s">
        <v>25</v>
      </c>
      <c r="C2102" s="1" t="s">
        <v>244</v>
      </c>
      <c r="D2102" s="1" t="s">
        <v>1029</v>
      </c>
      <c r="E2102" s="1" t="s">
        <v>541</v>
      </c>
      <c r="F2102" s="1" t="s">
        <v>19</v>
      </c>
      <c r="G2102" s="1" t="s">
        <v>239</v>
      </c>
      <c r="H2102" s="1" t="s">
        <v>21</v>
      </c>
      <c r="I2102" s="1" t="s">
        <v>22</v>
      </c>
      <c r="J2102" s="3">
        <v>-53748</v>
      </c>
      <c r="K2102" s="1" t="s">
        <v>249</v>
      </c>
      <c r="L2102" s="1" t="s">
        <v>22</v>
      </c>
      <c r="M2102" s="1" t="s">
        <v>22</v>
      </c>
      <c r="N2102" s="1" t="s">
        <v>244</v>
      </c>
      <c r="O2102" s="2">
        <v>43159</v>
      </c>
      <c r="P2102" s="2">
        <v>43173</v>
      </c>
      <c r="Q2102" s="1" t="s">
        <v>23</v>
      </c>
    </row>
    <row r="2103" spans="1:17" x14ac:dyDescent="0.25">
      <c r="A2103" s="1" t="s">
        <v>41</v>
      </c>
      <c r="B2103" s="1" t="s">
        <v>25</v>
      </c>
      <c r="C2103" s="1" t="s">
        <v>117</v>
      </c>
      <c r="D2103" s="1" t="s">
        <v>1030</v>
      </c>
      <c r="E2103" s="1" t="s">
        <v>541</v>
      </c>
      <c r="F2103" s="1" t="s">
        <v>118</v>
      </c>
      <c r="G2103" s="1" t="s">
        <v>48</v>
      </c>
      <c r="H2103" s="1" t="s">
        <v>21</v>
      </c>
      <c r="I2103" s="1" t="s">
        <v>22</v>
      </c>
      <c r="J2103" s="3">
        <v>43769</v>
      </c>
      <c r="K2103" s="1" t="s">
        <v>119</v>
      </c>
      <c r="L2103" s="1" t="s">
        <v>22</v>
      </c>
      <c r="M2103" s="1" t="s">
        <v>22</v>
      </c>
      <c r="N2103" s="1" t="s">
        <v>117</v>
      </c>
      <c r="O2103" s="2">
        <v>43159</v>
      </c>
      <c r="P2103" s="2">
        <v>43173</v>
      </c>
      <c r="Q2103" s="1" t="s">
        <v>23</v>
      </c>
    </row>
    <row r="2104" spans="1:17" x14ac:dyDescent="0.25">
      <c r="A2104" s="1" t="s">
        <v>41</v>
      </c>
      <c r="B2104" s="1" t="s">
        <v>25</v>
      </c>
      <c r="C2104" s="1" t="s">
        <v>117</v>
      </c>
      <c r="D2104" s="1" t="s">
        <v>1031</v>
      </c>
      <c r="E2104" s="1" t="s">
        <v>541</v>
      </c>
      <c r="F2104" s="1" t="s">
        <v>118</v>
      </c>
      <c r="G2104" s="1" t="s">
        <v>48</v>
      </c>
      <c r="H2104" s="1" t="s">
        <v>49</v>
      </c>
      <c r="I2104" s="1" t="s">
        <v>22</v>
      </c>
      <c r="J2104" s="3">
        <v>93562</v>
      </c>
      <c r="K2104" s="1" t="s">
        <v>124</v>
      </c>
      <c r="L2104" s="1" t="s">
        <v>22</v>
      </c>
      <c r="M2104" s="1" t="s">
        <v>22</v>
      </c>
      <c r="N2104" s="1" t="s">
        <v>117</v>
      </c>
      <c r="O2104" s="2">
        <v>43159</v>
      </c>
      <c r="P2104" s="2">
        <v>43173</v>
      </c>
      <c r="Q2104" s="1" t="s">
        <v>23</v>
      </c>
    </row>
    <row r="2105" spans="1:17" x14ac:dyDescent="0.25">
      <c r="A2105" s="1" t="s">
        <v>41</v>
      </c>
      <c r="B2105" s="1" t="s">
        <v>25</v>
      </c>
      <c r="C2105" s="1" t="s">
        <v>117</v>
      </c>
      <c r="D2105" s="1" t="s">
        <v>1030</v>
      </c>
      <c r="E2105" s="1" t="s">
        <v>541</v>
      </c>
      <c r="F2105" s="1" t="s">
        <v>118</v>
      </c>
      <c r="G2105" s="1" t="s">
        <v>48</v>
      </c>
      <c r="H2105" s="1" t="s">
        <v>21</v>
      </c>
      <c r="I2105" s="1" t="s">
        <v>22</v>
      </c>
      <c r="J2105" s="3">
        <v>44984</v>
      </c>
      <c r="K2105" s="1" t="s">
        <v>125</v>
      </c>
      <c r="L2105" s="1" t="s">
        <v>22</v>
      </c>
      <c r="M2105" s="1" t="s">
        <v>22</v>
      </c>
      <c r="N2105" s="1" t="s">
        <v>117</v>
      </c>
      <c r="O2105" s="2">
        <v>43159</v>
      </c>
      <c r="P2105" s="2">
        <v>43173</v>
      </c>
      <c r="Q2105" s="1" t="s">
        <v>23</v>
      </c>
    </row>
    <row r="2106" spans="1:17" x14ac:dyDescent="0.25">
      <c r="A2106" s="1" t="s">
        <v>41</v>
      </c>
      <c r="B2106" s="1" t="s">
        <v>25</v>
      </c>
      <c r="C2106" s="1" t="s">
        <v>117</v>
      </c>
      <c r="D2106" s="1" t="s">
        <v>1032</v>
      </c>
      <c r="E2106" s="1" t="s">
        <v>541</v>
      </c>
      <c r="F2106" s="1" t="s">
        <v>118</v>
      </c>
      <c r="G2106" s="1" t="s">
        <v>242</v>
      </c>
      <c r="H2106" s="1" t="s">
        <v>21</v>
      </c>
      <c r="I2106" s="1" t="s">
        <v>22</v>
      </c>
      <c r="J2106" s="3">
        <v>135072</v>
      </c>
      <c r="K2106" s="1" t="s">
        <v>243</v>
      </c>
      <c r="L2106" s="1" t="s">
        <v>22</v>
      </c>
      <c r="M2106" s="1" t="s">
        <v>22</v>
      </c>
      <c r="N2106" s="1" t="s">
        <v>117</v>
      </c>
      <c r="O2106" s="2">
        <v>43159</v>
      </c>
      <c r="P2106" s="2">
        <v>43173</v>
      </c>
      <c r="Q2106" s="1" t="s">
        <v>23</v>
      </c>
    </row>
    <row r="2107" spans="1:17" x14ac:dyDescent="0.25">
      <c r="A2107" s="1" t="s">
        <v>41</v>
      </c>
      <c r="B2107" s="1" t="s">
        <v>25</v>
      </c>
      <c r="C2107" s="1" t="s">
        <v>244</v>
      </c>
      <c r="D2107" s="1" t="s">
        <v>1029</v>
      </c>
      <c r="E2107" s="1" t="s">
        <v>541</v>
      </c>
      <c r="F2107" s="1" t="s">
        <v>19</v>
      </c>
      <c r="G2107" s="1" t="s">
        <v>239</v>
      </c>
      <c r="H2107" s="1" t="s">
        <v>21</v>
      </c>
      <c r="I2107" s="1" t="s">
        <v>22</v>
      </c>
      <c r="J2107" s="3">
        <v>-16581</v>
      </c>
      <c r="K2107" s="1" t="s">
        <v>245</v>
      </c>
      <c r="L2107" s="1" t="s">
        <v>22</v>
      </c>
      <c r="M2107" s="1" t="s">
        <v>22</v>
      </c>
      <c r="N2107" s="1" t="s">
        <v>244</v>
      </c>
      <c r="O2107" s="2">
        <v>43159</v>
      </c>
      <c r="P2107" s="2">
        <v>43173</v>
      </c>
      <c r="Q2107" s="1" t="s">
        <v>23</v>
      </c>
    </row>
    <row r="2108" spans="1:17" x14ac:dyDescent="0.25">
      <c r="A2108" s="1" t="s">
        <v>41</v>
      </c>
      <c r="B2108" s="1" t="s">
        <v>25</v>
      </c>
      <c r="C2108" s="1" t="s">
        <v>244</v>
      </c>
      <c r="D2108" s="1" t="s">
        <v>1029</v>
      </c>
      <c r="E2108" s="1" t="s">
        <v>541</v>
      </c>
      <c r="F2108" s="1" t="s">
        <v>19</v>
      </c>
      <c r="G2108" s="1" t="s">
        <v>239</v>
      </c>
      <c r="H2108" s="1" t="s">
        <v>21</v>
      </c>
      <c r="I2108" s="1" t="s">
        <v>22</v>
      </c>
      <c r="J2108" s="3">
        <v>-7972</v>
      </c>
      <c r="K2108" s="1" t="s">
        <v>264</v>
      </c>
      <c r="L2108" s="1" t="s">
        <v>22</v>
      </c>
      <c r="M2108" s="1" t="s">
        <v>22</v>
      </c>
      <c r="N2108" s="1" t="s">
        <v>244</v>
      </c>
      <c r="O2108" s="2">
        <v>43159</v>
      </c>
      <c r="P2108" s="2">
        <v>43173</v>
      </c>
      <c r="Q2108" s="1" t="s">
        <v>23</v>
      </c>
    </row>
    <row r="2109" spans="1:17" x14ac:dyDescent="0.25">
      <c r="A2109" s="1" t="s">
        <v>41</v>
      </c>
      <c r="B2109" s="1" t="s">
        <v>25</v>
      </c>
      <c r="C2109" s="1" t="s">
        <v>244</v>
      </c>
      <c r="D2109" s="1" t="s">
        <v>1029</v>
      </c>
      <c r="E2109" s="1" t="s">
        <v>541</v>
      </c>
      <c r="F2109" s="1" t="s">
        <v>19</v>
      </c>
      <c r="G2109" s="1" t="s">
        <v>239</v>
      </c>
      <c r="H2109" s="1" t="s">
        <v>21</v>
      </c>
      <c r="I2109" s="1" t="s">
        <v>22</v>
      </c>
      <c r="J2109" s="3">
        <v>-7756</v>
      </c>
      <c r="K2109" s="1" t="s">
        <v>265</v>
      </c>
      <c r="L2109" s="1" t="s">
        <v>22</v>
      </c>
      <c r="M2109" s="1" t="s">
        <v>22</v>
      </c>
      <c r="N2109" s="1" t="s">
        <v>244</v>
      </c>
      <c r="O2109" s="2">
        <v>43159</v>
      </c>
      <c r="P2109" s="2">
        <v>43173</v>
      </c>
      <c r="Q2109" s="1" t="s">
        <v>23</v>
      </c>
    </row>
    <row r="2110" spans="1:17" x14ac:dyDescent="0.25">
      <c r="A2110" s="1" t="s">
        <v>41</v>
      </c>
      <c r="B2110" s="1" t="s">
        <v>25</v>
      </c>
      <c r="C2110" s="1" t="s">
        <v>117</v>
      </c>
      <c r="D2110" s="1" t="s">
        <v>1033</v>
      </c>
      <c r="E2110" s="1" t="s">
        <v>541</v>
      </c>
      <c r="F2110" s="1" t="s">
        <v>118</v>
      </c>
      <c r="G2110" s="1" t="s">
        <v>262</v>
      </c>
      <c r="H2110" s="1" t="s">
        <v>21</v>
      </c>
      <c r="I2110" s="1" t="s">
        <v>22</v>
      </c>
      <c r="J2110" s="3">
        <v>303293</v>
      </c>
      <c r="K2110" s="1" t="s">
        <v>263</v>
      </c>
      <c r="L2110" s="1" t="s">
        <v>22</v>
      </c>
      <c r="M2110" s="1" t="s">
        <v>22</v>
      </c>
      <c r="N2110" s="1" t="s">
        <v>117</v>
      </c>
      <c r="O2110" s="2">
        <v>43159</v>
      </c>
      <c r="P2110" s="2">
        <v>43173</v>
      </c>
      <c r="Q2110" s="1" t="s">
        <v>23</v>
      </c>
    </row>
    <row r="2111" spans="1:17" x14ac:dyDescent="0.25">
      <c r="A2111" s="1" t="s">
        <v>41</v>
      </c>
      <c r="B2111" s="1" t="s">
        <v>25</v>
      </c>
      <c r="C2111" s="1" t="s">
        <v>244</v>
      </c>
      <c r="D2111" s="1" t="s">
        <v>1029</v>
      </c>
      <c r="E2111" s="1" t="s">
        <v>541</v>
      </c>
      <c r="F2111" s="1" t="s">
        <v>19</v>
      </c>
      <c r="G2111" s="1" t="s">
        <v>239</v>
      </c>
      <c r="H2111" s="1" t="s">
        <v>21</v>
      </c>
      <c r="I2111" s="1" t="s">
        <v>22</v>
      </c>
      <c r="J2111" s="3">
        <v>-23937</v>
      </c>
      <c r="K2111" s="1" t="s">
        <v>247</v>
      </c>
      <c r="L2111" s="1" t="s">
        <v>22</v>
      </c>
      <c r="M2111" s="1" t="s">
        <v>22</v>
      </c>
      <c r="N2111" s="1" t="s">
        <v>244</v>
      </c>
      <c r="O2111" s="2">
        <v>43159</v>
      </c>
      <c r="P2111" s="2">
        <v>43173</v>
      </c>
      <c r="Q2111" s="1" t="s">
        <v>23</v>
      </c>
    </row>
    <row r="2112" spans="1:17" x14ac:dyDescent="0.25">
      <c r="A2112" s="1" t="s">
        <v>206</v>
      </c>
      <c r="B2112" s="1" t="s">
        <v>541</v>
      </c>
      <c r="C2112" s="1" t="s">
        <v>1034</v>
      </c>
      <c r="D2112" s="1" t="s">
        <v>780</v>
      </c>
      <c r="E2112" s="1" t="s">
        <v>541</v>
      </c>
      <c r="F2112" s="1" t="s">
        <v>19</v>
      </c>
      <c r="G2112" s="1" t="s">
        <v>43</v>
      </c>
      <c r="H2112" s="1" t="s">
        <v>21</v>
      </c>
      <c r="I2112" s="1" t="s">
        <v>22</v>
      </c>
      <c r="J2112" s="3">
        <v>35583</v>
      </c>
      <c r="K2112" s="1" t="s">
        <v>794</v>
      </c>
      <c r="L2112" s="1" t="s">
        <v>22</v>
      </c>
      <c r="M2112" s="1" t="s">
        <v>22</v>
      </c>
      <c r="N2112" s="1" t="s">
        <v>1034</v>
      </c>
      <c r="O2112" s="2">
        <v>43190</v>
      </c>
      <c r="P2112" s="2">
        <v>43188</v>
      </c>
      <c r="Q2112" s="1" t="s">
        <v>23</v>
      </c>
    </row>
  </sheetData>
  <autoFilter ref="A1:Q2112"/>
  <sortState ref="A2:Q1557">
    <sortCondition ref="O2:O1557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/>
  </sheetViews>
  <sheetFormatPr defaultRowHeight="15" x14ac:dyDescent="0.25"/>
  <cols>
    <col min="1" max="1" width="14.85546875" bestFit="1" customWidth="1"/>
    <col min="2" max="2" width="16.28515625" customWidth="1"/>
    <col min="3" max="3" width="10.85546875" bestFit="1" customWidth="1"/>
    <col min="4" max="4" width="13.28515625" bestFit="1" customWidth="1"/>
    <col min="5" max="7" width="14.28515625" bestFit="1" customWidth="1"/>
  </cols>
  <sheetData>
    <row r="3" spans="1:7" x14ac:dyDescent="0.25">
      <c r="A3" s="8" t="s">
        <v>273</v>
      </c>
      <c r="B3" s="8" t="s">
        <v>275</v>
      </c>
    </row>
    <row r="4" spans="1:7" x14ac:dyDescent="0.25">
      <c r="B4" t="s">
        <v>352</v>
      </c>
      <c r="D4" t="s">
        <v>353</v>
      </c>
      <c r="E4" t="s">
        <v>354</v>
      </c>
      <c r="F4" t="s">
        <v>355</v>
      </c>
      <c r="G4" t="s">
        <v>272</v>
      </c>
    </row>
    <row r="5" spans="1:7" x14ac:dyDescent="0.25">
      <c r="A5" s="8" t="s">
        <v>271</v>
      </c>
      <c r="B5" s="2">
        <v>43100</v>
      </c>
      <c r="C5" s="2">
        <v>43159</v>
      </c>
      <c r="E5" s="2">
        <v>43100</v>
      </c>
    </row>
    <row r="6" spans="1:7" x14ac:dyDescent="0.25">
      <c r="A6" s="10" t="s">
        <v>541</v>
      </c>
      <c r="B6" s="9">
        <v>-4444850</v>
      </c>
      <c r="C6" s="9">
        <v>433987</v>
      </c>
      <c r="D6" s="9">
        <v>-4010863</v>
      </c>
      <c r="E6" s="9">
        <v>-21601595</v>
      </c>
      <c r="F6" s="9">
        <v>-21601595</v>
      </c>
      <c r="G6" s="9">
        <v>-25612458</v>
      </c>
    </row>
    <row r="7" spans="1:7" x14ac:dyDescent="0.25">
      <c r="A7" s="10" t="s">
        <v>272</v>
      </c>
      <c r="B7" s="9">
        <v>-4444850</v>
      </c>
      <c r="C7" s="9">
        <v>433987</v>
      </c>
      <c r="D7" s="9">
        <v>-4010863</v>
      </c>
      <c r="E7" s="9">
        <v>-21601595</v>
      </c>
      <c r="F7" s="9">
        <v>-21601595</v>
      </c>
      <c r="G7" s="9">
        <v>-25612458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41</v>
      </c>
      <c r="B2" s="1" t="s">
        <v>25</v>
      </c>
      <c r="C2" s="1" t="s">
        <v>42</v>
      </c>
      <c r="D2" s="1" t="s">
        <v>534</v>
      </c>
      <c r="E2" s="1" t="s">
        <v>535</v>
      </c>
      <c r="F2" s="1" t="s">
        <v>19</v>
      </c>
      <c r="G2" s="1" t="s">
        <v>357</v>
      </c>
      <c r="H2" s="1" t="s">
        <v>352</v>
      </c>
      <c r="I2" s="1" t="s">
        <v>22</v>
      </c>
      <c r="J2" s="3">
        <v>26064</v>
      </c>
      <c r="K2" s="1" t="s">
        <v>83</v>
      </c>
      <c r="L2" s="1" t="s">
        <v>22</v>
      </c>
      <c r="M2" s="1" t="s">
        <v>22</v>
      </c>
      <c r="N2" s="1" t="s">
        <v>42</v>
      </c>
      <c r="O2" s="2">
        <v>43100</v>
      </c>
      <c r="P2" s="2">
        <v>43131</v>
      </c>
      <c r="Q2" s="1" t="s">
        <v>23</v>
      </c>
    </row>
    <row r="3" spans="1:17" x14ac:dyDescent="0.25">
      <c r="A3" s="1" t="s">
        <v>41</v>
      </c>
      <c r="B3" s="1" t="s">
        <v>25</v>
      </c>
      <c r="C3" s="1" t="s">
        <v>42</v>
      </c>
      <c r="D3" s="1" t="s">
        <v>534</v>
      </c>
      <c r="E3" s="1" t="s">
        <v>535</v>
      </c>
      <c r="F3" s="1" t="s">
        <v>19</v>
      </c>
      <c r="G3" s="1" t="s">
        <v>357</v>
      </c>
      <c r="H3" s="1" t="s">
        <v>352</v>
      </c>
      <c r="I3" s="1" t="s">
        <v>22</v>
      </c>
      <c r="J3" s="3">
        <v>33101</v>
      </c>
      <c r="K3" s="1" t="s">
        <v>241</v>
      </c>
      <c r="L3" s="1" t="s">
        <v>22</v>
      </c>
      <c r="M3" s="1" t="s">
        <v>22</v>
      </c>
      <c r="N3" s="1" t="s">
        <v>42</v>
      </c>
      <c r="O3" s="2">
        <v>43100</v>
      </c>
      <c r="P3" s="2">
        <v>43131</v>
      </c>
      <c r="Q3" s="1" t="s">
        <v>23</v>
      </c>
    </row>
    <row r="4" spans="1:17" x14ac:dyDescent="0.25">
      <c r="A4" s="1" t="s">
        <v>41</v>
      </c>
      <c r="B4" s="1" t="s">
        <v>25</v>
      </c>
      <c r="C4" s="1" t="s">
        <v>42</v>
      </c>
      <c r="D4" s="1" t="s">
        <v>536</v>
      </c>
      <c r="E4" s="1" t="s">
        <v>71</v>
      </c>
      <c r="F4" s="1" t="s">
        <v>19</v>
      </c>
      <c r="G4" s="1" t="s">
        <v>357</v>
      </c>
      <c r="H4" s="1" t="s">
        <v>352</v>
      </c>
      <c r="I4" s="1" t="s">
        <v>22</v>
      </c>
      <c r="J4" s="3">
        <v>-21742</v>
      </c>
      <c r="K4" s="1" t="s">
        <v>83</v>
      </c>
      <c r="L4" s="1" t="s">
        <v>22</v>
      </c>
      <c r="M4" s="1" t="s">
        <v>22</v>
      </c>
      <c r="N4" s="1" t="s">
        <v>42</v>
      </c>
      <c r="O4" s="2">
        <v>43100</v>
      </c>
      <c r="P4" s="2">
        <v>43131</v>
      </c>
      <c r="Q4" s="1" t="s">
        <v>23</v>
      </c>
    </row>
    <row r="5" spans="1:17" x14ac:dyDescent="0.25">
      <c r="A5" s="1" t="s">
        <v>41</v>
      </c>
      <c r="B5" s="1" t="s">
        <v>25</v>
      </c>
      <c r="C5" s="1" t="s">
        <v>42</v>
      </c>
      <c r="D5" s="1" t="s">
        <v>537</v>
      </c>
      <c r="E5" s="1" t="s">
        <v>538</v>
      </c>
      <c r="F5" s="1" t="s">
        <v>19</v>
      </c>
      <c r="G5" s="1" t="s">
        <v>357</v>
      </c>
      <c r="H5" s="1" t="s">
        <v>352</v>
      </c>
      <c r="I5" s="1" t="s">
        <v>22</v>
      </c>
      <c r="J5" s="3">
        <v>20626</v>
      </c>
      <c r="K5" s="1" t="s">
        <v>205</v>
      </c>
      <c r="L5" s="1" t="s">
        <v>22</v>
      </c>
      <c r="M5" s="1" t="s">
        <v>22</v>
      </c>
      <c r="N5" s="1" t="s">
        <v>42</v>
      </c>
      <c r="O5" s="2">
        <v>43100</v>
      </c>
      <c r="P5" s="2">
        <v>43131</v>
      </c>
      <c r="Q5" s="1" t="s">
        <v>23</v>
      </c>
    </row>
    <row r="6" spans="1:17" x14ac:dyDescent="0.25">
      <c r="A6" s="1" t="s">
        <v>41</v>
      </c>
      <c r="B6" s="1" t="s">
        <v>25</v>
      </c>
      <c r="C6" s="1" t="s">
        <v>42</v>
      </c>
      <c r="D6" s="1" t="s">
        <v>539</v>
      </c>
      <c r="E6" s="1" t="s">
        <v>376</v>
      </c>
      <c r="F6" s="1" t="s">
        <v>19</v>
      </c>
      <c r="G6" s="1" t="s">
        <v>357</v>
      </c>
      <c r="H6" s="1" t="s">
        <v>352</v>
      </c>
      <c r="I6" s="1" t="s">
        <v>22</v>
      </c>
      <c r="J6" s="3">
        <v>11180</v>
      </c>
      <c r="K6" s="1" t="s">
        <v>472</v>
      </c>
      <c r="L6" s="1" t="s">
        <v>22</v>
      </c>
      <c r="M6" s="1" t="s">
        <v>22</v>
      </c>
      <c r="N6" s="1" t="s">
        <v>42</v>
      </c>
      <c r="O6" s="2">
        <v>43100</v>
      </c>
      <c r="P6" s="2">
        <v>43131</v>
      </c>
      <c r="Q6" s="1" t="s">
        <v>23</v>
      </c>
    </row>
    <row r="7" spans="1:17" x14ac:dyDescent="0.25">
      <c r="A7" s="1" t="s">
        <v>41</v>
      </c>
      <c r="B7" s="1" t="s">
        <v>25</v>
      </c>
      <c r="C7" s="1" t="s">
        <v>42</v>
      </c>
      <c r="D7" s="1" t="s">
        <v>539</v>
      </c>
      <c r="E7" s="1" t="s">
        <v>376</v>
      </c>
      <c r="F7" s="1" t="s">
        <v>19</v>
      </c>
      <c r="G7" s="1" t="s">
        <v>357</v>
      </c>
      <c r="H7" s="1" t="s">
        <v>352</v>
      </c>
      <c r="I7" s="1" t="s">
        <v>22</v>
      </c>
      <c r="J7" s="3">
        <v>48125</v>
      </c>
      <c r="K7" s="1" t="s">
        <v>205</v>
      </c>
      <c r="L7" s="1" t="s">
        <v>22</v>
      </c>
      <c r="M7" s="1" t="s">
        <v>22</v>
      </c>
      <c r="N7" s="1" t="s">
        <v>42</v>
      </c>
      <c r="O7" s="2">
        <v>43100</v>
      </c>
      <c r="P7" s="2">
        <v>43131</v>
      </c>
      <c r="Q7" s="1" t="s">
        <v>23</v>
      </c>
    </row>
    <row r="8" spans="1:17" x14ac:dyDescent="0.25">
      <c r="A8" s="1" t="s">
        <v>41</v>
      </c>
      <c r="B8" s="1" t="s">
        <v>25</v>
      </c>
      <c r="C8" s="1" t="s">
        <v>42</v>
      </c>
      <c r="D8" s="1" t="s">
        <v>540</v>
      </c>
      <c r="E8" s="1" t="s">
        <v>541</v>
      </c>
      <c r="F8" s="1" t="s">
        <v>19</v>
      </c>
      <c r="G8" s="1" t="s">
        <v>357</v>
      </c>
      <c r="H8" s="1" t="s">
        <v>352</v>
      </c>
      <c r="I8" s="1" t="s">
        <v>22</v>
      </c>
      <c r="J8" s="3">
        <v>882312</v>
      </c>
      <c r="K8" s="1" t="s">
        <v>83</v>
      </c>
      <c r="L8" s="1" t="s">
        <v>22</v>
      </c>
      <c r="M8" s="1" t="s">
        <v>22</v>
      </c>
      <c r="N8" s="1" t="s">
        <v>42</v>
      </c>
      <c r="O8" s="2">
        <v>43100</v>
      </c>
      <c r="P8" s="2">
        <v>43131</v>
      </c>
      <c r="Q8" s="1" t="s">
        <v>23</v>
      </c>
    </row>
    <row r="9" spans="1:17" x14ac:dyDescent="0.25">
      <c r="A9" s="1" t="s">
        <v>41</v>
      </c>
      <c r="B9" s="1" t="s">
        <v>25</v>
      </c>
      <c r="C9" s="1" t="s">
        <v>42</v>
      </c>
      <c r="D9" s="1" t="s">
        <v>540</v>
      </c>
      <c r="E9" s="1" t="s">
        <v>541</v>
      </c>
      <c r="F9" s="1" t="s">
        <v>19</v>
      </c>
      <c r="G9" s="1" t="s">
        <v>357</v>
      </c>
      <c r="H9" s="1" t="s">
        <v>352</v>
      </c>
      <c r="I9" s="1" t="s">
        <v>22</v>
      </c>
      <c r="J9" s="3">
        <v>466770</v>
      </c>
      <c r="K9" s="1" t="s">
        <v>241</v>
      </c>
      <c r="L9" s="1" t="s">
        <v>22</v>
      </c>
      <c r="M9" s="1" t="s">
        <v>22</v>
      </c>
      <c r="N9" s="1" t="s">
        <v>42</v>
      </c>
      <c r="O9" s="2">
        <v>43100</v>
      </c>
      <c r="P9" s="2">
        <v>43131</v>
      </c>
      <c r="Q9" s="1" t="s">
        <v>23</v>
      </c>
    </row>
    <row r="10" spans="1:17" x14ac:dyDescent="0.25">
      <c r="A10" s="1" t="s">
        <v>41</v>
      </c>
      <c r="B10" s="1" t="s">
        <v>25</v>
      </c>
      <c r="C10" s="1" t="s">
        <v>42</v>
      </c>
      <c r="D10" s="1" t="s">
        <v>542</v>
      </c>
      <c r="E10" s="1" t="s">
        <v>543</v>
      </c>
      <c r="F10" s="1" t="s">
        <v>19</v>
      </c>
      <c r="G10" s="1" t="s">
        <v>357</v>
      </c>
      <c r="H10" s="1" t="s">
        <v>352</v>
      </c>
      <c r="I10" s="1" t="s">
        <v>22</v>
      </c>
      <c r="J10" s="3">
        <v>-11258</v>
      </c>
      <c r="K10" s="1" t="s">
        <v>241</v>
      </c>
      <c r="L10" s="1" t="s">
        <v>22</v>
      </c>
      <c r="M10" s="1" t="s">
        <v>22</v>
      </c>
      <c r="N10" s="1" t="s">
        <v>42</v>
      </c>
      <c r="O10" s="2">
        <v>43100</v>
      </c>
      <c r="P10" s="2">
        <v>43131</v>
      </c>
      <c r="Q10" s="1" t="s">
        <v>23</v>
      </c>
    </row>
    <row r="11" spans="1:17" x14ac:dyDescent="0.25">
      <c r="A11" s="1" t="s">
        <v>41</v>
      </c>
      <c r="B11" s="1" t="s">
        <v>25</v>
      </c>
      <c r="C11" s="1" t="s">
        <v>42</v>
      </c>
      <c r="D11" s="1" t="s">
        <v>358</v>
      </c>
      <c r="E11" s="1" t="s">
        <v>32</v>
      </c>
      <c r="F11" s="1" t="s">
        <v>19</v>
      </c>
      <c r="G11" s="1" t="s">
        <v>357</v>
      </c>
      <c r="H11" s="1" t="s">
        <v>352</v>
      </c>
      <c r="I11" s="1" t="s">
        <v>22</v>
      </c>
      <c r="J11" s="3">
        <v>23976</v>
      </c>
      <c r="K11" s="1" t="s">
        <v>83</v>
      </c>
      <c r="L11" s="1" t="s">
        <v>22</v>
      </c>
      <c r="M11" s="1" t="s">
        <v>22</v>
      </c>
      <c r="N11" s="1" t="s">
        <v>42</v>
      </c>
      <c r="O11" s="2">
        <v>43100</v>
      </c>
      <c r="P11" s="2">
        <v>43131</v>
      </c>
      <c r="Q11" s="1" t="s">
        <v>23</v>
      </c>
    </row>
    <row r="12" spans="1:17" x14ac:dyDescent="0.25">
      <c r="A12" s="1" t="s">
        <v>41</v>
      </c>
      <c r="B12" s="1" t="s">
        <v>25</v>
      </c>
      <c r="C12" s="1" t="s">
        <v>42</v>
      </c>
      <c r="D12" s="1" t="s">
        <v>534</v>
      </c>
      <c r="E12" s="1" t="s">
        <v>535</v>
      </c>
      <c r="F12" s="1" t="s">
        <v>19</v>
      </c>
      <c r="G12" s="1" t="s">
        <v>357</v>
      </c>
      <c r="H12" s="1" t="s">
        <v>352</v>
      </c>
      <c r="I12" s="1" t="s">
        <v>22</v>
      </c>
      <c r="J12" s="3">
        <v>16993</v>
      </c>
      <c r="K12" s="1" t="s">
        <v>200</v>
      </c>
      <c r="L12" s="1" t="s">
        <v>22</v>
      </c>
      <c r="M12" s="1" t="s">
        <v>22</v>
      </c>
      <c r="N12" s="1" t="s">
        <v>42</v>
      </c>
      <c r="O12" s="2">
        <v>43100</v>
      </c>
      <c r="P12" s="2">
        <v>43131</v>
      </c>
      <c r="Q12" s="1" t="s">
        <v>23</v>
      </c>
    </row>
    <row r="13" spans="1:17" x14ac:dyDescent="0.25">
      <c r="A13" s="1" t="s">
        <v>41</v>
      </c>
      <c r="B13" s="1" t="s">
        <v>25</v>
      </c>
      <c r="C13" s="1" t="s">
        <v>42</v>
      </c>
      <c r="D13" s="1" t="s">
        <v>536</v>
      </c>
      <c r="E13" s="1" t="s">
        <v>71</v>
      </c>
      <c r="F13" s="1" t="s">
        <v>19</v>
      </c>
      <c r="G13" s="1" t="s">
        <v>357</v>
      </c>
      <c r="H13" s="1" t="s">
        <v>352</v>
      </c>
      <c r="I13" s="1" t="s">
        <v>22</v>
      </c>
      <c r="J13" s="3">
        <v>19616</v>
      </c>
      <c r="K13" s="1" t="s">
        <v>200</v>
      </c>
      <c r="L13" s="1" t="s">
        <v>22</v>
      </c>
      <c r="M13" s="1" t="s">
        <v>22</v>
      </c>
      <c r="N13" s="1" t="s">
        <v>42</v>
      </c>
      <c r="O13" s="2">
        <v>43100</v>
      </c>
      <c r="P13" s="2">
        <v>43131</v>
      </c>
      <c r="Q13" s="1" t="s">
        <v>23</v>
      </c>
    </row>
    <row r="14" spans="1:17" x14ac:dyDescent="0.25">
      <c r="A14" s="1" t="s">
        <v>41</v>
      </c>
      <c r="B14" s="1" t="s">
        <v>25</v>
      </c>
      <c r="C14" s="1" t="s">
        <v>42</v>
      </c>
      <c r="D14" s="1" t="s">
        <v>537</v>
      </c>
      <c r="E14" s="1" t="s">
        <v>538</v>
      </c>
      <c r="F14" s="1" t="s">
        <v>19</v>
      </c>
      <c r="G14" s="1" t="s">
        <v>357</v>
      </c>
      <c r="H14" s="1" t="s">
        <v>352</v>
      </c>
      <c r="I14" s="1" t="s">
        <v>22</v>
      </c>
      <c r="J14" s="3">
        <v>-120967</v>
      </c>
      <c r="K14" s="1" t="s">
        <v>241</v>
      </c>
      <c r="L14" s="1" t="s">
        <v>22</v>
      </c>
      <c r="M14" s="1" t="s">
        <v>22</v>
      </c>
      <c r="N14" s="1" t="s">
        <v>42</v>
      </c>
      <c r="O14" s="2">
        <v>43100</v>
      </c>
      <c r="P14" s="2">
        <v>43131</v>
      </c>
      <c r="Q14" s="1" t="s">
        <v>23</v>
      </c>
    </row>
    <row r="15" spans="1:17" x14ac:dyDescent="0.25">
      <c r="A15" s="1" t="s">
        <v>41</v>
      </c>
      <c r="B15" s="1" t="s">
        <v>25</v>
      </c>
      <c r="C15" s="1" t="s">
        <v>42</v>
      </c>
      <c r="D15" s="1" t="s">
        <v>544</v>
      </c>
      <c r="E15" s="1" t="s">
        <v>371</v>
      </c>
      <c r="F15" s="1" t="s">
        <v>19</v>
      </c>
      <c r="G15" s="1" t="s">
        <v>357</v>
      </c>
      <c r="H15" s="1" t="s">
        <v>352</v>
      </c>
      <c r="I15" s="1" t="s">
        <v>22</v>
      </c>
      <c r="J15" s="3">
        <v>-1031</v>
      </c>
      <c r="K15" s="1" t="s">
        <v>205</v>
      </c>
      <c r="L15" s="1" t="s">
        <v>22</v>
      </c>
      <c r="M15" s="1" t="s">
        <v>22</v>
      </c>
      <c r="N15" s="1" t="s">
        <v>42</v>
      </c>
      <c r="O15" s="2">
        <v>43100</v>
      </c>
      <c r="P15" s="2">
        <v>43131</v>
      </c>
      <c r="Q15" s="1" t="s">
        <v>23</v>
      </c>
    </row>
    <row r="16" spans="1:17" x14ac:dyDescent="0.25">
      <c r="A16" s="1" t="s">
        <v>41</v>
      </c>
      <c r="B16" s="1" t="s">
        <v>25</v>
      </c>
      <c r="C16" s="1" t="s">
        <v>42</v>
      </c>
      <c r="D16" s="1" t="s">
        <v>544</v>
      </c>
      <c r="E16" s="1" t="s">
        <v>371</v>
      </c>
      <c r="F16" s="1" t="s">
        <v>19</v>
      </c>
      <c r="G16" s="1" t="s">
        <v>357</v>
      </c>
      <c r="H16" s="1" t="s">
        <v>352</v>
      </c>
      <c r="I16" s="1" t="s">
        <v>22</v>
      </c>
      <c r="J16" s="3">
        <v>6464</v>
      </c>
      <c r="K16" s="1" t="s">
        <v>240</v>
      </c>
      <c r="L16" s="1" t="s">
        <v>22</v>
      </c>
      <c r="M16" s="1" t="s">
        <v>22</v>
      </c>
      <c r="N16" s="1" t="s">
        <v>42</v>
      </c>
      <c r="O16" s="2">
        <v>43100</v>
      </c>
      <c r="P16" s="2">
        <v>43131</v>
      </c>
      <c r="Q16" s="1" t="s">
        <v>23</v>
      </c>
    </row>
    <row r="17" spans="1:17" x14ac:dyDescent="0.25">
      <c r="A17" s="1" t="s">
        <v>41</v>
      </c>
      <c r="B17" s="1" t="s">
        <v>25</v>
      </c>
      <c r="C17" s="1" t="s">
        <v>42</v>
      </c>
      <c r="D17" s="1" t="s">
        <v>545</v>
      </c>
      <c r="E17" s="1" t="s">
        <v>376</v>
      </c>
      <c r="F17" s="1" t="s">
        <v>19</v>
      </c>
      <c r="G17" s="1" t="s">
        <v>357</v>
      </c>
      <c r="H17" s="1" t="s">
        <v>354</v>
      </c>
      <c r="I17" s="1" t="s">
        <v>22</v>
      </c>
      <c r="J17" s="3">
        <v>97029</v>
      </c>
      <c r="K17" s="1" t="s">
        <v>84</v>
      </c>
      <c r="L17" s="1" t="s">
        <v>22</v>
      </c>
      <c r="M17" s="1" t="s">
        <v>22</v>
      </c>
      <c r="N17" s="1" t="s">
        <v>42</v>
      </c>
      <c r="O17" s="2">
        <v>43100</v>
      </c>
      <c r="P17" s="2">
        <v>43131</v>
      </c>
      <c r="Q17" s="1" t="s">
        <v>23</v>
      </c>
    </row>
    <row r="18" spans="1:17" x14ac:dyDescent="0.25">
      <c r="A18" s="1" t="s">
        <v>41</v>
      </c>
      <c r="B18" s="1" t="s">
        <v>25</v>
      </c>
      <c r="C18" s="1" t="s">
        <v>42</v>
      </c>
      <c r="D18" s="1" t="s">
        <v>539</v>
      </c>
      <c r="E18" s="1" t="s">
        <v>376</v>
      </c>
      <c r="F18" s="1" t="s">
        <v>19</v>
      </c>
      <c r="G18" s="1" t="s">
        <v>357</v>
      </c>
      <c r="H18" s="1" t="s">
        <v>352</v>
      </c>
      <c r="I18" s="1" t="s">
        <v>22</v>
      </c>
      <c r="J18" s="3">
        <v>-238164</v>
      </c>
      <c r="K18" s="1" t="s">
        <v>240</v>
      </c>
      <c r="L18" s="1" t="s">
        <v>22</v>
      </c>
      <c r="M18" s="1" t="s">
        <v>22</v>
      </c>
      <c r="N18" s="1" t="s">
        <v>42</v>
      </c>
      <c r="O18" s="2">
        <v>43100</v>
      </c>
      <c r="P18" s="2">
        <v>43131</v>
      </c>
      <c r="Q18" s="1" t="s">
        <v>23</v>
      </c>
    </row>
    <row r="19" spans="1:17" x14ac:dyDescent="0.25">
      <c r="A19" s="1" t="s">
        <v>41</v>
      </c>
      <c r="B19" s="1" t="s">
        <v>25</v>
      </c>
      <c r="C19" s="1" t="s">
        <v>42</v>
      </c>
      <c r="D19" s="1" t="s">
        <v>540</v>
      </c>
      <c r="E19" s="1" t="s">
        <v>541</v>
      </c>
      <c r="F19" s="1" t="s">
        <v>19</v>
      </c>
      <c r="G19" s="1" t="s">
        <v>357</v>
      </c>
      <c r="H19" s="1" t="s">
        <v>352</v>
      </c>
      <c r="I19" s="1" t="s">
        <v>22</v>
      </c>
      <c r="J19" s="3">
        <v>140818</v>
      </c>
      <c r="K19" s="1" t="s">
        <v>546</v>
      </c>
      <c r="L19" s="1" t="s">
        <v>22</v>
      </c>
      <c r="M19" s="1" t="s">
        <v>22</v>
      </c>
      <c r="N19" s="1" t="s">
        <v>42</v>
      </c>
      <c r="O19" s="2">
        <v>43100</v>
      </c>
      <c r="P19" s="2">
        <v>43131</v>
      </c>
      <c r="Q19" s="1" t="s">
        <v>23</v>
      </c>
    </row>
    <row r="20" spans="1:17" x14ac:dyDescent="0.25">
      <c r="A20" s="1" t="s">
        <v>41</v>
      </c>
      <c r="B20" s="1" t="s">
        <v>25</v>
      </c>
      <c r="C20" s="1" t="s">
        <v>42</v>
      </c>
      <c r="D20" s="1" t="s">
        <v>540</v>
      </c>
      <c r="E20" s="1" t="s">
        <v>541</v>
      </c>
      <c r="F20" s="1" t="s">
        <v>19</v>
      </c>
      <c r="G20" s="1" t="s">
        <v>357</v>
      </c>
      <c r="H20" s="1" t="s">
        <v>352</v>
      </c>
      <c r="I20" s="1" t="s">
        <v>22</v>
      </c>
      <c r="J20" s="3">
        <v>107844</v>
      </c>
      <c r="K20" s="1" t="s">
        <v>241</v>
      </c>
      <c r="L20" s="1" t="s">
        <v>22</v>
      </c>
      <c r="M20" s="1" t="s">
        <v>22</v>
      </c>
      <c r="N20" s="1" t="s">
        <v>42</v>
      </c>
      <c r="O20" s="2">
        <v>43100</v>
      </c>
      <c r="P20" s="2">
        <v>43131</v>
      </c>
      <c r="Q20" s="1" t="s">
        <v>23</v>
      </c>
    </row>
    <row r="21" spans="1:17" x14ac:dyDescent="0.25">
      <c r="A21" s="1" t="s">
        <v>41</v>
      </c>
      <c r="B21" s="1" t="s">
        <v>25</v>
      </c>
      <c r="C21" s="1" t="s">
        <v>42</v>
      </c>
      <c r="D21" s="1" t="s">
        <v>358</v>
      </c>
      <c r="E21" s="1" t="s">
        <v>32</v>
      </c>
      <c r="F21" s="1" t="s">
        <v>19</v>
      </c>
      <c r="G21" s="1" t="s">
        <v>357</v>
      </c>
      <c r="H21" s="1" t="s">
        <v>352</v>
      </c>
      <c r="I21" s="1" t="s">
        <v>22</v>
      </c>
      <c r="J21" s="3">
        <v>1193</v>
      </c>
      <c r="K21" s="1" t="s">
        <v>200</v>
      </c>
      <c r="L21" s="1" t="s">
        <v>22</v>
      </c>
      <c r="M21" s="1" t="s">
        <v>22</v>
      </c>
      <c r="N21" s="1" t="s">
        <v>42</v>
      </c>
      <c r="O21" s="2">
        <v>43100</v>
      </c>
      <c r="P21" s="2">
        <v>43131</v>
      </c>
      <c r="Q21" s="1" t="s">
        <v>23</v>
      </c>
    </row>
    <row r="22" spans="1:17" x14ac:dyDescent="0.25">
      <c r="A22" s="1" t="s">
        <v>41</v>
      </c>
      <c r="B22" s="1" t="s">
        <v>25</v>
      </c>
      <c r="C22" s="1" t="s">
        <v>42</v>
      </c>
      <c r="D22" s="1" t="s">
        <v>359</v>
      </c>
      <c r="E22" s="1" t="s">
        <v>18</v>
      </c>
      <c r="F22" s="1" t="s">
        <v>19</v>
      </c>
      <c r="G22" s="1" t="s">
        <v>357</v>
      </c>
      <c r="H22" s="1" t="s">
        <v>352</v>
      </c>
      <c r="I22" s="1" t="s">
        <v>22</v>
      </c>
      <c r="J22" s="3">
        <v>-508814</v>
      </c>
      <c r="K22" s="1" t="s">
        <v>240</v>
      </c>
      <c r="L22" s="1" t="s">
        <v>22</v>
      </c>
      <c r="M22" s="1" t="s">
        <v>22</v>
      </c>
      <c r="N22" s="1" t="s">
        <v>42</v>
      </c>
      <c r="O22" s="2">
        <v>43100</v>
      </c>
      <c r="P22" s="2">
        <v>43131</v>
      </c>
      <c r="Q22" s="1" t="s">
        <v>23</v>
      </c>
    </row>
    <row r="23" spans="1:17" x14ac:dyDescent="0.25">
      <c r="A23" s="1" t="s">
        <v>41</v>
      </c>
      <c r="B23" s="1" t="s">
        <v>25</v>
      </c>
      <c r="C23" s="1" t="s">
        <v>42</v>
      </c>
      <c r="D23" s="1" t="s">
        <v>547</v>
      </c>
      <c r="E23" s="1" t="s">
        <v>535</v>
      </c>
      <c r="F23" s="1" t="s">
        <v>19</v>
      </c>
      <c r="G23" s="1" t="s">
        <v>357</v>
      </c>
      <c r="H23" s="1" t="s">
        <v>354</v>
      </c>
      <c r="I23" s="1" t="s">
        <v>22</v>
      </c>
      <c r="J23" s="3">
        <v>32108</v>
      </c>
      <c r="K23" s="1" t="s">
        <v>84</v>
      </c>
      <c r="L23" s="1" t="s">
        <v>22</v>
      </c>
      <c r="M23" s="1" t="s">
        <v>22</v>
      </c>
      <c r="N23" s="1" t="s">
        <v>42</v>
      </c>
      <c r="O23" s="2">
        <v>43100</v>
      </c>
      <c r="P23" s="2">
        <v>43131</v>
      </c>
      <c r="Q23" s="1" t="s">
        <v>23</v>
      </c>
    </row>
    <row r="24" spans="1:17" x14ac:dyDescent="0.25">
      <c r="A24" s="1" t="s">
        <v>41</v>
      </c>
      <c r="B24" s="1" t="s">
        <v>25</v>
      </c>
      <c r="C24" s="1" t="s">
        <v>42</v>
      </c>
      <c r="D24" s="1" t="s">
        <v>536</v>
      </c>
      <c r="E24" s="1" t="s">
        <v>71</v>
      </c>
      <c r="F24" s="1" t="s">
        <v>19</v>
      </c>
      <c r="G24" s="1" t="s">
        <v>357</v>
      </c>
      <c r="H24" s="1" t="s">
        <v>352</v>
      </c>
      <c r="I24" s="1" t="s">
        <v>22</v>
      </c>
      <c r="J24" s="3">
        <v>67823</v>
      </c>
      <c r="K24" s="1" t="s">
        <v>88</v>
      </c>
      <c r="L24" s="1" t="s">
        <v>22</v>
      </c>
      <c r="M24" s="1" t="s">
        <v>22</v>
      </c>
      <c r="N24" s="1" t="s">
        <v>42</v>
      </c>
      <c r="O24" s="2">
        <v>43100</v>
      </c>
      <c r="P24" s="2">
        <v>43131</v>
      </c>
      <c r="Q24" s="1" t="s">
        <v>23</v>
      </c>
    </row>
    <row r="25" spans="1:17" x14ac:dyDescent="0.25">
      <c r="A25" s="1" t="s">
        <v>41</v>
      </c>
      <c r="B25" s="1" t="s">
        <v>25</v>
      </c>
      <c r="C25" s="1" t="s">
        <v>42</v>
      </c>
      <c r="D25" s="1" t="s">
        <v>536</v>
      </c>
      <c r="E25" s="1" t="s">
        <v>71</v>
      </c>
      <c r="F25" s="1" t="s">
        <v>19</v>
      </c>
      <c r="G25" s="1" t="s">
        <v>357</v>
      </c>
      <c r="H25" s="1" t="s">
        <v>352</v>
      </c>
      <c r="I25" s="1" t="s">
        <v>22</v>
      </c>
      <c r="J25" s="3">
        <v>50883</v>
      </c>
      <c r="K25" s="1" t="s">
        <v>200</v>
      </c>
      <c r="L25" s="1" t="s">
        <v>22</v>
      </c>
      <c r="M25" s="1" t="s">
        <v>22</v>
      </c>
      <c r="N25" s="1" t="s">
        <v>42</v>
      </c>
      <c r="O25" s="2">
        <v>43100</v>
      </c>
      <c r="P25" s="2">
        <v>43131</v>
      </c>
      <c r="Q25" s="1" t="s">
        <v>23</v>
      </c>
    </row>
    <row r="26" spans="1:17" x14ac:dyDescent="0.25">
      <c r="A26" s="1" t="s">
        <v>41</v>
      </c>
      <c r="B26" s="1" t="s">
        <v>25</v>
      </c>
      <c r="C26" s="1" t="s">
        <v>42</v>
      </c>
      <c r="D26" s="1" t="s">
        <v>544</v>
      </c>
      <c r="E26" s="1" t="s">
        <v>371</v>
      </c>
      <c r="F26" s="1" t="s">
        <v>19</v>
      </c>
      <c r="G26" s="1" t="s">
        <v>357</v>
      </c>
      <c r="H26" s="1" t="s">
        <v>352</v>
      </c>
      <c r="I26" s="1" t="s">
        <v>22</v>
      </c>
      <c r="J26" s="3">
        <v>-2530</v>
      </c>
      <c r="K26" s="1" t="s">
        <v>205</v>
      </c>
      <c r="L26" s="1" t="s">
        <v>22</v>
      </c>
      <c r="M26" s="1" t="s">
        <v>22</v>
      </c>
      <c r="N26" s="1" t="s">
        <v>42</v>
      </c>
      <c r="O26" s="2">
        <v>43100</v>
      </c>
      <c r="P26" s="2">
        <v>43131</v>
      </c>
      <c r="Q26" s="1" t="s">
        <v>23</v>
      </c>
    </row>
    <row r="27" spans="1:17" x14ac:dyDescent="0.25">
      <c r="A27" s="1" t="s">
        <v>41</v>
      </c>
      <c r="B27" s="1" t="s">
        <v>25</v>
      </c>
      <c r="C27" s="1" t="s">
        <v>42</v>
      </c>
      <c r="D27" s="1" t="s">
        <v>544</v>
      </c>
      <c r="E27" s="1" t="s">
        <v>371</v>
      </c>
      <c r="F27" s="1" t="s">
        <v>19</v>
      </c>
      <c r="G27" s="1" t="s">
        <v>357</v>
      </c>
      <c r="H27" s="1" t="s">
        <v>352</v>
      </c>
      <c r="I27" s="1" t="s">
        <v>22</v>
      </c>
      <c r="J27" s="3">
        <v>193713</v>
      </c>
      <c r="K27" s="1" t="s">
        <v>241</v>
      </c>
      <c r="L27" s="1" t="s">
        <v>22</v>
      </c>
      <c r="M27" s="1" t="s">
        <v>22</v>
      </c>
      <c r="N27" s="1" t="s">
        <v>42</v>
      </c>
      <c r="O27" s="2">
        <v>43100</v>
      </c>
      <c r="P27" s="2">
        <v>43131</v>
      </c>
      <c r="Q27" s="1" t="s">
        <v>23</v>
      </c>
    </row>
    <row r="28" spans="1:17" x14ac:dyDescent="0.25">
      <c r="A28" s="1" t="s">
        <v>41</v>
      </c>
      <c r="B28" s="1" t="s">
        <v>25</v>
      </c>
      <c r="C28" s="1" t="s">
        <v>42</v>
      </c>
      <c r="D28" s="1" t="s">
        <v>539</v>
      </c>
      <c r="E28" s="1" t="s">
        <v>376</v>
      </c>
      <c r="F28" s="1" t="s">
        <v>19</v>
      </c>
      <c r="G28" s="1" t="s">
        <v>357</v>
      </c>
      <c r="H28" s="1" t="s">
        <v>352</v>
      </c>
      <c r="I28" s="1" t="s">
        <v>22</v>
      </c>
      <c r="J28" s="3">
        <v>-75025</v>
      </c>
      <c r="K28" s="1" t="s">
        <v>530</v>
      </c>
      <c r="L28" s="1" t="s">
        <v>22</v>
      </c>
      <c r="M28" s="1" t="s">
        <v>22</v>
      </c>
      <c r="N28" s="1" t="s">
        <v>42</v>
      </c>
      <c r="O28" s="2">
        <v>43100</v>
      </c>
      <c r="P28" s="2">
        <v>43131</v>
      </c>
      <c r="Q28" s="1" t="s">
        <v>23</v>
      </c>
    </row>
    <row r="29" spans="1:17" x14ac:dyDescent="0.25">
      <c r="A29" s="1" t="s">
        <v>41</v>
      </c>
      <c r="B29" s="1" t="s">
        <v>25</v>
      </c>
      <c r="C29" s="1" t="s">
        <v>42</v>
      </c>
      <c r="D29" s="1" t="s">
        <v>539</v>
      </c>
      <c r="E29" s="1" t="s">
        <v>376</v>
      </c>
      <c r="F29" s="1" t="s">
        <v>19</v>
      </c>
      <c r="G29" s="1" t="s">
        <v>357</v>
      </c>
      <c r="H29" s="1" t="s">
        <v>352</v>
      </c>
      <c r="I29" s="1" t="s">
        <v>22</v>
      </c>
      <c r="J29" s="3">
        <v>38638</v>
      </c>
      <c r="K29" s="1" t="s">
        <v>241</v>
      </c>
      <c r="L29" s="1" t="s">
        <v>22</v>
      </c>
      <c r="M29" s="1" t="s">
        <v>22</v>
      </c>
      <c r="N29" s="1" t="s">
        <v>42</v>
      </c>
      <c r="O29" s="2">
        <v>43100</v>
      </c>
      <c r="P29" s="2">
        <v>43131</v>
      </c>
      <c r="Q29" s="1" t="s">
        <v>23</v>
      </c>
    </row>
    <row r="30" spans="1:17" x14ac:dyDescent="0.25">
      <c r="A30" s="1" t="s">
        <v>41</v>
      </c>
      <c r="B30" s="1" t="s">
        <v>25</v>
      </c>
      <c r="C30" s="1" t="s">
        <v>42</v>
      </c>
      <c r="D30" s="1" t="s">
        <v>539</v>
      </c>
      <c r="E30" s="1" t="s">
        <v>376</v>
      </c>
      <c r="F30" s="1" t="s">
        <v>19</v>
      </c>
      <c r="G30" s="1" t="s">
        <v>357</v>
      </c>
      <c r="H30" s="1" t="s">
        <v>352</v>
      </c>
      <c r="I30" s="1" t="s">
        <v>22</v>
      </c>
      <c r="J30" s="3">
        <v>467</v>
      </c>
      <c r="K30" s="1" t="s">
        <v>530</v>
      </c>
      <c r="L30" s="1" t="s">
        <v>22</v>
      </c>
      <c r="M30" s="1" t="s">
        <v>22</v>
      </c>
      <c r="N30" s="1" t="s">
        <v>42</v>
      </c>
      <c r="O30" s="2">
        <v>43100</v>
      </c>
      <c r="P30" s="2">
        <v>43131</v>
      </c>
      <c r="Q30" s="1" t="s">
        <v>23</v>
      </c>
    </row>
    <row r="31" spans="1:17" x14ac:dyDescent="0.25">
      <c r="A31" s="1" t="s">
        <v>41</v>
      </c>
      <c r="B31" s="1" t="s">
        <v>25</v>
      </c>
      <c r="C31" s="1" t="s">
        <v>42</v>
      </c>
      <c r="D31" s="1" t="s">
        <v>548</v>
      </c>
      <c r="E31" s="1" t="s">
        <v>549</v>
      </c>
      <c r="F31" s="1" t="s">
        <v>19</v>
      </c>
      <c r="G31" s="1" t="s">
        <v>357</v>
      </c>
      <c r="H31" s="1" t="s">
        <v>352</v>
      </c>
      <c r="I31" s="1" t="s">
        <v>22</v>
      </c>
      <c r="J31" s="3">
        <v>1222</v>
      </c>
      <c r="K31" s="1" t="s">
        <v>472</v>
      </c>
      <c r="L31" s="1" t="s">
        <v>22</v>
      </c>
      <c r="M31" s="1" t="s">
        <v>22</v>
      </c>
      <c r="N31" s="1" t="s">
        <v>42</v>
      </c>
      <c r="O31" s="2">
        <v>43100</v>
      </c>
      <c r="P31" s="2">
        <v>43131</v>
      </c>
      <c r="Q31" s="1" t="s">
        <v>23</v>
      </c>
    </row>
    <row r="32" spans="1:17" x14ac:dyDescent="0.25">
      <c r="A32" s="1" t="s">
        <v>41</v>
      </c>
      <c r="B32" s="1" t="s">
        <v>25</v>
      </c>
      <c r="C32" s="1" t="s">
        <v>42</v>
      </c>
      <c r="D32" s="1" t="s">
        <v>540</v>
      </c>
      <c r="E32" s="1" t="s">
        <v>541</v>
      </c>
      <c r="F32" s="1" t="s">
        <v>19</v>
      </c>
      <c r="G32" s="1" t="s">
        <v>357</v>
      </c>
      <c r="H32" s="1" t="s">
        <v>352</v>
      </c>
      <c r="I32" s="1" t="s">
        <v>22</v>
      </c>
      <c r="J32" s="3">
        <v>44287</v>
      </c>
      <c r="K32" s="1" t="s">
        <v>472</v>
      </c>
      <c r="L32" s="1" t="s">
        <v>22</v>
      </c>
      <c r="M32" s="1" t="s">
        <v>22</v>
      </c>
      <c r="N32" s="1" t="s">
        <v>42</v>
      </c>
      <c r="O32" s="2">
        <v>43100</v>
      </c>
      <c r="P32" s="2">
        <v>43131</v>
      </c>
      <c r="Q32" s="1" t="s">
        <v>23</v>
      </c>
    </row>
    <row r="33" spans="1:17" x14ac:dyDescent="0.25">
      <c r="A33" s="1" t="s">
        <v>41</v>
      </c>
      <c r="B33" s="1" t="s">
        <v>25</v>
      </c>
      <c r="C33" s="1" t="s">
        <v>42</v>
      </c>
      <c r="D33" s="1" t="s">
        <v>537</v>
      </c>
      <c r="E33" s="1" t="s">
        <v>538</v>
      </c>
      <c r="F33" s="1" t="s">
        <v>19</v>
      </c>
      <c r="G33" s="1" t="s">
        <v>357</v>
      </c>
      <c r="H33" s="1" t="s">
        <v>352</v>
      </c>
      <c r="I33" s="1" t="s">
        <v>22</v>
      </c>
      <c r="J33" s="3">
        <v>-9529746</v>
      </c>
      <c r="K33" s="1" t="s">
        <v>261</v>
      </c>
      <c r="L33" s="1" t="s">
        <v>22</v>
      </c>
      <c r="M33" s="1" t="s">
        <v>22</v>
      </c>
      <c r="N33" s="1" t="s">
        <v>42</v>
      </c>
      <c r="O33" s="2">
        <v>43100</v>
      </c>
      <c r="P33" s="2">
        <v>43131</v>
      </c>
      <c r="Q33" s="1" t="s">
        <v>23</v>
      </c>
    </row>
    <row r="34" spans="1:17" x14ac:dyDescent="0.25">
      <c r="A34" s="1" t="s">
        <v>41</v>
      </c>
      <c r="B34" s="1" t="s">
        <v>25</v>
      </c>
      <c r="C34" s="1" t="s">
        <v>42</v>
      </c>
      <c r="D34" s="1" t="s">
        <v>544</v>
      </c>
      <c r="E34" s="1" t="s">
        <v>371</v>
      </c>
      <c r="F34" s="1" t="s">
        <v>19</v>
      </c>
      <c r="G34" s="1" t="s">
        <v>357</v>
      </c>
      <c r="H34" s="1" t="s">
        <v>352</v>
      </c>
      <c r="I34" s="1" t="s">
        <v>22</v>
      </c>
      <c r="J34" s="3">
        <v>-55271</v>
      </c>
      <c r="K34" s="1" t="s">
        <v>214</v>
      </c>
      <c r="L34" s="1" t="s">
        <v>22</v>
      </c>
      <c r="M34" s="1" t="s">
        <v>22</v>
      </c>
      <c r="N34" s="1" t="s">
        <v>42</v>
      </c>
      <c r="O34" s="2">
        <v>43100</v>
      </c>
      <c r="P34" s="2">
        <v>43131</v>
      </c>
      <c r="Q34" s="1" t="s">
        <v>23</v>
      </c>
    </row>
    <row r="35" spans="1:17" x14ac:dyDescent="0.25">
      <c r="A35" s="1" t="s">
        <v>41</v>
      </c>
      <c r="B35" s="1" t="s">
        <v>25</v>
      </c>
      <c r="C35" s="1" t="s">
        <v>42</v>
      </c>
      <c r="D35" s="1" t="s">
        <v>539</v>
      </c>
      <c r="E35" s="1" t="s">
        <v>376</v>
      </c>
      <c r="F35" s="1" t="s">
        <v>19</v>
      </c>
      <c r="G35" s="1" t="s">
        <v>357</v>
      </c>
      <c r="H35" s="1" t="s">
        <v>352</v>
      </c>
      <c r="I35" s="1" t="s">
        <v>22</v>
      </c>
      <c r="J35" s="3">
        <v>-15258</v>
      </c>
      <c r="K35" s="1" t="s">
        <v>214</v>
      </c>
      <c r="L35" s="1" t="s">
        <v>22</v>
      </c>
      <c r="M35" s="1" t="s">
        <v>22</v>
      </c>
      <c r="N35" s="1" t="s">
        <v>42</v>
      </c>
      <c r="O35" s="2">
        <v>43100</v>
      </c>
      <c r="P35" s="2">
        <v>43131</v>
      </c>
      <c r="Q35" s="1" t="s">
        <v>23</v>
      </c>
    </row>
    <row r="36" spans="1:17" x14ac:dyDescent="0.25">
      <c r="A36" s="1" t="s">
        <v>41</v>
      </c>
      <c r="B36" s="1" t="s">
        <v>25</v>
      </c>
      <c r="C36" s="1" t="s">
        <v>42</v>
      </c>
      <c r="D36" s="1" t="s">
        <v>539</v>
      </c>
      <c r="E36" s="1" t="s">
        <v>376</v>
      </c>
      <c r="F36" s="1" t="s">
        <v>19</v>
      </c>
      <c r="G36" s="1" t="s">
        <v>357</v>
      </c>
      <c r="H36" s="1" t="s">
        <v>352</v>
      </c>
      <c r="I36" s="1" t="s">
        <v>22</v>
      </c>
      <c r="J36" s="3">
        <v>-436098</v>
      </c>
      <c r="K36" s="1" t="s">
        <v>261</v>
      </c>
      <c r="L36" s="1" t="s">
        <v>22</v>
      </c>
      <c r="M36" s="1" t="s">
        <v>22</v>
      </c>
      <c r="N36" s="1" t="s">
        <v>42</v>
      </c>
      <c r="O36" s="2">
        <v>43100</v>
      </c>
      <c r="P36" s="2">
        <v>43131</v>
      </c>
      <c r="Q36" s="1" t="s">
        <v>23</v>
      </c>
    </row>
    <row r="37" spans="1:17" x14ac:dyDescent="0.25">
      <c r="A37" s="1" t="s">
        <v>41</v>
      </c>
      <c r="B37" s="1" t="s">
        <v>25</v>
      </c>
      <c r="C37" s="1" t="s">
        <v>42</v>
      </c>
      <c r="D37" s="1" t="s">
        <v>359</v>
      </c>
      <c r="E37" s="1" t="s">
        <v>18</v>
      </c>
      <c r="F37" s="1" t="s">
        <v>19</v>
      </c>
      <c r="G37" s="1" t="s">
        <v>357</v>
      </c>
      <c r="H37" s="1" t="s">
        <v>352</v>
      </c>
      <c r="I37" s="1" t="s">
        <v>22</v>
      </c>
      <c r="J37" s="3">
        <v>-653</v>
      </c>
      <c r="K37" s="1" t="s">
        <v>214</v>
      </c>
      <c r="L37" s="1" t="s">
        <v>22</v>
      </c>
      <c r="M37" s="1" t="s">
        <v>22</v>
      </c>
      <c r="N37" s="1" t="s">
        <v>42</v>
      </c>
      <c r="O37" s="2">
        <v>43100</v>
      </c>
      <c r="P37" s="2">
        <v>43131</v>
      </c>
      <c r="Q37" s="1" t="s">
        <v>23</v>
      </c>
    </row>
    <row r="38" spans="1:17" x14ac:dyDescent="0.25">
      <c r="A38" s="1" t="s">
        <v>41</v>
      </c>
      <c r="B38" s="1" t="s">
        <v>25</v>
      </c>
      <c r="C38" s="1" t="s">
        <v>361</v>
      </c>
      <c r="D38" s="1" t="s">
        <v>550</v>
      </c>
      <c r="E38" s="1" t="s">
        <v>71</v>
      </c>
      <c r="F38" s="1" t="s">
        <v>19</v>
      </c>
      <c r="G38" s="1" t="s">
        <v>357</v>
      </c>
      <c r="H38" s="1" t="s">
        <v>354</v>
      </c>
      <c r="I38" s="1" t="s">
        <v>22</v>
      </c>
      <c r="J38" s="3">
        <v>-3604461</v>
      </c>
      <c r="K38" s="1" t="s">
        <v>261</v>
      </c>
      <c r="L38" s="1" t="s">
        <v>22</v>
      </c>
      <c r="M38" s="1" t="s">
        <v>22</v>
      </c>
      <c r="N38" s="1" t="s">
        <v>361</v>
      </c>
      <c r="O38" s="2">
        <v>43100</v>
      </c>
      <c r="P38" s="2">
        <v>43147</v>
      </c>
      <c r="Q38" s="1" t="s">
        <v>23</v>
      </c>
    </row>
    <row r="39" spans="1:17" x14ac:dyDescent="0.25">
      <c r="A39" s="1" t="s">
        <v>41</v>
      </c>
      <c r="B39" s="1" t="s">
        <v>25</v>
      </c>
      <c r="C39" s="1" t="s">
        <v>361</v>
      </c>
      <c r="D39" s="1" t="s">
        <v>545</v>
      </c>
      <c r="E39" s="1" t="s">
        <v>376</v>
      </c>
      <c r="F39" s="1" t="s">
        <v>19</v>
      </c>
      <c r="G39" s="1" t="s">
        <v>357</v>
      </c>
      <c r="H39" s="1" t="s">
        <v>354</v>
      </c>
      <c r="I39" s="1" t="s">
        <v>22</v>
      </c>
      <c r="J39" s="3">
        <v>-300762</v>
      </c>
      <c r="K39" s="1" t="s">
        <v>261</v>
      </c>
      <c r="L39" s="1" t="s">
        <v>22</v>
      </c>
      <c r="M39" s="1" t="s">
        <v>22</v>
      </c>
      <c r="N39" s="1" t="s">
        <v>361</v>
      </c>
      <c r="O39" s="2">
        <v>43100</v>
      </c>
      <c r="P39" s="2">
        <v>43147</v>
      </c>
      <c r="Q39" s="1" t="s">
        <v>23</v>
      </c>
    </row>
    <row r="40" spans="1:17" x14ac:dyDescent="0.25">
      <c r="A40" s="1" t="s">
        <v>41</v>
      </c>
      <c r="B40" s="1" t="s">
        <v>25</v>
      </c>
      <c r="C40" s="1" t="s">
        <v>361</v>
      </c>
      <c r="D40" s="1" t="s">
        <v>551</v>
      </c>
      <c r="E40" s="1" t="s">
        <v>541</v>
      </c>
      <c r="F40" s="1" t="s">
        <v>19</v>
      </c>
      <c r="G40" s="1" t="s">
        <v>357</v>
      </c>
      <c r="H40" s="1" t="s">
        <v>354</v>
      </c>
      <c r="I40" s="1" t="s">
        <v>22</v>
      </c>
      <c r="J40" s="3">
        <v>-902252</v>
      </c>
      <c r="K40" s="1" t="s">
        <v>261</v>
      </c>
      <c r="L40" s="1" t="s">
        <v>22</v>
      </c>
      <c r="M40" s="1" t="s">
        <v>22</v>
      </c>
      <c r="N40" s="1" t="s">
        <v>361</v>
      </c>
      <c r="O40" s="2">
        <v>43100</v>
      </c>
      <c r="P40" s="2">
        <v>43147</v>
      </c>
      <c r="Q40" s="1" t="s">
        <v>23</v>
      </c>
    </row>
    <row r="41" spans="1:17" x14ac:dyDescent="0.25">
      <c r="A41" s="1" t="s">
        <v>41</v>
      </c>
      <c r="B41" s="1" t="s">
        <v>25</v>
      </c>
      <c r="C41" s="1" t="s">
        <v>361</v>
      </c>
      <c r="D41" s="1" t="s">
        <v>360</v>
      </c>
      <c r="E41" s="1" t="s">
        <v>18</v>
      </c>
      <c r="F41" s="1" t="s">
        <v>19</v>
      </c>
      <c r="G41" s="1" t="s">
        <v>357</v>
      </c>
      <c r="H41" s="1" t="s">
        <v>354</v>
      </c>
      <c r="I41" s="1" t="s">
        <v>22</v>
      </c>
      <c r="J41" s="3">
        <v>-506127</v>
      </c>
      <c r="K41" s="1" t="s">
        <v>261</v>
      </c>
      <c r="L41" s="1" t="s">
        <v>22</v>
      </c>
      <c r="M41" s="1" t="s">
        <v>22</v>
      </c>
      <c r="N41" s="1" t="s">
        <v>361</v>
      </c>
      <c r="O41" s="2">
        <v>43100</v>
      </c>
      <c r="P41" s="2">
        <v>43147</v>
      </c>
      <c r="Q41" s="1" t="s">
        <v>23</v>
      </c>
    </row>
    <row r="42" spans="1:17" x14ac:dyDescent="0.25">
      <c r="A42" s="1" t="s">
        <v>41</v>
      </c>
      <c r="B42" s="1" t="s">
        <v>25</v>
      </c>
      <c r="C42" s="1" t="s">
        <v>42</v>
      </c>
      <c r="D42" s="1" t="s">
        <v>537</v>
      </c>
      <c r="E42" s="1" t="s">
        <v>538</v>
      </c>
      <c r="F42" s="1" t="s">
        <v>19</v>
      </c>
      <c r="G42" s="1" t="s">
        <v>357</v>
      </c>
      <c r="H42" s="1" t="s">
        <v>352</v>
      </c>
      <c r="I42" s="1" t="s">
        <v>22</v>
      </c>
      <c r="J42" s="3">
        <v>-125920</v>
      </c>
      <c r="K42" s="1" t="s">
        <v>552</v>
      </c>
      <c r="L42" s="1" t="s">
        <v>22</v>
      </c>
      <c r="M42" s="1" t="s">
        <v>22</v>
      </c>
      <c r="N42" s="1" t="s">
        <v>42</v>
      </c>
      <c r="O42" s="2">
        <v>43100</v>
      </c>
      <c r="P42" s="2">
        <v>43131</v>
      </c>
      <c r="Q42" s="1" t="s">
        <v>23</v>
      </c>
    </row>
    <row r="43" spans="1:17" x14ac:dyDescent="0.25">
      <c r="A43" s="1" t="s">
        <v>41</v>
      </c>
      <c r="B43" s="1" t="s">
        <v>25</v>
      </c>
      <c r="C43" s="1" t="s">
        <v>42</v>
      </c>
      <c r="D43" s="1" t="s">
        <v>553</v>
      </c>
      <c r="E43" s="1" t="s">
        <v>538</v>
      </c>
      <c r="F43" s="1" t="s">
        <v>19</v>
      </c>
      <c r="G43" s="1" t="s">
        <v>357</v>
      </c>
      <c r="H43" s="1" t="s">
        <v>354</v>
      </c>
      <c r="I43" s="1" t="s">
        <v>22</v>
      </c>
      <c r="J43" s="3">
        <v>91769</v>
      </c>
      <c r="K43" s="1" t="s">
        <v>554</v>
      </c>
      <c r="L43" s="1" t="s">
        <v>22</v>
      </c>
      <c r="M43" s="1" t="s">
        <v>22</v>
      </c>
      <c r="N43" s="1" t="s">
        <v>42</v>
      </c>
      <c r="O43" s="2">
        <v>43100</v>
      </c>
      <c r="P43" s="2">
        <v>43131</v>
      </c>
      <c r="Q43" s="1" t="s">
        <v>23</v>
      </c>
    </row>
    <row r="44" spans="1:17" x14ac:dyDescent="0.25">
      <c r="A44" s="1" t="s">
        <v>41</v>
      </c>
      <c r="B44" s="1" t="s">
        <v>25</v>
      </c>
      <c r="C44" s="1" t="s">
        <v>42</v>
      </c>
      <c r="D44" s="1" t="s">
        <v>548</v>
      </c>
      <c r="E44" s="1" t="s">
        <v>549</v>
      </c>
      <c r="F44" s="1" t="s">
        <v>19</v>
      </c>
      <c r="G44" s="1" t="s">
        <v>357</v>
      </c>
      <c r="H44" s="1" t="s">
        <v>352</v>
      </c>
      <c r="I44" s="1" t="s">
        <v>22</v>
      </c>
      <c r="J44" s="3">
        <v>-666</v>
      </c>
      <c r="K44" s="1" t="s">
        <v>214</v>
      </c>
      <c r="L44" s="1" t="s">
        <v>22</v>
      </c>
      <c r="M44" s="1" t="s">
        <v>22</v>
      </c>
      <c r="N44" s="1" t="s">
        <v>42</v>
      </c>
      <c r="O44" s="2">
        <v>43100</v>
      </c>
      <c r="P44" s="2">
        <v>43131</v>
      </c>
      <c r="Q44" s="1" t="s">
        <v>23</v>
      </c>
    </row>
    <row r="45" spans="1:17" x14ac:dyDescent="0.25">
      <c r="A45" s="1" t="s">
        <v>41</v>
      </c>
      <c r="B45" s="1" t="s">
        <v>25</v>
      </c>
      <c r="C45" s="1" t="s">
        <v>42</v>
      </c>
      <c r="D45" s="1" t="s">
        <v>540</v>
      </c>
      <c r="E45" s="1" t="s">
        <v>541</v>
      </c>
      <c r="F45" s="1" t="s">
        <v>19</v>
      </c>
      <c r="G45" s="1" t="s">
        <v>357</v>
      </c>
      <c r="H45" s="1" t="s">
        <v>352</v>
      </c>
      <c r="I45" s="1" t="s">
        <v>22</v>
      </c>
      <c r="J45" s="3">
        <v>-518038</v>
      </c>
      <c r="K45" s="1" t="s">
        <v>261</v>
      </c>
      <c r="L45" s="1" t="s">
        <v>22</v>
      </c>
      <c r="M45" s="1" t="s">
        <v>22</v>
      </c>
      <c r="N45" s="1" t="s">
        <v>42</v>
      </c>
      <c r="O45" s="2">
        <v>43100</v>
      </c>
      <c r="P45" s="2">
        <v>43131</v>
      </c>
      <c r="Q45" s="1" t="s">
        <v>23</v>
      </c>
    </row>
    <row r="46" spans="1:17" x14ac:dyDescent="0.25">
      <c r="A46" s="1" t="s">
        <v>41</v>
      </c>
      <c r="B46" s="1" t="s">
        <v>25</v>
      </c>
      <c r="C46" s="1" t="s">
        <v>361</v>
      </c>
      <c r="D46" s="1" t="s">
        <v>553</v>
      </c>
      <c r="E46" s="1" t="s">
        <v>538</v>
      </c>
      <c r="F46" s="1" t="s">
        <v>19</v>
      </c>
      <c r="G46" s="1" t="s">
        <v>357</v>
      </c>
      <c r="H46" s="1" t="s">
        <v>354</v>
      </c>
      <c r="I46" s="1" t="s">
        <v>22</v>
      </c>
      <c r="J46" s="3">
        <v>-9529746</v>
      </c>
      <c r="K46" s="1" t="s">
        <v>261</v>
      </c>
      <c r="L46" s="1" t="s">
        <v>22</v>
      </c>
      <c r="M46" s="1" t="s">
        <v>22</v>
      </c>
      <c r="N46" s="1" t="s">
        <v>361</v>
      </c>
      <c r="O46" s="2">
        <v>43100</v>
      </c>
      <c r="P46" s="2">
        <v>43147</v>
      </c>
      <c r="Q46" s="1" t="s">
        <v>23</v>
      </c>
    </row>
    <row r="47" spans="1:17" x14ac:dyDescent="0.25">
      <c r="A47" s="1" t="s">
        <v>41</v>
      </c>
      <c r="B47" s="1" t="s">
        <v>25</v>
      </c>
      <c r="C47" s="1" t="s">
        <v>361</v>
      </c>
      <c r="D47" s="1" t="s">
        <v>545</v>
      </c>
      <c r="E47" s="1" t="s">
        <v>376</v>
      </c>
      <c r="F47" s="1" t="s">
        <v>19</v>
      </c>
      <c r="G47" s="1" t="s">
        <v>357</v>
      </c>
      <c r="H47" s="1" t="s">
        <v>354</v>
      </c>
      <c r="I47" s="1" t="s">
        <v>22</v>
      </c>
      <c r="J47" s="3">
        <v>-436098</v>
      </c>
      <c r="K47" s="1" t="s">
        <v>261</v>
      </c>
      <c r="L47" s="1" t="s">
        <v>22</v>
      </c>
      <c r="M47" s="1" t="s">
        <v>22</v>
      </c>
      <c r="N47" s="1" t="s">
        <v>361</v>
      </c>
      <c r="O47" s="2">
        <v>43100</v>
      </c>
      <c r="P47" s="2">
        <v>43147</v>
      </c>
      <c r="Q47" s="1" t="s">
        <v>23</v>
      </c>
    </row>
    <row r="48" spans="1:17" x14ac:dyDescent="0.25">
      <c r="A48" s="1" t="s">
        <v>41</v>
      </c>
      <c r="B48" s="1" t="s">
        <v>25</v>
      </c>
      <c r="C48" s="1" t="s">
        <v>361</v>
      </c>
      <c r="D48" s="1" t="s">
        <v>551</v>
      </c>
      <c r="E48" s="1" t="s">
        <v>541</v>
      </c>
      <c r="F48" s="1" t="s">
        <v>19</v>
      </c>
      <c r="G48" s="1" t="s">
        <v>357</v>
      </c>
      <c r="H48" s="1" t="s">
        <v>354</v>
      </c>
      <c r="I48" s="1" t="s">
        <v>22</v>
      </c>
      <c r="J48" s="3">
        <v>-518038</v>
      </c>
      <c r="K48" s="1" t="s">
        <v>261</v>
      </c>
      <c r="L48" s="1" t="s">
        <v>22</v>
      </c>
      <c r="M48" s="1" t="s">
        <v>22</v>
      </c>
      <c r="N48" s="1" t="s">
        <v>361</v>
      </c>
      <c r="O48" s="2">
        <v>43100</v>
      </c>
      <c r="P48" s="2">
        <v>43147</v>
      </c>
      <c r="Q48" s="1" t="s">
        <v>23</v>
      </c>
    </row>
    <row r="49" spans="1:17" x14ac:dyDescent="0.25">
      <c r="A49" s="1" t="s">
        <v>41</v>
      </c>
      <c r="B49" s="1" t="s">
        <v>25</v>
      </c>
      <c r="C49" s="1" t="s">
        <v>42</v>
      </c>
      <c r="D49" s="1" t="s">
        <v>537</v>
      </c>
      <c r="E49" s="1" t="s">
        <v>538</v>
      </c>
      <c r="F49" s="1" t="s">
        <v>19</v>
      </c>
      <c r="G49" s="1" t="s">
        <v>357</v>
      </c>
      <c r="H49" s="1" t="s">
        <v>352</v>
      </c>
      <c r="I49" s="1" t="s">
        <v>22</v>
      </c>
      <c r="J49" s="3">
        <v>650</v>
      </c>
      <c r="K49" s="1" t="s">
        <v>92</v>
      </c>
      <c r="L49" s="1" t="s">
        <v>22</v>
      </c>
      <c r="M49" s="1" t="s">
        <v>22</v>
      </c>
      <c r="N49" s="1" t="s">
        <v>42</v>
      </c>
      <c r="O49" s="2">
        <v>43100</v>
      </c>
      <c r="P49" s="2">
        <v>43131</v>
      </c>
      <c r="Q49" s="1" t="s">
        <v>23</v>
      </c>
    </row>
    <row r="50" spans="1:17" x14ac:dyDescent="0.25">
      <c r="A50" s="1" t="s">
        <v>41</v>
      </c>
      <c r="B50" s="1" t="s">
        <v>25</v>
      </c>
      <c r="C50" s="1" t="s">
        <v>42</v>
      </c>
      <c r="D50" s="1" t="s">
        <v>548</v>
      </c>
      <c r="E50" s="1" t="s">
        <v>549</v>
      </c>
      <c r="F50" s="1" t="s">
        <v>19</v>
      </c>
      <c r="G50" s="1" t="s">
        <v>357</v>
      </c>
      <c r="H50" s="1" t="s">
        <v>352</v>
      </c>
      <c r="I50" s="1" t="s">
        <v>22</v>
      </c>
      <c r="J50" s="3">
        <v>-47289</v>
      </c>
      <c r="K50" s="1" t="s">
        <v>261</v>
      </c>
      <c r="L50" s="1" t="s">
        <v>22</v>
      </c>
      <c r="M50" s="1" t="s">
        <v>22</v>
      </c>
      <c r="N50" s="1" t="s">
        <v>42</v>
      </c>
      <c r="O50" s="2">
        <v>43100</v>
      </c>
      <c r="P50" s="2">
        <v>43131</v>
      </c>
      <c r="Q50" s="1" t="s">
        <v>23</v>
      </c>
    </row>
    <row r="51" spans="1:17" x14ac:dyDescent="0.25">
      <c r="A51" s="1" t="s">
        <v>41</v>
      </c>
      <c r="B51" s="1" t="s">
        <v>25</v>
      </c>
      <c r="C51" s="1" t="s">
        <v>361</v>
      </c>
      <c r="D51" s="1" t="s">
        <v>537</v>
      </c>
      <c r="E51" s="1" t="s">
        <v>538</v>
      </c>
      <c r="F51" s="1" t="s">
        <v>19</v>
      </c>
      <c r="G51" s="1" t="s">
        <v>357</v>
      </c>
      <c r="H51" s="1" t="s">
        <v>352</v>
      </c>
      <c r="I51" s="1" t="s">
        <v>22</v>
      </c>
      <c r="J51" s="3">
        <v>9529746</v>
      </c>
      <c r="K51" s="1" t="s">
        <v>261</v>
      </c>
      <c r="L51" s="1" t="s">
        <v>22</v>
      </c>
      <c r="M51" s="1" t="s">
        <v>22</v>
      </c>
      <c r="N51" s="1" t="s">
        <v>361</v>
      </c>
      <c r="O51" s="2">
        <v>43100</v>
      </c>
      <c r="P51" s="2">
        <v>43147</v>
      </c>
      <c r="Q51" s="1" t="s">
        <v>23</v>
      </c>
    </row>
    <row r="52" spans="1:17" x14ac:dyDescent="0.25">
      <c r="A52" s="1" t="s">
        <v>41</v>
      </c>
      <c r="B52" s="1" t="s">
        <v>25</v>
      </c>
      <c r="C52" s="1" t="s">
        <v>361</v>
      </c>
      <c r="D52" s="1" t="s">
        <v>539</v>
      </c>
      <c r="E52" s="1" t="s">
        <v>376</v>
      </c>
      <c r="F52" s="1" t="s">
        <v>19</v>
      </c>
      <c r="G52" s="1" t="s">
        <v>357</v>
      </c>
      <c r="H52" s="1" t="s">
        <v>352</v>
      </c>
      <c r="I52" s="1" t="s">
        <v>22</v>
      </c>
      <c r="J52" s="3">
        <v>436098</v>
      </c>
      <c r="K52" s="1" t="s">
        <v>261</v>
      </c>
      <c r="L52" s="1" t="s">
        <v>22</v>
      </c>
      <c r="M52" s="1" t="s">
        <v>22</v>
      </c>
      <c r="N52" s="1" t="s">
        <v>361</v>
      </c>
      <c r="O52" s="2">
        <v>43100</v>
      </c>
      <c r="P52" s="2">
        <v>43147</v>
      </c>
      <c r="Q52" s="1" t="s">
        <v>23</v>
      </c>
    </row>
    <row r="53" spans="1:17" x14ac:dyDescent="0.25">
      <c r="A53" s="1" t="s">
        <v>41</v>
      </c>
      <c r="B53" s="1" t="s">
        <v>25</v>
      </c>
      <c r="C53" s="1" t="s">
        <v>361</v>
      </c>
      <c r="D53" s="1" t="s">
        <v>540</v>
      </c>
      <c r="E53" s="1" t="s">
        <v>541</v>
      </c>
      <c r="F53" s="1" t="s">
        <v>19</v>
      </c>
      <c r="G53" s="1" t="s">
        <v>357</v>
      </c>
      <c r="H53" s="1" t="s">
        <v>352</v>
      </c>
      <c r="I53" s="1" t="s">
        <v>22</v>
      </c>
      <c r="J53" s="3">
        <v>518038</v>
      </c>
      <c r="K53" s="1" t="s">
        <v>261</v>
      </c>
      <c r="L53" s="1" t="s">
        <v>22</v>
      </c>
      <c r="M53" s="1" t="s">
        <v>22</v>
      </c>
      <c r="N53" s="1" t="s">
        <v>361</v>
      </c>
      <c r="O53" s="2">
        <v>43100</v>
      </c>
      <c r="P53" s="2">
        <v>43147</v>
      </c>
      <c r="Q53" s="1" t="s">
        <v>23</v>
      </c>
    </row>
    <row r="54" spans="1:17" x14ac:dyDescent="0.25">
      <c r="A54" s="1" t="s">
        <v>41</v>
      </c>
      <c r="B54" s="1" t="s">
        <v>25</v>
      </c>
      <c r="C54" s="1" t="s">
        <v>42</v>
      </c>
      <c r="D54" s="1" t="s">
        <v>534</v>
      </c>
      <c r="E54" s="1" t="s">
        <v>535</v>
      </c>
      <c r="F54" s="1" t="s">
        <v>19</v>
      </c>
      <c r="G54" s="1" t="s">
        <v>357</v>
      </c>
      <c r="H54" s="1" t="s">
        <v>352</v>
      </c>
      <c r="I54" s="1" t="s">
        <v>22</v>
      </c>
      <c r="J54" s="3">
        <v>-34</v>
      </c>
      <c r="K54" s="1" t="s">
        <v>214</v>
      </c>
      <c r="L54" s="1" t="s">
        <v>22</v>
      </c>
      <c r="M54" s="1" t="s">
        <v>22</v>
      </c>
      <c r="N54" s="1" t="s">
        <v>42</v>
      </c>
      <c r="O54" s="2">
        <v>43100</v>
      </c>
      <c r="P54" s="2">
        <v>43131</v>
      </c>
      <c r="Q54" s="1" t="s">
        <v>23</v>
      </c>
    </row>
    <row r="55" spans="1:17" x14ac:dyDescent="0.25">
      <c r="A55" s="1" t="s">
        <v>41</v>
      </c>
      <c r="B55" s="1" t="s">
        <v>25</v>
      </c>
      <c r="C55" s="1" t="s">
        <v>42</v>
      </c>
      <c r="D55" s="1" t="s">
        <v>536</v>
      </c>
      <c r="E55" s="1" t="s">
        <v>71</v>
      </c>
      <c r="F55" s="1" t="s">
        <v>19</v>
      </c>
      <c r="G55" s="1" t="s">
        <v>357</v>
      </c>
      <c r="H55" s="1" t="s">
        <v>352</v>
      </c>
      <c r="I55" s="1" t="s">
        <v>22</v>
      </c>
      <c r="J55" s="3">
        <v>-15274</v>
      </c>
      <c r="K55" s="1" t="s">
        <v>214</v>
      </c>
      <c r="L55" s="1" t="s">
        <v>22</v>
      </c>
      <c r="M55" s="1" t="s">
        <v>22</v>
      </c>
      <c r="N55" s="1" t="s">
        <v>42</v>
      </c>
      <c r="O55" s="2">
        <v>43100</v>
      </c>
      <c r="P55" s="2">
        <v>43131</v>
      </c>
      <c r="Q55" s="1" t="s">
        <v>23</v>
      </c>
    </row>
    <row r="56" spans="1:17" x14ac:dyDescent="0.25">
      <c r="A56" s="1" t="s">
        <v>41</v>
      </c>
      <c r="B56" s="1" t="s">
        <v>25</v>
      </c>
      <c r="C56" s="1" t="s">
        <v>42</v>
      </c>
      <c r="D56" s="1" t="s">
        <v>540</v>
      </c>
      <c r="E56" s="1" t="s">
        <v>541</v>
      </c>
      <c r="F56" s="1" t="s">
        <v>19</v>
      </c>
      <c r="G56" s="1" t="s">
        <v>357</v>
      </c>
      <c r="H56" s="1" t="s">
        <v>352</v>
      </c>
      <c r="I56" s="1" t="s">
        <v>22</v>
      </c>
      <c r="J56" s="3">
        <v>12124</v>
      </c>
      <c r="K56" s="1" t="s">
        <v>214</v>
      </c>
      <c r="L56" s="1" t="s">
        <v>22</v>
      </c>
      <c r="M56" s="1" t="s">
        <v>22</v>
      </c>
      <c r="N56" s="1" t="s">
        <v>42</v>
      </c>
      <c r="O56" s="2">
        <v>43100</v>
      </c>
      <c r="P56" s="2">
        <v>43131</v>
      </c>
      <c r="Q56" s="1" t="s">
        <v>23</v>
      </c>
    </row>
    <row r="57" spans="1:17" x14ac:dyDescent="0.25">
      <c r="A57" s="1" t="s">
        <v>41</v>
      </c>
      <c r="B57" s="1" t="s">
        <v>25</v>
      </c>
      <c r="C57" s="1" t="s">
        <v>42</v>
      </c>
      <c r="D57" s="1" t="s">
        <v>358</v>
      </c>
      <c r="E57" s="1" t="s">
        <v>32</v>
      </c>
      <c r="F57" s="1" t="s">
        <v>19</v>
      </c>
      <c r="G57" s="1" t="s">
        <v>357</v>
      </c>
      <c r="H57" s="1" t="s">
        <v>352</v>
      </c>
      <c r="I57" s="1" t="s">
        <v>22</v>
      </c>
      <c r="J57" s="3">
        <v>-1111546</v>
      </c>
      <c r="K57" s="1" t="s">
        <v>261</v>
      </c>
      <c r="L57" s="1" t="s">
        <v>22</v>
      </c>
      <c r="M57" s="1" t="s">
        <v>22</v>
      </c>
      <c r="N57" s="1" t="s">
        <v>42</v>
      </c>
      <c r="O57" s="2">
        <v>43100</v>
      </c>
      <c r="P57" s="2">
        <v>43131</v>
      </c>
      <c r="Q57" s="1" t="s">
        <v>23</v>
      </c>
    </row>
    <row r="58" spans="1:17" x14ac:dyDescent="0.25">
      <c r="A58" s="1" t="s">
        <v>41</v>
      </c>
      <c r="B58" s="1" t="s">
        <v>25</v>
      </c>
      <c r="C58" s="1" t="s">
        <v>361</v>
      </c>
      <c r="D58" s="1" t="s">
        <v>555</v>
      </c>
      <c r="E58" s="1" t="s">
        <v>371</v>
      </c>
      <c r="F58" s="1" t="s">
        <v>19</v>
      </c>
      <c r="G58" s="1" t="s">
        <v>357</v>
      </c>
      <c r="H58" s="1" t="s">
        <v>354</v>
      </c>
      <c r="I58" s="1" t="s">
        <v>22</v>
      </c>
      <c r="J58" s="3">
        <v>-111251</v>
      </c>
      <c r="K58" s="1" t="s">
        <v>261</v>
      </c>
      <c r="L58" s="1" t="s">
        <v>22</v>
      </c>
      <c r="M58" s="1" t="s">
        <v>22</v>
      </c>
      <c r="N58" s="1" t="s">
        <v>361</v>
      </c>
      <c r="O58" s="2">
        <v>43100</v>
      </c>
      <c r="P58" s="2">
        <v>43147</v>
      </c>
      <c r="Q58" s="1" t="s">
        <v>23</v>
      </c>
    </row>
    <row r="59" spans="1:17" x14ac:dyDescent="0.25">
      <c r="A59" s="1" t="s">
        <v>41</v>
      </c>
      <c r="B59" s="1" t="s">
        <v>25</v>
      </c>
      <c r="C59" s="1" t="s">
        <v>361</v>
      </c>
      <c r="D59" s="1" t="s">
        <v>556</v>
      </c>
      <c r="E59" s="1" t="s">
        <v>549</v>
      </c>
      <c r="F59" s="1" t="s">
        <v>19</v>
      </c>
      <c r="G59" s="1" t="s">
        <v>357</v>
      </c>
      <c r="H59" s="1" t="s">
        <v>354</v>
      </c>
      <c r="I59" s="1" t="s">
        <v>22</v>
      </c>
      <c r="J59" s="3">
        <v>-47289</v>
      </c>
      <c r="K59" s="1" t="s">
        <v>261</v>
      </c>
      <c r="L59" s="1" t="s">
        <v>22</v>
      </c>
      <c r="M59" s="1" t="s">
        <v>22</v>
      </c>
      <c r="N59" s="1" t="s">
        <v>361</v>
      </c>
      <c r="O59" s="2">
        <v>43100</v>
      </c>
      <c r="P59" s="2">
        <v>43147</v>
      </c>
      <c r="Q59" s="1" t="s">
        <v>23</v>
      </c>
    </row>
    <row r="60" spans="1:17" x14ac:dyDescent="0.25">
      <c r="A60" s="1" t="s">
        <v>41</v>
      </c>
      <c r="B60" s="1" t="s">
        <v>25</v>
      </c>
      <c r="C60" s="1" t="s">
        <v>361</v>
      </c>
      <c r="D60" s="1" t="s">
        <v>557</v>
      </c>
      <c r="E60" s="1" t="s">
        <v>543</v>
      </c>
      <c r="F60" s="1" t="s">
        <v>19</v>
      </c>
      <c r="G60" s="1" t="s">
        <v>357</v>
      </c>
      <c r="H60" s="1" t="s">
        <v>354</v>
      </c>
      <c r="I60" s="1" t="s">
        <v>22</v>
      </c>
      <c r="J60" s="3">
        <v>-13517</v>
      </c>
      <c r="K60" s="1" t="s">
        <v>261</v>
      </c>
      <c r="L60" s="1" t="s">
        <v>22</v>
      </c>
      <c r="M60" s="1" t="s">
        <v>22</v>
      </c>
      <c r="N60" s="1" t="s">
        <v>361</v>
      </c>
      <c r="O60" s="2">
        <v>43100</v>
      </c>
      <c r="P60" s="2">
        <v>43147</v>
      </c>
      <c r="Q60" s="1" t="s">
        <v>23</v>
      </c>
    </row>
    <row r="61" spans="1:17" x14ac:dyDescent="0.25">
      <c r="A61" s="1" t="s">
        <v>41</v>
      </c>
      <c r="B61" s="1" t="s">
        <v>25</v>
      </c>
      <c r="C61" s="1" t="s">
        <v>42</v>
      </c>
      <c r="D61" s="1" t="s">
        <v>534</v>
      </c>
      <c r="E61" s="1" t="s">
        <v>535</v>
      </c>
      <c r="F61" s="1" t="s">
        <v>19</v>
      </c>
      <c r="G61" s="1" t="s">
        <v>357</v>
      </c>
      <c r="H61" s="1" t="s">
        <v>352</v>
      </c>
      <c r="I61" s="1" t="s">
        <v>22</v>
      </c>
      <c r="J61" s="3">
        <v>-2208729</v>
      </c>
      <c r="K61" s="1" t="s">
        <v>261</v>
      </c>
      <c r="L61" s="1" t="s">
        <v>22</v>
      </c>
      <c r="M61" s="1" t="s">
        <v>22</v>
      </c>
      <c r="N61" s="1" t="s">
        <v>42</v>
      </c>
      <c r="O61" s="2">
        <v>43100</v>
      </c>
      <c r="P61" s="2">
        <v>43131</v>
      </c>
      <c r="Q61" s="1" t="s">
        <v>23</v>
      </c>
    </row>
    <row r="62" spans="1:17" x14ac:dyDescent="0.25">
      <c r="A62" s="1" t="s">
        <v>41</v>
      </c>
      <c r="B62" s="1" t="s">
        <v>25</v>
      </c>
      <c r="C62" s="1" t="s">
        <v>42</v>
      </c>
      <c r="D62" s="1" t="s">
        <v>537</v>
      </c>
      <c r="E62" s="1" t="s">
        <v>538</v>
      </c>
      <c r="F62" s="1" t="s">
        <v>19</v>
      </c>
      <c r="G62" s="1" t="s">
        <v>357</v>
      </c>
      <c r="H62" s="1" t="s">
        <v>352</v>
      </c>
      <c r="I62" s="1" t="s">
        <v>22</v>
      </c>
      <c r="J62" s="3">
        <v>-90</v>
      </c>
      <c r="K62" s="1" t="s">
        <v>214</v>
      </c>
      <c r="L62" s="1" t="s">
        <v>22</v>
      </c>
      <c r="M62" s="1" t="s">
        <v>22</v>
      </c>
      <c r="N62" s="1" t="s">
        <v>42</v>
      </c>
      <c r="O62" s="2">
        <v>43100</v>
      </c>
      <c r="P62" s="2">
        <v>43131</v>
      </c>
      <c r="Q62" s="1" t="s">
        <v>23</v>
      </c>
    </row>
    <row r="63" spans="1:17" x14ac:dyDescent="0.25">
      <c r="A63" s="1" t="s">
        <v>41</v>
      </c>
      <c r="B63" s="1" t="s">
        <v>25</v>
      </c>
      <c r="C63" s="1" t="s">
        <v>42</v>
      </c>
      <c r="D63" s="1" t="s">
        <v>540</v>
      </c>
      <c r="E63" s="1" t="s">
        <v>541</v>
      </c>
      <c r="F63" s="1" t="s">
        <v>19</v>
      </c>
      <c r="G63" s="1" t="s">
        <v>357</v>
      </c>
      <c r="H63" s="1" t="s">
        <v>352</v>
      </c>
      <c r="I63" s="1" t="s">
        <v>22</v>
      </c>
      <c r="J63" s="3">
        <v>-4054634</v>
      </c>
      <c r="K63" s="1" t="s">
        <v>261</v>
      </c>
      <c r="L63" s="1" t="s">
        <v>22</v>
      </c>
      <c r="M63" s="1" t="s">
        <v>22</v>
      </c>
      <c r="N63" s="1" t="s">
        <v>42</v>
      </c>
      <c r="O63" s="2">
        <v>43100</v>
      </c>
      <c r="P63" s="2">
        <v>43131</v>
      </c>
      <c r="Q63" s="1" t="s">
        <v>23</v>
      </c>
    </row>
    <row r="64" spans="1:17" x14ac:dyDescent="0.25">
      <c r="A64" s="1" t="s">
        <v>41</v>
      </c>
      <c r="B64" s="1" t="s">
        <v>25</v>
      </c>
      <c r="C64" s="1" t="s">
        <v>42</v>
      </c>
      <c r="D64" s="1" t="s">
        <v>542</v>
      </c>
      <c r="E64" s="1" t="s">
        <v>543</v>
      </c>
      <c r="F64" s="1" t="s">
        <v>19</v>
      </c>
      <c r="G64" s="1" t="s">
        <v>357</v>
      </c>
      <c r="H64" s="1" t="s">
        <v>352</v>
      </c>
      <c r="I64" s="1" t="s">
        <v>22</v>
      </c>
      <c r="J64" s="3">
        <v>-13517</v>
      </c>
      <c r="K64" s="1" t="s">
        <v>261</v>
      </c>
      <c r="L64" s="1" t="s">
        <v>22</v>
      </c>
      <c r="M64" s="1" t="s">
        <v>22</v>
      </c>
      <c r="N64" s="1" t="s">
        <v>42</v>
      </c>
      <c r="O64" s="2">
        <v>43100</v>
      </c>
      <c r="P64" s="2">
        <v>43131</v>
      </c>
      <c r="Q64" s="1" t="s">
        <v>23</v>
      </c>
    </row>
    <row r="65" spans="1:17" x14ac:dyDescent="0.25">
      <c r="A65" s="1" t="s">
        <v>41</v>
      </c>
      <c r="B65" s="1" t="s">
        <v>25</v>
      </c>
      <c r="C65" s="1" t="s">
        <v>361</v>
      </c>
      <c r="D65" s="1" t="s">
        <v>547</v>
      </c>
      <c r="E65" s="1" t="s">
        <v>535</v>
      </c>
      <c r="F65" s="1" t="s">
        <v>19</v>
      </c>
      <c r="G65" s="1" t="s">
        <v>357</v>
      </c>
      <c r="H65" s="1" t="s">
        <v>354</v>
      </c>
      <c r="I65" s="1" t="s">
        <v>22</v>
      </c>
      <c r="J65" s="3">
        <v>-2208729</v>
      </c>
      <c r="K65" s="1" t="s">
        <v>261</v>
      </c>
      <c r="L65" s="1" t="s">
        <v>22</v>
      </c>
      <c r="M65" s="1" t="s">
        <v>22</v>
      </c>
      <c r="N65" s="1" t="s">
        <v>361</v>
      </c>
      <c r="O65" s="2">
        <v>43100</v>
      </c>
      <c r="P65" s="2">
        <v>43147</v>
      </c>
      <c r="Q65" s="1" t="s">
        <v>23</v>
      </c>
    </row>
    <row r="66" spans="1:17" x14ac:dyDescent="0.25">
      <c r="A66" s="1" t="s">
        <v>41</v>
      </c>
      <c r="B66" s="1" t="s">
        <v>25</v>
      </c>
      <c r="C66" s="1" t="s">
        <v>361</v>
      </c>
      <c r="D66" s="1" t="s">
        <v>545</v>
      </c>
      <c r="E66" s="1" t="s">
        <v>376</v>
      </c>
      <c r="F66" s="1" t="s">
        <v>19</v>
      </c>
      <c r="G66" s="1" t="s">
        <v>357</v>
      </c>
      <c r="H66" s="1" t="s">
        <v>354</v>
      </c>
      <c r="I66" s="1" t="s">
        <v>22</v>
      </c>
      <c r="J66" s="3">
        <v>-818586</v>
      </c>
      <c r="K66" s="1" t="s">
        <v>261</v>
      </c>
      <c r="L66" s="1" t="s">
        <v>22</v>
      </c>
      <c r="M66" s="1" t="s">
        <v>22</v>
      </c>
      <c r="N66" s="1" t="s">
        <v>361</v>
      </c>
      <c r="O66" s="2">
        <v>43100</v>
      </c>
      <c r="P66" s="2">
        <v>43147</v>
      </c>
      <c r="Q66" s="1" t="s">
        <v>23</v>
      </c>
    </row>
    <row r="67" spans="1:17" x14ac:dyDescent="0.25">
      <c r="A67" s="1" t="s">
        <v>41</v>
      </c>
      <c r="B67" s="1" t="s">
        <v>25</v>
      </c>
      <c r="C67" s="1" t="s">
        <v>361</v>
      </c>
      <c r="D67" s="1" t="s">
        <v>551</v>
      </c>
      <c r="E67" s="1" t="s">
        <v>541</v>
      </c>
      <c r="F67" s="1" t="s">
        <v>19</v>
      </c>
      <c r="G67" s="1" t="s">
        <v>357</v>
      </c>
      <c r="H67" s="1" t="s">
        <v>354</v>
      </c>
      <c r="I67" s="1" t="s">
        <v>22</v>
      </c>
      <c r="J67" s="3">
        <v>-4054634</v>
      </c>
      <c r="K67" s="1" t="s">
        <v>261</v>
      </c>
      <c r="L67" s="1" t="s">
        <v>22</v>
      </c>
      <c r="M67" s="1" t="s">
        <v>22</v>
      </c>
      <c r="N67" s="1" t="s">
        <v>361</v>
      </c>
      <c r="O67" s="2">
        <v>43100</v>
      </c>
      <c r="P67" s="2">
        <v>43147</v>
      </c>
      <c r="Q67" s="1" t="s">
        <v>23</v>
      </c>
    </row>
    <row r="68" spans="1:17" x14ac:dyDescent="0.25">
      <c r="A68" s="1" t="s">
        <v>41</v>
      </c>
      <c r="B68" s="1" t="s">
        <v>25</v>
      </c>
      <c r="C68" s="1" t="s">
        <v>361</v>
      </c>
      <c r="D68" s="1" t="s">
        <v>356</v>
      </c>
      <c r="E68" s="1" t="s">
        <v>32</v>
      </c>
      <c r="F68" s="1" t="s">
        <v>19</v>
      </c>
      <c r="G68" s="1" t="s">
        <v>357</v>
      </c>
      <c r="H68" s="1" t="s">
        <v>354</v>
      </c>
      <c r="I68" s="1" t="s">
        <v>22</v>
      </c>
      <c r="J68" s="3">
        <v>-1111546</v>
      </c>
      <c r="K68" s="1" t="s">
        <v>261</v>
      </c>
      <c r="L68" s="1" t="s">
        <v>22</v>
      </c>
      <c r="M68" s="1" t="s">
        <v>22</v>
      </c>
      <c r="N68" s="1" t="s">
        <v>361</v>
      </c>
      <c r="O68" s="2">
        <v>43100</v>
      </c>
      <c r="P68" s="2">
        <v>43147</v>
      </c>
      <c r="Q68" s="1" t="s">
        <v>23</v>
      </c>
    </row>
    <row r="69" spans="1:17" x14ac:dyDescent="0.25">
      <c r="A69" s="1" t="s">
        <v>24</v>
      </c>
      <c r="B69" s="1" t="s">
        <v>538</v>
      </c>
      <c r="C69" s="1" t="s">
        <v>558</v>
      </c>
      <c r="D69" s="1" t="s">
        <v>537</v>
      </c>
      <c r="E69" s="1" t="s">
        <v>538</v>
      </c>
      <c r="F69" s="1" t="s">
        <v>19</v>
      </c>
      <c r="G69" s="1" t="s">
        <v>357</v>
      </c>
      <c r="H69" s="1" t="s">
        <v>352</v>
      </c>
      <c r="I69" s="1" t="s">
        <v>22</v>
      </c>
      <c r="J69" s="3">
        <v>-151019</v>
      </c>
      <c r="K69" s="1" t="s">
        <v>559</v>
      </c>
      <c r="L69" s="1" t="s">
        <v>22</v>
      </c>
      <c r="M69" s="1" t="s">
        <v>22</v>
      </c>
      <c r="N69" s="1" t="s">
        <v>558</v>
      </c>
      <c r="O69" s="2">
        <v>43100</v>
      </c>
      <c r="P69" s="2">
        <v>43147</v>
      </c>
      <c r="Q69" s="1" t="s">
        <v>23</v>
      </c>
    </row>
    <row r="70" spans="1:17" x14ac:dyDescent="0.25">
      <c r="A70" s="1" t="s">
        <v>41</v>
      </c>
      <c r="B70" s="1" t="s">
        <v>25</v>
      </c>
      <c r="C70" s="1" t="s">
        <v>42</v>
      </c>
      <c r="D70" s="1" t="s">
        <v>534</v>
      </c>
      <c r="E70" s="1" t="s">
        <v>535</v>
      </c>
      <c r="F70" s="1" t="s">
        <v>19</v>
      </c>
      <c r="G70" s="1" t="s">
        <v>357</v>
      </c>
      <c r="H70" s="1" t="s">
        <v>352</v>
      </c>
      <c r="I70" s="1" t="s">
        <v>22</v>
      </c>
      <c r="J70" s="3">
        <v>105</v>
      </c>
      <c r="K70" s="1" t="s">
        <v>214</v>
      </c>
      <c r="L70" s="1" t="s">
        <v>22</v>
      </c>
      <c r="M70" s="1" t="s">
        <v>22</v>
      </c>
      <c r="N70" s="1" t="s">
        <v>42</v>
      </c>
      <c r="O70" s="2">
        <v>43100</v>
      </c>
      <c r="P70" s="2">
        <v>43131</v>
      </c>
      <c r="Q70" s="1" t="s">
        <v>23</v>
      </c>
    </row>
    <row r="71" spans="1:17" x14ac:dyDescent="0.25">
      <c r="A71" s="1" t="s">
        <v>41</v>
      </c>
      <c r="B71" s="1" t="s">
        <v>25</v>
      </c>
      <c r="C71" s="1" t="s">
        <v>42</v>
      </c>
      <c r="D71" s="1" t="s">
        <v>536</v>
      </c>
      <c r="E71" s="1" t="s">
        <v>71</v>
      </c>
      <c r="F71" s="1" t="s">
        <v>19</v>
      </c>
      <c r="G71" s="1" t="s">
        <v>357</v>
      </c>
      <c r="H71" s="1" t="s">
        <v>352</v>
      </c>
      <c r="I71" s="1" t="s">
        <v>22</v>
      </c>
      <c r="J71" s="3">
        <v>-3604461</v>
      </c>
      <c r="K71" s="1" t="s">
        <v>261</v>
      </c>
      <c r="L71" s="1" t="s">
        <v>22</v>
      </c>
      <c r="M71" s="1" t="s">
        <v>22</v>
      </c>
      <c r="N71" s="1" t="s">
        <v>42</v>
      </c>
      <c r="O71" s="2">
        <v>43100</v>
      </c>
      <c r="P71" s="2">
        <v>43131</v>
      </c>
      <c r="Q71" s="1" t="s">
        <v>23</v>
      </c>
    </row>
    <row r="72" spans="1:17" x14ac:dyDescent="0.25">
      <c r="A72" s="1" t="s">
        <v>41</v>
      </c>
      <c r="B72" s="1" t="s">
        <v>25</v>
      </c>
      <c r="C72" s="1" t="s">
        <v>42</v>
      </c>
      <c r="D72" s="1" t="s">
        <v>539</v>
      </c>
      <c r="E72" s="1" t="s">
        <v>376</v>
      </c>
      <c r="F72" s="1" t="s">
        <v>19</v>
      </c>
      <c r="G72" s="1" t="s">
        <v>357</v>
      </c>
      <c r="H72" s="1" t="s">
        <v>352</v>
      </c>
      <c r="I72" s="1" t="s">
        <v>22</v>
      </c>
      <c r="J72" s="3">
        <v>-300762</v>
      </c>
      <c r="K72" s="1" t="s">
        <v>261</v>
      </c>
      <c r="L72" s="1" t="s">
        <v>22</v>
      </c>
      <c r="M72" s="1" t="s">
        <v>22</v>
      </c>
      <c r="N72" s="1" t="s">
        <v>42</v>
      </c>
      <c r="O72" s="2">
        <v>43100</v>
      </c>
      <c r="P72" s="2">
        <v>43131</v>
      </c>
      <c r="Q72" s="1" t="s">
        <v>23</v>
      </c>
    </row>
    <row r="73" spans="1:17" x14ac:dyDescent="0.25">
      <c r="A73" s="1" t="s">
        <v>41</v>
      </c>
      <c r="B73" s="1" t="s">
        <v>25</v>
      </c>
      <c r="C73" s="1" t="s">
        <v>42</v>
      </c>
      <c r="D73" s="1" t="s">
        <v>540</v>
      </c>
      <c r="E73" s="1" t="s">
        <v>541</v>
      </c>
      <c r="F73" s="1" t="s">
        <v>19</v>
      </c>
      <c r="G73" s="1" t="s">
        <v>357</v>
      </c>
      <c r="H73" s="1" t="s">
        <v>352</v>
      </c>
      <c r="I73" s="1" t="s">
        <v>22</v>
      </c>
      <c r="J73" s="3">
        <v>-10788</v>
      </c>
      <c r="K73" s="1" t="s">
        <v>214</v>
      </c>
      <c r="L73" s="1" t="s">
        <v>22</v>
      </c>
      <c r="M73" s="1" t="s">
        <v>22</v>
      </c>
      <c r="N73" s="1" t="s">
        <v>42</v>
      </c>
      <c r="O73" s="2">
        <v>43100</v>
      </c>
      <c r="P73" s="2">
        <v>43131</v>
      </c>
      <c r="Q73" s="1" t="s">
        <v>23</v>
      </c>
    </row>
    <row r="74" spans="1:17" x14ac:dyDescent="0.25">
      <c r="A74" s="1" t="s">
        <v>41</v>
      </c>
      <c r="B74" s="1" t="s">
        <v>25</v>
      </c>
      <c r="C74" s="1" t="s">
        <v>42</v>
      </c>
      <c r="D74" s="1" t="s">
        <v>540</v>
      </c>
      <c r="E74" s="1" t="s">
        <v>541</v>
      </c>
      <c r="F74" s="1" t="s">
        <v>19</v>
      </c>
      <c r="G74" s="1" t="s">
        <v>357</v>
      </c>
      <c r="H74" s="1" t="s">
        <v>352</v>
      </c>
      <c r="I74" s="1" t="s">
        <v>22</v>
      </c>
      <c r="J74" s="3">
        <v>-6326</v>
      </c>
      <c r="K74" s="1" t="s">
        <v>241</v>
      </c>
      <c r="L74" s="1" t="s">
        <v>22</v>
      </c>
      <c r="M74" s="1" t="s">
        <v>22</v>
      </c>
      <c r="N74" s="1" t="s">
        <v>42</v>
      </c>
      <c r="O74" s="2">
        <v>43100</v>
      </c>
      <c r="P74" s="2">
        <v>43131</v>
      </c>
      <c r="Q74" s="1" t="s">
        <v>23</v>
      </c>
    </row>
    <row r="75" spans="1:17" x14ac:dyDescent="0.25">
      <c r="A75" s="1" t="s">
        <v>41</v>
      </c>
      <c r="B75" s="1" t="s">
        <v>25</v>
      </c>
      <c r="C75" s="1" t="s">
        <v>42</v>
      </c>
      <c r="D75" s="1" t="s">
        <v>358</v>
      </c>
      <c r="E75" s="1" t="s">
        <v>32</v>
      </c>
      <c r="F75" s="1" t="s">
        <v>19</v>
      </c>
      <c r="G75" s="1" t="s">
        <v>357</v>
      </c>
      <c r="H75" s="1" t="s">
        <v>352</v>
      </c>
      <c r="I75" s="1" t="s">
        <v>22</v>
      </c>
      <c r="J75" s="3">
        <v>23847</v>
      </c>
      <c r="K75" s="1" t="s">
        <v>88</v>
      </c>
      <c r="L75" s="1" t="s">
        <v>22</v>
      </c>
      <c r="M75" s="1" t="s">
        <v>22</v>
      </c>
      <c r="N75" s="1" t="s">
        <v>42</v>
      </c>
      <c r="O75" s="2">
        <v>43100</v>
      </c>
      <c r="P75" s="2">
        <v>43131</v>
      </c>
      <c r="Q75" s="1" t="s">
        <v>23</v>
      </c>
    </row>
    <row r="76" spans="1:17" x14ac:dyDescent="0.25">
      <c r="A76" s="1" t="s">
        <v>41</v>
      </c>
      <c r="B76" s="1" t="s">
        <v>25</v>
      </c>
      <c r="C76" s="1" t="s">
        <v>42</v>
      </c>
      <c r="D76" s="1" t="s">
        <v>358</v>
      </c>
      <c r="E76" s="1" t="s">
        <v>32</v>
      </c>
      <c r="F76" s="1" t="s">
        <v>19</v>
      </c>
      <c r="G76" s="1" t="s">
        <v>357</v>
      </c>
      <c r="H76" s="1" t="s">
        <v>352</v>
      </c>
      <c r="I76" s="1" t="s">
        <v>22</v>
      </c>
      <c r="J76" s="3">
        <v>15142</v>
      </c>
      <c r="K76" s="1" t="s">
        <v>200</v>
      </c>
      <c r="L76" s="1" t="s">
        <v>22</v>
      </c>
      <c r="M76" s="1" t="s">
        <v>22</v>
      </c>
      <c r="N76" s="1" t="s">
        <v>42</v>
      </c>
      <c r="O76" s="2">
        <v>43100</v>
      </c>
      <c r="P76" s="2">
        <v>43131</v>
      </c>
      <c r="Q76" s="1" t="s">
        <v>23</v>
      </c>
    </row>
    <row r="77" spans="1:17" x14ac:dyDescent="0.25">
      <c r="A77" s="1" t="s">
        <v>41</v>
      </c>
      <c r="B77" s="1" t="s">
        <v>25</v>
      </c>
      <c r="C77" s="1" t="s">
        <v>42</v>
      </c>
      <c r="D77" s="1" t="s">
        <v>359</v>
      </c>
      <c r="E77" s="1" t="s">
        <v>18</v>
      </c>
      <c r="F77" s="1" t="s">
        <v>19</v>
      </c>
      <c r="G77" s="1" t="s">
        <v>357</v>
      </c>
      <c r="H77" s="1" t="s">
        <v>352</v>
      </c>
      <c r="I77" s="1" t="s">
        <v>22</v>
      </c>
      <c r="J77" s="3">
        <v>-74150</v>
      </c>
      <c r="K77" s="1" t="s">
        <v>241</v>
      </c>
      <c r="L77" s="1" t="s">
        <v>22</v>
      </c>
      <c r="M77" s="1" t="s">
        <v>22</v>
      </c>
      <c r="N77" s="1" t="s">
        <v>42</v>
      </c>
      <c r="O77" s="2">
        <v>43100</v>
      </c>
      <c r="P77" s="2">
        <v>43131</v>
      </c>
      <c r="Q77" s="1" t="s">
        <v>23</v>
      </c>
    </row>
    <row r="78" spans="1:17" x14ac:dyDescent="0.25">
      <c r="A78" s="1" t="s">
        <v>41</v>
      </c>
      <c r="B78" s="1" t="s">
        <v>25</v>
      </c>
      <c r="C78" s="1" t="s">
        <v>42</v>
      </c>
      <c r="D78" s="1" t="s">
        <v>537</v>
      </c>
      <c r="E78" s="1" t="s">
        <v>538</v>
      </c>
      <c r="F78" s="1" t="s">
        <v>19</v>
      </c>
      <c r="G78" s="1" t="s">
        <v>357</v>
      </c>
      <c r="H78" s="1" t="s">
        <v>352</v>
      </c>
      <c r="I78" s="1" t="s">
        <v>22</v>
      </c>
      <c r="J78" s="3">
        <v>2831</v>
      </c>
      <c r="K78" s="1" t="s">
        <v>200</v>
      </c>
      <c r="L78" s="1" t="s">
        <v>22</v>
      </c>
      <c r="M78" s="1" t="s">
        <v>22</v>
      </c>
      <c r="N78" s="1" t="s">
        <v>42</v>
      </c>
      <c r="O78" s="2">
        <v>43100</v>
      </c>
      <c r="P78" s="2">
        <v>43131</v>
      </c>
      <c r="Q78" s="1" t="s">
        <v>23</v>
      </c>
    </row>
    <row r="79" spans="1:17" x14ac:dyDescent="0.25">
      <c r="A79" s="1" t="s">
        <v>41</v>
      </c>
      <c r="B79" s="1" t="s">
        <v>25</v>
      </c>
      <c r="C79" s="1" t="s">
        <v>42</v>
      </c>
      <c r="D79" s="1" t="s">
        <v>544</v>
      </c>
      <c r="E79" s="1" t="s">
        <v>371</v>
      </c>
      <c r="F79" s="1" t="s">
        <v>19</v>
      </c>
      <c r="G79" s="1" t="s">
        <v>357</v>
      </c>
      <c r="H79" s="1" t="s">
        <v>352</v>
      </c>
      <c r="I79" s="1" t="s">
        <v>22</v>
      </c>
      <c r="J79" s="3">
        <v>217174</v>
      </c>
      <c r="K79" s="1" t="s">
        <v>88</v>
      </c>
      <c r="L79" s="1" t="s">
        <v>22</v>
      </c>
      <c r="M79" s="1" t="s">
        <v>22</v>
      </c>
      <c r="N79" s="1" t="s">
        <v>42</v>
      </c>
      <c r="O79" s="2">
        <v>43100</v>
      </c>
      <c r="P79" s="2">
        <v>43131</v>
      </c>
      <c r="Q79" s="1" t="s">
        <v>23</v>
      </c>
    </row>
    <row r="80" spans="1:17" x14ac:dyDescent="0.25">
      <c r="A80" s="1" t="s">
        <v>41</v>
      </c>
      <c r="B80" s="1" t="s">
        <v>25</v>
      </c>
      <c r="C80" s="1" t="s">
        <v>42</v>
      </c>
      <c r="D80" s="1" t="s">
        <v>548</v>
      </c>
      <c r="E80" s="1" t="s">
        <v>549</v>
      </c>
      <c r="F80" s="1" t="s">
        <v>19</v>
      </c>
      <c r="G80" s="1" t="s">
        <v>357</v>
      </c>
      <c r="H80" s="1" t="s">
        <v>352</v>
      </c>
      <c r="I80" s="1" t="s">
        <v>22</v>
      </c>
      <c r="J80" s="3">
        <v>-365</v>
      </c>
      <c r="K80" s="1" t="s">
        <v>240</v>
      </c>
      <c r="L80" s="1" t="s">
        <v>22</v>
      </c>
      <c r="M80" s="1" t="s">
        <v>22</v>
      </c>
      <c r="N80" s="1" t="s">
        <v>42</v>
      </c>
      <c r="O80" s="2">
        <v>43100</v>
      </c>
      <c r="P80" s="2">
        <v>43131</v>
      </c>
      <c r="Q80" s="1" t="s">
        <v>23</v>
      </c>
    </row>
    <row r="81" spans="1:17" x14ac:dyDescent="0.25">
      <c r="A81" s="1" t="s">
        <v>41</v>
      </c>
      <c r="B81" s="1" t="s">
        <v>25</v>
      </c>
      <c r="C81" s="1" t="s">
        <v>42</v>
      </c>
      <c r="D81" s="1" t="s">
        <v>540</v>
      </c>
      <c r="E81" s="1" t="s">
        <v>541</v>
      </c>
      <c r="F81" s="1" t="s">
        <v>19</v>
      </c>
      <c r="G81" s="1" t="s">
        <v>357</v>
      </c>
      <c r="H81" s="1" t="s">
        <v>352</v>
      </c>
      <c r="I81" s="1" t="s">
        <v>22</v>
      </c>
      <c r="J81" s="3">
        <v>1</v>
      </c>
      <c r="K81" s="1" t="s">
        <v>205</v>
      </c>
      <c r="L81" s="1" t="s">
        <v>22</v>
      </c>
      <c r="M81" s="1" t="s">
        <v>22</v>
      </c>
      <c r="N81" s="1" t="s">
        <v>42</v>
      </c>
      <c r="O81" s="2">
        <v>43100</v>
      </c>
      <c r="P81" s="2">
        <v>43131</v>
      </c>
      <c r="Q81" s="1" t="s">
        <v>23</v>
      </c>
    </row>
    <row r="82" spans="1:17" x14ac:dyDescent="0.25">
      <c r="A82" s="1" t="s">
        <v>41</v>
      </c>
      <c r="B82" s="1" t="s">
        <v>25</v>
      </c>
      <c r="C82" s="1" t="s">
        <v>42</v>
      </c>
      <c r="D82" s="1" t="s">
        <v>540</v>
      </c>
      <c r="E82" s="1" t="s">
        <v>541</v>
      </c>
      <c r="F82" s="1" t="s">
        <v>19</v>
      </c>
      <c r="G82" s="1" t="s">
        <v>357</v>
      </c>
      <c r="H82" s="1" t="s">
        <v>352</v>
      </c>
      <c r="I82" s="1" t="s">
        <v>22</v>
      </c>
      <c r="J82" s="3">
        <v>224824</v>
      </c>
      <c r="K82" s="1" t="s">
        <v>472</v>
      </c>
      <c r="L82" s="1" t="s">
        <v>22</v>
      </c>
      <c r="M82" s="1" t="s">
        <v>22</v>
      </c>
      <c r="N82" s="1" t="s">
        <v>42</v>
      </c>
      <c r="O82" s="2">
        <v>43100</v>
      </c>
      <c r="P82" s="2">
        <v>43131</v>
      </c>
      <c r="Q82" s="1" t="s">
        <v>23</v>
      </c>
    </row>
    <row r="83" spans="1:17" x14ac:dyDescent="0.25">
      <c r="A83" s="1" t="s">
        <v>41</v>
      </c>
      <c r="B83" s="1" t="s">
        <v>25</v>
      </c>
      <c r="C83" s="1" t="s">
        <v>42</v>
      </c>
      <c r="D83" s="1" t="s">
        <v>359</v>
      </c>
      <c r="E83" s="1" t="s">
        <v>18</v>
      </c>
      <c r="F83" s="1" t="s">
        <v>19</v>
      </c>
      <c r="G83" s="1" t="s">
        <v>357</v>
      </c>
      <c r="H83" s="1" t="s">
        <v>352</v>
      </c>
      <c r="I83" s="1" t="s">
        <v>22</v>
      </c>
      <c r="J83" s="3">
        <v>23446</v>
      </c>
      <c r="K83" s="1" t="s">
        <v>88</v>
      </c>
      <c r="L83" s="1" t="s">
        <v>22</v>
      </c>
      <c r="M83" s="1" t="s">
        <v>22</v>
      </c>
      <c r="N83" s="1" t="s">
        <v>42</v>
      </c>
      <c r="O83" s="2">
        <v>43100</v>
      </c>
      <c r="P83" s="2">
        <v>43131</v>
      </c>
      <c r="Q83" s="1" t="s">
        <v>23</v>
      </c>
    </row>
    <row r="84" spans="1:17" x14ac:dyDescent="0.25">
      <c r="A84" s="1" t="s">
        <v>41</v>
      </c>
      <c r="B84" s="1" t="s">
        <v>25</v>
      </c>
      <c r="C84" s="1" t="s">
        <v>42</v>
      </c>
      <c r="D84" s="1" t="s">
        <v>534</v>
      </c>
      <c r="E84" s="1" t="s">
        <v>535</v>
      </c>
      <c r="F84" s="1" t="s">
        <v>19</v>
      </c>
      <c r="G84" s="1" t="s">
        <v>357</v>
      </c>
      <c r="H84" s="1" t="s">
        <v>352</v>
      </c>
      <c r="I84" s="1" t="s">
        <v>22</v>
      </c>
      <c r="J84" s="3">
        <v>11531</v>
      </c>
      <c r="K84" s="1" t="s">
        <v>205</v>
      </c>
      <c r="L84" s="1" t="s">
        <v>22</v>
      </c>
      <c r="M84" s="1" t="s">
        <v>22</v>
      </c>
      <c r="N84" s="1" t="s">
        <v>42</v>
      </c>
      <c r="O84" s="2">
        <v>43100</v>
      </c>
      <c r="P84" s="2">
        <v>43131</v>
      </c>
      <c r="Q84" s="1" t="s">
        <v>23</v>
      </c>
    </row>
    <row r="85" spans="1:17" x14ac:dyDescent="0.25">
      <c r="A85" s="1" t="s">
        <v>41</v>
      </c>
      <c r="B85" s="1" t="s">
        <v>25</v>
      </c>
      <c r="C85" s="1" t="s">
        <v>42</v>
      </c>
      <c r="D85" s="1" t="s">
        <v>536</v>
      </c>
      <c r="E85" s="1" t="s">
        <v>71</v>
      </c>
      <c r="F85" s="1" t="s">
        <v>19</v>
      </c>
      <c r="G85" s="1" t="s">
        <v>357</v>
      </c>
      <c r="H85" s="1" t="s">
        <v>352</v>
      </c>
      <c r="I85" s="1" t="s">
        <v>22</v>
      </c>
      <c r="J85" s="3">
        <v>58561</v>
      </c>
      <c r="K85" s="1" t="s">
        <v>205</v>
      </c>
      <c r="L85" s="1" t="s">
        <v>22</v>
      </c>
      <c r="M85" s="1" t="s">
        <v>22</v>
      </c>
      <c r="N85" s="1" t="s">
        <v>42</v>
      </c>
      <c r="O85" s="2">
        <v>43100</v>
      </c>
      <c r="P85" s="2">
        <v>43131</v>
      </c>
      <c r="Q85" s="1" t="s">
        <v>23</v>
      </c>
    </row>
    <row r="86" spans="1:17" x14ac:dyDescent="0.25">
      <c r="A86" s="1" t="s">
        <v>41</v>
      </c>
      <c r="B86" s="1" t="s">
        <v>25</v>
      </c>
      <c r="C86" s="1" t="s">
        <v>42</v>
      </c>
      <c r="D86" s="1" t="s">
        <v>536</v>
      </c>
      <c r="E86" s="1" t="s">
        <v>71</v>
      </c>
      <c r="F86" s="1" t="s">
        <v>19</v>
      </c>
      <c r="G86" s="1" t="s">
        <v>357</v>
      </c>
      <c r="H86" s="1" t="s">
        <v>352</v>
      </c>
      <c r="I86" s="1" t="s">
        <v>22</v>
      </c>
      <c r="J86" s="3">
        <v>-35547</v>
      </c>
      <c r="K86" s="1" t="s">
        <v>240</v>
      </c>
      <c r="L86" s="1" t="s">
        <v>22</v>
      </c>
      <c r="M86" s="1" t="s">
        <v>22</v>
      </c>
      <c r="N86" s="1" t="s">
        <v>42</v>
      </c>
      <c r="O86" s="2">
        <v>43100</v>
      </c>
      <c r="P86" s="2">
        <v>43131</v>
      </c>
      <c r="Q86" s="1" t="s">
        <v>23</v>
      </c>
    </row>
    <row r="87" spans="1:17" x14ac:dyDescent="0.25">
      <c r="A87" s="1" t="s">
        <v>41</v>
      </c>
      <c r="B87" s="1" t="s">
        <v>25</v>
      </c>
      <c r="C87" s="1" t="s">
        <v>42</v>
      </c>
      <c r="D87" s="1" t="s">
        <v>537</v>
      </c>
      <c r="E87" s="1" t="s">
        <v>538</v>
      </c>
      <c r="F87" s="1" t="s">
        <v>19</v>
      </c>
      <c r="G87" s="1" t="s">
        <v>357</v>
      </c>
      <c r="H87" s="1" t="s">
        <v>352</v>
      </c>
      <c r="I87" s="1" t="s">
        <v>22</v>
      </c>
      <c r="J87" s="3">
        <v>-78</v>
      </c>
      <c r="K87" s="1" t="s">
        <v>88</v>
      </c>
      <c r="L87" s="1" t="s">
        <v>22</v>
      </c>
      <c r="M87" s="1" t="s">
        <v>22</v>
      </c>
      <c r="N87" s="1" t="s">
        <v>42</v>
      </c>
      <c r="O87" s="2">
        <v>43100</v>
      </c>
      <c r="P87" s="2">
        <v>43131</v>
      </c>
      <c r="Q87" s="1" t="s">
        <v>23</v>
      </c>
    </row>
    <row r="88" spans="1:17" x14ac:dyDescent="0.25">
      <c r="A88" s="1" t="s">
        <v>41</v>
      </c>
      <c r="B88" s="1" t="s">
        <v>25</v>
      </c>
      <c r="C88" s="1" t="s">
        <v>42</v>
      </c>
      <c r="D88" s="1" t="s">
        <v>539</v>
      </c>
      <c r="E88" s="1" t="s">
        <v>376</v>
      </c>
      <c r="F88" s="1" t="s">
        <v>19</v>
      </c>
      <c r="G88" s="1" t="s">
        <v>357</v>
      </c>
      <c r="H88" s="1" t="s">
        <v>352</v>
      </c>
      <c r="I88" s="1" t="s">
        <v>22</v>
      </c>
      <c r="J88" s="3">
        <v>-32904</v>
      </c>
      <c r="K88" s="1" t="s">
        <v>472</v>
      </c>
      <c r="L88" s="1" t="s">
        <v>22</v>
      </c>
      <c r="M88" s="1" t="s">
        <v>22</v>
      </c>
      <c r="N88" s="1" t="s">
        <v>42</v>
      </c>
      <c r="O88" s="2">
        <v>43100</v>
      </c>
      <c r="P88" s="2">
        <v>43131</v>
      </c>
      <c r="Q88" s="1" t="s">
        <v>23</v>
      </c>
    </row>
    <row r="89" spans="1:17" x14ac:dyDescent="0.25">
      <c r="A89" s="1" t="s">
        <v>41</v>
      </c>
      <c r="B89" s="1" t="s">
        <v>25</v>
      </c>
      <c r="C89" s="1" t="s">
        <v>42</v>
      </c>
      <c r="D89" s="1" t="s">
        <v>539</v>
      </c>
      <c r="E89" s="1" t="s">
        <v>376</v>
      </c>
      <c r="F89" s="1" t="s">
        <v>19</v>
      </c>
      <c r="G89" s="1" t="s">
        <v>357</v>
      </c>
      <c r="H89" s="1" t="s">
        <v>352</v>
      </c>
      <c r="I89" s="1" t="s">
        <v>22</v>
      </c>
      <c r="J89" s="3">
        <v>-172720</v>
      </c>
      <c r="K89" s="1" t="s">
        <v>241</v>
      </c>
      <c r="L89" s="1" t="s">
        <v>22</v>
      </c>
      <c r="M89" s="1" t="s">
        <v>22</v>
      </c>
      <c r="N89" s="1" t="s">
        <v>42</v>
      </c>
      <c r="O89" s="2">
        <v>43100</v>
      </c>
      <c r="P89" s="2">
        <v>43131</v>
      </c>
      <c r="Q89" s="1" t="s">
        <v>23</v>
      </c>
    </row>
    <row r="90" spans="1:17" x14ac:dyDescent="0.25">
      <c r="A90" s="1" t="s">
        <v>41</v>
      </c>
      <c r="B90" s="1" t="s">
        <v>25</v>
      </c>
      <c r="C90" s="1" t="s">
        <v>42</v>
      </c>
      <c r="D90" s="1" t="s">
        <v>539</v>
      </c>
      <c r="E90" s="1" t="s">
        <v>376</v>
      </c>
      <c r="F90" s="1" t="s">
        <v>19</v>
      </c>
      <c r="G90" s="1" t="s">
        <v>357</v>
      </c>
      <c r="H90" s="1" t="s">
        <v>352</v>
      </c>
      <c r="I90" s="1" t="s">
        <v>22</v>
      </c>
      <c r="J90" s="3">
        <v>467</v>
      </c>
      <c r="K90" s="1" t="s">
        <v>530</v>
      </c>
      <c r="L90" s="1" t="s">
        <v>22</v>
      </c>
      <c r="M90" s="1" t="s">
        <v>22</v>
      </c>
      <c r="N90" s="1" t="s">
        <v>42</v>
      </c>
      <c r="O90" s="2">
        <v>43100</v>
      </c>
      <c r="P90" s="2">
        <v>43131</v>
      </c>
      <c r="Q90" s="1" t="s">
        <v>23</v>
      </c>
    </row>
    <row r="91" spans="1:17" x14ac:dyDescent="0.25">
      <c r="A91" s="1" t="s">
        <v>41</v>
      </c>
      <c r="B91" s="1" t="s">
        <v>25</v>
      </c>
      <c r="C91" s="1" t="s">
        <v>42</v>
      </c>
      <c r="D91" s="1" t="s">
        <v>540</v>
      </c>
      <c r="E91" s="1" t="s">
        <v>541</v>
      </c>
      <c r="F91" s="1" t="s">
        <v>19</v>
      </c>
      <c r="G91" s="1" t="s">
        <v>357</v>
      </c>
      <c r="H91" s="1" t="s">
        <v>352</v>
      </c>
      <c r="I91" s="1" t="s">
        <v>22</v>
      </c>
      <c r="J91" s="3">
        <v>-167224</v>
      </c>
      <c r="K91" s="1" t="s">
        <v>472</v>
      </c>
      <c r="L91" s="1" t="s">
        <v>22</v>
      </c>
      <c r="M91" s="1" t="s">
        <v>22</v>
      </c>
      <c r="N91" s="1" t="s">
        <v>42</v>
      </c>
      <c r="O91" s="2">
        <v>43100</v>
      </c>
      <c r="P91" s="2">
        <v>43131</v>
      </c>
      <c r="Q91" s="1" t="s">
        <v>23</v>
      </c>
    </row>
    <row r="92" spans="1:17" x14ac:dyDescent="0.25">
      <c r="A92" s="1" t="s">
        <v>41</v>
      </c>
      <c r="B92" s="1" t="s">
        <v>25</v>
      </c>
      <c r="C92" s="1" t="s">
        <v>42</v>
      </c>
      <c r="D92" s="1" t="s">
        <v>358</v>
      </c>
      <c r="E92" s="1" t="s">
        <v>32</v>
      </c>
      <c r="F92" s="1" t="s">
        <v>19</v>
      </c>
      <c r="G92" s="1" t="s">
        <v>357</v>
      </c>
      <c r="H92" s="1" t="s">
        <v>352</v>
      </c>
      <c r="I92" s="1" t="s">
        <v>22</v>
      </c>
      <c r="J92" s="3">
        <v>30924</v>
      </c>
      <c r="K92" s="1" t="s">
        <v>205</v>
      </c>
      <c r="L92" s="1" t="s">
        <v>22</v>
      </c>
      <c r="M92" s="1" t="s">
        <v>22</v>
      </c>
      <c r="N92" s="1" t="s">
        <v>42</v>
      </c>
      <c r="O92" s="2">
        <v>43100</v>
      </c>
      <c r="P92" s="2">
        <v>43131</v>
      </c>
      <c r="Q92" s="1" t="s">
        <v>23</v>
      </c>
    </row>
    <row r="93" spans="1:17" x14ac:dyDescent="0.25">
      <c r="A93" s="1" t="s">
        <v>41</v>
      </c>
      <c r="B93" s="1" t="s">
        <v>25</v>
      </c>
      <c r="C93" s="1" t="s">
        <v>42</v>
      </c>
      <c r="D93" s="1" t="s">
        <v>358</v>
      </c>
      <c r="E93" s="1" t="s">
        <v>32</v>
      </c>
      <c r="F93" s="1" t="s">
        <v>19</v>
      </c>
      <c r="G93" s="1" t="s">
        <v>357</v>
      </c>
      <c r="H93" s="1" t="s">
        <v>352</v>
      </c>
      <c r="I93" s="1" t="s">
        <v>22</v>
      </c>
      <c r="J93" s="3">
        <v>-70917</v>
      </c>
      <c r="K93" s="1" t="s">
        <v>241</v>
      </c>
      <c r="L93" s="1" t="s">
        <v>22</v>
      </c>
      <c r="M93" s="1" t="s">
        <v>22</v>
      </c>
      <c r="N93" s="1" t="s">
        <v>42</v>
      </c>
      <c r="O93" s="2">
        <v>43100</v>
      </c>
      <c r="P93" s="2">
        <v>43131</v>
      </c>
      <c r="Q93" s="1" t="s">
        <v>23</v>
      </c>
    </row>
    <row r="94" spans="1:17" x14ac:dyDescent="0.25">
      <c r="A94" s="1" t="s">
        <v>41</v>
      </c>
      <c r="B94" s="1" t="s">
        <v>25</v>
      </c>
      <c r="C94" s="1" t="s">
        <v>42</v>
      </c>
      <c r="D94" s="1" t="s">
        <v>534</v>
      </c>
      <c r="E94" s="1" t="s">
        <v>535</v>
      </c>
      <c r="F94" s="1" t="s">
        <v>19</v>
      </c>
      <c r="G94" s="1" t="s">
        <v>357</v>
      </c>
      <c r="H94" s="1" t="s">
        <v>352</v>
      </c>
      <c r="I94" s="1" t="s">
        <v>22</v>
      </c>
      <c r="J94" s="3">
        <v>1</v>
      </c>
      <c r="K94" s="1" t="s">
        <v>205</v>
      </c>
      <c r="L94" s="1" t="s">
        <v>22</v>
      </c>
      <c r="M94" s="1" t="s">
        <v>22</v>
      </c>
      <c r="N94" s="1" t="s">
        <v>42</v>
      </c>
      <c r="O94" s="2">
        <v>43100</v>
      </c>
      <c r="P94" s="2">
        <v>43131</v>
      </c>
      <c r="Q94" s="1" t="s">
        <v>23</v>
      </c>
    </row>
    <row r="95" spans="1:17" x14ac:dyDescent="0.25">
      <c r="A95" s="1" t="s">
        <v>41</v>
      </c>
      <c r="B95" s="1" t="s">
        <v>25</v>
      </c>
      <c r="C95" s="1" t="s">
        <v>42</v>
      </c>
      <c r="D95" s="1" t="s">
        <v>550</v>
      </c>
      <c r="E95" s="1" t="s">
        <v>71</v>
      </c>
      <c r="F95" s="1" t="s">
        <v>19</v>
      </c>
      <c r="G95" s="1" t="s">
        <v>357</v>
      </c>
      <c r="H95" s="1" t="s">
        <v>354</v>
      </c>
      <c r="I95" s="1" t="s">
        <v>22</v>
      </c>
      <c r="J95" s="3">
        <v>57721</v>
      </c>
      <c r="K95" s="1" t="s">
        <v>84</v>
      </c>
      <c r="L95" s="1" t="s">
        <v>22</v>
      </c>
      <c r="M95" s="1" t="s">
        <v>22</v>
      </c>
      <c r="N95" s="1" t="s">
        <v>42</v>
      </c>
      <c r="O95" s="2">
        <v>43100</v>
      </c>
      <c r="P95" s="2">
        <v>43131</v>
      </c>
      <c r="Q95" s="1" t="s">
        <v>23</v>
      </c>
    </row>
    <row r="96" spans="1:17" x14ac:dyDescent="0.25">
      <c r="A96" s="1" t="s">
        <v>41</v>
      </c>
      <c r="B96" s="1" t="s">
        <v>25</v>
      </c>
      <c r="C96" s="1" t="s">
        <v>42</v>
      </c>
      <c r="D96" s="1" t="s">
        <v>536</v>
      </c>
      <c r="E96" s="1" t="s">
        <v>71</v>
      </c>
      <c r="F96" s="1" t="s">
        <v>19</v>
      </c>
      <c r="G96" s="1" t="s">
        <v>357</v>
      </c>
      <c r="H96" s="1" t="s">
        <v>352</v>
      </c>
      <c r="I96" s="1" t="s">
        <v>22</v>
      </c>
      <c r="J96" s="3">
        <v>5</v>
      </c>
      <c r="K96" s="1" t="s">
        <v>205</v>
      </c>
      <c r="L96" s="1" t="s">
        <v>22</v>
      </c>
      <c r="M96" s="1" t="s">
        <v>22</v>
      </c>
      <c r="N96" s="1" t="s">
        <v>42</v>
      </c>
      <c r="O96" s="2">
        <v>43100</v>
      </c>
      <c r="P96" s="2">
        <v>43131</v>
      </c>
      <c r="Q96" s="1" t="s">
        <v>23</v>
      </c>
    </row>
    <row r="97" spans="1:17" x14ac:dyDescent="0.25">
      <c r="A97" s="1" t="s">
        <v>41</v>
      </c>
      <c r="B97" s="1" t="s">
        <v>25</v>
      </c>
      <c r="C97" s="1" t="s">
        <v>42</v>
      </c>
      <c r="D97" s="1" t="s">
        <v>537</v>
      </c>
      <c r="E97" s="1" t="s">
        <v>538</v>
      </c>
      <c r="F97" s="1" t="s">
        <v>19</v>
      </c>
      <c r="G97" s="1" t="s">
        <v>357</v>
      </c>
      <c r="H97" s="1" t="s">
        <v>352</v>
      </c>
      <c r="I97" s="1" t="s">
        <v>22</v>
      </c>
      <c r="J97" s="3">
        <v>55622</v>
      </c>
      <c r="K97" s="1" t="s">
        <v>88</v>
      </c>
      <c r="L97" s="1" t="s">
        <v>22</v>
      </c>
      <c r="M97" s="1" t="s">
        <v>22</v>
      </c>
      <c r="N97" s="1" t="s">
        <v>42</v>
      </c>
      <c r="O97" s="2">
        <v>43100</v>
      </c>
      <c r="P97" s="2">
        <v>43131</v>
      </c>
      <c r="Q97" s="1" t="s">
        <v>23</v>
      </c>
    </row>
    <row r="98" spans="1:17" x14ac:dyDescent="0.25">
      <c r="A98" s="1" t="s">
        <v>41</v>
      </c>
      <c r="B98" s="1" t="s">
        <v>25</v>
      </c>
      <c r="C98" s="1" t="s">
        <v>42</v>
      </c>
      <c r="D98" s="1" t="s">
        <v>537</v>
      </c>
      <c r="E98" s="1" t="s">
        <v>538</v>
      </c>
      <c r="F98" s="1" t="s">
        <v>19</v>
      </c>
      <c r="G98" s="1" t="s">
        <v>357</v>
      </c>
      <c r="H98" s="1" t="s">
        <v>352</v>
      </c>
      <c r="I98" s="1" t="s">
        <v>22</v>
      </c>
      <c r="J98" s="3">
        <v>23520</v>
      </c>
      <c r="K98" s="1" t="s">
        <v>200</v>
      </c>
      <c r="L98" s="1" t="s">
        <v>22</v>
      </c>
      <c r="M98" s="1" t="s">
        <v>22</v>
      </c>
      <c r="N98" s="1" t="s">
        <v>42</v>
      </c>
      <c r="O98" s="2">
        <v>43100</v>
      </c>
      <c r="P98" s="2">
        <v>43131</v>
      </c>
      <c r="Q98" s="1" t="s">
        <v>23</v>
      </c>
    </row>
    <row r="99" spans="1:17" x14ac:dyDescent="0.25">
      <c r="A99" s="1" t="s">
        <v>41</v>
      </c>
      <c r="B99" s="1" t="s">
        <v>25</v>
      </c>
      <c r="C99" s="1" t="s">
        <v>42</v>
      </c>
      <c r="D99" s="1" t="s">
        <v>544</v>
      </c>
      <c r="E99" s="1" t="s">
        <v>371</v>
      </c>
      <c r="F99" s="1" t="s">
        <v>19</v>
      </c>
      <c r="G99" s="1" t="s">
        <v>357</v>
      </c>
      <c r="H99" s="1" t="s">
        <v>352</v>
      </c>
      <c r="I99" s="1" t="s">
        <v>22</v>
      </c>
      <c r="J99" s="3">
        <v>4427</v>
      </c>
      <c r="K99" s="1" t="s">
        <v>88</v>
      </c>
      <c r="L99" s="1" t="s">
        <v>22</v>
      </c>
      <c r="M99" s="1" t="s">
        <v>22</v>
      </c>
      <c r="N99" s="1" t="s">
        <v>42</v>
      </c>
      <c r="O99" s="2">
        <v>43100</v>
      </c>
      <c r="P99" s="2">
        <v>43131</v>
      </c>
      <c r="Q99" s="1" t="s">
        <v>23</v>
      </c>
    </row>
    <row r="100" spans="1:17" x14ac:dyDescent="0.25">
      <c r="A100" s="1" t="s">
        <v>41</v>
      </c>
      <c r="B100" s="1" t="s">
        <v>25</v>
      </c>
      <c r="C100" s="1" t="s">
        <v>42</v>
      </c>
      <c r="D100" s="1" t="s">
        <v>539</v>
      </c>
      <c r="E100" s="1" t="s">
        <v>376</v>
      </c>
      <c r="F100" s="1" t="s">
        <v>19</v>
      </c>
      <c r="G100" s="1" t="s">
        <v>357</v>
      </c>
      <c r="H100" s="1" t="s">
        <v>352</v>
      </c>
      <c r="I100" s="1" t="s">
        <v>22</v>
      </c>
      <c r="J100" s="3">
        <v>-31419</v>
      </c>
      <c r="K100" s="1" t="s">
        <v>200</v>
      </c>
      <c r="L100" s="1" t="s">
        <v>22</v>
      </c>
      <c r="M100" s="1" t="s">
        <v>22</v>
      </c>
      <c r="N100" s="1" t="s">
        <v>42</v>
      </c>
      <c r="O100" s="2">
        <v>43100</v>
      </c>
      <c r="P100" s="2">
        <v>43131</v>
      </c>
      <c r="Q100" s="1" t="s">
        <v>23</v>
      </c>
    </row>
    <row r="101" spans="1:17" x14ac:dyDescent="0.25">
      <c r="A101" s="1" t="s">
        <v>41</v>
      </c>
      <c r="B101" s="1" t="s">
        <v>25</v>
      </c>
      <c r="C101" s="1" t="s">
        <v>42</v>
      </c>
      <c r="D101" s="1" t="s">
        <v>548</v>
      </c>
      <c r="E101" s="1" t="s">
        <v>549</v>
      </c>
      <c r="F101" s="1" t="s">
        <v>19</v>
      </c>
      <c r="G101" s="1" t="s">
        <v>357</v>
      </c>
      <c r="H101" s="1" t="s">
        <v>352</v>
      </c>
      <c r="I101" s="1" t="s">
        <v>22</v>
      </c>
      <c r="J101" s="3">
        <v>-2492</v>
      </c>
      <c r="K101" s="1" t="s">
        <v>241</v>
      </c>
      <c r="L101" s="1" t="s">
        <v>22</v>
      </c>
      <c r="M101" s="1" t="s">
        <v>22</v>
      </c>
      <c r="N101" s="1" t="s">
        <v>42</v>
      </c>
      <c r="O101" s="2">
        <v>43100</v>
      </c>
      <c r="P101" s="2">
        <v>43131</v>
      </c>
      <c r="Q101" s="1" t="s">
        <v>23</v>
      </c>
    </row>
    <row r="102" spans="1:17" x14ac:dyDescent="0.25">
      <c r="A102" s="1" t="s">
        <v>41</v>
      </c>
      <c r="B102" s="1" t="s">
        <v>25</v>
      </c>
      <c r="C102" s="1" t="s">
        <v>42</v>
      </c>
      <c r="D102" s="1" t="s">
        <v>551</v>
      </c>
      <c r="E102" s="1" t="s">
        <v>541</v>
      </c>
      <c r="F102" s="1" t="s">
        <v>19</v>
      </c>
      <c r="G102" s="1" t="s">
        <v>357</v>
      </c>
      <c r="H102" s="1" t="s">
        <v>354</v>
      </c>
      <c r="I102" s="1" t="s">
        <v>22</v>
      </c>
      <c r="J102" s="3">
        <v>463096</v>
      </c>
      <c r="K102" s="1" t="s">
        <v>84</v>
      </c>
      <c r="L102" s="1" t="s">
        <v>22</v>
      </c>
      <c r="M102" s="1" t="s">
        <v>22</v>
      </c>
      <c r="N102" s="1" t="s">
        <v>42</v>
      </c>
      <c r="O102" s="2">
        <v>43100</v>
      </c>
      <c r="P102" s="2">
        <v>43131</v>
      </c>
      <c r="Q102" s="1" t="s">
        <v>23</v>
      </c>
    </row>
    <row r="103" spans="1:17" x14ac:dyDescent="0.25">
      <c r="A103" s="1" t="s">
        <v>41</v>
      </c>
      <c r="B103" s="1" t="s">
        <v>25</v>
      </c>
      <c r="C103" s="1" t="s">
        <v>42</v>
      </c>
      <c r="D103" s="1" t="s">
        <v>534</v>
      </c>
      <c r="E103" s="1" t="s">
        <v>535</v>
      </c>
      <c r="F103" s="1" t="s">
        <v>19</v>
      </c>
      <c r="G103" s="1" t="s">
        <v>357</v>
      </c>
      <c r="H103" s="1" t="s">
        <v>352</v>
      </c>
      <c r="I103" s="1" t="s">
        <v>22</v>
      </c>
      <c r="J103" s="3">
        <v>-166934</v>
      </c>
      <c r="K103" s="1" t="s">
        <v>225</v>
      </c>
      <c r="L103" s="1" t="s">
        <v>22</v>
      </c>
      <c r="M103" s="1" t="s">
        <v>22</v>
      </c>
      <c r="N103" s="1" t="s">
        <v>42</v>
      </c>
      <c r="O103" s="2">
        <v>43100</v>
      </c>
      <c r="P103" s="2">
        <v>43131</v>
      </c>
      <c r="Q103" s="1" t="s">
        <v>23</v>
      </c>
    </row>
    <row r="104" spans="1:17" x14ac:dyDescent="0.25">
      <c r="A104" s="1" t="s">
        <v>41</v>
      </c>
      <c r="B104" s="1" t="s">
        <v>25</v>
      </c>
      <c r="C104" s="1" t="s">
        <v>42</v>
      </c>
      <c r="D104" s="1" t="s">
        <v>544</v>
      </c>
      <c r="E104" s="1" t="s">
        <v>371</v>
      </c>
      <c r="F104" s="1" t="s">
        <v>19</v>
      </c>
      <c r="G104" s="1" t="s">
        <v>357</v>
      </c>
      <c r="H104" s="1" t="s">
        <v>352</v>
      </c>
      <c r="I104" s="1" t="s">
        <v>22</v>
      </c>
      <c r="J104" s="3">
        <v>-487</v>
      </c>
      <c r="K104" s="1" t="s">
        <v>115</v>
      </c>
      <c r="L104" s="1" t="s">
        <v>22</v>
      </c>
      <c r="M104" s="1" t="s">
        <v>22</v>
      </c>
      <c r="N104" s="1" t="s">
        <v>42</v>
      </c>
      <c r="O104" s="2">
        <v>43100</v>
      </c>
      <c r="P104" s="2">
        <v>43131</v>
      </c>
      <c r="Q104" s="1" t="s">
        <v>23</v>
      </c>
    </row>
    <row r="105" spans="1:17" x14ac:dyDescent="0.25">
      <c r="A105" s="1" t="s">
        <v>41</v>
      </c>
      <c r="B105" s="1" t="s">
        <v>25</v>
      </c>
      <c r="C105" s="1" t="s">
        <v>42</v>
      </c>
      <c r="D105" s="1" t="s">
        <v>540</v>
      </c>
      <c r="E105" s="1" t="s">
        <v>541</v>
      </c>
      <c r="F105" s="1" t="s">
        <v>19</v>
      </c>
      <c r="G105" s="1" t="s">
        <v>357</v>
      </c>
      <c r="H105" s="1" t="s">
        <v>352</v>
      </c>
      <c r="I105" s="1" t="s">
        <v>22</v>
      </c>
      <c r="J105" s="3">
        <v>-260609</v>
      </c>
      <c r="K105" s="1" t="s">
        <v>225</v>
      </c>
      <c r="L105" s="1" t="s">
        <v>22</v>
      </c>
      <c r="M105" s="1" t="s">
        <v>22</v>
      </c>
      <c r="N105" s="1" t="s">
        <v>42</v>
      </c>
      <c r="O105" s="2">
        <v>43100</v>
      </c>
      <c r="P105" s="2">
        <v>43131</v>
      </c>
      <c r="Q105" s="1" t="s">
        <v>23</v>
      </c>
    </row>
    <row r="106" spans="1:17" x14ac:dyDescent="0.25">
      <c r="A106" s="1" t="s">
        <v>41</v>
      </c>
      <c r="B106" s="1" t="s">
        <v>25</v>
      </c>
      <c r="C106" s="1" t="s">
        <v>106</v>
      </c>
      <c r="D106" s="1" t="s">
        <v>544</v>
      </c>
      <c r="E106" s="1" t="s">
        <v>371</v>
      </c>
      <c r="F106" s="1" t="s">
        <v>19</v>
      </c>
      <c r="G106" s="1" t="s">
        <v>357</v>
      </c>
      <c r="H106" s="1" t="s">
        <v>352</v>
      </c>
      <c r="I106" s="1" t="s">
        <v>22</v>
      </c>
      <c r="J106" s="3">
        <v>4519</v>
      </c>
      <c r="K106" s="1" t="s">
        <v>116</v>
      </c>
      <c r="L106" s="1" t="s">
        <v>22</v>
      </c>
      <c r="M106" s="1" t="s">
        <v>22</v>
      </c>
      <c r="N106" s="1" t="s">
        <v>106</v>
      </c>
      <c r="O106" s="2">
        <v>43100</v>
      </c>
      <c r="P106" s="2">
        <v>43147</v>
      </c>
      <c r="Q106" s="1" t="s">
        <v>23</v>
      </c>
    </row>
    <row r="107" spans="1:17" x14ac:dyDescent="0.25">
      <c r="A107" s="1" t="s">
        <v>41</v>
      </c>
      <c r="B107" s="1" t="s">
        <v>25</v>
      </c>
      <c r="C107" s="1" t="s">
        <v>106</v>
      </c>
      <c r="D107" s="1" t="s">
        <v>358</v>
      </c>
      <c r="E107" s="1" t="s">
        <v>32</v>
      </c>
      <c r="F107" s="1" t="s">
        <v>19</v>
      </c>
      <c r="G107" s="1" t="s">
        <v>357</v>
      </c>
      <c r="H107" s="1" t="s">
        <v>352</v>
      </c>
      <c r="I107" s="1" t="s">
        <v>22</v>
      </c>
      <c r="J107" s="3">
        <v>1766</v>
      </c>
      <c r="K107" s="1" t="s">
        <v>116</v>
      </c>
      <c r="L107" s="1" t="s">
        <v>22</v>
      </c>
      <c r="M107" s="1" t="s">
        <v>22</v>
      </c>
      <c r="N107" s="1" t="s">
        <v>106</v>
      </c>
      <c r="O107" s="2">
        <v>43100</v>
      </c>
      <c r="P107" s="2">
        <v>43147</v>
      </c>
      <c r="Q107" s="1" t="s">
        <v>23</v>
      </c>
    </row>
    <row r="108" spans="1:17" x14ac:dyDescent="0.25">
      <c r="A108" s="1" t="s">
        <v>41</v>
      </c>
      <c r="B108" s="1" t="s">
        <v>25</v>
      </c>
      <c r="C108" s="1" t="s">
        <v>42</v>
      </c>
      <c r="D108" s="1" t="s">
        <v>534</v>
      </c>
      <c r="E108" s="1" t="s">
        <v>535</v>
      </c>
      <c r="F108" s="1" t="s">
        <v>19</v>
      </c>
      <c r="G108" s="1" t="s">
        <v>357</v>
      </c>
      <c r="H108" s="1" t="s">
        <v>352</v>
      </c>
      <c r="I108" s="1" t="s">
        <v>22</v>
      </c>
      <c r="J108" s="3">
        <v>-14851</v>
      </c>
      <c r="K108" s="1" t="s">
        <v>115</v>
      </c>
      <c r="L108" s="1" t="s">
        <v>22</v>
      </c>
      <c r="M108" s="1" t="s">
        <v>22</v>
      </c>
      <c r="N108" s="1" t="s">
        <v>42</v>
      </c>
      <c r="O108" s="2">
        <v>43100</v>
      </c>
      <c r="P108" s="2">
        <v>43131</v>
      </c>
      <c r="Q108" s="1" t="s">
        <v>23</v>
      </c>
    </row>
    <row r="109" spans="1:17" x14ac:dyDescent="0.25">
      <c r="A109" s="1" t="s">
        <v>41</v>
      </c>
      <c r="B109" s="1" t="s">
        <v>25</v>
      </c>
      <c r="C109" s="1" t="s">
        <v>42</v>
      </c>
      <c r="D109" s="1" t="s">
        <v>539</v>
      </c>
      <c r="E109" s="1" t="s">
        <v>376</v>
      </c>
      <c r="F109" s="1" t="s">
        <v>19</v>
      </c>
      <c r="G109" s="1" t="s">
        <v>357</v>
      </c>
      <c r="H109" s="1" t="s">
        <v>352</v>
      </c>
      <c r="I109" s="1" t="s">
        <v>22</v>
      </c>
      <c r="J109" s="3">
        <v>23663</v>
      </c>
      <c r="K109" s="1" t="s">
        <v>217</v>
      </c>
      <c r="L109" s="1" t="s">
        <v>22</v>
      </c>
      <c r="M109" s="1" t="s">
        <v>22</v>
      </c>
      <c r="N109" s="1" t="s">
        <v>42</v>
      </c>
      <c r="O109" s="2">
        <v>43100</v>
      </c>
      <c r="P109" s="2">
        <v>43131</v>
      </c>
      <c r="Q109" s="1" t="s">
        <v>23</v>
      </c>
    </row>
    <row r="110" spans="1:17" x14ac:dyDescent="0.25">
      <c r="A110" s="1" t="s">
        <v>41</v>
      </c>
      <c r="B110" s="1" t="s">
        <v>25</v>
      </c>
      <c r="C110" s="1" t="s">
        <v>42</v>
      </c>
      <c r="D110" s="1" t="s">
        <v>542</v>
      </c>
      <c r="E110" s="1" t="s">
        <v>543</v>
      </c>
      <c r="F110" s="1" t="s">
        <v>19</v>
      </c>
      <c r="G110" s="1" t="s">
        <v>357</v>
      </c>
      <c r="H110" s="1" t="s">
        <v>352</v>
      </c>
      <c r="I110" s="1" t="s">
        <v>22</v>
      </c>
      <c r="J110" s="3">
        <v>-156</v>
      </c>
      <c r="K110" s="1" t="s">
        <v>115</v>
      </c>
      <c r="L110" s="1" t="s">
        <v>22</v>
      </c>
      <c r="M110" s="1" t="s">
        <v>22</v>
      </c>
      <c r="N110" s="1" t="s">
        <v>42</v>
      </c>
      <c r="O110" s="2">
        <v>43100</v>
      </c>
      <c r="P110" s="2">
        <v>43131</v>
      </c>
      <c r="Q110" s="1" t="s">
        <v>23</v>
      </c>
    </row>
    <row r="111" spans="1:17" x14ac:dyDescent="0.25">
      <c r="A111" s="1" t="s">
        <v>41</v>
      </c>
      <c r="B111" s="1" t="s">
        <v>25</v>
      </c>
      <c r="C111" s="1" t="s">
        <v>42</v>
      </c>
      <c r="D111" s="1" t="s">
        <v>359</v>
      </c>
      <c r="E111" s="1" t="s">
        <v>18</v>
      </c>
      <c r="F111" s="1" t="s">
        <v>19</v>
      </c>
      <c r="G111" s="1" t="s">
        <v>357</v>
      </c>
      <c r="H111" s="1" t="s">
        <v>352</v>
      </c>
      <c r="I111" s="1" t="s">
        <v>22</v>
      </c>
      <c r="J111" s="3">
        <v>-5539</v>
      </c>
      <c r="K111" s="1" t="s">
        <v>115</v>
      </c>
      <c r="L111" s="1" t="s">
        <v>22</v>
      </c>
      <c r="M111" s="1" t="s">
        <v>22</v>
      </c>
      <c r="N111" s="1" t="s">
        <v>42</v>
      </c>
      <c r="O111" s="2">
        <v>43100</v>
      </c>
      <c r="P111" s="2">
        <v>43131</v>
      </c>
      <c r="Q111" s="1" t="s">
        <v>23</v>
      </c>
    </row>
    <row r="112" spans="1:17" x14ac:dyDescent="0.25">
      <c r="A112" s="1" t="s">
        <v>41</v>
      </c>
      <c r="B112" s="1" t="s">
        <v>25</v>
      </c>
      <c r="C112" s="1" t="s">
        <v>106</v>
      </c>
      <c r="D112" s="1" t="s">
        <v>536</v>
      </c>
      <c r="E112" s="1" t="s">
        <v>71</v>
      </c>
      <c r="F112" s="1" t="s">
        <v>19</v>
      </c>
      <c r="G112" s="1" t="s">
        <v>357</v>
      </c>
      <c r="H112" s="1" t="s">
        <v>352</v>
      </c>
      <c r="I112" s="1" t="s">
        <v>22</v>
      </c>
      <c r="J112" s="3">
        <v>5664</v>
      </c>
      <c r="K112" s="1" t="s">
        <v>116</v>
      </c>
      <c r="L112" s="1" t="s">
        <v>22</v>
      </c>
      <c r="M112" s="1" t="s">
        <v>22</v>
      </c>
      <c r="N112" s="1" t="s">
        <v>106</v>
      </c>
      <c r="O112" s="2">
        <v>43100</v>
      </c>
      <c r="P112" s="2">
        <v>43147</v>
      </c>
      <c r="Q112" s="1" t="s">
        <v>23</v>
      </c>
    </row>
    <row r="113" spans="1:17" x14ac:dyDescent="0.25">
      <c r="A113" s="1" t="s">
        <v>41</v>
      </c>
      <c r="B113" s="1" t="s">
        <v>25</v>
      </c>
      <c r="C113" s="1" t="s">
        <v>106</v>
      </c>
      <c r="D113" s="1" t="s">
        <v>545</v>
      </c>
      <c r="E113" s="1" t="s">
        <v>376</v>
      </c>
      <c r="F113" s="1" t="s">
        <v>19</v>
      </c>
      <c r="G113" s="1" t="s">
        <v>357</v>
      </c>
      <c r="H113" s="1" t="s">
        <v>354</v>
      </c>
      <c r="I113" s="1" t="s">
        <v>22</v>
      </c>
      <c r="J113" s="3">
        <v>-14725</v>
      </c>
      <c r="K113" s="1" t="s">
        <v>116</v>
      </c>
      <c r="L113" s="1" t="s">
        <v>22</v>
      </c>
      <c r="M113" s="1" t="s">
        <v>22</v>
      </c>
      <c r="N113" s="1" t="s">
        <v>106</v>
      </c>
      <c r="O113" s="2">
        <v>43100</v>
      </c>
      <c r="P113" s="2">
        <v>43147</v>
      </c>
      <c r="Q113" s="1" t="s">
        <v>23</v>
      </c>
    </row>
    <row r="114" spans="1:17" x14ac:dyDescent="0.25">
      <c r="A114" s="1" t="s">
        <v>41</v>
      </c>
      <c r="B114" s="1" t="s">
        <v>25</v>
      </c>
      <c r="C114" s="1" t="s">
        <v>106</v>
      </c>
      <c r="D114" s="1" t="s">
        <v>358</v>
      </c>
      <c r="E114" s="1" t="s">
        <v>32</v>
      </c>
      <c r="F114" s="1" t="s">
        <v>19</v>
      </c>
      <c r="G114" s="1" t="s">
        <v>357</v>
      </c>
      <c r="H114" s="1" t="s">
        <v>352</v>
      </c>
      <c r="I114" s="1" t="s">
        <v>22</v>
      </c>
      <c r="J114" s="3">
        <v>59584</v>
      </c>
      <c r="K114" s="1" t="s">
        <v>116</v>
      </c>
      <c r="L114" s="1" t="s">
        <v>22</v>
      </c>
      <c r="M114" s="1" t="s">
        <v>22</v>
      </c>
      <c r="N114" s="1" t="s">
        <v>106</v>
      </c>
      <c r="O114" s="2">
        <v>43100</v>
      </c>
      <c r="P114" s="2">
        <v>43147</v>
      </c>
      <c r="Q114" s="1" t="s">
        <v>23</v>
      </c>
    </row>
    <row r="115" spans="1:17" x14ac:dyDescent="0.25">
      <c r="A115" s="1" t="s">
        <v>41</v>
      </c>
      <c r="B115" s="1" t="s">
        <v>25</v>
      </c>
      <c r="C115" s="1" t="s">
        <v>42</v>
      </c>
      <c r="D115" s="1" t="s">
        <v>537</v>
      </c>
      <c r="E115" s="1" t="s">
        <v>538</v>
      </c>
      <c r="F115" s="1" t="s">
        <v>19</v>
      </c>
      <c r="G115" s="1" t="s">
        <v>357</v>
      </c>
      <c r="H115" s="1" t="s">
        <v>352</v>
      </c>
      <c r="I115" s="1" t="s">
        <v>22</v>
      </c>
      <c r="J115" s="3">
        <v>-425215</v>
      </c>
      <c r="K115" s="1" t="s">
        <v>225</v>
      </c>
      <c r="L115" s="1" t="s">
        <v>22</v>
      </c>
      <c r="M115" s="1" t="s">
        <v>22</v>
      </c>
      <c r="N115" s="1" t="s">
        <v>42</v>
      </c>
      <c r="O115" s="2">
        <v>43100</v>
      </c>
      <c r="P115" s="2">
        <v>43131</v>
      </c>
      <c r="Q115" s="1" t="s">
        <v>23</v>
      </c>
    </row>
    <row r="116" spans="1:17" x14ac:dyDescent="0.25">
      <c r="A116" s="1" t="s">
        <v>41</v>
      </c>
      <c r="B116" s="1" t="s">
        <v>25</v>
      </c>
      <c r="C116" s="1" t="s">
        <v>42</v>
      </c>
      <c r="D116" s="1" t="s">
        <v>537</v>
      </c>
      <c r="E116" s="1" t="s">
        <v>538</v>
      </c>
      <c r="F116" s="1" t="s">
        <v>19</v>
      </c>
      <c r="G116" s="1" t="s">
        <v>357</v>
      </c>
      <c r="H116" s="1" t="s">
        <v>352</v>
      </c>
      <c r="I116" s="1" t="s">
        <v>22</v>
      </c>
      <c r="J116" s="3">
        <v>-54160</v>
      </c>
      <c r="K116" s="1" t="s">
        <v>115</v>
      </c>
      <c r="L116" s="1" t="s">
        <v>22</v>
      </c>
      <c r="M116" s="1" t="s">
        <v>22</v>
      </c>
      <c r="N116" s="1" t="s">
        <v>42</v>
      </c>
      <c r="O116" s="2">
        <v>43100</v>
      </c>
      <c r="P116" s="2">
        <v>43131</v>
      </c>
      <c r="Q116" s="1" t="s">
        <v>23</v>
      </c>
    </row>
    <row r="117" spans="1:17" x14ac:dyDescent="0.25">
      <c r="A117" s="1" t="s">
        <v>41</v>
      </c>
      <c r="B117" s="1" t="s">
        <v>25</v>
      </c>
      <c r="C117" s="1" t="s">
        <v>42</v>
      </c>
      <c r="D117" s="1" t="s">
        <v>544</v>
      </c>
      <c r="E117" s="1" t="s">
        <v>371</v>
      </c>
      <c r="F117" s="1" t="s">
        <v>19</v>
      </c>
      <c r="G117" s="1" t="s">
        <v>357</v>
      </c>
      <c r="H117" s="1" t="s">
        <v>352</v>
      </c>
      <c r="I117" s="1" t="s">
        <v>22</v>
      </c>
      <c r="J117" s="3">
        <v>-136391</v>
      </c>
      <c r="K117" s="1" t="s">
        <v>560</v>
      </c>
      <c r="L117" s="1" t="s">
        <v>22</v>
      </c>
      <c r="M117" s="1" t="s">
        <v>22</v>
      </c>
      <c r="N117" s="1" t="s">
        <v>42</v>
      </c>
      <c r="O117" s="2">
        <v>43100</v>
      </c>
      <c r="P117" s="2">
        <v>43131</v>
      </c>
      <c r="Q117" s="1" t="s">
        <v>23</v>
      </c>
    </row>
    <row r="118" spans="1:17" x14ac:dyDescent="0.25">
      <c r="A118" s="1" t="s">
        <v>41</v>
      </c>
      <c r="B118" s="1" t="s">
        <v>25</v>
      </c>
      <c r="C118" s="1" t="s">
        <v>42</v>
      </c>
      <c r="D118" s="1" t="s">
        <v>539</v>
      </c>
      <c r="E118" s="1" t="s">
        <v>376</v>
      </c>
      <c r="F118" s="1" t="s">
        <v>19</v>
      </c>
      <c r="G118" s="1" t="s">
        <v>357</v>
      </c>
      <c r="H118" s="1" t="s">
        <v>352</v>
      </c>
      <c r="I118" s="1" t="s">
        <v>22</v>
      </c>
      <c r="J118" s="3">
        <v>-129425</v>
      </c>
      <c r="K118" s="1" t="s">
        <v>225</v>
      </c>
      <c r="L118" s="1" t="s">
        <v>22</v>
      </c>
      <c r="M118" s="1" t="s">
        <v>22</v>
      </c>
      <c r="N118" s="1" t="s">
        <v>42</v>
      </c>
      <c r="O118" s="2">
        <v>43100</v>
      </c>
      <c r="P118" s="2">
        <v>43131</v>
      </c>
      <c r="Q118" s="1" t="s">
        <v>23</v>
      </c>
    </row>
    <row r="119" spans="1:17" x14ac:dyDescent="0.25">
      <c r="A119" s="1" t="s">
        <v>41</v>
      </c>
      <c r="B119" s="1" t="s">
        <v>25</v>
      </c>
      <c r="C119" s="1" t="s">
        <v>42</v>
      </c>
      <c r="D119" s="1" t="s">
        <v>359</v>
      </c>
      <c r="E119" s="1" t="s">
        <v>18</v>
      </c>
      <c r="F119" s="1" t="s">
        <v>19</v>
      </c>
      <c r="G119" s="1" t="s">
        <v>357</v>
      </c>
      <c r="H119" s="1" t="s">
        <v>352</v>
      </c>
      <c r="I119" s="1" t="s">
        <v>22</v>
      </c>
      <c r="J119" s="3">
        <v>-24451</v>
      </c>
      <c r="K119" s="1" t="s">
        <v>217</v>
      </c>
      <c r="L119" s="1" t="s">
        <v>22</v>
      </c>
      <c r="M119" s="1" t="s">
        <v>22</v>
      </c>
      <c r="N119" s="1" t="s">
        <v>42</v>
      </c>
      <c r="O119" s="2">
        <v>43100</v>
      </c>
      <c r="P119" s="2">
        <v>43131</v>
      </c>
      <c r="Q119" s="1" t="s">
        <v>23</v>
      </c>
    </row>
    <row r="120" spans="1:17" x14ac:dyDescent="0.25">
      <c r="A120" s="1" t="s">
        <v>41</v>
      </c>
      <c r="B120" s="1" t="s">
        <v>25</v>
      </c>
      <c r="C120" s="1" t="s">
        <v>106</v>
      </c>
      <c r="D120" s="1" t="s">
        <v>536</v>
      </c>
      <c r="E120" s="1" t="s">
        <v>71</v>
      </c>
      <c r="F120" s="1" t="s">
        <v>19</v>
      </c>
      <c r="G120" s="1" t="s">
        <v>357</v>
      </c>
      <c r="H120" s="1" t="s">
        <v>352</v>
      </c>
      <c r="I120" s="1" t="s">
        <v>22</v>
      </c>
      <c r="J120" s="3">
        <v>206681</v>
      </c>
      <c r="K120" s="1" t="s">
        <v>116</v>
      </c>
      <c r="L120" s="1" t="s">
        <v>22</v>
      </c>
      <c r="M120" s="1" t="s">
        <v>22</v>
      </c>
      <c r="N120" s="1" t="s">
        <v>106</v>
      </c>
      <c r="O120" s="2">
        <v>43100</v>
      </c>
      <c r="P120" s="2">
        <v>43147</v>
      </c>
      <c r="Q120" s="1" t="s">
        <v>23</v>
      </c>
    </row>
    <row r="121" spans="1:17" x14ac:dyDescent="0.25">
      <c r="A121" s="1" t="s">
        <v>41</v>
      </c>
      <c r="B121" s="1" t="s">
        <v>25</v>
      </c>
      <c r="C121" s="1" t="s">
        <v>106</v>
      </c>
      <c r="D121" s="1" t="s">
        <v>539</v>
      </c>
      <c r="E121" s="1" t="s">
        <v>376</v>
      </c>
      <c r="F121" s="1" t="s">
        <v>19</v>
      </c>
      <c r="G121" s="1" t="s">
        <v>357</v>
      </c>
      <c r="H121" s="1" t="s">
        <v>352</v>
      </c>
      <c r="I121" s="1" t="s">
        <v>22</v>
      </c>
      <c r="J121" s="3">
        <v>-39295</v>
      </c>
      <c r="K121" s="1" t="s">
        <v>116</v>
      </c>
      <c r="L121" s="1" t="s">
        <v>22</v>
      </c>
      <c r="M121" s="1" t="s">
        <v>22</v>
      </c>
      <c r="N121" s="1" t="s">
        <v>106</v>
      </c>
      <c r="O121" s="2">
        <v>43100</v>
      </c>
      <c r="P121" s="2">
        <v>43147</v>
      </c>
      <c r="Q121" s="1" t="s">
        <v>23</v>
      </c>
    </row>
    <row r="122" spans="1:17" x14ac:dyDescent="0.25">
      <c r="A122" s="1" t="s">
        <v>41</v>
      </c>
      <c r="B122" s="1" t="s">
        <v>25</v>
      </c>
      <c r="C122" s="1" t="s">
        <v>106</v>
      </c>
      <c r="D122" s="1" t="s">
        <v>359</v>
      </c>
      <c r="E122" s="1" t="s">
        <v>18</v>
      </c>
      <c r="F122" s="1" t="s">
        <v>19</v>
      </c>
      <c r="G122" s="1" t="s">
        <v>357</v>
      </c>
      <c r="H122" s="1" t="s">
        <v>352</v>
      </c>
      <c r="I122" s="1" t="s">
        <v>22</v>
      </c>
      <c r="J122" s="3">
        <v>1378</v>
      </c>
      <c r="K122" s="1" t="s">
        <v>116</v>
      </c>
      <c r="L122" s="1" t="s">
        <v>22</v>
      </c>
      <c r="M122" s="1" t="s">
        <v>22</v>
      </c>
      <c r="N122" s="1" t="s">
        <v>106</v>
      </c>
      <c r="O122" s="2">
        <v>43100</v>
      </c>
      <c r="P122" s="2">
        <v>43147</v>
      </c>
      <c r="Q122" s="1" t="s">
        <v>23</v>
      </c>
    </row>
    <row r="123" spans="1:17" x14ac:dyDescent="0.25">
      <c r="A123" s="1" t="s">
        <v>41</v>
      </c>
      <c r="B123" s="1" t="s">
        <v>25</v>
      </c>
      <c r="C123" s="1" t="s">
        <v>42</v>
      </c>
      <c r="D123" s="1" t="s">
        <v>534</v>
      </c>
      <c r="E123" s="1" t="s">
        <v>535</v>
      </c>
      <c r="F123" s="1" t="s">
        <v>19</v>
      </c>
      <c r="G123" s="1" t="s">
        <v>357</v>
      </c>
      <c r="H123" s="1" t="s">
        <v>352</v>
      </c>
      <c r="I123" s="1" t="s">
        <v>22</v>
      </c>
      <c r="J123" s="3">
        <v>-4349</v>
      </c>
      <c r="K123" s="1" t="s">
        <v>561</v>
      </c>
      <c r="L123" s="1" t="s">
        <v>22</v>
      </c>
      <c r="M123" s="1" t="s">
        <v>22</v>
      </c>
      <c r="N123" s="1" t="s">
        <v>42</v>
      </c>
      <c r="O123" s="2">
        <v>43100</v>
      </c>
      <c r="P123" s="2">
        <v>43131</v>
      </c>
      <c r="Q123" s="1" t="s">
        <v>23</v>
      </c>
    </row>
    <row r="124" spans="1:17" x14ac:dyDescent="0.25">
      <c r="A124" s="1" t="s">
        <v>41</v>
      </c>
      <c r="B124" s="1" t="s">
        <v>25</v>
      </c>
      <c r="C124" s="1" t="s">
        <v>106</v>
      </c>
      <c r="D124" s="1" t="s">
        <v>537</v>
      </c>
      <c r="E124" s="1" t="s">
        <v>538</v>
      </c>
      <c r="F124" s="1" t="s">
        <v>19</v>
      </c>
      <c r="G124" s="1" t="s">
        <v>357</v>
      </c>
      <c r="H124" s="1" t="s">
        <v>352</v>
      </c>
      <c r="I124" s="1" t="s">
        <v>22</v>
      </c>
      <c r="J124" s="3">
        <v>1717</v>
      </c>
      <c r="K124" s="1" t="s">
        <v>116</v>
      </c>
      <c r="L124" s="1" t="s">
        <v>22</v>
      </c>
      <c r="M124" s="1" t="s">
        <v>22</v>
      </c>
      <c r="N124" s="1" t="s">
        <v>106</v>
      </c>
      <c r="O124" s="2">
        <v>43100</v>
      </c>
      <c r="P124" s="2">
        <v>43147</v>
      </c>
      <c r="Q124" s="1" t="s">
        <v>23</v>
      </c>
    </row>
    <row r="125" spans="1:17" x14ac:dyDescent="0.25">
      <c r="A125" s="1" t="s">
        <v>41</v>
      </c>
      <c r="B125" s="1" t="s">
        <v>25</v>
      </c>
      <c r="C125" s="1" t="s">
        <v>106</v>
      </c>
      <c r="D125" s="1" t="s">
        <v>548</v>
      </c>
      <c r="E125" s="1" t="s">
        <v>549</v>
      </c>
      <c r="F125" s="1" t="s">
        <v>19</v>
      </c>
      <c r="G125" s="1" t="s">
        <v>357</v>
      </c>
      <c r="H125" s="1" t="s">
        <v>352</v>
      </c>
      <c r="I125" s="1" t="s">
        <v>22</v>
      </c>
      <c r="J125" s="3">
        <v>7894</v>
      </c>
      <c r="K125" s="1" t="s">
        <v>116</v>
      </c>
      <c r="L125" s="1" t="s">
        <v>22</v>
      </c>
      <c r="M125" s="1" t="s">
        <v>22</v>
      </c>
      <c r="N125" s="1" t="s">
        <v>106</v>
      </c>
      <c r="O125" s="2">
        <v>43100</v>
      </c>
      <c r="P125" s="2">
        <v>43147</v>
      </c>
      <c r="Q125" s="1" t="s">
        <v>23</v>
      </c>
    </row>
    <row r="126" spans="1:17" x14ac:dyDescent="0.25">
      <c r="A126" s="1" t="s">
        <v>41</v>
      </c>
      <c r="B126" s="1" t="s">
        <v>25</v>
      </c>
      <c r="C126" s="1" t="s">
        <v>42</v>
      </c>
      <c r="D126" s="1" t="s">
        <v>539</v>
      </c>
      <c r="E126" s="1" t="s">
        <v>376</v>
      </c>
      <c r="F126" s="1" t="s">
        <v>19</v>
      </c>
      <c r="G126" s="1" t="s">
        <v>357</v>
      </c>
      <c r="H126" s="1" t="s">
        <v>352</v>
      </c>
      <c r="I126" s="1" t="s">
        <v>22</v>
      </c>
      <c r="J126" s="3">
        <v>-15825</v>
      </c>
      <c r="K126" s="1" t="s">
        <v>115</v>
      </c>
      <c r="L126" s="1" t="s">
        <v>22</v>
      </c>
      <c r="M126" s="1" t="s">
        <v>22</v>
      </c>
      <c r="N126" s="1" t="s">
        <v>42</v>
      </c>
      <c r="O126" s="2">
        <v>43100</v>
      </c>
      <c r="P126" s="2">
        <v>43131</v>
      </c>
      <c r="Q126" s="1" t="s">
        <v>23</v>
      </c>
    </row>
    <row r="127" spans="1:17" x14ac:dyDescent="0.25">
      <c r="A127" s="1" t="s">
        <v>41</v>
      </c>
      <c r="B127" s="1" t="s">
        <v>25</v>
      </c>
      <c r="C127" s="1" t="s">
        <v>42</v>
      </c>
      <c r="D127" s="1" t="s">
        <v>539</v>
      </c>
      <c r="E127" s="1" t="s">
        <v>376</v>
      </c>
      <c r="F127" s="1" t="s">
        <v>19</v>
      </c>
      <c r="G127" s="1" t="s">
        <v>357</v>
      </c>
      <c r="H127" s="1" t="s">
        <v>352</v>
      </c>
      <c r="I127" s="1" t="s">
        <v>22</v>
      </c>
      <c r="J127" s="3">
        <v>23663</v>
      </c>
      <c r="K127" s="1" t="s">
        <v>217</v>
      </c>
      <c r="L127" s="1" t="s">
        <v>22</v>
      </c>
      <c r="M127" s="1" t="s">
        <v>22</v>
      </c>
      <c r="N127" s="1" t="s">
        <v>42</v>
      </c>
      <c r="O127" s="2">
        <v>43100</v>
      </c>
      <c r="P127" s="2">
        <v>43131</v>
      </c>
      <c r="Q127" s="1" t="s">
        <v>23</v>
      </c>
    </row>
    <row r="128" spans="1:17" x14ac:dyDescent="0.25">
      <c r="A128" s="1" t="s">
        <v>41</v>
      </c>
      <c r="B128" s="1" t="s">
        <v>25</v>
      </c>
      <c r="C128" s="1" t="s">
        <v>42</v>
      </c>
      <c r="D128" s="1" t="s">
        <v>536</v>
      </c>
      <c r="E128" s="1" t="s">
        <v>71</v>
      </c>
      <c r="F128" s="1" t="s">
        <v>19</v>
      </c>
      <c r="G128" s="1" t="s">
        <v>357</v>
      </c>
      <c r="H128" s="1" t="s">
        <v>352</v>
      </c>
      <c r="I128" s="1" t="s">
        <v>22</v>
      </c>
      <c r="J128" s="3">
        <v>-17332</v>
      </c>
      <c r="K128" s="1" t="s">
        <v>115</v>
      </c>
      <c r="L128" s="1" t="s">
        <v>22</v>
      </c>
      <c r="M128" s="1" t="s">
        <v>22</v>
      </c>
      <c r="N128" s="1" t="s">
        <v>42</v>
      </c>
      <c r="O128" s="2">
        <v>43100</v>
      </c>
      <c r="P128" s="2">
        <v>43131</v>
      </c>
      <c r="Q128" s="1" t="s">
        <v>23</v>
      </c>
    </row>
    <row r="129" spans="1:17" x14ac:dyDescent="0.25">
      <c r="A129" s="1" t="s">
        <v>41</v>
      </c>
      <c r="B129" s="1" t="s">
        <v>25</v>
      </c>
      <c r="C129" s="1" t="s">
        <v>42</v>
      </c>
      <c r="D129" s="1" t="s">
        <v>539</v>
      </c>
      <c r="E129" s="1" t="s">
        <v>376</v>
      </c>
      <c r="F129" s="1" t="s">
        <v>19</v>
      </c>
      <c r="G129" s="1" t="s">
        <v>357</v>
      </c>
      <c r="H129" s="1" t="s">
        <v>352</v>
      </c>
      <c r="I129" s="1" t="s">
        <v>22</v>
      </c>
      <c r="J129" s="3">
        <v>-94793</v>
      </c>
      <c r="K129" s="1" t="s">
        <v>217</v>
      </c>
      <c r="L129" s="1" t="s">
        <v>22</v>
      </c>
      <c r="M129" s="1" t="s">
        <v>22</v>
      </c>
      <c r="N129" s="1" t="s">
        <v>42</v>
      </c>
      <c r="O129" s="2">
        <v>43100</v>
      </c>
      <c r="P129" s="2">
        <v>43131</v>
      </c>
      <c r="Q129" s="1" t="s">
        <v>23</v>
      </c>
    </row>
    <row r="130" spans="1:17" x14ac:dyDescent="0.25">
      <c r="A130" s="1" t="s">
        <v>41</v>
      </c>
      <c r="B130" s="1" t="s">
        <v>25</v>
      </c>
      <c r="C130" s="1" t="s">
        <v>42</v>
      </c>
      <c r="D130" s="1" t="s">
        <v>540</v>
      </c>
      <c r="E130" s="1" t="s">
        <v>541</v>
      </c>
      <c r="F130" s="1" t="s">
        <v>19</v>
      </c>
      <c r="G130" s="1" t="s">
        <v>357</v>
      </c>
      <c r="H130" s="1" t="s">
        <v>352</v>
      </c>
      <c r="I130" s="1" t="s">
        <v>22</v>
      </c>
      <c r="J130" s="3">
        <v>-30626</v>
      </c>
      <c r="K130" s="1" t="s">
        <v>115</v>
      </c>
      <c r="L130" s="1" t="s">
        <v>22</v>
      </c>
      <c r="M130" s="1" t="s">
        <v>22</v>
      </c>
      <c r="N130" s="1" t="s">
        <v>42</v>
      </c>
      <c r="O130" s="2">
        <v>43100</v>
      </c>
      <c r="P130" s="2">
        <v>43131</v>
      </c>
      <c r="Q130" s="1" t="s">
        <v>23</v>
      </c>
    </row>
    <row r="131" spans="1:17" x14ac:dyDescent="0.25">
      <c r="A131" s="1" t="s">
        <v>41</v>
      </c>
      <c r="B131" s="1" t="s">
        <v>25</v>
      </c>
      <c r="C131" s="1" t="s">
        <v>42</v>
      </c>
      <c r="D131" s="1" t="s">
        <v>358</v>
      </c>
      <c r="E131" s="1" t="s">
        <v>32</v>
      </c>
      <c r="F131" s="1" t="s">
        <v>19</v>
      </c>
      <c r="G131" s="1" t="s">
        <v>357</v>
      </c>
      <c r="H131" s="1" t="s">
        <v>352</v>
      </c>
      <c r="I131" s="1" t="s">
        <v>22</v>
      </c>
      <c r="J131" s="3">
        <v>-6552</v>
      </c>
      <c r="K131" s="1" t="s">
        <v>115</v>
      </c>
      <c r="L131" s="1" t="s">
        <v>22</v>
      </c>
      <c r="M131" s="1" t="s">
        <v>22</v>
      </c>
      <c r="N131" s="1" t="s">
        <v>42</v>
      </c>
      <c r="O131" s="2">
        <v>43100</v>
      </c>
      <c r="P131" s="2">
        <v>43131</v>
      </c>
      <c r="Q131" s="1" t="s">
        <v>23</v>
      </c>
    </row>
    <row r="132" spans="1:17" x14ac:dyDescent="0.25">
      <c r="A132" s="1" t="s">
        <v>41</v>
      </c>
      <c r="B132" s="1" t="s">
        <v>25</v>
      </c>
      <c r="C132" s="1" t="s">
        <v>42</v>
      </c>
      <c r="D132" s="1" t="s">
        <v>358</v>
      </c>
      <c r="E132" s="1" t="s">
        <v>32</v>
      </c>
      <c r="F132" s="1" t="s">
        <v>19</v>
      </c>
      <c r="G132" s="1" t="s">
        <v>357</v>
      </c>
      <c r="H132" s="1" t="s">
        <v>352</v>
      </c>
      <c r="I132" s="1" t="s">
        <v>22</v>
      </c>
      <c r="J132" s="3">
        <v>-107571</v>
      </c>
      <c r="K132" s="1" t="s">
        <v>225</v>
      </c>
      <c r="L132" s="1" t="s">
        <v>22</v>
      </c>
      <c r="M132" s="1" t="s">
        <v>22</v>
      </c>
      <c r="N132" s="1" t="s">
        <v>42</v>
      </c>
      <c r="O132" s="2">
        <v>43100</v>
      </c>
      <c r="P132" s="2">
        <v>43131</v>
      </c>
      <c r="Q132" s="1" t="s">
        <v>23</v>
      </c>
    </row>
    <row r="133" spans="1:17" x14ac:dyDescent="0.25">
      <c r="A133" s="1" t="s">
        <v>41</v>
      </c>
      <c r="B133" s="1" t="s">
        <v>25</v>
      </c>
      <c r="C133" s="1" t="s">
        <v>42</v>
      </c>
      <c r="D133" s="1" t="s">
        <v>536</v>
      </c>
      <c r="E133" s="1" t="s">
        <v>71</v>
      </c>
      <c r="F133" s="1" t="s">
        <v>19</v>
      </c>
      <c r="G133" s="1" t="s">
        <v>357</v>
      </c>
      <c r="H133" s="1" t="s">
        <v>352</v>
      </c>
      <c r="I133" s="1" t="s">
        <v>22</v>
      </c>
      <c r="J133" s="3">
        <v>-73147</v>
      </c>
      <c r="K133" s="1" t="s">
        <v>217</v>
      </c>
      <c r="L133" s="1" t="s">
        <v>22</v>
      </c>
      <c r="M133" s="1" t="s">
        <v>22</v>
      </c>
      <c r="N133" s="1" t="s">
        <v>42</v>
      </c>
      <c r="O133" s="2">
        <v>43100</v>
      </c>
      <c r="P133" s="2">
        <v>43131</v>
      </c>
      <c r="Q133" s="1" t="s">
        <v>23</v>
      </c>
    </row>
    <row r="134" spans="1:17" x14ac:dyDescent="0.25">
      <c r="A134" s="1" t="s">
        <v>41</v>
      </c>
      <c r="B134" s="1" t="s">
        <v>25</v>
      </c>
      <c r="C134" s="1" t="s">
        <v>42</v>
      </c>
      <c r="D134" s="1" t="s">
        <v>536</v>
      </c>
      <c r="E134" s="1" t="s">
        <v>71</v>
      </c>
      <c r="F134" s="1" t="s">
        <v>19</v>
      </c>
      <c r="G134" s="1" t="s">
        <v>357</v>
      </c>
      <c r="H134" s="1" t="s">
        <v>352</v>
      </c>
      <c r="I134" s="1" t="s">
        <v>22</v>
      </c>
      <c r="J134" s="3">
        <v>-82836</v>
      </c>
      <c r="K134" s="1" t="s">
        <v>138</v>
      </c>
      <c r="L134" s="1" t="s">
        <v>22</v>
      </c>
      <c r="M134" s="1" t="s">
        <v>22</v>
      </c>
      <c r="N134" s="1" t="s">
        <v>42</v>
      </c>
      <c r="O134" s="2">
        <v>43100</v>
      </c>
      <c r="P134" s="2">
        <v>43131</v>
      </c>
      <c r="Q134" s="1" t="s">
        <v>23</v>
      </c>
    </row>
    <row r="135" spans="1:17" x14ac:dyDescent="0.25">
      <c r="A135" s="1" t="s">
        <v>41</v>
      </c>
      <c r="B135" s="1" t="s">
        <v>25</v>
      </c>
      <c r="C135" s="1" t="s">
        <v>42</v>
      </c>
      <c r="D135" s="1" t="s">
        <v>553</v>
      </c>
      <c r="E135" s="1" t="s">
        <v>538</v>
      </c>
      <c r="F135" s="1" t="s">
        <v>19</v>
      </c>
      <c r="G135" s="1" t="s">
        <v>357</v>
      </c>
      <c r="H135" s="1" t="s">
        <v>354</v>
      </c>
      <c r="I135" s="1" t="s">
        <v>22</v>
      </c>
      <c r="J135" s="3">
        <v>-11727</v>
      </c>
      <c r="K135" s="1" t="s">
        <v>45</v>
      </c>
      <c r="L135" s="1" t="s">
        <v>22</v>
      </c>
      <c r="M135" s="1" t="s">
        <v>22</v>
      </c>
      <c r="N135" s="1" t="s">
        <v>42</v>
      </c>
      <c r="O135" s="2">
        <v>43100</v>
      </c>
      <c r="P135" s="2">
        <v>43131</v>
      </c>
      <c r="Q135" s="1" t="s">
        <v>23</v>
      </c>
    </row>
    <row r="136" spans="1:17" x14ac:dyDescent="0.25">
      <c r="A136" s="1" t="s">
        <v>41</v>
      </c>
      <c r="B136" s="1" t="s">
        <v>25</v>
      </c>
      <c r="C136" s="1" t="s">
        <v>42</v>
      </c>
      <c r="D136" s="1" t="s">
        <v>359</v>
      </c>
      <c r="E136" s="1" t="s">
        <v>18</v>
      </c>
      <c r="F136" s="1" t="s">
        <v>19</v>
      </c>
      <c r="G136" s="1" t="s">
        <v>357</v>
      </c>
      <c r="H136" s="1" t="s">
        <v>352</v>
      </c>
      <c r="I136" s="1" t="s">
        <v>22</v>
      </c>
      <c r="J136" s="3">
        <v>-1891</v>
      </c>
      <c r="K136" s="1" t="s">
        <v>29</v>
      </c>
      <c r="L136" s="1" t="s">
        <v>22</v>
      </c>
      <c r="M136" s="1" t="s">
        <v>22</v>
      </c>
      <c r="N136" s="1" t="s">
        <v>42</v>
      </c>
      <c r="O136" s="2">
        <v>43100</v>
      </c>
      <c r="P136" s="2">
        <v>43131</v>
      </c>
      <c r="Q136" s="1" t="s">
        <v>23</v>
      </c>
    </row>
    <row r="137" spans="1:17" x14ac:dyDescent="0.25">
      <c r="A137" s="1" t="s">
        <v>41</v>
      </c>
      <c r="B137" s="1" t="s">
        <v>25</v>
      </c>
      <c r="C137" s="1" t="s">
        <v>42</v>
      </c>
      <c r="D137" s="1" t="s">
        <v>360</v>
      </c>
      <c r="E137" s="1" t="s">
        <v>18</v>
      </c>
      <c r="F137" s="1" t="s">
        <v>19</v>
      </c>
      <c r="G137" s="1" t="s">
        <v>357</v>
      </c>
      <c r="H137" s="1" t="s">
        <v>354</v>
      </c>
      <c r="I137" s="1" t="s">
        <v>22</v>
      </c>
      <c r="J137" s="3">
        <v>-57165</v>
      </c>
      <c r="K137" s="1" t="s">
        <v>45</v>
      </c>
      <c r="L137" s="1" t="s">
        <v>22</v>
      </c>
      <c r="M137" s="1" t="s">
        <v>22</v>
      </c>
      <c r="N137" s="1" t="s">
        <v>42</v>
      </c>
      <c r="O137" s="2">
        <v>43100</v>
      </c>
      <c r="P137" s="2">
        <v>43131</v>
      </c>
      <c r="Q137" s="1" t="s">
        <v>23</v>
      </c>
    </row>
    <row r="138" spans="1:17" x14ac:dyDescent="0.25">
      <c r="A138" s="1" t="s">
        <v>41</v>
      </c>
      <c r="B138" s="1" t="s">
        <v>25</v>
      </c>
      <c r="C138" s="1" t="s">
        <v>42</v>
      </c>
      <c r="D138" s="1" t="s">
        <v>539</v>
      </c>
      <c r="E138" s="1" t="s">
        <v>376</v>
      </c>
      <c r="F138" s="1" t="s">
        <v>19</v>
      </c>
      <c r="G138" s="1" t="s">
        <v>357</v>
      </c>
      <c r="H138" s="1" t="s">
        <v>352</v>
      </c>
      <c r="I138" s="1" t="s">
        <v>22</v>
      </c>
      <c r="J138" s="3">
        <v>-701524</v>
      </c>
      <c r="K138" s="1" t="s">
        <v>138</v>
      </c>
      <c r="L138" s="1" t="s">
        <v>22</v>
      </c>
      <c r="M138" s="1" t="s">
        <v>22</v>
      </c>
      <c r="N138" s="1" t="s">
        <v>42</v>
      </c>
      <c r="O138" s="2">
        <v>43100</v>
      </c>
      <c r="P138" s="2">
        <v>43131</v>
      </c>
      <c r="Q138" s="1" t="s">
        <v>23</v>
      </c>
    </row>
    <row r="139" spans="1:17" x14ac:dyDescent="0.25">
      <c r="A139" s="1" t="s">
        <v>41</v>
      </c>
      <c r="B139" s="1" t="s">
        <v>25</v>
      </c>
      <c r="C139" s="1" t="s">
        <v>42</v>
      </c>
      <c r="D139" s="1" t="s">
        <v>359</v>
      </c>
      <c r="E139" s="1" t="s">
        <v>18</v>
      </c>
      <c r="F139" s="1" t="s">
        <v>19</v>
      </c>
      <c r="G139" s="1" t="s">
        <v>357</v>
      </c>
      <c r="H139" s="1" t="s">
        <v>352</v>
      </c>
      <c r="I139" s="1" t="s">
        <v>22</v>
      </c>
      <c r="J139" s="3">
        <v>79</v>
      </c>
      <c r="K139" s="1" t="s">
        <v>134</v>
      </c>
      <c r="L139" s="1" t="s">
        <v>22</v>
      </c>
      <c r="M139" s="1" t="s">
        <v>22</v>
      </c>
      <c r="N139" s="1" t="s">
        <v>42</v>
      </c>
      <c r="O139" s="2">
        <v>43100</v>
      </c>
      <c r="P139" s="2">
        <v>43131</v>
      </c>
      <c r="Q139" s="1" t="s">
        <v>23</v>
      </c>
    </row>
    <row r="140" spans="1:17" x14ac:dyDescent="0.25">
      <c r="A140" s="1" t="s">
        <v>41</v>
      </c>
      <c r="B140" s="1" t="s">
        <v>25</v>
      </c>
      <c r="C140" s="1" t="s">
        <v>42</v>
      </c>
      <c r="D140" s="1" t="s">
        <v>534</v>
      </c>
      <c r="E140" s="1" t="s">
        <v>535</v>
      </c>
      <c r="F140" s="1" t="s">
        <v>19</v>
      </c>
      <c r="G140" s="1" t="s">
        <v>357</v>
      </c>
      <c r="H140" s="1" t="s">
        <v>352</v>
      </c>
      <c r="I140" s="1" t="s">
        <v>22</v>
      </c>
      <c r="J140" s="3">
        <v>1</v>
      </c>
      <c r="K140" s="1" t="s">
        <v>562</v>
      </c>
      <c r="L140" s="1" t="s">
        <v>22</v>
      </c>
      <c r="M140" s="1" t="s">
        <v>22</v>
      </c>
      <c r="N140" s="1" t="s">
        <v>42</v>
      </c>
      <c r="O140" s="2">
        <v>43100</v>
      </c>
      <c r="P140" s="2">
        <v>43131</v>
      </c>
      <c r="Q140" s="1" t="s">
        <v>23</v>
      </c>
    </row>
    <row r="141" spans="1:17" x14ac:dyDescent="0.25">
      <c r="A141" s="1" t="s">
        <v>41</v>
      </c>
      <c r="B141" s="1" t="s">
        <v>25</v>
      </c>
      <c r="C141" s="1" t="s">
        <v>42</v>
      </c>
      <c r="D141" s="1" t="s">
        <v>545</v>
      </c>
      <c r="E141" s="1" t="s">
        <v>376</v>
      </c>
      <c r="F141" s="1" t="s">
        <v>19</v>
      </c>
      <c r="G141" s="1" t="s">
        <v>357</v>
      </c>
      <c r="H141" s="1" t="s">
        <v>354</v>
      </c>
      <c r="I141" s="1" t="s">
        <v>22</v>
      </c>
      <c r="J141" s="3">
        <v>-237474</v>
      </c>
      <c r="K141" s="1" t="s">
        <v>45</v>
      </c>
      <c r="L141" s="1" t="s">
        <v>22</v>
      </c>
      <c r="M141" s="1" t="s">
        <v>22</v>
      </c>
      <c r="N141" s="1" t="s">
        <v>42</v>
      </c>
      <c r="O141" s="2">
        <v>43100</v>
      </c>
      <c r="P141" s="2">
        <v>43131</v>
      </c>
      <c r="Q141" s="1" t="s">
        <v>23</v>
      </c>
    </row>
    <row r="142" spans="1:17" x14ac:dyDescent="0.25">
      <c r="A142" s="1" t="s">
        <v>41</v>
      </c>
      <c r="B142" s="1" t="s">
        <v>25</v>
      </c>
      <c r="C142" s="1" t="s">
        <v>42</v>
      </c>
      <c r="D142" s="1" t="s">
        <v>547</v>
      </c>
      <c r="E142" s="1" t="s">
        <v>535</v>
      </c>
      <c r="F142" s="1" t="s">
        <v>19</v>
      </c>
      <c r="G142" s="1" t="s">
        <v>357</v>
      </c>
      <c r="H142" s="1" t="s">
        <v>354</v>
      </c>
      <c r="I142" s="1" t="s">
        <v>22</v>
      </c>
      <c r="J142" s="3">
        <v>-158593</v>
      </c>
      <c r="K142" s="1" t="s">
        <v>45</v>
      </c>
      <c r="L142" s="1" t="s">
        <v>22</v>
      </c>
      <c r="M142" s="1" t="s">
        <v>22</v>
      </c>
      <c r="N142" s="1" t="s">
        <v>42</v>
      </c>
      <c r="O142" s="2">
        <v>43100</v>
      </c>
      <c r="P142" s="2">
        <v>43131</v>
      </c>
      <c r="Q142" s="1" t="s">
        <v>23</v>
      </c>
    </row>
    <row r="143" spans="1:17" x14ac:dyDescent="0.25">
      <c r="A143" s="1" t="s">
        <v>41</v>
      </c>
      <c r="B143" s="1" t="s">
        <v>25</v>
      </c>
      <c r="C143" s="1" t="s">
        <v>42</v>
      </c>
      <c r="D143" s="1" t="s">
        <v>537</v>
      </c>
      <c r="E143" s="1" t="s">
        <v>538</v>
      </c>
      <c r="F143" s="1" t="s">
        <v>19</v>
      </c>
      <c r="G143" s="1" t="s">
        <v>357</v>
      </c>
      <c r="H143" s="1" t="s">
        <v>352</v>
      </c>
      <c r="I143" s="1" t="s">
        <v>22</v>
      </c>
      <c r="J143" s="3">
        <v>-334962</v>
      </c>
      <c r="K143" s="1" t="s">
        <v>29</v>
      </c>
      <c r="L143" s="1" t="s">
        <v>22</v>
      </c>
      <c r="M143" s="1" t="s">
        <v>22</v>
      </c>
      <c r="N143" s="1" t="s">
        <v>42</v>
      </c>
      <c r="O143" s="2">
        <v>43100</v>
      </c>
      <c r="P143" s="2">
        <v>43131</v>
      </c>
      <c r="Q143" s="1" t="s">
        <v>23</v>
      </c>
    </row>
    <row r="144" spans="1:17" x14ac:dyDescent="0.25">
      <c r="A144" s="1" t="s">
        <v>41</v>
      </c>
      <c r="B144" s="1" t="s">
        <v>25</v>
      </c>
      <c r="C144" s="1" t="s">
        <v>42</v>
      </c>
      <c r="D144" s="1" t="s">
        <v>545</v>
      </c>
      <c r="E144" s="1" t="s">
        <v>376</v>
      </c>
      <c r="F144" s="1" t="s">
        <v>19</v>
      </c>
      <c r="G144" s="1" t="s">
        <v>357</v>
      </c>
      <c r="H144" s="1" t="s">
        <v>354</v>
      </c>
      <c r="I144" s="1" t="s">
        <v>22</v>
      </c>
      <c r="J144" s="3">
        <v>105339</v>
      </c>
      <c r="K144" s="1" t="s">
        <v>46</v>
      </c>
      <c r="L144" s="1" t="s">
        <v>22</v>
      </c>
      <c r="M144" s="1" t="s">
        <v>22</v>
      </c>
      <c r="N144" s="1" t="s">
        <v>42</v>
      </c>
      <c r="O144" s="2">
        <v>43100</v>
      </c>
      <c r="P144" s="2">
        <v>43131</v>
      </c>
      <c r="Q144" s="1" t="s">
        <v>23</v>
      </c>
    </row>
    <row r="145" spans="1:17" x14ac:dyDescent="0.25">
      <c r="A145" s="1" t="s">
        <v>41</v>
      </c>
      <c r="B145" s="1" t="s">
        <v>25</v>
      </c>
      <c r="C145" s="1" t="s">
        <v>42</v>
      </c>
      <c r="D145" s="1" t="s">
        <v>542</v>
      </c>
      <c r="E145" s="1" t="s">
        <v>543</v>
      </c>
      <c r="F145" s="1" t="s">
        <v>19</v>
      </c>
      <c r="G145" s="1" t="s">
        <v>357</v>
      </c>
      <c r="H145" s="1" t="s">
        <v>352</v>
      </c>
      <c r="I145" s="1" t="s">
        <v>22</v>
      </c>
      <c r="J145" s="3">
        <v>-48</v>
      </c>
      <c r="K145" s="1" t="s">
        <v>138</v>
      </c>
      <c r="L145" s="1" t="s">
        <v>22</v>
      </c>
      <c r="M145" s="1" t="s">
        <v>22</v>
      </c>
      <c r="N145" s="1" t="s">
        <v>42</v>
      </c>
      <c r="O145" s="2">
        <v>43100</v>
      </c>
      <c r="P145" s="2">
        <v>43131</v>
      </c>
      <c r="Q145" s="1" t="s">
        <v>23</v>
      </c>
    </row>
    <row r="146" spans="1:17" x14ac:dyDescent="0.25">
      <c r="A146" s="1" t="s">
        <v>41</v>
      </c>
      <c r="B146" s="1" t="s">
        <v>25</v>
      </c>
      <c r="C146" s="1" t="s">
        <v>42</v>
      </c>
      <c r="D146" s="1" t="s">
        <v>534</v>
      </c>
      <c r="E146" s="1" t="s">
        <v>535</v>
      </c>
      <c r="F146" s="1" t="s">
        <v>19</v>
      </c>
      <c r="G146" s="1" t="s">
        <v>357</v>
      </c>
      <c r="H146" s="1" t="s">
        <v>352</v>
      </c>
      <c r="I146" s="1" t="s">
        <v>22</v>
      </c>
      <c r="J146" s="3">
        <v>6228</v>
      </c>
      <c r="K146" s="1" t="s">
        <v>29</v>
      </c>
      <c r="L146" s="1" t="s">
        <v>22</v>
      </c>
      <c r="M146" s="1" t="s">
        <v>22</v>
      </c>
      <c r="N146" s="1" t="s">
        <v>42</v>
      </c>
      <c r="O146" s="2">
        <v>43100</v>
      </c>
      <c r="P146" s="2">
        <v>43131</v>
      </c>
      <c r="Q146" s="1" t="s">
        <v>23</v>
      </c>
    </row>
    <row r="147" spans="1:17" x14ac:dyDescent="0.25">
      <c r="A147" s="1" t="s">
        <v>41</v>
      </c>
      <c r="B147" s="1" t="s">
        <v>25</v>
      </c>
      <c r="C147" s="1" t="s">
        <v>42</v>
      </c>
      <c r="D147" s="1" t="s">
        <v>550</v>
      </c>
      <c r="E147" s="1" t="s">
        <v>71</v>
      </c>
      <c r="F147" s="1" t="s">
        <v>19</v>
      </c>
      <c r="G147" s="1" t="s">
        <v>357</v>
      </c>
      <c r="H147" s="1" t="s">
        <v>354</v>
      </c>
      <c r="I147" s="1" t="s">
        <v>22</v>
      </c>
      <c r="J147" s="3">
        <v>-107806</v>
      </c>
      <c r="K147" s="1" t="s">
        <v>45</v>
      </c>
      <c r="L147" s="1" t="s">
        <v>22</v>
      </c>
      <c r="M147" s="1" t="s">
        <v>22</v>
      </c>
      <c r="N147" s="1" t="s">
        <v>42</v>
      </c>
      <c r="O147" s="2">
        <v>43100</v>
      </c>
      <c r="P147" s="2">
        <v>43131</v>
      </c>
      <c r="Q147" s="1" t="s">
        <v>23</v>
      </c>
    </row>
    <row r="148" spans="1:17" x14ac:dyDescent="0.25">
      <c r="A148" s="1" t="s">
        <v>41</v>
      </c>
      <c r="B148" s="1" t="s">
        <v>25</v>
      </c>
      <c r="C148" s="1" t="s">
        <v>42</v>
      </c>
      <c r="D148" s="1" t="s">
        <v>556</v>
      </c>
      <c r="E148" s="1" t="s">
        <v>549</v>
      </c>
      <c r="F148" s="1" t="s">
        <v>19</v>
      </c>
      <c r="G148" s="1" t="s">
        <v>357</v>
      </c>
      <c r="H148" s="1" t="s">
        <v>354</v>
      </c>
      <c r="I148" s="1" t="s">
        <v>22</v>
      </c>
      <c r="J148" s="3">
        <v>-9299</v>
      </c>
      <c r="K148" s="1" t="s">
        <v>46</v>
      </c>
      <c r="L148" s="1" t="s">
        <v>22</v>
      </c>
      <c r="M148" s="1" t="s">
        <v>22</v>
      </c>
      <c r="N148" s="1" t="s">
        <v>42</v>
      </c>
      <c r="O148" s="2">
        <v>43100</v>
      </c>
      <c r="P148" s="2">
        <v>43131</v>
      </c>
      <c r="Q148" s="1" t="s">
        <v>23</v>
      </c>
    </row>
    <row r="149" spans="1:17" x14ac:dyDescent="0.25">
      <c r="A149" s="1" t="s">
        <v>41</v>
      </c>
      <c r="B149" s="1" t="s">
        <v>25</v>
      </c>
      <c r="C149" s="1" t="s">
        <v>42</v>
      </c>
      <c r="D149" s="1" t="s">
        <v>551</v>
      </c>
      <c r="E149" s="1" t="s">
        <v>541</v>
      </c>
      <c r="F149" s="1" t="s">
        <v>19</v>
      </c>
      <c r="G149" s="1" t="s">
        <v>357</v>
      </c>
      <c r="H149" s="1" t="s">
        <v>354</v>
      </c>
      <c r="I149" s="1" t="s">
        <v>22</v>
      </c>
      <c r="J149" s="3">
        <v>-612300</v>
      </c>
      <c r="K149" s="1" t="s">
        <v>45</v>
      </c>
      <c r="L149" s="1" t="s">
        <v>22</v>
      </c>
      <c r="M149" s="1" t="s">
        <v>22</v>
      </c>
      <c r="N149" s="1" t="s">
        <v>42</v>
      </c>
      <c r="O149" s="2">
        <v>43100</v>
      </c>
      <c r="P149" s="2">
        <v>43131</v>
      </c>
      <c r="Q149" s="1" t="s">
        <v>23</v>
      </c>
    </row>
    <row r="150" spans="1:17" x14ac:dyDescent="0.25">
      <c r="A150" s="1" t="s">
        <v>41</v>
      </c>
      <c r="B150" s="1" t="s">
        <v>25</v>
      </c>
      <c r="C150" s="1" t="s">
        <v>42</v>
      </c>
      <c r="D150" s="1" t="s">
        <v>540</v>
      </c>
      <c r="E150" s="1" t="s">
        <v>541</v>
      </c>
      <c r="F150" s="1" t="s">
        <v>19</v>
      </c>
      <c r="G150" s="1" t="s">
        <v>357</v>
      </c>
      <c r="H150" s="1" t="s">
        <v>352</v>
      </c>
      <c r="I150" s="1" t="s">
        <v>22</v>
      </c>
      <c r="J150" s="3">
        <v>-125786</v>
      </c>
      <c r="K150" s="1" t="s">
        <v>138</v>
      </c>
      <c r="L150" s="1" t="s">
        <v>22</v>
      </c>
      <c r="M150" s="1" t="s">
        <v>22</v>
      </c>
      <c r="N150" s="1" t="s">
        <v>42</v>
      </c>
      <c r="O150" s="2">
        <v>43100</v>
      </c>
      <c r="P150" s="2">
        <v>43131</v>
      </c>
      <c r="Q150" s="1" t="s">
        <v>23</v>
      </c>
    </row>
    <row r="151" spans="1:17" x14ac:dyDescent="0.25">
      <c r="A151" s="1" t="s">
        <v>41</v>
      </c>
      <c r="B151" s="1" t="s">
        <v>25</v>
      </c>
      <c r="C151" s="1" t="s">
        <v>42</v>
      </c>
      <c r="D151" s="1" t="s">
        <v>356</v>
      </c>
      <c r="E151" s="1" t="s">
        <v>32</v>
      </c>
      <c r="F151" s="1" t="s">
        <v>19</v>
      </c>
      <c r="G151" s="1" t="s">
        <v>357</v>
      </c>
      <c r="H151" s="1" t="s">
        <v>354</v>
      </c>
      <c r="I151" s="1" t="s">
        <v>22</v>
      </c>
      <c r="J151" s="3">
        <v>-127945</v>
      </c>
      <c r="K151" s="1" t="s">
        <v>45</v>
      </c>
      <c r="L151" s="1" t="s">
        <v>22</v>
      </c>
      <c r="M151" s="1" t="s">
        <v>22</v>
      </c>
      <c r="N151" s="1" t="s">
        <v>42</v>
      </c>
      <c r="O151" s="2">
        <v>43100</v>
      </c>
      <c r="P151" s="2">
        <v>43131</v>
      </c>
      <c r="Q151" s="1" t="s">
        <v>23</v>
      </c>
    </row>
    <row r="152" spans="1:17" x14ac:dyDescent="0.25">
      <c r="A152" s="1" t="s">
        <v>41</v>
      </c>
      <c r="B152" s="1" t="s">
        <v>25</v>
      </c>
      <c r="C152" s="1" t="s">
        <v>42</v>
      </c>
      <c r="D152" s="1" t="s">
        <v>547</v>
      </c>
      <c r="E152" s="1" t="s">
        <v>535</v>
      </c>
      <c r="F152" s="1" t="s">
        <v>19</v>
      </c>
      <c r="G152" s="1" t="s">
        <v>357</v>
      </c>
      <c r="H152" s="1" t="s">
        <v>354</v>
      </c>
      <c r="I152" s="1" t="s">
        <v>22</v>
      </c>
      <c r="J152" s="3">
        <v>-11486</v>
      </c>
      <c r="K152" s="1" t="s">
        <v>46</v>
      </c>
      <c r="L152" s="1" t="s">
        <v>22</v>
      </c>
      <c r="M152" s="1" t="s">
        <v>22</v>
      </c>
      <c r="N152" s="1" t="s">
        <v>42</v>
      </c>
      <c r="O152" s="2">
        <v>43100</v>
      </c>
      <c r="P152" s="2">
        <v>43131</v>
      </c>
      <c r="Q152" s="1" t="s">
        <v>23</v>
      </c>
    </row>
    <row r="153" spans="1:17" x14ac:dyDescent="0.25">
      <c r="A153" s="1" t="s">
        <v>41</v>
      </c>
      <c r="B153" s="1" t="s">
        <v>25</v>
      </c>
      <c r="C153" s="1" t="s">
        <v>42</v>
      </c>
      <c r="D153" s="1" t="s">
        <v>544</v>
      </c>
      <c r="E153" s="1" t="s">
        <v>371</v>
      </c>
      <c r="F153" s="1" t="s">
        <v>19</v>
      </c>
      <c r="G153" s="1" t="s">
        <v>357</v>
      </c>
      <c r="H153" s="1" t="s">
        <v>352</v>
      </c>
      <c r="I153" s="1" t="s">
        <v>22</v>
      </c>
      <c r="J153" s="3">
        <v>19040</v>
      </c>
      <c r="K153" s="1" t="s">
        <v>138</v>
      </c>
      <c r="L153" s="1" t="s">
        <v>22</v>
      </c>
      <c r="M153" s="1" t="s">
        <v>22</v>
      </c>
      <c r="N153" s="1" t="s">
        <v>42</v>
      </c>
      <c r="O153" s="2">
        <v>43100</v>
      </c>
      <c r="P153" s="2">
        <v>43131</v>
      </c>
      <c r="Q153" s="1" t="s">
        <v>23</v>
      </c>
    </row>
    <row r="154" spans="1:17" x14ac:dyDescent="0.25">
      <c r="A154" s="1" t="s">
        <v>41</v>
      </c>
      <c r="B154" s="1" t="s">
        <v>25</v>
      </c>
      <c r="C154" s="1" t="s">
        <v>42</v>
      </c>
      <c r="D154" s="1" t="s">
        <v>556</v>
      </c>
      <c r="E154" s="1" t="s">
        <v>549</v>
      </c>
      <c r="F154" s="1" t="s">
        <v>19</v>
      </c>
      <c r="G154" s="1" t="s">
        <v>357</v>
      </c>
      <c r="H154" s="1" t="s">
        <v>354</v>
      </c>
      <c r="I154" s="1" t="s">
        <v>22</v>
      </c>
      <c r="J154" s="3">
        <v>-793</v>
      </c>
      <c r="K154" s="1" t="s">
        <v>45</v>
      </c>
      <c r="L154" s="1" t="s">
        <v>22</v>
      </c>
      <c r="M154" s="1" t="s">
        <v>22</v>
      </c>
      <c r="N154" s="1" t="s">
        <v>42</v>
      </c>
      <c r="O154" s="2">
        <v>43100</v>
      </c>
      <c r="P154" s="2">
        <v>43131</v>
      </c>
      <c r="Q154" s="1" t="s">
        <v>23</v>
      </c>
    </row>
    <row r="155" spans="1:17" x14ac:dyDescent="0.25">
      <c r="A155" s="1" t="s">
        <v>41</v>
      </c>
      <c r="B155" s="1" t="s">
        <v>25</v>
      </c>
      <c r="C155" s="1" t="s">
        <v>42</v>
      </c>
      <c r="D155" s="1" t="s">
        <v>542</v>
      </c>
      <c r="E155" s="1" t="s">
        <v>543</v>
      </c>
      <c r="F155" s="1" t="s">
        <v>19</v>
      </c>
      <c r="G155" s="1" t="s">
        <v>357</v>
      </c>
      <c r="H155" s="1" t="s">
        <v>352</v>
      </c>
      <c r="I155" s="1" t="s">
        <v>22</v>
      </c>
      <c r="J155" s="3">
        <v>-31602</v>
      </c>
      <c r="K155" s="1" t="s">
        <v>134</v>
      </c>
      <c r="L155" s="1" t="s">
        <v>22</v>
      </c>
      <c r="M155" s="1" t="s">
        <v>22</v>
      </c>
      <c r="N155" s="1" t="s">
        <v>42</v>
      </c>
      <c r="O155" s="2">
        <v>43100</v>
      </c>
      <c r="P155" s="2">
        <v>43131</v>
      </c>
      <c r="Q155" s="1" t="s">
        <v>23</v>
      </c>
    </row>
    <row r="156" spans="1:17" x14ac:dyDescent="0.25">
      <c r="A156" s="1" t="s">
        <v>41</v>
      </c>
      <c r="B156" s="1" t="s">
        <v>25</v>
      </c>
      <c r="C156" s="1" t="s">
        <v>42</v>
      </c>
      <c r="D156" s="1" t="s">
        <v>359</v>
      </c>
      <c r="E156" s="1" t="s">
        <v>18</v>
      </c>
      <c r="F156" s="1" t="s">
        <v>19</v>
      </c>
      <c r="G156" s="1" t="s">
        <v>357</v>
      </c>
      <c r="H156" s="1" t="s">
        <v>352</v>
      </c>
      <c r="I156" s="1" t="s">
        <v>22</v>
      </c>
      <c r="J156" s="3">
        <v>-49891</v>
      </c>
      <c r="K156" s="1" t="s">
        <v>138</v>
      </c>
      <c r="L156" s="1" t="s">
        <v>22</v>
      </c>
      <c r="M156" s="1" t="s">
        <v>22</v>
      </c>
      <c r="N156" s="1" t="s">
        <v>42</v>
      </c>
      <c r="O156" s="2">
        <v>43100</v>
      </c>
      <c r="P156" s="2">
        <v>43131</v>
      </c>
      <c r="Q156" s="1" t="s">
        <v>23</v>
      </c>
    </row>
    <row r="157" spans="1:17" x14ac:dyDescent="0.25">
      <c r="A157" s="1" t="s">
        <v>41</v>
      </c>
      <c r="B157" s="1" t="s">
        <v>25</v>
      </c>
      <c r="C157" s="1" t="s">
        <v>42</v>
      </c>
      <c r="D157" s="1" t="s">
        <v>536</v>
      </c>
      <c r="E157" s="1" t="s">
        <v>71</v>
      </c>
      <c r="F157" s="1" t="s">
        <v>19</v>
      </c>
      <c r="G157" s="1" t="s">
        <v>357</v>
      </c>
      <c r="H157" s="1" t="s">
        <v>352</v>
      </c>
      <c r="I157" s="1" t="s">
        <v>22</v>
      </c>
      <c r="J157" s="3">
        <v>-9149</v>
      </c>
      <c r="K157" s="1" t="s">
        <v>29</v>
      </c>
      <c r="L157" s="1" t="s">
        <v>22</v>
      </c>
      <c r="M157" s="1" t="s">
        <v>22</v>
      </c>
      <c r="N157" s="1" t="s">
        <v>42</v>
      </c>
      <c r="O157" s="2">
        <v>43100</v>
      </c>
      <c r="P157" s="2">
        <v>43131</v>
      </c>
      <c r="Q157" s="1" t="s">
        <v>23</v>
      </c>
    </row>
    <row r="158" spans="1:17" x14ac:dyDescent="0.25">
      <c r="A158" s="1" t="s">
        <v>41</v>
      </c>
      <c r="B158" s="1" t="s">
        <v>25</v>
      </c>
      <c r="C158" s="1" t="s">
        <v>42</v>
      </c>
      <c r="D158" s="1" t="s">
        <v>553</v>
      </c>
      <c r="E158" s="1" t="s">
        <v>538</v>
      </c>
      <c r="F158" s="1" t="s">
        <v>19</v>
      </c>
      <c r="G158" s="1" t="s">
        <v>357</v>
      </c>
      <c r="H158" s="1" t="s">
        <v>354</v>
      </c>
      <c r="I158" s="1" t="s">
        <v>22</v>
      </c>
      <c r="J158" s="3">
        <v>-96438</v>
      </c>
      <c r="K158" s="1" t="s">
        <v>46</v>
      </c>
      <c r="L158" s="1" t="s">
        <v>22</v>
      </c>
      <c r="M158" s="1" t="s">
        <v>22</v>
      </c>
      <c r="N158" s="1" t="s">
        <v>42</v>
      </c>
      <c r="O158" s="2">
        <v>43100</v>
      </c>
      <c r="P158" s="2">
        <v>43131</v>
      </c>
      <c r="Q158" s="1" t="s">
        <v>23</v>
      </c>
    </row>
    <row r="159" spans="1:17" x14ac:dyDescent="0.25">
      <c r="A159" s="1" t="s">
        <v>41</v>
      </c>
      <c r="B159" s="1" t="s">
        <v>25</v>
      </c>
      <c r="C159" s="1" t="s">
        <v>42</v>
      </c>
      <c r="D159" s="1" t="s">
        <v>537</v>
      </c>
      <c r="E159" s="1" t="s">
        <v>538</v>
      </c>
      <c r="F159" s="1" t="s">
        <v>19</v>
      </c>
      <c r="G159" s="1" t="s">
        <v>357</v>
      </c>
      <c r="H159" s="1" t="s">
        <v>352</v>
      </c>
      <c r="I159" s="1" t="s">
        <v>22</v>
      </c>
      <c r="J159" s="3">
        <v>-132222</v>
      </c>
      <c r="K159" s="1" t="s">
        <v>138</v>
      </c>
      <c r="L159" s="1" t="s">
        <v>22</v>
      </c>
      <c r="M159" s="1" t="s">
        <v>22</v>
      </c>
      <c r="N159" s="1" t="s">
        <v>42</v>
      </c>
      <c r="O159" s="2">
        <v>43100</v>
      </c>
      <c r="P159" s="2">
        <v>43131</v>
      </c>
      <c r="Q159" s="1" t="s">
        <v>23</v>
      </c>
    </row>
    <row r="160" spans="1:17" x14ac:dyDescent="0.25">
      <c r="A160" s="1" t="s">
        <v>41</v>
      </c>
      <c r="B160" s="1" t="s">
        <v>25</v>
      </c>
      <c r="C160" s="1" t="s">
        <v>42</v>
      </c>
      <c r="D160" s="1" t="s">
        <v>548</v>
      </c>
      <c r="E160" s="1" t="s">
        <v>549</v>
      </c>
      <c r="F160" s="1" t="s">
        <v>19</v>
      </c>
      <c r="G160" s="1" t="s">
        <v>357</v>
      </c>
      <c r="H160" s="1" t="s">
        <v>352</v>
      </c>
      <c r="I160" s="1" t="s">
        <v>22</v>
      </c>
      <c r="J160" s="3">
        <v>-1075</v>
      </c>
      <c r="K160" s="1" t="s">
        <v>138</v>
      </c>
      <c r="L160" s="1" t="s">
        <v>22</v>
      </c>
      <c r="M160" s="1" t="s">
        <v>22</v>
      </c>
      <c r="N160" s="1" t="s">
        <v>42</v>
      </c>
      <c r="O160" s="2">
        <v>43100</v>
      </c>
      <c r="P160" s="2">
        <v>43131</v>
      </c>
      <c r="Q160" s="1" t="s">
        <v>23</v>
      </c>
    </row>
    <row r="161" spans="1:17" x14ac:dyDescent="0.25">
      <c r="A161" s="1" t="s">
        <v>41</v>
      </c>
      <c r="B161" s="1" t="s">
        <v>25</v>
      </c>
      <c r="C161" s="1" t="s">
        <v>42</v>
      </c>
      <c r="D161" s="1" t="s">
        <v>540</v>
      </c>
      <c r="E161" s="1" t="s">
        <v>541</v>
      </c>
      <c r="F161" s="1" t="s">
        <v>19</v>
      </c>
      <c r="G161" s="1" t="s">
        <v>357</v>
      </c>
      <c r="H161" s="1" t="s">
        <v>352</v>
      </c>
      <c r="I161" s="1" t="s">
        <v>22</v>
      </c>
      <c r="J161" s="3">
        <v>-50437</v>
      </c>
      <c r="K161" s="1" t="s">
        <v>134</v>
      </c>
      <c r="L161" s="1" t="s">
        <v>22</v>
      </c>
      <c r="M161" s="1" t="s">
        <v>22</v>
      </c>
      <c r="N161" s="1" t="s">
        <v>42</v>
      </c>
      <c r="O161" s="2">
        <v>43100</v>
      </c>
      <c r="P161" s="2">
        <v>43131</v>
      </c>
      <c r="Q161" s="1" t="s">
        <v>23</v>
      </c>
    </row>
    <row r="162" spans="1:17" x14ac:dyDescent="0.25">
      <c r="A162" s="1" t="s">
        <v>41</v>
      </c>
      <c r="B162" s="1" t="s">
        <v>25</v>
      </c>
      <c r="C162" s="1" t="s">
        <v>42</v>
      </c>
      <c r="D162" s="1" t="s">
        <v>557</v>
      </c>
      <c r="E162" s="1" t="s">
        <v>543</v>
      </c>
      <c r="F162" s="1" t="s">
        <v>19</v>
      </c>
      <c r="G162" s="1" t="s">
        <v>357</v>
      </c>
      <c r="H162" s="1" t="s">
        <v>354</v>
      </c>
      <c r="I162" s="1" t="s">
        <v>22</v>
      </c>
      <c r="J162" s="3">
        <v>-3195</v>
      </c>
      <c r="K162" s="1" t="s">
        <v>45</v>
      </c>
      <c r="L162" s="1" t="s">
        <v>22</v>
      </c>
      <c r="M162" s="1" t="s">
        <v>22</v>
      </c>
      <c r="N162" s="1" t="s">
        <v>42</v>
      </c>
      <c r="O162" s="2">
        <v>43100</v>
      </c>
      <c r="P162" s="2">
        <v>43131</v>
      </c>
      <c r="Q162" s="1" t="s">
        <v>23</v>
      </c>
    </row>
    <row r="163" spans="1:17" x14ac:dyDescent="0.25">
      <c r="A163" s="1" t="s">
        <v>41</v>
      </c>
      <c r="B163" s="1" t="s">
        <v>25</v>
      </c>
      <c r="C163" s="1" t="s">
        <v>42</v>
      </c>
      <c r="D163" s="1" t="s">
        <v>358</v>
      </c>
      <c r="E163" s="1" t="s">
        <v>32</v>
      </c>
      <c r="F163" s="1" t="s">
        <v>19</v>
      </c>
      <c r="G163" s="1" t="s">
        <v>357</v>
      </c>
      <c r="H163" s="1" t="s">
        <v>352</v>
      </c>
      <c r="I163" s="1" t="s">
        <v>22</v>
      </c>
      <c r="J163" s="3">
        <v>-4461</v>
      </c>
      <c r="K163" s="1" t="s">
        <v>29</v>
      </c>
      <c r="L163" s="1" t="s">
        <v>22</v>
      </c>
      <c r="M163" s="1" t="s">
        <v>22</v>
      </c>
      <c r="N163" s="1" t="s">
        <v>42</v>
      </c>
      <c r="O163" s="2">
        <v>43100</v>
      </c>
      <c r="P163" s="2">
        <v>43131</v>
      </c>
      <c r="Q163" s="1" t="s">
        <v>23</v>
      </c>
    </row>
    <row r="164" spans="1:17" x14ac:dyDescent="0.25">
      <c r="A164" s="1" t="s">
        <v>41</v>
      </c>
      <c r="B164" s="1" t="s">
        <v>25</v>
      </c>
      <c r="C164" s="1" t="s">
        <v>42</v>
      </c>
      <c r="D164" s="1" t="s">
        <v>360</v>
      </c>
      <c r="E164" s="1" t="s">
        <v>18</v>
      </c>
      <c r="F164" s="1" t="s">
        <v>19</v>
      </c>
      <c r="G164" s="1" t="s">
        <v>357</v>
      </c>
      <c r="H164" s="1" t="s">
        <v>354</v>
      </c>
      <c r="I164" s="1" t="s">
        <v>22</v>
      </c>
      <c r="J164" s="3">
        <v>-36648</v>
      </c>
      <c r="K164" s="1" t="s">
        <v>46</v>
      </c>
      <c r="L164" s="1" t="s">
        <v>22</v>
      </c>
      <c r="M164" s="1" t="s">
        <v>22</v>
      </c>
      <c r="N164" s="1" t="s">
        <v>42</v>
      </c>
      <c r="O164" s="2">
        <v>43100</v>
      </c>
      <c r="P164" s="2">
        <v>43131</v>
      </c>
      <c r="Q164" s="1" t="s">
        <v>23</v>
      </c>
    </row>
    <row r="165" spans="1:17" x14ac:dyDescent="0.25">
      <c r="A165" s="1" t="s">
        <v>41</v>
      </c>
      <c r="B165" s="1" t="s">
        <v>25</v>
      </c>
      <c r="C165" s="1" t="s">
        <v>42</v>
      </c>
      <c r="D165" s="1" t="s">
        <v>534</v>
      </c>
      <c r="E165" s="1" t="s">
        <v>535</v>
      </c>
      <c r="F165" s="1" t="s">
        <v>19</v>
      </c>
      <c r="G165" s="1" t="s">
        <v>357</v>
      </c>
      <c r="H165" s="1" t="s">
        <v>352</v>
      </c>
      <c r="I165" s="1" t="s">
        <v>22</v>
      </c>
      <c r="J165" s="3">
        <v>-66912</v>
      </c>
      <c r="K165" s="1" t="s">
        <v>138</v>
      </c>
      <c r="L165" s="1" t="s">
        <v>22</v>
      </c>
      <c r="M165" s="1" t="s">
        <v>22</v>
      </c>
      <c r="N165" s="1" t="s">
        <v>42</v>
      </c>
      <c r="O165" s="2">
        <v>43100</v>
      </c>
      <c r="P165" s="2">
        <v>43131</v>
      </c>
      <c r="Q165" s="1" t="s">
        <v>23</v>
      </c>
    </row>
    <row r="166" spans="1:17" x14ac:dyDescent="0.25">
      <c r="A166" s="1" t="s">
        <v>41</v>
      </c>
      <c r="B166" s="1" t="s">
        <v>25</v>
      </c>
      <c r="C166" s="1" t="s">
        <v>42</v>
      </c>
      <c r="D166" s="1" t="s">
        <v>550</v>
      </c>
      <c r="E166" s="1" t="s">
        <v>71</v>
      </c>
      <c r="F166" s="1" t="s">
        <v>19</v>
      </c>
      <c r="G166" s="1" t="s">
        <v>357</v>
      </c>
      <c r="H166" s="1" t="s">
        <v>354</v>
      </c>
      <c r="I166" s="1" t="s">
        <v>22</v>
      </c>
      <c r="J166" s="3">
        <v>18909</v>
      </c>
      <c r="K166" s="1" t="s">
        <v>46</v>
      </c>
      <c r="L166" s="1" t="s">
        <v>22</v>
      </c>
      <c r="M166" s="1" t="s">
        <v>22</v>
      </c>
      <c r="N166" s="1" t="s">
        <v>42</v>
      </c>
      <c r="O166" s="2">
        <v>43100</v>
      </c>
      <c r="P166" s="2">
        <v>43131</v>
      </c>
      <c r="Q166" s="1" t="s">
        <v>23</v>
      </c>
    </row>
    <row r="167" spans="1:17" x14ac:dyDescent="0.25">
      <c r="A167" s="1" t="s">
        <v>41</v>
      </c>
      <c r="B167" s="1" t="s">
        <v>25</v>
      </c>
      <c r="C167" s="1" t="s">
        <v>42</v>
      </c>
      <c r="D167" s="1" t="s">
        <v>555</v>
      </c>
      <c r="E167" s="1" t="s">
        <v>371</v>
      </c>
      <c r="F167" s="1" t="s">
        <v>19</v>
      </c>
      <c r="G167" s="1" t="s">
        <v>357</v>
      </c>
      <c r="H167" s="1" t="s">
        <v>354</v>
      </c>
      <c r="I167" s="1" t="s">
        <v>22</v>
      </c>
      <c r="J167" s="3">
        <v>-6012</v>
      </c>
      <c r="K167" s="1" t="s">
        <v>46</v>
      </c>
      <c r="L167" s="1" t="s">
        <v>22</v>
      </c>
      <c r="M167" s="1" t="s">
        <v>22</v>
      </c>
      <c r="N167" s="1" t="s">
        <v>42</v>
      </c>
      <c r="O167" s="2">
        <v>43100</v>
      </c>
      <c r="P167" s="2">
        <v>43131</v>
      </c>
      <c r="Q167" s="1" t="s">
        <v>23</v>
      </c>
    </row>
    <row r="168" spans="1:17" x14ac:dyDescent="0.25">
      <c r="A168" s="1" t="s">
        <v>41</v>
      </c>
      <c r="B168" s="1" t="s">
        <v>25</v>
      </c>
      <c r="C168" s="1" t="s">
        <v>42</v>
      </c>
      <c r="D168" s="1" t="s">
        <v>551</v>
      </c>
      <c r="E168" s="1" t="s">
        <v>541</v>
      </c>
      <c r="F168" s="1" t="s">
        <v>19</v>
      </c>
      <c r="G168" s="1" t="s">
        <v>357</v>
      </c>
      <c r="H168" s="1" t="s">
        <v>354</v>
      </c>
      <c r="I168" s="1" t="s">
        <v>22</v>
      </c>
      <c r="J168" s="3">
        <v>-12433</v>
      </c>
      <c r="K168" s="1" t="s">
        <v>46</v>
      </c>
      <c r="L168" s="1" t="s">
        <v>22</v>
      </c>
      <c r="M168" s="1" t="s">
        <v>22</v>
      </c>
      <c r="N168" s="1" t="s">
        <v>42</v>
      </c>
      <c r="O168" s="2">
        <v>43100</v>
      </c>
      <c r="P168" s="2">
        <v>43131</v>
      </c>
      <c r="Q168" s="1" t="s">
        <v>23</v>
      </c>
    </row>
    <row r="169" spans="1:17" x14ac:dyDescent="0.25">
      <c r="A169" s="1" t="s">
        <v>41</v>
      </c>
      <c r="B169" s="1" t="s">
        <v>25</v>
      </c>
      <c r="C169" s="1" t="s">
        <v>42</v>
      </c>
      <c r="D169" s="1" t="s">
        <v>356</v>
      </c>
      <c r="E169" s="1" t="s">
        <v>32</v>
      </c>
      <c r="F169" s="1" t="s">
        <v>19</v>
      </c>
      <c r="G169" s="1" t="s">
        <v>357</v>
      </c>
      <c r="H169" s="1" t="s">
        <v>354</v>
      </c>
      <c r="I169" s="1" t="s">
        <v>22</v>
      </c>
      <c r="J169" s="3">
        <v>-9845</v>
      </c>
      <c r="K169" s="1" t="s">
        <v>46</v>
      </c>
      <c r="L169" s="1" t="s">
        <v>22</v>
      </c>
      <c r="M169" s="1" t="s">
        <v>22</v>
      </c>
      <c r="N169" s="1" t="s">
        <v>42</v>
      </c>
      <c r="O169" s="2">
        <v>43100</v>
      </c>
      <c r="P169" s="2">
        <v>43131</v>
      </c>
      <c r="Q169" s="1" t="s">
        <v>23</v>
      </c>
    </row>
    <row r="170" spans="1:17" x14ac:dyDescent="0.25">
      <c r="A170" s="1" t="s">
        <v>41</v>
      </c>
      <c r="B170" s="1" t="s">
        <v>25</v>
      </c>
      <c r="C170" s="1" t="s">
        <v>42</v>
      </c>
      <c r="D170" s="1" t="s">
        <v>358</v>
      </c>
      <c r="E170" s="1" t="s">
        <v>32</v>
      </c>
      <c r="F170" s="1" t="s">
        <v>19</v>
      </c>
      <c r="G170" s="1" t="s">
        <v>357</v>
      </c>
      <c r="H170" s="1" t="s">
        <v>352</v>
      </c>
      <c r="I170" s="1" t="s">
        <v>22</v>
      </c>
      <c r="J170" s="3">
        <v>-48976</v>
      </c>
      <c r="K170" s="1" t="s">
        <v>138</v>
      </c>
      <c r="L170" s="1" t="s">
        <v>22</v>
      </c>
      <c r="M170" s="1" t="s">
        <v>22</v>
      </c>
      <c r="N170" s="1" t="s">
        <v>42</v>
      </c>
      <c r="O170" s="2">
        <v>43100</v>
      </c>
      <c r="P170" s="2">
        <v>43131</v>
      </c>
      <c r="Q170" s="1" t="s">
        <v>23</v>
      </c>
    </row>
    <row r="171" spans="1:17" x14ac:dyDescent="0.25">
      <c r="A171" s="1" t="s">
        <v>41</v>
      </c>
      <c r="B171" s="1" t="s">
        <v>25</v>
      </c>
      <c r="C171" s="1" t="s">
        <v>361</v>
      </c>
      <c r="D171" s="1" t="s">
        <v>544</v>
      </c>
      <c r="E171" s="1" t="s">
        <v>371</v>
      </c>
      <c r="F171" s="1" t="s">
        <v>19</v>
      </c>
      <c r="G171" s="1" t="s">
        <v>357</v>
      </c>
      <c r="H171" s="1" t="s">
        <v>352</v>
      </c>
      <c r="I171" s="1" t="s">
        <v>22</v>
      </c>
      <c r="J171" s="3">
        <v>111251</v>
      </c>
      <c r="K171" s="1" t="s">
        <v>261</v>
      </c>
      <c r="L171" s="1" t="s">
        <v>22</v>
      </c>
      <c r="M171" s="1" t="s">
        <v>22</v>
      </c>
      <c r="N171" s="1" t="s">
        <v>361</v>
      </c>
      <c r="O171" s="2">
        <v>43100</v>
      </c>
      <c r="P171" s="2">
        <v>43147</v>
      </c>
      <c r="Q171" s="1" t="s">
        <v>23</v>
      </c>
    </row>
    <row r="172" spans="1:17" x14ac:dyDescent="0.25">
      <c r="A172" s="1" t="s">
        <v>41</v>
      </c>
      <c r="B172" s="1" t="s">
        <v>25</v>
      </c>
      <c r="C172" s="1" t="s">
        <v>361</v>
      </c>
      <c r="D172" s="1" t="s">
        <v>548</v>
      </c>
      <c r="E172" s="1" t="s">
        <v>549</v>
      </c>
      <c r="F172" s="1" t="s">
        <v>19</v>
      </c>
      <c r="G172" s="1" t="s">
        <v>357</v>
      </c>
      <c r="H172" s="1" t="s">
        <v>352</v>
      </c>
      <c r="I172" s="1" t="s">
        <v>22</v>
      </c>
      <c r="J172" s="3">
        <v>47289</v>
      </c>
      <c r="K172" s="1" t="s">
        <v>261</v>
      </c>
      <c r="L172" s="1" t="s">
        <v>22</v>
      </c>
      <c r="M172" s="1" t="s">
        <v>22</v>
      </c>
      <c r="N172" s="1" t="s">
        <v>361</v>
      </c>
      <c r="O172" s="2">
        <v>43100</v>
      </c>
      <c r="P172" s="2">
        <v>43147</v>
      </c>
      <c r="Q172" s="1" t="s">
        <v>23</v>
      </c>
    </row>
    <row r="173" spans="1:17" x14ac:dyDescent="0.25">
      <c r="A173" s="1" t="s">
        <v>41</v>
      </c>
      <c r="B173" s="1" t="s">
        <v>25</v>
      </c>
      <c r="C173" s="1" t="s">
        <v>361</v>
      </c>
      <c r="D173" s="1" t="s">
        <v>542</v>
      </c>
      <c r="E173" s="1" t="s">
        <v>543</v>
      </c>
      <c r="F173" s="1" t="s">
        <v>19</v>
      </c>
      <c r="G173" s="1" t="s">
        <v>357</v>
      </c>
      <c r="H173" s="1" t="s">
        <v>352</v>
      </c>
      <c r="I173" s="1" t="s">
        <v>22</v>
      </c>
      <c r="J173" s="3">
        <v>13517</v>
      </c>
      <c r="K173" s="1" t="s">
        <v>261</v>
      </c>
      <c r="L173" s="1" t="s">
        <v>22</v>
      </c>
      <c r="M173" s="1" t="s">
        <v>22</v>
      </c>
      <c r="N173" s="1" t="s">
        <v>361</v>
      </c>
      <c r="O173" s="2">
        <v>43100</v>
      </c>
      <c r="P173" s="2">
        <v>43147</v>
      </c>
      <c r="Q173" s="1" t="s">
        <v>23</v>
      </c>
    </row>
    <row r="174" spans="1:17" x14ac:dyDescent="0.25">
      <c r="A174" s="1" t="s">
        <v>41</v>
      </c>
      <c r="B174" s="1" t="s">
        <v>25</v>
      </c>
      <c r="C174" s="1" t="s">
        <v>42</v>
      </c>
      <c r="D174" s="1" t="s">
        <v>544</v>
      </c>
      <c r="E174" s="1" t="s">
        <v>371</v>
      </c>
      <c r="F174" s="1" t="s">
        <v>19</v>
      </c>
      <c r="G174" s="1" t="s">
        <v>357</v>
      </c>
      <c r="H174" s="1" t="s">
        <v>352</v>
      </c>
      <c r="I174" s="1" t="s">
        <v>22</v>
      </c>
      <c r="J174" s="3">
        <v>-111251</v>
      </c>
      <c r="K174" s="1" t="s">
        <v>261</v>
      </c>
      <c r="L174" s="1" t="s">
        <v>22</v>
      </c>
      <c r="M174" s="1" t="s">
        <v>22</v>
      </c>
      <c r="N174" s="1" t="s">
        <v>42</v>
      </c>
      <c r="O174" s="2">
        <v>43100</v>
      </c>
      <c r="P174" s="2">
        <v>43131</v>
      </c>
      <c r="Q174" s="1" t="s">
        <v>23</v>
      </c>
    </row>
    <row r="175" spans="1:17" x14ac:dyDescent="0.25">
      <c r="A175" s="1" t="s">
        <v>41</v>
      </c>
      <c r="B175" s="1" t="s">
        <v>25</v>
      </c>
      <c r="C175" s="1" t="s">
        <v>42</v>
      </c>
      <c r="D175" s="1" t="s">
        <v>539</v>
      </c>
      <c r="E175" s="1" t="s">
        <v>376</v>
      </c>
      <c r="F175" s="1" t="s">
        <v>19</v>
      </c>
      <c r="G175" s="1" t="s">
        <v>357</v>
      </c>
      <c r="H175" s="1" t="s">
        <v>352</v>
      </c>
      <c r="I175" s="1" t="s">
        <v>22</v>
      </c>
      <c r="J175" s="3">
        <v>-818586</v>
      </c>
      <c r="K175" s="1" t="s">
        <v>261</v>
      </c>
      <c r="L175" s="1" t="s">
        <v>22</v>
      </c>
      <c r="M175" s="1" t="s">
        <v>22</v>
      </c>
      <c r="N175" s="1" t="s">
        <v>42</v>
      </c>
      <c r="O175" s="2">
        <v>43100</v>
      </c>
      <c r="P175" s="2">
        <v>43131</v>
      </c>
      <c r="Q175" s="1" t="s">
        <v>23</v>
      </c>
    </row>
    <row r="176" spans="1:17" x14ac:dyDescent="0.25">
      <c r="A176" s="1" t="s">
        <v>41</v>
      </c>
      <c r="B176" s="1" t="s">
        <v>25</v>
      </c>
      <c r="C176" s="1" t="s">
        <v>42</v>
      </c>
      <c r="D176" s="1" t="s">
        <v>540</v>
      </c>
      <c r="E176" s="1" t="s">
        <v>541</v>
      </c>
      <c r="F176" s="1" t="s">
        <v>19</v>
      </c>
      <c r="G176" s="1" t="s">
        <v>357</v>
      </c>
      <c r="H176" s="1" t="s">
        <v>352</v>
      </c>
      <c r="I176" s="1" t="s">
        <v>22</v>
      </c>
      <c r="J176" s="3">
        <v>-902252</v>
      </c>
      <c r="K176" s="1" t="s">
        <v>261</v>
      </c>
      <c r="L176" s="1" t="s">
        <v>22</v>
      </c>
      <c r="M176" s="1" t="s">
        <v>22</v>
      </c>
      <c r="N176" s="1" t="s">
        <v>42</v>
      </c>
      <c r="O176" s="2">
        <v>43100</v>
      </c>
      <c r="P176" s="2">
        <v>43131</v>
      </c>
      <c r="Q176" s="1" t="s">
        <v>23</v>
      </c>
    </row>
    <row r="177" spans="1:17" x14ac:dyDescent="0.25">
      <c r="A177" s="1" t="s">
        <v>41</v>
      </c>
      <c r="B177" s="1" t="s">
        <v>25</v>
      </c>
      <c r="C177" s="1" t="s">
        <v>42</v>
      </c>
      <c r="D177" s="1" t="s">
        <v>359</v>
      </c>
      <c r="E177" s="1" t="s">
        <v>18</v>
      </c>
      <c r="F177" s="1" t="s">
        <v>19</v>
      </c>
      <c r="G177" s="1" t="s">
        <v>357</v>
      </c>
      <c r="H177" s="1" t="s">
        <v>352</v>
      </c>
      <c r="I177" s="1" t="s">
        <v>22</v>
      </c>
      <c r="J177" s="3">
        <v>-506127</v>
      </c>
      <c r="K177" s="1" t="s">
        <v>261</v>
      </c>
      <c r="L177" s="1" t="s">
        <v>22</v>
      </c>
      <c r="M177" s="1" t="s">
        <v>22</v>
      </c>
      <c r="N177" s="1" t="s">
        <v>42</v>
      </c>
      <c r="O177" s="2">
        <v>43100</v>
      </c>
      <c r="P177" s="2">
        <v>43131</v>
      </c>
      <c r="Q177" s="1" t="s">
        <v>23</v>
      </c>
    </row>
    <row r="178" spans="1:17" x14ac:dyDescent="0.25">
      <c r="A178" s="1" t="s">
        <v>41</v>
      </c>
      <c r="B178" s="1" t="s">
        <v>25</v>
      </c>
      <c r="C178" s="1" t="s">
        <v>361</v>
      </c>
      <c r="D178" s="1" t="s">
        <v>536</v>
      </c>
      <c r="E178" s="1" t="s">
        <v>71</v>
      </c>
      <c r="F178" s="1" t="s">
        <v>19</v>
      </c>
      <c r="G178" s="1" t="s">
        <v>357</v>
      </c>
      <c r="H178" s="1" t="s">
        <v>352</v>
      </c>
      <c r="I178" s="1" t="s">
        <v>22</v>
      </c>
      <c r="J178" s="3">
        <v>3604461</v>
      </c>
      <c r="K178" s="1" t="s">
        <v>261</v>
      </c>
      <c r="L178" s="1" t="s">
        <v>22</v>
      </c>
      <c r="M178" s="1" t="s">
        <v>22</v>
      </c>
      <c r="N178" s="1" t="s">
        <v>361</v>
      </c>
      <c r="O178" s="2">
        <v>43100</v>
      </c>
      <c r="P178" s="2">
        <v>43147</v>
      </c>
      <c r="Q178" s="1" t="s">
        <v>23</v>
      </c>
    </row>
    <row r="179" spans="1:17" x14ac:dyDescent="0.25">
      <c r="A179" s="1" t="s">
        <v>41</v>
      </c>
      <c r="B179" s="1" t="s">
        <v>25</v>
      </c>
      <c r="C179" s="1" t="s">
        <v>361</v>
      </c>
      <c r="D179" s="1" t="s">
        <v>539</v>
      </c>
      <c r="E179" s="1" t="s">
        <v>376</v>
      </c>
      <c r="F179" s="1" t="s">
        <v>19</v>
      </c>
      <c r="G179" s="1" t="s">
        <v>357</v>
      </c>
      <c r="H179" s="1" t="s">
        <v>352</v>
      </c>
      <c r="I179" s="1" t="s">
        <v>22</v>
      </c>
      <c r="J179" s="3">
        <v>300762</v>
      </c>
      <c r="K179" s="1" t="s">
        <v>261</v>
      </c>
      <c r="L179" s="1" t="s">
        <v>22</v>
      </c>
      <c r="M179" s="1" t="s">
        <v>22</v>
      </c>
      <c r="N179" s="1" t="s">
        <v>361</v>
      </c>
      <c r="O179" s="2">
        <v>43100</v>
      </c>
      <c r="P179" s="2">
        <v>43147</v>
      </c>
      <c r="Q179" s="1" t="s">
        <v>23</v>
      </c>
    </row>
    <row r="180" spans="1:17" x14ac:dyDescent="0.25">
      <c r="A180" s="1" t="s">
        <v>41</v>
      </c>
      <c r="B180" s="1" t="s">
        <v>25</v>
      </c>
      <c r="C180" s="1" t="s">
        <v>361</v>
      </c>
      <c r="D180" s="1" t="s">
        <v>540</v>
      </c>
      <c r="E180" s="1" t="s">
        <v>541</v>
      </c>
      <c r="F180" s="1" t="s">
        <v>19</v>
      </c>
      <c r="G180" s="1" t="s">
        <v>357</v>
      </c>
      <c r="H180" s="1" t="s">
        <v>352</v>
      </c>
      <c r="I180" s="1" t="s">
        <v>22</v>
      </c>
      <c r="J180" s="3">
        <v>902252</v>
      </c>
      <c r="K180" s="1" t="s">
        <v>261</v>
      </c>
      <c r="L180" s="1" t="s">
        <v>22</v>
      </c>
      <c r="M180" s="1" t="s">
        <v>22</v>
      </c>
      <c r="N180" s="1" t="s">
        <v>361</v>
      </c>
      <c r="O180" s="2">
        <v>43100</v>
      </c>
      <c r="P180" s="2">
        <v>43147</v>
      </c>
      <c r="Q180" s="1" t="s">
        <v>23</v>
      </c>
    </row>
    <row r="181" spans="1:17" x14ac:dyDescent="0.25">
      <c r="A181" s="1" t="s">
        <v>41</v>
      </c>
      <c r="B181" s="1" t="s">
        <v>25</v>
      </c>
      <c r="C181" s="1" t="s">
        <v>361</v>
      </c>
      <c r="D181" s="1" t="s">
        <v>359</v>
      </c>
      <c r="E181" s="1" t="s">
        <v>18</v>
      </c>
      <c r="F181" s="1" t="s">
        <v>19</v>
      </c>
      <c r="G181" s="1" t="s">
        <v>357</v>
      </c>
      <c r="H181" s="1" t="s">
        <v>352</v>
      </c>
      <c r="I181" s="1" t="s">
        <v>22</v>
      </c>
      <c r="J181" s="3">
        <v>506127</v>
      </c>
      <c r="K181" s="1" t="s">
        <v>261</v>
      </c>
      <c r="L181" s="1" t="s">
        <v>22</v>
      </c>
      <c r="M181" s="1" t="s">
        <v>22</v>
      </c>
      <c r="N181" s="1" t="s">
        <v>361</v>
      </c>
      <c r="O181" s="2">
        <v>43100</v>
      </c>
      <c r="P181" s="2">
        <v>43147</v>
      </c>
      <c r="Q181" s="1" t="s">
        <v>23</v>
      </c>
    </row>
    <row r="182" spans="1:17" x14ac:dyDescent="0.25">
      <c r="A182" s="1" t="s">
        <v>41</v>
      </c>
      <c r="B182" s="1" t="s">
        <v>25</v>
      </c>
      <c r="C182" s="1" t="s">
        <v>42</v>
      </c>
      <c r="D182" s="1" t="s">
        <v>537</v>
      </c>
      <c r="E182" s="1" t="s">
        <v>538</v>
      </c>
      <c r="F182" s="1" t="s">
        <v>19</v>
      </c>
      <c r="G182" s="1" t="s">
        <v>357</v>
      </c>
      <c r="H182" s="1" t="s">
        <v>352</v>
      </c>
      <c r="I182" s="1" t="s">
        <v>22</v>
      </c>
      <c r="J182" s="3">
        <v>90</v>
      </c>
      <c r="K182" s="1" t="s">
        <v>214</v>
      </c>
      <c r="L182" s="1" t="s">
        <v>22</v>
      </c>
      <c r="M182" s="1" t="s">
        <v>22</v>
      </c>
      <c r="N182" s="1" t="s">
        <v>42</v>
      </c>
      <c r="O182" s="2">
        <v>43100</v>
      </c>
      <c r="P182" s="2">
        <v>43131</v>
      </c>
      <c r="Q182" s="1" t="s">
        <v>23</v>
      </c>
    </row>
    <row r="183" spans="1:17" x14ac:dyDescent="0.25">
      <c r="A183" s="1" t="s">
        <v>41</v>
      </c>
      <c r="B183" s="1" t="s">
        <v>25</v>
      </c>
      <c r="C183" s="1" t="s">
        <v>42</v>
      </c>
      <c r="D183" s="1" t="s">
        <v>544</v>
      </c>
      <c r="E183" s="1" t="s">
        <v>371</v>
      </c>
      <c r="F183" s="1" t="s">
        <v>19</v>
      </c>
      <c r="G183" s="1" t="s">
        <v>357</v>
      </c>
      <c r="H183" s="1" t="s">
        <v>352</v>
      </c>
      <c r="I183" s="1" t="s">
        <v>22</v>
      </c>
      <c r="J183" s="3">
        <v>54602</v>
      </c>
      <c r="K183" s="1" t="s">
        <v>214</v>
      </c>
      <c r="L183" s="1" t="s">
        <v>22</v>
      </c>
      <c r="M183" s="1" t="s">
        <v>22</v>
      </c>
      <c r="N183" s="1" t="s">
        <v>42</v>
      </c>
      <c r="O183" s="2">
        <v>43100</v>
      </c>
      <c r="P183" s="2">
        <v>43131</v>
      </c>
      <c r="Q183" s="1" t="s">
        <v>23</v>
      </c>
    </row>
    <row r="184" spans="1:17" x14ac:dyDescent="0.25">
      <c r="A184" s="1" t="s">
        <v>41</v>
      </c>
      <c r="B184" s="1" t="s">
        <v>25</v>
      </c>
      <c r="C184" s="1" t="s">
        <v>42</v>
      </c>
      <c r="D184" s="1" t="s">
        <v>539</v>
      </c>
      <c r="E184" s="1" t="s">
        <v>376</v>
      </c>
      <c r="F184" s="1" t="s">
        <v>19</v>
      </c>
      <c r="G184" s="1" t="s">
        <v>357</v>
      </c>
      <c r="H184" s="1" t="s">
        <v>352</v>
      </c>
      <c r="I184" s="1" t="s">
        <v>22</v>
      </c>
      <c r="J184" s="3">
        <v>15258</v>
      </c>
      <c r="K184" s="1" t="s">
        <v>214</v>
      </c>
      <c r="L184" s="1" t="s">
        <v>22</v>
      </c>
      <c r="M184" s="1" t="s">
        <v>22</v>
      </c>
      <c r="N184" s="1" t="s">
        <v>42</v>
      </c>
      <c r="O184" s="2">
        <v>43100</v>
      </c>
      <c r="P184" s="2">
        <v>43131</v>
      </c>
      <c r="Q184" s="1" t="s">
        <v>23</v>
      </c>
    </row>
    <row r="185" spans="1:17" x14ac:dyDescent="0.25">
      <c r="A185" s="1" t="s">
        <v>41</v>
      </c>
      <c r="B185" s="1" t="s">
        <v>25</v>
      </c>
      <c r="C185" s="1" t="s">
        <v>42</v>
      </c>
      <c r="D185" s="1" t="s">
        <v>359</v>
      </c>
      <c r="E185" s="1" t="s">
        <v>18</v>
      </c>
      <c r="F185" s="1" t="s">
        <v>19</v>
      </c>
      <c r="G185" s="1" t="s">
        <v>357</v>
      </c>
      <c r="H185" s="1" t="s">
        <v>352</v>
      </c>
      <c r="I185" s="1" t="s">
        <v>22</v>
      </c>
      <c r="J185" s="3">
        <v>415</v>
      </c>
      <c r="K185" s="1" t="s">
        <v>92</v>
      </c>
      <c r="L185" s="1" t="s">
        <v>22</v>
      </c>
      <c r="M185" s="1" t="s">
        <v>22</v>
      </c>
      <c r="N185" s="1" t="s">
        <v>42</v>
      </c>
      <c r="O185" s="2">
        <v>43100</v>
      </c>
      <c r="P185" s="2">
        <v>43131</v>
      </c>
      <c r="Q185" s="1" t="s">
        <v>23</v>
      </c>
    </row>
    <row r="186" spans="1:17" x14ac:dyDescent="0.25">
      <c r="A186" s="1" t="s">
        <v>41</v>
      </c>
      <c r="B186" s="1" t="s">
        <v>25</v>
      </c>
      <c r="C186" s="1" t="s">
        <v>361</v>
      </c>
      <c r="D186" s="1" t="s">
        <v>534</v>
      </c>
      <c r="E186" s="1" t="s">
        <v>535</v>
      </c>
      <c r="F186" s="1" t="s">
        <v>19</v>
      </c>
      <c r="G186" s="1" t="s">
        <v>357</v>
      </c>
      <c r="H186" s="1" t="s">
        <v>352</v>
      </c>
      <c r="I186" s="1" t="s">
        <v>22</v>
      </c>
      <c r="J186" s="3">
        <v>2208729</v>
      </c>
      <c r="K186" s="1" t="s">
        <v>261</v>
      </c>
      <c r="L186" s="1" t="s">
        <v>22</v>
      </c>
      <c r="M186" s="1" t="s">
        <v>22</v>
      </c>
      <c r="N186" s="1" t="s">
        <v>361</v>
      </c>
      <c r="O186" s="2">
        <v>43100</v>
      </c>
      <c r="P186" s="2">
        <v>43147</v>
      </c>
      <c r="Q186" s="1" t="s">
        <v>23</v>
      </c>
    </row>
    <row r="187" spans="1:17" x14ac:dyDescent="0.25">
      <c r="A187" s="1" t="s">
        <v>41</v>
      </c>
      <c r="B187" s="1" t="s">
        <v>25</v>
      </c>
      <c r="C187" s="1" t="s">
        <v>361</v>
      </c>
      <c r="D187" s="1" t="s">
        <v>539</v>
      </c>
      <c r="E187" s="1" t="s">
        <v>376</v>
      </c>
      <c r="F187" s="1" t="s">
        <v>19</v>
      </c>
      <c r="G187" s="1" t="s">
        <v>357</v>
      </c>
      <c r="H187" s="1" t="s">
        <v>352</v>
      </c>
      <c r="I187" s="1" t="s">
        <v>22</v>
      </c>
      <c r="J187" s="3">
        <v>818586</v>
      </c>
      <c r="K187" s="1" t="s">
        <v>261</v>
      </c>
      <c r="L187" s="1" t="s">
        <v>22</v>
      </c>
      <c r="M187" s="1" t="s">
        <v>22</v>
      </c>
      <c r="N187" s="1" t="s">
        <v>361</v>
      </c>
      <c r="O187" s="2">
        <v>43100</v>
      </c>
      <c r="P187" s="2">
        <v>43147</v>
      </c>
      <c r="Q187" s="1" t="s">
        <v>23</v>
      </c>
    </row>
    <row r="188" spans="1:17" x14ac:dyDescent="0.25">
      <c r="A188" s="1" t="s">
        <v>41</v>
      </c>
      <c r="B188" s="1" t="s">
        <v>25</v>
      </c>
      <c r="C188" s="1" t="s">
        <v>361</v>
      </c>
      <c r="D188" s="1" t="s">
        <v>540</v>
      </c>
      <c r="E188" s="1" t="s">
        <v>541</v>
      </c>
      <c r="F188" s="1" t="s">
        <v>19</v>
      </c>
      <c r="G188" s="1" t="s">
        <v>357</v>
      </c>
      <c r="H188" s="1" t="s">
        <v>352</v>
      </c>
      <c r="I188" s="1" t="s">
        <v>22</v>
      </c>
      <c r="J188" s="3">
        <v>4054634</v>
      </c>
      <c r="K188" s="1" t="s">
        <v>261</v>
      </c>
      <c r="L188" s="1" t="s">
        <v>22</v>
      </c>
      <c r="M188" s="1" t="s">
        <v>22</v>
      </c>
      <c r="N188" s="1" t="s">
        <v>361</v>
      </c>
      <c r="O188" s="2">
        <v>43100</v>
      </c>
      <c r="P188" s="2">
        <v>43147</v>
      </c>
      <c r="Q188" s="1" t="s">
        <v>23</v>
      </c>
    </row>
    <row r="189" spans="1:17" x14ac:dyDescent="0.25">
      <c r="A189" s="1" t="s">
        <v>41</v>
      </c>
      <c r="B189" s="1" t="s">
        <v>25</v>
      </c>
      <c r="C189" s="1" t="s">
        <v>361</v>
      </c>
      <c r="D189" s="1" t="s">
        <v>358</v>
      </c>
      <c r="E189" s="1" t="s">
        <v>32</v>
      </c>
      <c r="F189" s="1" t="s">
        <v>19</v>
      </c>
      <c r="G189" s="1" t="s">
        <v>357</v>
      </c>
      <c r="H189" s="1" t="s">
        <v>352</v>
      </c>
      <c r="I189" s="1" t="s">
        <v>22</v>
      </c>
      <c r="J189" s="3">
        <v>1111546</v>
      </c>
      <c r="K189" s="1" t="s">
        <v>261</v>
      </c>
      <c r="L189" s="1" t="s">
        <v>22</v>
      </c>
      <c r="M189" s="1" t="s">
        <v>22</v>
      </c>
      <c r="N189" s="1" t="s">
        <v>361</v>
      </c>
      <c r="O189" s="2">
        <v>43100</v>
      </c>
      <c r="P189" s="2">
        <v>43147</v>
      </c>
      <c r="Q189" s="1" t="s">
        <v>23</v>
      </c>
    </row>
    <row r="190" spans="1:17" x14ac:dyDescent="0.25">
      <c r="A190" s="1" t="s">
        <v>41</v>
      </c>
      <c r="B190" s="1" t="s">
        <v>25</v>
      </c>
      <c r="C190" s="1" t="s">
        <v>42</v>
      </c>
      <c r="D190" s="1" t="s">
        <v>540</v>
      </c>
      <c r="E190" s="1" t="s">
        <v>541</v>
      </c>
      <c r="F190" s="1" t="s">
        <v>19</v>
      </c>
      <c r="G190" s="1" t="s">
        <v>357</v>
      </c>
      <c r="H190" s="1" t="s">
        <v>352</v>
      </c>
      <c r="I190" s="1" t="s">
        <v>22</v>
      </c>
      <c r="J190" s="3">
        <v>86386</v>
      </c>
      <c r="K190" s="1" t="s">
        <v>205</v>
      </c>
      <c r="L190" s="1" t="s">
        <v>22</v>
      </c>
      <c r="M190" s="1" t="s">
        <v>22</v>
      </c>
      <c r="N190" s="1" t="s">
        <v>42</v>
      </c>
      <c r="O190" s="2">
        <v>43100</v>
      </c>
      <c r="P190" s="2">
        <v>43131</v>
      </c>
      <c r="Q190" s="1" t="s">
        <v>23</v>
      </c>
    </row>
    <row r="191" spans="1:17" x14ac:dyDescent="0.25">
      <c r="A191" s="1" t="s">
        <v>41</v>
      </c>
      <c r="B191" s="1" t="s">
        <v>25</v>
      </c>
      <c r="C191" s="1" t="s">
        <v>42</v>
      </c>
      <c r="D191" s="1" t="s">
        <v>542</v>
      </c>
      <c r="E191" s="1" t="s">
        <v>543</v>
      </c>
      <c r="F191" s="1" t="s">
        <v>19</v>
      </c>
      <c r="G191" s="1" t="s">
        <v>357</v>
      </c>
      <c r="H191" s="1" t="s">
        <v>352</v>
      </c>
      <c r="I191" s="1" t="s">
        <v>22</v>
      </c>
      <c r="J191" s="3">
        <v>-4414</v>
      </c>
      <c r="K191" s="1" t="s">
        <v>200</v>
      </c>
      <c r="L191" s="1" t="s">
        <v>22</v>
      </c>
      <c r="M191" s="1" t="s">
        <v>22</v>
      </c>
      <c r="N191" s="1" t="s">
        <v>42</v>
      </c>
      <c r="O191" s="2">
        <v>43100</v>
      </c>
      <c r="P191" s="2">
        <v>43131</v>
      </c>
      <c r="Q191" s="1" t="s">
        <v>23</v>
      </c>
    </row>
    <row r="192" spans="1:17" x14ac:dyDescent="0.25">
      <c r="A192" s="1" t="s">
        <v>41</v>
      </c>
      <c r="B192" s="1" t="s">
        <v>25</v>
      </c>
      <c r="C192" s="1" t="s">
        <v>42</v>
      </c>
      <c r="D192" s="1" t="s">
        <v>356</v>
      </c>
      <c r="E192" s="1" t="s">
        <v>32</v>
      </c>
      <c r="F192" s="1" t="s">
        <v>19</v>
      </c>
      <c r="G192" s="1" t="s">
        <v>357</v>
      </c>
      <c r="H192" s="1" t="s">
        <v>354</v>
      </c>
      <c r="I192" s="1" t="s">
        <v>22</v>
      </c>
      <c r="J192" s="3">
        <v>30471</v>
      </c>
      <c r="K192" s="1" t="s">
        <v>84</v>
      </c>
      <c r="L192" s="1" t="s">
        <v>22</v>
      </c>
      <c r="M192" s="1" t="s">
        <v>22</v>
      </c>
      <c r="N192" s="1" t="s">
        <v>42</v>
      </c>
      <c r="O192" s="2">
        <v>43100</v>
      </c>
      <c r="P192" s="2">
        <v>43131</v>
      </c>
      <c r="Q192" s="1" t="s">
        <v>23</v>
      </c>
    </row>
    <row r="193" spans="1:17" x14ac:dyDescent="0.25">
      <c r="A193" s="1" t="s">
        <v>41</v>
      </c>
      <c r="B193" s="1" t="s">
        <v>25</v>
      </c>
      <c r="C193" s="1" t="s">
        <v>42</v>
      </c>
      <c r="D193" s="1" t="s">
        <v>358</v>
      </c>
      <c r="E193" s="1" t="s">
        <v>32</v>
      </c>
      <c r="F193" s="1" t="s">
        <v>19</v>
      </c>
      <c r="G193" s="1" t="s">
        <v>357</v>
      </c>
      <c r="H193" s="1" t="s">
        <v>352</v>
      </c>
      <c r="I193" s="1" t="s">
        <v>22</v>
      </c>
      <c r="J193" s="3">
        <v>-95</v>
      </c>
      <c r="K193" s="1" t="s">
        <v>205</v>
      </c>
      <c r="L193" s="1" t="s">
        <v>22</v>
      </c>
      <c r="M193" s="1" t="s">
        <v>22</v>
      </c>
      <c r="N193" s="1" t="s">
        <v>42</v>
      </c>
      <c r="O193" s="2">
        <v>43100</v>
      </c>
      <c r="P193" s="2">
        <v>43131</v>
      </c>
      <c r="Q193" s="1" t="s">
        <v>23</v>
      </c>
    </row>
    <row r="194" spans="1:17" x14ac:dyDescent="0.25">
      <c r="A194" s="1" t="s">
        <v>41</v>
      </c>
      <c r="B194" s="1" t="s">
        <v>25</v>
      </c>
      <c r="C194" s="1" t="s">
        <v>42</v>
      </c>
      <c r="D194" s="1" t="s">
        <v>358</v>
      </c>
      <c r="E194" s="1" t="s">
        <v>32</v>
      </c>
      <c r="F194" s="1" t="s">
        <v>19</v>
      </c>
      <c r="G194" s="1" t="s">
        <v>357</v>
      </c>
      <c r="H194" s="1" t="s">
        <v>352</v>
      </c>
      <c r="I194" s="1" t="s">
        <v>22</v>
      </c>
      <c r="J194" s="3">
        <v>-20287</v>
      </c>
      <c r="K194" s="1" t="s">
        <v>240</v>
      </c>
      <c r="L194" s="1" t="s">
        <v>22</v>
      </c>
      <c r="M194" s="1" t="s">
        <v>22</v>
      </c>
      <c r="N194" s="1" t="s">
        <v>42</v>
      </c>
      <c r="O194" s="2">
        <v>43100</v>
      </c>
      <c r="P194" s="2">
        <v>43131</v>
      </c>
      <c r="Q194" s="1" t="s">
        <v>23</v>
      </c>
    </row>
    <row r="195" spans="1:17" x14ac:dyDescent="0.25">
      <c r="A195" s="1" t="s">
        <v>41</v>
      </c>
      <c r="B195" s="1" t="s">
        <v>25</v>
      </c>
      <c r="C195" s="1" t="s">
        <v>42</v>
      </c>
      <c r="D195" s="1" t="s">
        <v>548</v>
      </c>
      <c r="E195" s="1" t="s">
        <v>549</v>
      </c>
      <c r="F195" s="1" t="s">
        <v>19</v>
      </c>
      <c r="G195" s="1" t="s">
        <v>357</v>
      </c>
      <c r="H195" s="1" t="s">
        <v>352</v>
      </c>
      <c r="I195" s="1" t="s">
        <v>22</v>
      </c>
      <c r="J195" s="3">
        <v>-7629</v>
      </c>
      <c r="K195" s="1" t="s">
        <v>241</v>
      </c>
      <c r="L195" s="1" t="s">
        <v>22</v>
      </c>
      <c r="M195" s="1" t="s">
        <v>22</v>
      </c>
      <c r="N195" s="1" t="s">
        <v>42</v>
      </c>
      <c r="O195" s="2">
        <v>43100</v>
      </c>
      <c r="P195" s="2">
        <v>43131</v>
      </c>
      <c r="Q195" s="1" t="s">
        <v>23</v>
      </c>
    </row>
    <row r="196" spans="1:17" x14ac:dyDescent="0.25">
      <c r="A196" s="1" t="s">
        <v>41</v>
      </c>
      <c r="B196" s="1" t="s">
        <v>25</v>
      </c>
      <c r="C196" s="1" t="s">
        <v>42</v>
      </c>
      <c r="D196" s="1" t="s">
        <v>534</v>
      </c>
      <c r="E196" s="1" t="s">
        <v>535</v>
      </c>
      <c r="F196" s="1" t="s">
        <v>19</v>
      </c>
      <c r="G196" s="1" t="s">
        <v>357</v>
      </c>
      <c r="H196" s="1" t="s">
        <v>352</v>
      </c>
      <c r="I196" s="1" t="s">
        <v>22</v>
      </c>
      <c r="J196" s="3">
        <v>29509</v>
      </c>
      <c r="K196" s="1" t="s">
        <v>472</v>
      </c>
      <c r="L196" s="1" t="s">
        <v>22</v>
      </c>
      <c r="M196" s="1" t="s">
        <v>22</v>
      </c>
      <c r="N196" s="1" t="s">
        <v>42</v>
      </c>
      <c r="O196" s="2">
        <v>43100</v>
      </c>
      <c r="P196" s="2">
        <v>43131</v>
      </c>
      <c r="Q196" s="1" t="s">
        <v>23</v>
      </c>
    </row>
    <row r="197" spans="1:17" x14ac:dyDescent="0.25">
      <c r="A197" s="1" t="s">
        <v>41</v>
      </c>
      <c r="B197" s="1" t="s">
        <v>25</v>
      </c>
      <c r="C197" s="1" t="s">
        <v>42</v>
      </c>
      <c r="D197" s="1" t="s">
        <v>534</v>
      </c>
      <c r="E197" s="1" t="s">
        <v>535</v>
      </c>
      <c r="F197" s="1" t="s">
        <v>19</v>
      </c>
      <c r="G197" s="1" t="s">
        <v>357</v>
      </c>
      <c r="H197" s="1" t="s">
        <v>352</v>
      </c>
      <c r="I197" s="1" t="s">
        <v>22</v>
      </c>
      <c r="J197" s="3">
        <v>-25508</v>
      </c>
      <c r="K197" s="1" t="s">
        <v>200</v>
      </c>
      <c r="L197" s="1" t="s">
        <v>22</v>
      </c>
      <c r="M197" s="1" t="s">
        <v>22</v>
      </c>
      <c r="N197" s="1" t="s">
        <v>42</v>
      </c>
      <c r="O197" s="2">
        <v>43100</v>
      </c>
      <c r="P197" s="2">
        <v>43131</v>
      </c>
      <c r="Q197" s="1" t="s">
        <v>23</v>
      </c>
    </row>
    <row r="198" spans="1:17" x14ac:dyDescent="0.25">
      <c r="A198" s="1" t="s">
        <v>41</v>
      </c>
      <c r="B198" s="1" t="s">
        <v>25</v>
      </c>
      <c r="C198" s="1" t="s">
        <v>42</v>
      </c>
      <c r="D198" s="1" t="s">
        <v>537</v>
      </c>
      <c r="E198" s="1" t="s">
        <v>538</v>
      </c>
      <c r="F198" s="1" t="s">
        <v>19</v>
      </c>
      <c r="G198" s="1" t="s">
        <v>357</v>
      </c>
      <c r="H198" s="1" t="s">
        <v>352</v>
      </c>
      <c r="I198" s="1" t="s">
        <v>22</v>
      </c>
      <c r="J198" s="3">
        <v>-19692</v>
      </c>
      <c r="K198" s="1" t="s">
        <v>563</v>
      </c>
      <c r="L198" s="1" t="s">
        <v>22</v>
      </c>
      <c r="M198" s="1" t="s">
        <v>22</v>
      </c>
      <c r="N198" s="1" t="s">
        <v>42</v>
      </c>
      <c r="O198" s="2">
        <v>43100</v>
      </c>
      <c r="P198" s="2">
        <v>43131</v>
      </c>
      <c r="Q198" s="1" t="s">
        <v>23</v>
      </c>
    </row>
    <row r="199" spans="1:17" x14ac:dyDescent="0.25">
      <c r="A199" s="1" t="s">
        <v>41</v>
      </c>
      <c r="B199" s="1" t="s">
        <v>25</v>
      </c>
      <c r="C199" s="1" t="s">
        <v>42</v>
      </c>
      <c r="D199" s="1" t="s">
        <v>537</v>
      </c>
      <c r="E199" s="1" t="s">
        <v>538</v>
      </c>
      <c r="F199" s="1" t="s">
        <v>19</v>
      </c>
      <c r="G199" s="1" t="s">
        <v>357</v>
      </c>
      <c r="H199" s="1" t="s">
        <v>352</v>
      </c>
      <c r="I199" s="1" t="s">
        <v>22</v>
      </c>
      <c r="J199" s="3">
        <v>-190751</v>
      </c>
      <c r="K199" s="1" t="s">
        <v>240</v>
      </c>
      <c r="L199" s="1" t="s">
        <v>22</v>
      </c>
      <c r="M199" s="1" t="s">
        <v>22</v>
      </c>
      <c r="N199" s="1" t="s">
        <v>42</v>
      </c>
      <c r="O199" s="2">
        <v>43100</v>
      </c>
      <c r="P199" s="2">
        <v>43131</v>
      </c>
      <c r="Q199" s="1" t="s">
        <v>23</v>
      </c>
    </row>
    <row r="200" spans="1:17" x14ac:dyDescent="0.25">
      <c r="A200" s="1" t="s">
        <v>41</v>
      </c>
      <c r="B200" s="1" t="s">
        <v>25</v>
      </c>
      <c r="C200" s="1" t="s">
        <v>42</v>
      </c>
      <c r="D200" s="1" t="s">
        <v>539</v>
      </c>
      <c r="E200" s="1" t="s">
        <v>376</v>
      </c>
      <c r="F200" s="1" t="s">
        <v>19</v>
      </c>
      <c r="G200" s="1" t="s">
        <v>357</v>
      </c>
      <c r="H200" s="1" t="s">
        <v>352</v>
      </c>
      <c r="I200" s="1" t="s">
        <v>22</v>
      </c>
      <c r="J200" s="3">
        <v>29670</v>
      </c>
      <c r="K200" s="1" t="s">
        <v>472</v>
      </c>
      <c r="L200" s="1" t="s">
        <v>22</v>
      </c>
      <c r="M200" s="1" t="s">
        <v>22</v>
      </c>
      <c r="N200" s="1" t="s">
        <v>42</v>
      </c>
      <c r="O200" s="2">
        <v>43100</v>
      </c>
      <c r="P200" s="2">
        <v>43131</v>
      </c>
      <c r="Q200" s="1" t="s">
        <v>23</v>
      </c>
    </row>
    <row r="201" spans="1:17" x14ac:dyDescent="0.25">
      <c r="A201" s="1" t="s">
        <v>41</v>
      </c>
      <c r="B201" s="1" t="s">
        <v>25</v>
      </c>
      <c r="C201" s="1" t="s">
        <v>42</v>
      </c>
      <c r="D201" s="1" t="s">
        <v>539</v>
      </c>
      <c r="E201" s="1" t="s">
        <v>376</v>
      </c>
      <c r="F201" s="1" t="s">
        <v>19</v>
      </c>
      <c r="G201" s="1" t="s">
        <v>357</v>
      </c>
      <c r="H201" s="1" t="s">
        <v>352</v>
      </c>
      <c r="I201" s="1" t="s">
        <v>22</v>
      </c>
      <c r="J201" s="3">
        <v>-85262</v>
      </c>
      <c r="K201" s="1" t="s">
        <v>241</v>
      </c>
      <c r="L201" s="1" t="s">
        <v>22</v>
      </c>
      <c r="M201" s="1" t="s">
        <v>22</v>
      </c>
      <c r="N201" s="1" t="s">
        <v>42</v>
      </c>
      <c r="O201" s="2">
        <v>43100</v>
      </c>
      <c r="P201" s="2">
        <v>43131</v>
      </c>
      <c r="Q201" s="1" t="s">
        <v>23</v>
      </c>
    </row>
    <row r="202" spans="1:17" x14ac:dyDescent="0.25">
      <c r="A202" s="1" t="s">
        <v>41</v>
      </c>
      <c r="B202" s="1" t="s">
        <v>25</v>
      </c>
      <c r="C202" s="1" t="s">
        <v>42</v>
      </c>
      <c r="D202" s="1" t="s">
        <v>540</v>
      </c>
      <c r="E202" s="1" t="s">
        <v>541</v>
      </c>
      <c r="F202" s="1" t="s">
        <v>19</v>
      </c>
      <c r="G202" s="1" t="s">
        <v>357</v>
      </c>
      <c r="H202" s="1" t="s">
        <v>352</v>
      </c>
      <c r="I202" s="1" t="s">
        <v>22</v>
      </c>
      <c r="J202" s="3">
        <v>-303</v>
      </c>
      <c r="K202" s="1" t="s">
        <v>200</v>
      </c>
      <c r="L202" s="1" t="s">
        <v>22</v>
      </c>
      <c r="M202" s="1" t="s">
        <v>22</v>
      </c>
      <c r="N202" s="1" t="s">
        <v>42</v>
      </c>
      <c r="O202" s="2">
        <v>43100</v>
      </c>
      <c r="P202" s="2">
        <v>43131</v>
      </c>
      <c r="Q202" s="1" t="s">
        <v>23</v>
      </c>
    </row>
    <row r="203" spans="1:17" x14ac:dyDescent="0.25">
      <c r="A203" s="1" t="s">
        <v>41</v>
      </c>
      <c r="B203" s="1" t="s">
        <v>25</v>
      </c>
      <c r="C203" s="1" t="s">
        <v>42</v>
      </c>
      <c r="D203" s="1" t="s">
        <v>534</v>
      </c>
      <c r="E203" s="1" t="s">
        <v>535</v>
      </c>
      <c r="F203" s="1" t="s">
        <v>19</v>
      </c>
      <c r="G203" s="1" t="s">
        <v>357</v>
      </c>
      <c r="H203" s="1" t="s">
        <v>352</v>
      </c>
      <c r="I203" s="1" t="s">
        <v>22</v>
      </c>
      <c r="J203" s="3">
        <v>-20602</v>
      </c>
      <c r="K203" s="1" t="s">
        <v>240</v>
      </c>
      <c r="L203" s="1" t="s">
        <v>22</v>
      </c>
      <c r="M203" s="1" t="s">
        <v>22</v>
      </c>
      <c r="N203" s="1" t="s">
        <v>42</v>
      </c>
      <c r="O203" s="2">
        <v>43100</v>
      </c>
      <c r="P203" s="2">
        <v>43131</v>
      </c>
      <c r="Q203" s="1" t="s">
        <v>23</v>
      </c>
    </row>
    <row r="204" spans="1:17" x14ac:dyDescent="0.25">
      <c r="A204" s="1" t="s">
        <v>41</v>
      </c>
      <c r="B204" s="1" t="s">
        <v>25</v>
      </c>
      <c r="C204" s="1" t="s">
        <v>42</v>
      </c>
      <c r="D204" s="1" t="s">
        <v>536</v>
      </c>
      <c r="E204" s="1" t="s">
        <v>71</v>
      </c>
      <c r="F204" s="1" t="s">
        <v>19</v>
      </c>
      <c r="G204" s="1" t="s">
        <v>357</v>
      </c>
      <c r="H204" s="1" t="s">
        <v>352</v>
      </c>
      <c r="I204" s="1" t="s">
        <v>22</v>
      </c>
      <c r="J204" s="3">
        <v>-153674</v>
      </c>
      <c r="K204" s="1" t="s">
        <v>241</v>
      </c>
      <c r="L204" s="1" t="s">
        <v>22</v>
      </c>
      <c r="M204" s="1" t="s">
        <v>22</v>
      </c>
      <c r="N204" s="1" t="s">
        <v>42</v>
      </c>
      <c r="O204" s="2">
        <v>43100</v>
      </c>
      <c r="P204" s="2">
        <v>43131</v>
      </c>
      <c r="Q204" s="1" t="s">
        <v>23</v>
      </c>
    </row>
    <row r="205" spans="1:17" x14ac:dyDescent="0.25">
      <c r="A205" s="1" t="s">
        <v>41</v>
      </c>
      <c r="B205" s="1" t="s">
        <v>25</v>
      </c>
      <c r="C205" s="1" t="s">
        <v>42</v>
      </c>
      <c r="D205" s="1" t="s">
        <v>537</v>
      </c>
      <c r="E205" s="1" t="s">
        <v>538</v>
      </c>
      <c r="F205" s="1" t="s">
        <v>19</v>
      </c>
      <c r="G205" s="1" t="s">
        <v>357</v>
      </c>
      <c r="H205" s="1" t="s">
        <v>352</v>
      </c>
      <c r="I205" s="1" t="s">
        <v>22</v>
      </c>
      <c r="J205" s="3">
        <v>-42</v>
      </c>
      <c r="K205" s="1" t="s">
        <v>205</v>
      </c>
      <c r="L205" s="1" t="s">
        <v>22</v>
      </c>
      <c r="M205" s="1" t="s">
        <v>22</v>
      </c>
      <c r="N205" s="1" t="s">
        <v>42</v>
      </c>
      <c r="O205" s="2">
        <v>43100</v>
      </c>
      <c r="P205" s="2">
        <v>43131</v>
      </c>
      <c r="Q205" s="1" t="s">
        <v>23</v>
      </c>
    </row>
    <row r="206" spans="1:17" x14ac:dyDescent="0.25">
      <c r="A206" s="1" t="s">
        <v>41</v>
      </c>
      <c r="B206" s="1" t="s">
        <v>25</v>
      </c>
      <c r="C206" s="1" t="s">
        <v>42</v>
      </c>
      <c r="D206" s="1" t="s">
        <v>539</v>
      </c>
      <c r="E206" s="1" t="s">
        <v>376</v>
      </c>
      <c r="F206" s="1" t="s">
        <v>19</v>
      </c>
      <c r="G206" s="1" t="s">
        <v>357</v>
      </c>
      <c r="H206" s="1" t="s">
        <v>352</v>
      </c>
      <c r="I206" s="1" t="s">
        <v>22</v>
      </c>
      <c r="J206" s="3">
        <v>1</v>
      </c>
      <c r="K206" s="1" t="s">
        <v>88</v>
      </c>
      <c r="L206" s="1" t="s">
        <v>22</v>
      </c>
      <c r="M206" s="1" t="s">
        <v>22</v>
      </c>
      <c r="N206" s="1" t="s">
        <v>42</v>
      </c>
      <c r="O206" s="2">
        <v>43100</v>
      </c>
      <c r="P206" s="2">
        <v>43131</v>
      </c>
      <c r="Q206" s="1" t="s">
        <v>23</v>
      </c>
    </row>
    <row r="207" spans="1:17" x14ac:dyDescent="0.25">
      <c r="A207" s="1" t="s">
        <v>41</v>
      </c>
      <c r="B207" s="1" t="s">
        <v>25</v>
      </c>
      <c r="C207" s="1" t="s">
        <v>42</v>
      </c>
      <c r="D207" s="1" t="s">
        <v>540</v>
      </c>
      <c r="E207" s="1" t="s">
        <v>541</v>
      </c>
      <c r="F207" s="1" t="s">
        <v>19</v>
      </c>
      <c r="G207" s="1" t="s">
        <v>357</v>
      </c>
      <c r="H207" s="1" t="s">
        <v>352</v>
      </c>
      <c r="I207" s="1" t="s">
        <v>22</v>
      </c>
      <c r="J207" s="3">
        <v>-33912</v>
      </c>
      <c r="K207" s="1" t="s">
        <v>530</v>
      </c>
      <c r="L207" s="1" t="s">
        <v>22</v>
      </c>
      <c r="M207" s="1" t="s">
        <v>22</v>
      </c>
      <c r="N207" s="1" t="s">
        <v>42</v>
      </c>
      <c r="O207" s="2">
        <v>43100</v>
      </c>
      <c r="P207" s="2">
        <v>43131</v>
      </c>
      <c r="Q207" s="1" t="s">
        <v>23</v>
      </c>
    </row>
    <row r="208" spans="1:17" x14ac:dyDescent="0.25">
      <c r="A208" s="1" t="s">
        <v>41</v>
      </c>
      <c r="B208" s="1" t="s">
        <v>25</v>
      </c>
      <c r="C208" s="1" t="s">
        <v>42</v>
      </c>
      <c r="D208" s="1" t="s">
        <v>540</v>
      </c>
      <c r="E208" s="1" t="s">
        <v>541</v>
      </c>
      <c r="F208" s="1" t="s">
        <v>19</v>
      </c>
      <c r="G208" s="1" t="s">
        <v>357</v>
      </c>
      <c r="H208" s="1" t="s">
        <v>352</v>
      </c>
      <c r="I208" s="1" t="s">
        <v>22</v>
      </c>
      <c r="J208" s="3">
        <v>-1694835</v>
      </c>
      <c r="K208" s="1" t="s">
        <v>240</v>
      </c>
      <c r="L208" s="1" t="s">
        <v>22</v>
      </c>
      <c r="M208" s="1" t="s">
        <v>22</v>
      </c>
      <c r="N208" s="1" t="s">
        <v>42</v>
      </c>
      <c r="O208" s="2">
        <v>43100</v>
      </c>
      <c r="P208" s="2">
        <v>43131</v>
      </c>
      <c r="Q208" s="1" t="s">
        <v>23</v>
      </c>
    </row>
    <row r="209" spans="1:17" x14ac:dyDescent="0.25">
      <c r="A209" s="1" t="s">
        <v>41</v>
      </c>
      <c r="B209" s="1" t="s">
        <v>25</v>
      </c>
      <c r="C209" s="1" t="s">
        <v>42</v>
      </c>
      <c r="D209" s="1" t="s">
        <v>542</v>
      </c>
      <c r="E209" s="1" t="s">
        <v>543</v>
      </c>
      <c r="F209" s="1" t="s">
        <v>19</v>
      </c>
      <c r="G209" s="1" t="s">
        <v>357</v>
      </c>
      <c r="H209" s="1" t="s">
        <v>352</v>
      </c>
      <c r="I209" s="1" t="s">
        <v>22</v>
      </c>
      <c r="J209" s="3">
        <v>1087</v>
      </c>
      <c r="K209" s="1" t="s">
        <v>472</v>
      </c>
      <c r="L209" s="1" t="s">
        <v>22</v>
      </c>
      <c r="M209" s="1" t="s">
        <v>22</v>
      </c>
      <c r="N209" s="1" t="s">
        <v>42</v>
      </c>
      <c r="O209" s="2">
        <v>43100</v>
      </c>
      <c r="P209" s="2">
        <v>43131</v>
      </c>
      <c r="Q209" s="1" t="s">
        <v>23</v>
      </c>
    </row>
    <row r="210" spans="1:17" x14ac:dyDescent="0.25">
      <c r="A210" s="1" t="s">
        <v>41</v>
      </c>
      <c r="B210" s="1" t="s">
        <v>25</v>
      </c>
      <c r="C210" s="1" t="s">
        <v>42</v>
      </c>
      <c r="D210" s="1" t="s">
        <v>542</v>
      </c>
      <c r="E210" s="1" t="s">
        <v>543</v>
      </c>
      <c r="F210" s="1" t="s">
        <v>19</v>
      </c>
      <c r="G210" s="1" t="s">
        <v>357</v>
      </c>
      <c r="H210" s="1" t="s">
        <v>352</v>
      </c>
      <c r="I210" s="1" t="s">
        <v>22</v>
      </c>
      <c r="J210" s="3">
        <v>-16</v>
      </c>
      <c r="K210" s="1" t="s">
        <v>240</v>
      </c>
      <c r="L210" s="1" t="s">
        <v>22</v>
      </c>
      <c r="M210" s="1" t="s">
        <v>22</v>
      </c>
      <c r="N210" s="1" t="s">
        <v>42</v>
      </c>
      <c r="O210" s="2">
        <v>43100</v>
      </c>
      <c r="P210" s="2">
        <v>43131</v>
      </c>
      <c r="Q210" s="1" t="s">
        <v>23</v>
      </c>
    </row>
    <row r="211" spans="1:17" x14ac:dyDescent="0.25">
      <c r="A211" s="1" t="s">
        <v>41</v>
      </c>
      <c r="B211" s="1" t="s">
        <v>25</v>
      </c>
      <c r="C211" s="1" t="s">
        <v>42</v>
      </c>
      <c r="D211" s="1" t="s">
        <v>360</v>
      </c>
      <c r="E211" s="1" t="s">
        <v>18</v>
      </c>
      <c r="F211" s="1" t="s">
        <v>19</v>
      </c>
      <c r="G211" s="1" t="s">
        <v>357</v>
      </c>
      <c r="H211" s="1" t="s">
        <v>354</v>
      </c>
      <c r="I211" s="1" t="s">
        <v>22</v>
      </c>
      <c r="J211" s="3">
        <v>-326</v>
      </c>
      <c r="K211" s="1" t="s">
        <v>84</v>
      </c>
      <c r="L211" s="1" t="s">
        <v>22</v>
      </c>
      <c r="M211" s="1" t="s">
        <v>22</v>
      </c>
      <c r="N211" s="1" t="s">
        <v>42</v>
      </c>
      <c r="O211" s="2">
        <v>43100</v>
      </c>
      <c r="P211" s="2">
        <v>43131</v>
      </c>
      <c r="Q211" s="1" t="s">
        <v>23</v>
      </c>
    </row>
    <row r="212" spans="1:17" x14ac:dyDescent="0.25">
      <c r="A212" s="1" t="s">
        <v>41</v>
      </c>
      <c r="B212" s="1" t="s">
        <v>25</v>
      </c>
      <c r="C212" s="1" t="s">
        <v>42</v>
      </c>
      <c r="D212" s="1" t="s">
        <v>534</v>
      </c>
      <c r="E212" s="1" t="s">
        <v>535</v>
      </c>
      <c r="F212" s="1" t="s">
        <v>19</v>
      </c>
      <c r="G212" s="1" t="s">
        <v>357</v>
      </c>
      <c r="H212" s="1" t="s">
        <v>352</v>
      </c>
      <c r="I212" s="1" t="s">
        <v>22</v>
      </c>
      <c r="J212" s="3">
        <v>6294</v>
      </c>
      <c r="K212" s="1" t="s">
        <v>66</v>
      </c>
      <c r="L212" s="1" t="s">
        <v>22</v>
      </c>
      <c r="M212" s="1" t="s">
        <v>22</v>
      </c>
      <c r="N212" s="1" t="s">
        <v>42</v>
      </c>
      <c r="O212" s="2">
        <v>43100</v>
      </c>
      <c r="P212" s="2">
        <v>43131</v>
      </c>
      <c r="Q212" s="1" t="s">
        <v>23</v>
      </c>
    </row>
    <row r="213" spans="1:17" x14ac:dyDescent="0.25">
      <c r="A213" s="1" t="s">
        <v>41</v>
      </c>
      <c r="B213" s="1" t="s">
        <v>25</v>
      </c>
      <c r="C213" s="1" t="s">
        <v>42</v>
      </c>
      <c r="D213" s="1" t="s">
        <v>537</v>
      </c>
      <c r="E213" s="1" t="s">
        <v>538</v>
      </c>
      <c r="F213" s="1" t="s">
        <v>19</v>
      </c>
      <c r="G213" s="1" t="s">
        <v>357</v>
      </c>
      <c r="H213" s="1" t="s">
        <v>352</v>
      </c>
      <c r="I213" s="1" t="s">
        <v>22</v>
      </c>
      <c r="J213" s="3">
        <v>-13775</v>
      </c>
      <c r="K213" s="1" t="s">
        <v>564</v>
      </c>
      <c r="L213" s="1" t="s">
        <v>22</v>
      </c>
      <c r="M213" s="1" t="s">
        <v>22</v>
      </c>
      <c r="N213" s="1" t="s">
        <v>42</v>
      </c>
      <c r="O213" s="2">
        <v>43100</v>
      </c>
      <c r="P213" s="2">
        <v>43131</v>
      </c>
      <c r="Q213" s="1" t="s">
        <v>23</v>
      </c>
    </row>
    <row r="214" spans="1:17" x14ac:dyDescent="0.25">
      <c r="A214" s="1" t="s">
        <v>41</v>
      </c>
      <c r="B214" s="1" t="s">
        <v>25</v>
      </c>
      <c r="C214" s="1" t="s">
        <v>42</v>
      </c>
      <c r="D214" s="1" t="s">
        <v>539</v>
      </c>
      <c r="E214" s="1" t="s">
        <v>376</v>
      </c>
      <c r="F214" s="1" t="s">
        <v>19</v>
      </c>
      <c r="G214" s="1" t="s">
        <v>357</v>
      </c>
      <c r="H214" s="1" t="s">
        <v>352</v>
      </c>
      <c r="I214" s="1" t="s">
        <v>22</v>
      </c>
      <c r="J214" s="3">
        <v>39368</v>
      </c>
      <c r="K214" s="1" t="s">
        <v>66</v>
      </c>
      <c r="L214" s="1" t="s">
        <v>22</v>
      </c>
      <c r="M214" s="1" t="s">
        <v>22</v>
      </c>
      <c r="N214" s="1" t="s">
        <v>42</v>
      </c>
      <c r="O214" s="2">
        <v>43100</v>
      </c>
      <c r="P214" s="2">
        <v>43131</v>
      </c>
      <c r="Q214" s="1" t="s">
        <v>23</v>
      </c>
    </row>
    <row r="215" spans="1:17" x14ac:dyDescent="0.25">
      <c r="A215" s="1" t="s">
        <v>41</v>
      </c>
      <c r="B215" s="1" t="s">
        <v>25</v>
      </c>
      <c r="C215" s="1" t="s">
        <v>42</v>
      </c>
      <c r="D215" s="1" t="s">
        <v>540</v>
      </c>
      <c r="E215" s="1" t="s">
        <v>541</v>
      </c>
      <c r="F215" s="1" t="s">
        <v>19</v>
      </c>
      <c r="G215" s="1" t="s">
        <v>357</v>
      </c>
      <c r="H215" s="1" t="s">
        <v>352</v>
      </c>
      <c r="I215" s="1" t="s">
        <v>22</v>
      </c>
      <c r="J215" s="3">
        <v>-46275</v>
      </c>
      <c r="K215" s="1" t="s">
        <v>229</v>
      </c>
      <c r="L215" s="1" t="s">
        <v>22</v>
      </c>
      <c r="M215" s="1" t="s">
        <v>22</v>
      </c>
      <c r="N215" s="1" t="s">
        <v>42</v>
      </c>
      <c r="O215" s="2">
        <v>43100</v>
      </c>
      <c r="P215" s="2">
        <v>43131</v>
      </c>
      <c r="Q215" s="1" t="s">
        <v>23</v>
      </c>
    </row>
    <row r="216" spans="1:17" x14ac:dyDescent="0.25">
      <c r="A216" s="1" t="s">
        <v>41</v>
      </c>
      <c r="B216" s="1" t="s">
        <v>25</v>
      </c>
      <c r="C216" s="1" t="s">
        <v>42</v>
      </c>
      <c r="D216" s="1" t="s">
        <v>536</v>
      </c>
      <c r="E216" s="1" t="s">
        <v>71</v>
      </c>
      <c r="F216" s="1" t="s">
        <v>19</v>
      </c>
      <c r="G216" s="1" t="s">
        <v>357</v>
      </c>
      <c r="H216" s="1" t="s">
        <v>352</v>
      </c>
      <c r="I216" s="1" t="s">
        <v>22</v>
      </c>
      <c r="J216" s="3">
        <v>13514</v>
      </c>
      <c r="K216" s="1" t="s">
        <v>66</v>
      </c>
      <c r="L216" s="1" t="s">
        <v>22</v>
      </c>
      <c r="M216" s="1" t="s">
        <v>22</v>
      </c>
      <c r="N216" s="1" t="s">
        <v>42</v>
      </c>
      <c r="O216" s="2">
        <v>43100</v>
      </c>
      <c r="P216" s="2">
        <v>43131</v>
      </c>
      <c r="Q216" s="1" t="s">
        <v>23</v>
      </c>
    </row>
    <row r="217" spans="1:17" x14ac:dyDescent="0.25">
      <c r="A217" s="1" t="s">
        <v>41</v>
      </c>
      <c r="B217" s="1" t="s">
        <v>25</v>
      </c>
      <c r="C217" s="1" t="s">
        <v>42</v>
      </c>
      <c r="D217" s="1" t="s">
        <v>536</v>
      </c>
      <c r="E217" s="1" t="s">
        <v>71</v>
      </c>
      <c r="F217" s="1" t="s">
        <v>19</v>
      </c>
      <c r="G217" s="1" t="s">
        <v>357</v>
      </c>
      <c r="H217" s="1" t="s">
        <v>352</v>
      </c>
      <c r="I217" s="1" t="s">
        <v>22</v>
      </c>
      <c r="J217" s="3">
        <v>44902</v>
      </c>
      <c r="K217" s="1" t="s">
        <v>149</v>
      </c>
      <c r="L217" s="1" t="s">
        <v>22</v>
      </c>
      <c r="M217" s="1" t="s">
        <v>22</v>
      </c>
      <c r="N217" s="1" t="s">
        <v>42</v>
      </c>
      <c r="O217" s="2">
        <v>43100</v>
      </c>
      <c r="P217" s="2">
        <v>43131</v>
      </c>
      <c r="Q217" s="1" t="s">
        <v>23</v>
      </c>
    </row>
    <row r="218" spans="1:17" x14ac:dyDescent="0.25">
      <c r="A218" s="1" t="s">
        <v>41</v>
      </c>
      <c r="B218" s="1" t="s">
        <v>25</v>
      </c>
      <c r="C218" s="1" t="s">
        <v>42</v>
      </c>
      <c r="D218" s="1" t="s">
        <v>548</v>
      </c>
      <c r="E218" s="1" t="s">
        <v>549</v>
      </c>
      <c r="F218" s="1" t="s">
        <v>19</v>
      </c>
      <c r="G218" s="1" t="s">
        <v>357</v>
      </c>
      <c r="H218" s="1" t="s">
        <v>352</v>
      </c>
      <c r="I218" s="1" t="s">
        <v>22</v>
      </c>
      <c r="J218" s="3">
        <v>259</v>
      </c>
      <c r="K218" s="1" t="s">
        <v>66</v>
      </c>
      <c r="L218" s="1" t="s">
        <v>22</v>
      </c>
      <c r="M218" s="1" t="s">
        <v>22</v>
      </c>
      <c r="N218" s="1" t="s">
        <v>42</v>
      </c>
      <c r="O218" s="2">
        <v>43100</v>
      </c>
      <c r="P218" s="2">
        <v>43131</v>
      </c>
      <c r="Q218" s="1" t="s">
        <v>23</v>
      </c>
    </row>
    <row r="219" spans="1:17" x14ac:dyDescent="0.25">
      <c r="A219" s="1" t="s">
        <v>41</v>
      </c>
      <c r="B219" s="1" t="s">
        <v>25</v>
      </c>
      <c r="C219" s="1" t="s">
        <v>42</v>
      </c>
      <c r="D219" s="1" t="s">
        <v>540</v>
      </c>
      <c r="E219" s="1" t="s">
        <v>541</v>
      </c>
      <c r="F219" s="1" t="s">
        <v>19</v>
      </c>
      <c r="G219" s="1" t="s">
        <v>357</v>
      </c>
      <c r="H219" s="1" t="s">
        <v>352</v>
      </c>
      <c r="I219" s="1" t="s">
        <v>22</v>
      </c>
      <c r="J219" s="3">
        <v>6982</v>
      </c>
      <c r="K219" s="1" t="s">
        <v>66</v>
      </c>
      <c r="L219" s="1" t="s">
        <v>22</v>
      </c>
      <c r="M219" s="1" t="s">
        <v>22</v>
      </c>
      <c r="N219" s="1" t="s">
        <v>42</v>
      </c>
      <c r="O219" s="2">
        <v>43100</v>
      </c>
      <c r="P219" s="2">
        <v>43131</v>
      </c>
      <c r="Q219" s="1" t="s">
        <v>23</v>
      </c>
    </row>
    <row r="220" spans="1:17" x14ac:dyDescent="0.25">
      <c r="A220" s="1" t="s">
        <v>41</v>
      </c>
      <c r="B220" s="1" t="s">
        <v>25</v>
      </c>
      <c r="C220" s="1" t="s">
        <v>42</v>
      </c>
      <c r="D220" s="1" t="s">
        <v>358</v>
      </c>
      <c r="E220" s="1" t="s">
        <v>32</v>
      </c>
      <c r="F220" s="1" t="s">
        <v>19</v>
      </c>
      <c r="G220" s="1" t="s">
        <v>357</v>
      </c>
      <c r="H220" s="1" t="s">
        <v>352</v>
      </c>
      <c r="I220" s="1" t="s">
        <v>22</v>
      </c>
      <c r="J220" s="3">
        <v>9677</v>
      </c>
      <c r="K220" s="1" t="s">
        <v>66</v>
      </c>
      <c r="L220" s="1" t="s">
        <v>22</v>
      </c>
      <c r="M220" s="1" t="s">
        <v>22</v>
      </c>
      <c r="N220" s="1" t="s">
        <v>42</v>
      </c>
      <c r="O220" s="2">
        <v>43100</v>
      </c>
      <c r="P220" s="2">
        <v>43131</v>
      </c>
      <c r="Q220" s="1" t="s">
        <v>23</v>
      </c>
    </row>
    <row r="221" spans="1:17" x14ac:dyDescent="0.25">
      <c r="A221" s="1" t="s">
        <v>41</v>
      </c>
      <c r="B221" s="1" t="s">
        <v>25</v>
      </c>
      <c r="C221" s="1" t="s">
        <v>42</v>
      </c>
      <c r="D221" s="1" t="s">
        <v>358</v>
      </c>
      <c r="E221" s="1" t="s">
        <v>32</v>
      </c>
      <c r="F221" s="1" t="s">
        <v>19</v>
      </c>
      <c r="G221" s="1" t="s">
        <v>357</v>
      </c>
      <c r="H221" s="1" t="s">
        <v>352</v>
      </c>
      <c r="I221" s="1" t="s">
        <v>22</v>
      </c>
      <c r="J221" s="3">
        <v>24684</v>
      </c>
      <c r="K221" s="1" t="s">
        <v>149</v>
      </c>
      <c r="L221" s="1" t="s">
        <v>22</v>
      </c>
      <c r="M221" s="1" t="s">
        <v>22</v>
      </c>
      <c r="N221" s="1" t="s">
        <v>42</v>
      </c>
      <c r="O221" s="2">
        <v>43100</v>
      </c>
      <c r="P221" s="2">
        <v>43131</v>
      </c>
      <c r="Q221" s="1" t="s">
        <v>23</v>
      </c>
    </row>
    <row r="222" spans="1:17" x14ac:dyDescent="0.25">
      <c r="A222" s="1" t="s">
        <v>41</v>
      </c>
      <c r="B222" s="1" t="s">
        <v>25</v>
      </c>
      <c r="C222" s="1" t="s">
        <v>42</v>
      </c>
      <c r="D222" s="1" t="s">
        <v>534</v>
      </c>
      <c r="E222" s="1" t="s">
        <v>535</v>
      </c>
      <c r="F222" s="1" t="s">
        <v>19</v>
      </c>
      <c r="G222" s="1" t="s">
        <v>357</v>
      </c>
      <c r="H222" s="1" t="s">
        <v>352</v>
      </c>
      <c r="I222" s="1" t="s">
        <v>22</v>
      </c>
      <c r="J222" s="3">
        <v>35201</v>
      </c>
      <c r="K222" s="1" t="s">
        <v>149</v>
      </c>
      <c r="L222" s="1" t="s">
        <v>22</v>
      </c>
      <c r="M222" s="1" t="s">
        <v>22</v>
      </c>
      <c r="N222" s="1" t="s">
        <v>42</v>
      </c>
      <c r="O222" s="2">
        <v>43100</v>
      </c>
      <c r="P222" s="2">
        <v>43131</v>
      </c>
      <c r="Q222" s="1" t="s">
        <v>23</v>
      </c>
    </row>
    <row r="223" spans="1:17" x14ac:dyDescent="0.25">
      <c r="A223" s="1" t="s">
        <v>41</v>
      </c>
      <c r="B223" s="1" t="s">
        <v>25</v>
      </c>
      <c r="C223" s="1" t="s">
        <v>42</v>
      </c>
      <c r="D223" s="1" t="s">
        <v>544</v>
      </c>
      <c r="E223" s="1" t="s">
        <v>371</v>
      </c>
      <c r="F223" s="1" t="s">
        <v>19</v>
      </c>
      <c r="G223" s="1" t="s">
        <v>357</v>
      </c>
      <c r="H223" s="1" t="s">
        <v>352</v>
      </c>
      <c r="I223" s="1" t="s">
        <v>22</v>
      </c>
      <c r="J223" s="3">
        <v>957</v>
      </c>
      <c r="K223" s="1" t="s">
        <v>532</v>
      </c>
      <c r="L223" s="1" t="s">
        <v>22</v>
      </c>
      <c r="M223" s="1" t="s">
        <v>22</v>
      </c>
      <c r="N223" s="1" t="s">
        <v>42</v>
      </c>
      <c r="O223" s="2">
        <v>43100</v>
      </c>
      <c r="P223" s="2">
        <v>43131</v>
      </c>
      <c r="Q223" s="1" t="s">
        <v>23</v>
      </c>
    </row>
    <row r="224" spans="1:17" x14ac:dyDescent="0.25">
      <c r="A224" s="1" t="s">
        <v>41</v>
      </c>
      <c r="B224" s="1" t="s">
        <v>25</v>
      </c>
      <c r="C224" s="1" t="s">
        <v>42</v>
      </c>
      <c r="D224" s="1" t="s">
        <v>540</v>
      </c>
      <c r="E224" s="1" t="s">
        <v>541</v>
      </c>
      <c r="F224" s="1" t="s">
        <v>19</v>
      </c>
      <c r="G224" s="1" t="s">
        <v>357</v>
      </c>
      <c r="H224" s="1" t="s">
        <v>352</v>
      </c>
      <c r="I224" s="1" t="s">
        <v>22</v>
      </c>
      <c r="J224" s="3">
        <v>61089</v>
      </c>
      <c r="K224" s="1" t="s">
        <v>229</v>
      </c>
      <c r="L224" s="1" t="s">
        <v>22</v>
      </c>
      <c r="M224" s="1" t="s">
        <v>22</v>
      </c>
      <c r="N224" s="1" t="s">
        <v>42</v>
      </c>
      <c r="O224" s="2">
        <v>43100</v>
      </c>
      <c r="P224" s="2">
        <v>43131</v>
      </c>
      <c r="Q224" s="1" t="s">
        <v>23</v>
      </c>
    </row>
    <row r="225" spans="1:17" x14ac:dyDescent="0.25">
      <c r="A225" s="1" t="s">
        <v>41</v>
      </c>
      <c r="B225" s="1" t="s">
        <v>25</v>
      </c>
      <c r="C225" s="1" t="s">
        <v>42</v>
      </c>
      <c r="D225" s="1" t="s">
        <v>540</v>
      </c>
      <c r="E225" s="1" t="s">
        <v>541</v>
      </c>
      <c r="F225" s="1" t="s">
        <v>19</v>
      </c>
      <c r="G225" s="1" t="s">
        <v>357</v>
      </c>
      <c r="H225" s="1" t="s">
        <v>352</v>
      </c>
      <c r="I225" s="1" t="s">
        <v>22</v>
      </c>
      <c r="J225" s="3">
        <v>9801</v>
      </c>
      <c r="K225" s="1" t="s">
        <v>66</v>
      </c>
      <c r="L225" s="1" t="s">
        <v>22</v>
      </c>
      <c r="M225" s="1" t="s">
        <v>22</v>
      </c>
      <c r="N225" s="1" t="s">
        <v>42</v>
      </c>
      <c r="O225" s="2">
        <v>43100</v>
      </c>
      <c r="P225" s="2">
        <v>43131</v>
      </c>
      <c r="Q225" s="1" t="s">
        <v>23</v>
      </c>
    </row>
    <row r="226" spans="1:17" x14ac:dyDescent="0.25">
      <c r="A226" s="1" t="s">
        <v>41</v>
      </c>
      <c r="B226" s="1" t="s">
        <v>25</v>
      </c>
      <c r="C226" s="1" t="s">
        <v>42</v>
      </c>
      <c r="D226" s="1" t="s">
        <v>540</v>
      </c>
      <c r="E226" s="1" t="s">
        <v>541</v>
      </c>
      <c r="F226" s="1" t="s">
        <v>19</v>
      </c>
      <c r="G226" s="1" t="s">
        <v>357</v>
      </c>
      <c r="H226" s="1" t="s">
        <v>352</v>
      </c>
      <c r="I226" s="1" t="s">
        <v>22</v>
      </c>
      <c r="J226" s="3">
        <v>38565</v>
      </c>
      <c r="K226" s="1" t="s">
        <v>532</v>
      </c>
      <c r="L226" s="1" t="s">
        <v>22</v>
      </c>
      <c r="M226" s="1" t="s">
        <v>22</v>
      </c>
      <c r="N226" s="1" t="s">
        <v>42</v>
      </c>
      <c r="O226" s="2">
        <v>43100</v>
      </c>
      <c r="P226" s="2">
        <v>43131</v>
      </c>
      <c r="Q226" s="1" t="s">
        <v>23</v>
      </c>
    </row>
    <row r="227" spans="1:17" x14ac:dyDescent="0.25">
      <c r="A227" s="1" t="s">
        <v>41</v>
      </c>
      <c r="B227" s="1" t="s">
        <v>25</v>
      </c>
      <c r="C227" s="1" t="s">
        <v>42</v>
      </c>
      <c r="D227" s="1" t="s">
        <v>359</v>
      </c>
      <c r="E227" s="1" t="s">
        <v>18</v>
      </c>
      <c r="F227" s="1" t="s">
        <v>19</v>
      </c>
      <c r="G227" s="1" t="s">
        <v>357</v>
      </c>
      <c r="H227" s="1" t="s">
        <v>352</v>
      </c>
      <c r="I227" s="1" t="s">
        <v>22</v>
      </c>
      <c r="J227" s="3">
        <v>4931</v>
      </c>
      <c r="K227" s="1" t="s">
        <v>66</v>
      </c>
      <c r="L227" s="1" t="s">
        <v>22</v>
      </c>
      <c r="M227" s="1" t="s">
        <v>22</v>
      </c>
      <c r="N227" s="1" t="s">
        <v>42</v>
      </c>
      <c r="O227" s="2">
        <v>43100</v>
      </c>
      <c r="P227" s="2">
        <v>43131</v>
      </c>
      <c r="Q227" s="1" t="s">
        <v>23</v>
      </c>
    </row>
    <row r="228" spans="1:17" x14ac:dyDescent="0.25">
      <c r="A228" s="1" t="s">
        <v>41</v>
      </c>
      <c r="B228" s="1" t="s">
        <v>25</v>
      </c>
      <c r="C228" s="1" t="s">
        <v>42</v>
      </c>
      <c r="D228" s="1" t="s">
        <v>534</v>
      </c>
      <c r="E228" s="1" t="s">
        <v>535</v>
      </c>
      <c r="F228" s="1" t="s">
        <v>19</v>
      </c>
      <c r="G228" s="1" t="s">
        <v>357</v>
      </c>
      <c r="H228" s="1" t="s">
        <v>352</v>
      </c>
      <c r="I228" s="1" t="s">
        <v>22</v>
      </c>
      <c r="J228" s="3">
        <v>50383</v>
      </c>
      <c r="K228" s="1" t="s">
        <v>229</v>
      </c>
      <c r="L228" s="1" t="s">
        <v>22</v>
      </c>
      <c r="M228" s="1" t="s">
        <v>22</v>
      </c>
      <c r="N228" s="1" t="s">
        <v>42</v>
      </c>
      <c r="O228" s="2">
        <v>43100</v>
      </c>
      <c r="P228" s="2">
        <v>43131</v>
      </c>
      <c r="Q228" s="1" t="s">
        <v>23</v>
      </c>
    </row>
    <row r="229" spans="1:17" x14ac:dyDescent="0.25">
      <c r="A229" s="1" t="s">
        <v>41</v>
      </c>
      <c r="B229" s="1" t="s">
        <v>25</v>
      </c>
      <c r="C229" s="1" t="s">
        <v>42</v>
      </c>
      <c r="D229" s="1" t="s">
        <v>536</v>
      </c>
      <c r="E229" s="1" t="s">
        <v>71</v>
      </c>
      <c r="F229" s="1" t="s">
        <v>19</v>
      </c>
      <c r="G229" s="1" t="s">
        <v>357</v>
      </c>
      <c r="H229" s="1" t="s">
        <v>352</v>
      </c>
      <c r="I229" s="1" t="s">
        <v>22</v>
      </c>
      <c r="J229" s="3">
        <v>87035</v>
      </c>
      <c r="K229" s="1" t="s">
        <v>229</v>
      </c>
      <c r="L229" s="1" t="s">
        <v>22</v>
      </c>
      <c r="M229" s="1" t="s">
        <v>22</v>
      </c>
      <c r="N229" s="1" t="s">
        <v>42</v>
      </c>
      <c r="O229" s="2">
        <v>43100</v>
      </c>
      <c r="P229" s="2">
        <v>43131</v>
      </c>
      <c r="Q229" s="1" t="s">
        <v>23</v>
      </c>
    </row>
    <row r="230" spans="1:17" x14ac:dyDescent="0.25">
      <c r="A230" s="1" t="s">
        <v>41</v>
      </c>
      <c r="B230" s="1" t="s">
        <v>25</v>
      </c>
      <c r="C230" s="1" t="s">
        <v>42</v>
      </c>
      <c r="D230" s="1" t="s">
        <v>539</v>
      </c>
      <c r="E230" s="1" t="s">
        <v>376</v>
      </c>
      <c r="F230" s="1" t="s">
        <v>19</v>
      </c>
      <c r="G230" s="1" t="s">
        <v>357</v>
      </c>
      <c r="H230" s="1" t="s">
        <v>352</v>
      </c>
      <c r="I230" s="1" t="s">
        <v>22</v>
      </c>
      <c r="J230" s="3">
        <v>-75803</v>
      </c>
      <c r="K230" s="1" t="s">
        <v>532</v>
      </c>
      <c r="L230" s="1" t="s">
        <v>22</v>
      </c>
      <c r="M230" s="1" t="s">
        <v>22</v>
      </c>
      <c r="N230" s="1" t="s">
        <v>42</v>
      </c>
      <c r="O230" s="2">
        <v>43100</v>
      </c>
      <c r="P230" s="2">
        <v>43131</v>
      </c>
      <c r="Q230" s="1" t="s">
        <v>23</v>
      </c>
    </row>
    <row r="231" spans="1:17" x14ac:dyDescent="0.25">
      <c r="A231" s="1" t="s">
        <v>41</v>
      </c>
      <c r="B231" s="1" t="s">
        <v>25</v>
      </c>
      <c r="C231" s="1" t="s">
        <v>42</v>
      </c>
      <c r="D231" s="1" t="s">
        <v>539</v>
      </c>
      <c r="E231" s="1" t="s">
        <v>376</v>
      </c>
      <c r="F231" s="1" t="s">
        <v>19</v>
      </c>
      <c r="G231" s="1" t="s">
        <v>357</v>
      </c>
      <c r="H231" s="1" t="s">
        <v>352</v>
      </c>
      <c r="I231" s="1" t="s">
        <v>22</v>
      </c>
      <c r="J231" s="3">
        <v>31361</v>
      </c>
      <c r="K231" s="1" t="s">
        <v>532</v>
      </c>
      <c r="L231" s="1" t="s">
        <v>22</v>
      </c>
      <c r="M231" s="1" t="s">
        <v>22</v>
      </c>
      <c r="N231" s="1" t="s">
        <v>42</v>
      </c>
      <c r="O231" s="2">
        <v>43100</v>
      </c>
      <c r="P231" s="2">
        <v>43131</v>
      </c>
      <c r="Q231" s="1" t="s">
        <v>23</v>
      </c>
    </row>
    <row r="232" spans="1:17" x14ac:dyDescent="0.25">
      <c r="A232" s="1" t="s">
        <v>41</v>
      </c>
      <c r="B232" s="1" t="s">
        <v>25</v>
      </c>
      <c r="C232" s="1" t="s">
        <v>42</v>
      </c>
      <c r="D232" s="1" t="s">
        <v>539</v>
      </c>
      <c r="E232" s="1" t="s">
        <v>376</v>
      </c>
      <c r="F232" s="1" t="s">
        <v>19</v>
      </c>
      <c r="G232" s="1" t="s">
        <v>357</v>
      </c>
      <c r="H232" s="1" t="s">
        <v>352</v>
      </c>
      <c r="I232" s="1" t="s">
        <v>22</v>
      </c>
      <c r="J232" s="3">
        <v>-41868</v>
      </c>
      <c r="K232" s="1" t="s">
        <v>229</v>
      </c>
      <c r="L232" s="1" t="s">
        <v>22</v>
      </c>
      <c r="M232" s="1" t="s">
        <v>22</v>
      </c>
      <c r="N232" s="1" t="s">
        <v>42</v>
      </c>
      <c r="O232" s="2">
        <v>43100</v>
      </c>
      <c r="P232" s="2">
        <v>43131</v>
      </c>
      <c r="Q232" s="1" t="s">
        <v>23</v>
      </c>
    </row>
    <row r="233" spans="1:17" x14ac:dyDescent="0.25">
      <c r="A233" s="1" t="s">
        <v>41</v>
      </c>
      <c r="B233" s="1" t="s">
        <v>25</v>
      </c>
      <c r="C233" s="1" t="s">
        <v>42</v>
      </c>
      <c r="D233" s="1" t="s">
        <v>358</v>
      </c>
      <c r="E233" s="1" t="s">
        <v>32</v>
      </c>
      <c r="F233" s="1" t="s">
        <v>19</v>
      </c>
      <c r="G233" s="1" t="s">
        <v>357</v>
      </c>
      <c r="H233" s="1" t="s">
        <v>352</v>
      </c>
      <c r="I233" s="1" t="s">
        <v>22</v>
      </c>
      <c r="J233" s="3">
        <v>56696</v>
      </c>
      <c r="K233" s="1" t="s">
        <v>229</v>
      </c>
      <c r="L233" s="1" t="s">
        <v>22</v>
      </c>
      <c r="M233" s="1" t="s">
        <v>22</v>
      </c>
      <c r="N233" s="1" t="s">
        <v>42</v>
      </c>
      <c r="O233" s="2">
        <v>43100</v>
      </c>
      <c r="P233" s="2">
        <v>43131</v>
      </c>
      <c r="Q233" s="1" t="s">
        <v>23</v>
      </c>
    </row>
    <row r="234" spans="1:17" x14ac:dyDescent="0.25">
      <c r="A234" s="1" t="s">
        <v>41</v>
      </c>
      <c r="B234" s="1" t="s">
        <v>25</v>
      </c>
      <c r="C234" s="1" t="s">
        <v>42</v>
      </c>
      <c r="D234" s="1" t="s">
        <v>537</v>
      </c>
      <c r="E234" s="1" t="s">
        <v>538</v>
      </c>
      <c r="F234" s="1" t="s">
        <v>19</v>
      </c>
      <c r="G234" s="1" t="s">
        <v>357</v>
      </c>
      <c r="H234" s="1" t="s">
        <v>352</v>
      </c>
      <c r="I234" s="1" t="s">
        <v>22</v>
      </c>
      <c r="J234" s="3">
        <v>139726</v>
      </c>
      <c r="K234" s="1" t="s">
        <v>229</v>
      </c>
      <c r="L234" s="1" t="s">
        <v>22</v>
      </c>
      <c r="M234" s="1" t="s">
        <v>22</v>
      </c>
      <c r="N234" s="1" t="s">
        <v>42</v>
      </c>
      <c r="O234" s="2">
        <v>43100</v>
      </c>
      <c r="P234" s="2">
        <v>43131</v>
      </c>
      <c r="Q234" s="1" t="s">
        <v>23</v>
      </c>
    </row>
    <row r="235" spans="1:17" x14ac:dyDescent="0.25">
      <c r="A235" s="1" t="s">
        <v>41</v>
      </c>
      <c r="B235" s="1" t="s">
        <v>25</v>
      </c>
      <c r="C235" s="1" t="s">
        <v>42</v>
      </c>
      <c r="D235" s="1" t="s">
        <v>544</v>
      </c>
      <c r="E235" s="1" t="s">
        <v>371</v>
      </c>
      <c r="F235" s="1" t="s">
        <v>19</v>
      </c>
      <c r="G235" s="1" t="s">
        <v>357</v>
      </c>
      <c r="H235" s="1" t="s">
        <v>352</v>
      </c>
      <c r="I235" s="1" t="s">
        <v>22</v>
      </c>
      <c r="J235" s="3">
        <v>49659</v>
      </c>
      <c r="K235" s="1" t="s">
        <v>468</v>
      </c>
      <c r="L235" s="1" t="s">
        <v>22</v>
      </c>
      <c r="M235" s="1" t="s">
        <v>22</v>
      </c>
      <c r="N235" s="1" t="s">
        <v>42</v>
      </c>
      <c r="O235" s="2">
        <v>43100</v>
      </c>
      <c r="P235" s="2">
        <v>43131</v>
      </c>
      <c r="Q235" s="1" t="s">
        <v>23</v>
      </c>
    </row>
    <row r="236" spans="1:17" x14ac:dyDescent="0.25">
      <c r="A236" s="1" t="s">
        <v>41</v>
      </c>
      <c r="B236" s="1" t="s">
        <v>25</v>
      </c>
      <c r="C236" s="1" t="s">
        <v>42</v>
      </c>
      <c r="D236" s="1" t="s">
        <v>539</v>
      </c>
      <c r="E236" s="1" t="s">
        <v>376</v>
      </c>
      <c r="F236" s="1" t="s">
        <v>19</v>
      </c>
      <c r="G236" s="1" t="s">
        <v>357</v>
      </c>
      <c r="H236" s="1" t="s">
        <v>352</v>
      </c>
      <c r="I236" s="1" t="s">
        <v>22</v>
      </c>
      <c r="J236" s="3">
        <v>-26673</v>
      </c>
      <c r="K236" s="1" t="s">
        <v>66</v>
      </c>
      <c r="L236" s="1" t="s">
        <v>22</v>
      </c>
      <c r="M236" s="1" t="s">
        <v>22</v>
      </c>
      <c r="N236" s="1" t="s">
        <v>42</v>
      </c>
      <c r="O236" s="2">
        <v>43100</v>
      </c>
      <c r="P236" s="2">
        <v>43131</v>
      </c>
      <c r="Q236" s="1" t="s">
        <v>23</v>
      </c>
    </row>
    <row r="237" spans="1:17" x14ac:dyDescent="0.25">
      <c r="A237" s="1" t="s">
        <v>41</v>
      </c>
      <c r="B237" s="1" t="s">
        <v>25</v>
      </c>
      <c r="C237" s="1" t="s">
        <v>42</v>
      </c>
      <c r="D237" s="1" t="s">
        <v>540</v>
      </c>
      <c r="E237" s="1" t="s">
        <v>541</v>
      </c>
      <c r="F237" s="1" t="s">
        <v>19</v>
      </c>
      <c r="G237" s="1" t="s">
        <v>357</v>
      </c>
      <c r="H237" s="1" t="s">
        <v>352</v>
      </c>
      <c r="I237" s="1" t="s">
        <v>22</v>
      </c>
      <c r="J237" s="3">
        <v>-27027</v>
      </c>
      <c r="K237" s="1" t="s">
        <v>532</v>
      </c>
      <c r="L237" s="1" t="s">
        <v>22</v>
      </c>
      <c r="M237" s="1" t="s">
        <v>22</v>
      </c>
      <c r="N237" s="1" t="s">
        <v>42</v>
      </c>
      <c r="O237" s="2">
        <v>43100</v>
      </c>
      <c r="P237" s="2">
        <v>43131</v>
      </c>
      <c r="Q237" s="1" t="s">
        <v>23</v>
      </c>
    </row>
    <row r="238" spans="1:17" x14ac:dyDescent="0.25">
      <c r="A238" s="1" t="s">
        <v>41</v>
      </c>
      <c r="B238" s="1" t="s">
        <v>25</v>
      </c>
      <c r="C238" s="1" t="s">
        <v>42</v>
      </c>
      <c r="D238" s="1" t="s">
        <v>540</v>
      </c>
      <c r="E238" s="1" t="s">
        <v>541</v>
      </c>
      <c r="F238" s="1" t="s">
        <v>19</v>
      </c>
      <c r="G238" s="1" t="s">
        <v>357</v>
      </c>
      <c r="H238" s="1" t="s">
        <v>352</v>
      </c>
      <c r="I238" s="1" t="s">
        <v>22</v>
      </c>
      <c r="J238" s="3">
        <v>-94754</v>
      </c>
      <c r="K238" s="1" t="s">
        <v>229</v>
      </c>
      <c r="L238" s="1" t="s">
        <v>22</v>
      </c>
      <c r="M238" s="1" t="s">
        <v>22</v>
      </c>
      <c r="N238" s="1" t="s">
        <v>42</v>
      </c>
      <c r="O238" s="2">
        <v>43100</v>
      </c>
      <c r="P238" s="2">
        <v>43131</v>
      </c>
      <c r="Q238" s="1" t="s">
        <v>23</v>
      </c>
    </row>
    <row r="239" spans="1:17" x14ac:dyDescent="0.25">
      <c r="A239" s="1" t="s">
        <v>41</v>
      </c>
      <c r="B239" s="1" t="s">
        <v>25</v>
      </c>
      <c r="C239" s="1" t="s">
        <v>42</v>
      </c>
      <c r="D239" s="1" t="s">
        <v>542</v>
      </c>
      <c r="E239" s="1" t="s">
        <v>543</v>
      </c>
      <c r="F239" s="1" t="s">
        <v>19</v>
      </c>
      <c r="G239" s="1" t="s">
        <v>357</v>
      </c>
      <c r="H239" s="1" t="s">
        <v>352</v>
      </c>
      <c r="I239" s="1" t="s">
        <v>22</v>
      </c>
      <c r="J239" s="3">
        <v>242</v>
      </c>
      <c r="K239" s="1" t="s">
        <v>66</v>
      </c>
      <c r="L239" s="1" t="s">
        <v>22</v>
      </c>
      <c r="M239" s="1" t="s">
        <v>22</v>
      </c>
      <c r="N239" s="1" t="s">
        <v>42</v>
      </c>
      <c r="O239" s="2">
        <v>43100</v>
      </c>
      <c r="P239" s="2">
        <v>43131</v>
      </c>
      <c r="Q239" s="1" t="s">
        <v>23</v>
      </c>
    </row>
    <row r="240" spans="1:17" x14ac:dyDescent="0.25">
      <c r="A240" s="1" t="s">
        <v>41</v>
      </c>
      <c r="B240" s="1" t="s">
        <v>25</v>
      </c>
      <c r="C240" s="1" t="s">
        <v>42</v>
      </c>
      <c r="D240" s="1" t="s">
        <v>537</v>
      </c>
      <c r="E240" s="1" t="s">
        <v>538</v>
      </c>
      <c r="F240" s="1" t="s">
        <v>19</v>
      </c>
      <c r="G240" s="1" t="s">
        <v>357</v>
      </c>
      <c r="H240" s="1" t="s">
        <v>352</v>
      </c>
      <c r="I240" s="1" t="s">
        <v>22</v>
      </c>
      <c r="J240" s="3">
        <v>223689</v>
      </c>
      <c r="K240" s="1" t="s">
        <v>149</v>
      </c>
      <c r="L240" s="1" t="s">
        <v>22</v>
      </c>
      <c r="M240" s="1" t="s">
        <v>22</v>
      </c>
      <c r="N240" s="1" t="s">
        <v>42</v>
      </c>
      <c r="O240" s="2">
        <v>43100</v>
      </c>
      <c r="P240" s="2">
        <v>43131</v>
      </c>
      <c r="Q240" s="1" t="s">
        <v>23</v>
      </c>
    </row>
    <row r="241" spans="1:17" x14ac:dyDescent="0.25">
      <c r="A241" s="1" t="s">
        <v>41</v>
      </c>
      <c r="B241" s="1" t="s">
        <v>25</v>
      </c>
      <c r="C241" s="1" t="s">
        <v>42</v>
      </c>
      <c r="D241" s="1" t="s">
        <v>539</v>
      </c>
      <c r="E241" s="1" t="s">
        <v>376</v>
      </c>
      <c r="F241" s="1" t="s">
        <v>19</v>
      </c>
      <c r="G241" s="1" t="s">
        <v>357</v>
      </c>
      <c r="H241" s="1" t="s">
        <v>352</v>
      </c>
      <c r="I241" s="1" t="s">
        <v>22</v>
      </c>
      <c r="J241" s="3">
        <v>8887</v>
      </c>
      <c r="K241" s="1" t="s">
        <v>66</v>
      </c>
      <c r="L241" s="1" t="s">
        <v>22</v>
      </c>
      <c r="M241" s="1" t="s">
        <v>22</v>
      </c>
      <c r="N241" s="1" t="s">
        <v>42</v>
      </c>
      <c r="O241" s="2">
        <v>43100</v>
      </c>
      <c r="P241" s="2">
        <v>43131</v>
      </c>
      <c r="Q241" s="1" t="s">
        <v>23</v>
      </c>
    </row>
    <row r="242" spans="1:17" x14ac:dyDescent="0.25">
      <c r="A242" s="1" t="s">
        <v>41</v>
      </c>
      <c r="B242" s="1" t="s">
        <v>25</v>
      </c>
      <c r="C242" s="1" t="s">
        <v>42</v>
      </c>
      <c r="D242" s="1" t="s">
        <v>540</v>
      </c>
      <c r="E242" s="1" t="s">
        <v>541</v>
      </c>
      <c r="F242" s="1" t="s">
        <v>19</v>
      </c>
      <c r="G242" s="1" t="s">
        <v>357</v>
      </c>
      <c r="H242" s="1" t="s">
        <v>352</v>
      </c>
      <c r="I242" s="1" t="s">
        <v>22</v>
      </c>
      <c r="J242" s="3">
        <v>859</v>
      </c>
      <c r="K242" s="1" t="s">
        <v>66</v>
      </c>
      <c r="L242" s="1" t="s">
        <v>22</v>
      </c>
      <c r="M242" s="1" t="s">
        <v>22</v>
      </c>
      <c r="N242" s="1" t="s">
        <v>42</v>
      </c>
      <c r="O242" s="2">
        <v>43100</v>
      </c>
      <c r="P242" s="2">
        <v>43131</v>
      </c>
      <c r="Q242" s="1" t="s">
        <v>23</v>
      </c>
    </row>
    <row r="243" spans="1:17" x14ac:dyDescent="0.25">
      <c r="A243" s="1" t="s">
        <v>41</v>
      </c>
      <c r="B243" s="1" t="s">
        <v>25</v>
      </c>
      <c r="C243" s="1" t="s">
        <v>42</v>
      </c>
      <c r="D243" s="1" t="s">
        <v>359</v>
      </c>
      <c r="E243" s="1" t="s">
        <v>18</v>
      </c>
      <c r="F243" s="1" t="s">
        <v>19</v>
      </c>
      <c r="G243" s="1" t="s">
        <v>357</v>
      </c>
      <c r="H243" s="1" t="s">
        <v>352</v>
      </c>
      <c r="I243" s="1" t="s">
        <v>22</v>
      </c>
      <c r="J243" s="3">
        <v>-1288459</v>
      </c>
      <c r="K243" s="1" t="s">
        <v>72</v>
      </c>
      <c r="L243" s="1" t="s">
        <v>22</v>
      </c>
      <c r="M243" s="1" t="s">
        <v>22</v>
      </c>
      <c r="N243" s="1" t="s">
        <v>42</v>
      </c>
      <c r="O243" s="2">
        <v>43100</v>
      </c>
      <c r="P243" s="2">
        <v>43131</v>
      </c>
      <c r="Q243" s="1" t="s">
        <v>23</v>
      </c>
    </row>
    <row r="244" spans="1:17" x14ac:dyDescent="0.25">
      <c r="A244" s="1" t="s">
        <v>41</v>
      </c>
      <c r="B244" s="1" t="s">
        <v>25</v>
      </c>
      <c r="C244" s="1" t="s">
        <v>42</v>
      </c>
      <c r="D244" s="1" t="s">
        <v>534</v>
      </c>
      <c r="E244" s="1" t="s">
        <v>535</v>
      </c>
      <c r="F244" s="1" t="s">
        <v>19</v>
      </c>
      <c r="G244" s="1" t="s">
        <v>357</v>
      </c>
      <c r="H244" s="1" t="s">
        <v>352</v>
      </c>
      <c r="I244" s="1" t="s">
        <v>22</v>
      </c>
      <c r="J244" s="3">
        <v>8163</v>
      </c>
      <c r="K244" s="1" t="s">
        <v>565</v>
      </c>
      <c r="L244" s="1" t="s">
        <v>22</v>
      </c>
      <c r="M244" s="1" t="s">
        <v>22</v>
      </c>
      <c r="N244" s="1" t="s">
        <v>42</v>
      </c>
      <c r="O244" s="2">
        <v>43100</v>
      </c>
      <c r="P244" s="2">
        <v>43131</v>
      </c>
      <c r="Q244" s="1" t="s">
        <v>23</v>
      </c>
    </row>
    <row r="245" spans="1:17" x14ac:dyDescent="0.25">
      <c r="A245" s="1" t="s">
        <v>41</v>
      </c>
      <c r="B245" s="1" t="s">
        <v>25</v>
      </c>
      <c r="C245" s="1" t="s">
        <v>42</v>
      </c>
      <c r="D245" s="1" t="s">
        <v>544</v>
      </c>
      <c r="E245" s="1" t="s">
        <v>371</v>
      </c>
      <c r="F245" s="1" t="s">
        <v>19</v>
      </c>
      <c r="G245" s="1" t="s">
        <v>357</v>
      </c>
      <c r="H245" s="1" t="s">
        <v>352</v>
      </c>
      <c r="I245" s="1" t="s">
        <v>22</v>
      </c>
      <c r="J245" s="3">
        <v>439482</v>
      </c>
      <c r="K245" s="1" t="s">
        <v>229</v>
      </c>
      <c r="L245" s="1" t="s">
        <v>22</v>
      </c>
      <c r="M245" s="1" t="s">
        <v>22</v>
      </c>
      <c r="N245" s="1" t="s">
        <v>42</v>
      </c>
      <c r="O245" s="2">
        <v>43100</v>
      </c>
      <c r="P245" s="2">
        <v>43131</v>
      </c>
      <c r="Q245" s="1" t="s">
        <v>23</v>
      </c>
    </row>
    <row r="246" spans="1:17" x14ac:dyDescent="0.25">
      <c r="A246" s="1" t="s">
        <v>41</v>
      </c>
      <c r="B246" s="1" t="s">
        <v>25</v>
      </c>
      <c r="C246" s="1" t="s">
        <v>42</v>
      </c>
      <c r="D246" s="1" t="s">
        <v>539</v>
      </c>
      <c r="E246" s="1" t="s">
        <v>376</v>
      </c>
      <c r="F246" s="1" t="s">
        <v>19</v>
      </c>
      <c r="G246" s="1" t="s">
        <v>357</v>
      </c>
      <c r="H246" s="1" t="s">
        <v>352</v>
      </c>
      <c r="I246" s="1" t="s">
        <v>22</v>
      </c>
      <c r="J246" s="3">
        <v>-37461</v>
      </c>
      <c r="K246" s="1" t="s">
        <v>229</v>
      </c>
      <c r="L246" s="1" t="s">
        <v>22</v>
      </c>
      <c r="M246" s="1" t="s">
        <v>22</v>
      </c>
      <c r="N246" s="1" t="s">
        <v>42</v>
      </c>
      <c r="O246" s="2">
        <v>43100</v>
      </c>
      <c r="P246" s="2">
        <v>43131</v>
      </c>
      <c r="Q246" s="1" t="s">
        <v>23</v>
      </c>
    </row>
    <row r="247" spans="1:17" x14ac:dyDescent="0.25">
      <c r="A247" s="1" t="s">
        <v>41</v>
      </c>
      <c r="B247" s="1" t="s">
        <v>25</v>
      </c>
      <c r="C247" s="1" t="s">
        <v>42</v>
      </c>
      <c r="D247" s="1" t="s">
        <v>540</v>
      </c>
      <c r="E247" s="1" t="s">
        <v>541</v>
      </c>
      <c r="F247" s="1" t="s">
        <v>19</v>
      </c>
      <c r="G247" s="1" t="s">
        <v>357</v>
      </c>
      <c r="H247" s="1" t="s">
        <v>352</v>
      </c>
      <c r="I247" s="1" t="s">
        <v>22</v>
      </c>
      <c r="J247" s="3">
        <v>77060</v>
      </c>
      <c r="K247" s="1" t="s">
        <v>532</v>
      </c>
      <c r="L247" s="1" t="s">
        <v>22</v>
      </c>
      <c r="M247" s="1" t="s">
        <v>22</v>
      </c>
      <c r="N247" s="1" t="s">
        <v>42</v>
      </c>
      <c r="O247" s="2">
        <v>43100</v>
      </c>
      <c r="P247" s="2">
        <v>43131</v>
      </c>
      <c r="Q247" s="1" t="s">
        <v>23</v>
      </c>
    </row>
    <row r="248" spans="1:17" x14ac:dyDescent="0.25">
      <c r="A248" s="1" t="s">
        <v>41</v>
      </c>
      <c r="B248" s="1" t="s">
        <v>25</v>
      </c>
      <c r="C248" s="1" t="s">
        <v>42</v>
      </c>
      <c r="D248" s="1" t="s">
        <v>534</v>
      </c>
      <c r="E248" s="1" t="s">
        <v>535</v>
      </c>
      <c r="F248" s="1" t="s">
        <v>19</v>
      </c>
      <c r="G248" s="1" t="s">
        <v>357</v>
      </c>
      <c r="H248" s="1" t="s">
        <v>352</v>
      </c>
      <c r="I248" s="1" t="s">
        <v>22</v>
      </c>
      <c r="J248" s="3">
        <v>26126</v>
      </c>
      <c r="K248" s="1" t="s">
        <v>566</v>
      </c>
      <c r="L248" s="1" t="s">
        <v>22</v>
      </c>
      <c r="M248" s="1" t="s">
        <v>22</v>
      </c>
      <c r="N248" s="1" t="s">
        <v>42</v>
      </c>
      <c r="O248" s="2">
        <v>43100</v>
      </c>
      <c r="P248" s="2">
        <v>43131</v>
      </c>
      <c r="Q248" s="1" t="s">
        <v>23</v>
      </c>
    </row>
    <row r="249" spans="1:17" x14ac:dyDescent="0.25">
      <c r="A249" s="1" t="s">
        <v>41</v>
      </c>
      <c r="B249" s="1" t="s">
        <v>25</v>
      </c>
      <c r="C249" s="1" t="s">
        <v>42</v>
      </c>
      <c r="D249" s="1" t="s">
        <v>539</v>
      </c>
      <c r="E249" s="1" t="s">
        <v>376</v>
      </c>
      <c r="F249" s="1" t="s">
        <v>19</v>
      </c>
      <c r="G249" s="1" t="s">
        <v>357</v>
      </c>
      <c r="H249" s="1" t="s">
        <v>352</v>
      </c>
      <c r="I249" s="1" t="s">
        <v>22</v>
      </c>
      <c r="J249" s="3">
        <v>26144</v>
      </c>
      <c r="K249" s="1" t="s">
        <v>229</v>
      </c>
      <c r="L249" s="1" t="s">
        <v>22</v>
      </c>
      <c r="M249" s="1" t="s">
        <v>22</v>
      </c>
      <c r="N249" s="1" t="s">
        <v>42</v>
      </c>
      <c r="O249" s="2">
        <v>43100</v>
      </c>
      <c r="P249" s="2">
        <v>43131</v>
      </c>
      <c r="Q249" s="1" t="s">
        <v>23</v>
      </c>
    </row>
    <row r="250" spans="1:17" x14ac:dyDescent="0.25">
      <c r="A250" s="1" t="s">
        <v>41</v>
      </c>
      <c r="B250" s="1" t="s">
        <v>25</v>
      </c>
      <c r="C250" s="1" t="s">
        <v>42</v>
      </c>
      <c r="D250" s="1" t="s">
        <v>539</v>
      </c>
      <c r="E250" s="1" t="s">
        <v>376</v>
      </c>
      <c r="F250" s="1" t="s">
        <v>19</v>
      </c>
      <c r="G250" s="1" t="s">
        <v>357</v>
      </c>
      <c r="H250" s="1" t="s">
        <v>352</v>
      </c>
      <c r="I250" s="1" t="s">
        <v>22</v>
      </c>
      <c r="J250" s="3">
        <v>44443</v>
      </c>
      <c r="K250" s="1" t="s">
        <v>532</v>
      </c>
      <c r="L250" s="1" t="s">
        <v>22</v>
      </c>
      <c r="M250" s="1" t="s">
        <v>22</v>
      </c>
      <c r="N250" s="1" t="s">
        <v>42</v>
      </c>
      <c r="O250" s="2">
        <v>43100</v>
      </c>
      <c r="P250" s="2">
        <v>43131</v>
      </c>
      <c r="Q250" s="1" t="s">
        <v>23</v>
      </c>
    </row>
    <row r="251" spans="1:17" x14ac:dyDescent="0.25">
      <c r="A251" s="1" t="s">
        <v>41</v>
      </c>
      <c r="B251" s="1" t="s">
        <v>25</v>
      </c>
      <c r="C251" s="1" t="s">
        <v>42</v>
      </c>
      <c r="D251" s="1" t="s">
        <v>548</v>
      </c>
      <c r="E251" s="1" t="s">
        <v>549</v>
      </c>
      <c r="F251" s="1" t="s">
        <v>19</v>
      </c>
      <c r="G251" s="1" t="s">
        <v>357</v>
      </c>
      <c r="H251" s="1" t="s">
        <v>352</v>
      </c>
      <c r="I251" s="1" t="s">
        <v>22</v>
      </c>
      <c r="J251" s="3">
        <v>-259</v>
      </c>
      <c r="K251" s="1" t="s">
        <v>115</v>
      </c>
      <c r="L251" s="1" t="s">
        <v>22</v>
      </c>
      <c r="M251" s="1" t="s">
        <v>22</v>
      </c>
      <c r="N251" s="1" t="s">
        <v>42</v>
      </c>
      <c r="O251" s="2">
        <v>43100</v>
      </c>
      <c r="P251" s="2">
        <v>43131</v>
      </c>
      <c r="Q251" s="1" t="s">
        <v>23</v>
      </c>
    </row>
    <row r="252" spans="1:17" x14ac:dyDescent="0.25">
      <c r="A252" s="1" t="s">
        <v>41</v>
      </c>
      <c r="B252" s="1" t="s">
        <v>25</v>
      </c>
      <c r="C252" s="1" t="s">
        <v>42</v>
      </c>
      <c r="D252" s="1" t="s">
        <v>359</v>
      </c>
      <c r="E252" s="1" t="s">
        <v>18</v>
      </c>
      <c r="F252" s="1" t="s">
        <v>19</v>
      </c>
      <c r="G252" s="1" t="s">
        <v>357</v>
      </c>
      <c r="H252" s="1" t="s">
        <v>352</v>
      </c>
      <c r="I252" s="1" t="s">
        <v>22</v>
      </c>
      <c r="J252" s="3">
        <v>-72942</v>
      </c>
      <c r="K252" s="1" t="s">
        <v>225</v>
      </c>
      <c r="L252" s="1" t="s">
        <v>22</v>
      </c>
      <c r="M252" s="1" t="s">
        <v>22</v>
      </c>
      <c r="N252" s="1" t="s">
        <v>42</v>
      </c>
      <c r="O252" s="2">
        <v>43100</v>
      </c>
      <c r="P252" s="2">
        <v>43131</v>
      </c>
      <c r="Q252" s="1" t="s">
        <v>23</v>
      </c>
    </row>
    <row r="253" spans="1:17" x14ac:dyDescent="0.25">
      <c r="A253" s="1" t="s">
        <v>41</v>
      </c>
      <c r="B253" s="1" t="s">
        <v>25</v>
      </c>
      <c r="C253" s="1" t="s">
        <v>42</v>
      </c>
      <c r="D253" s="1" t="s">
        <v>539</v>
      </c>
      <c r="E253" s="1" t="s">
        <v>376</v>
      </c>
      <c r="F253" s="1" t="s">
        <v>19</v>
      </c>
      <c r="G253" s="1" t="s">
        <v>357</v>
      </c>
      <c r="H253" s="1" t="s">
        <v>352</v>
      </c>
      <c r="I253" s="1" t="s">
        <v>22</v>
      </c>
      <c r="J253" s="3">
        <v>-506994</v>
      </c>
      <c r="K253" s="1" t="s">
        <v>120</v>
      </c>
      <c r="L253" s="1" t="s">
        <v>22</v>
      </c>
      <c r="M253" s="1" t="s">
        <v>22</v>
      </c>
      <c r="N253" s="1" t="s">
        <v>42</v>
      </c>
      <c r="O253" s="2">
        <v>43100</v>
      </c>
      <c r="P253" s="2">
        <v>43131</v>
      </c>
      <c r="Q253" s="1" t="s">
        <v>23</v>
      </c>
    </row>
    <row r="254" spans="1:17" x14ac:dyDescent="0.25">
      <c r="A254" s="1" t="s">
        <v>41</v>
      </c>
      <c r="B254" s="1" t="s">
        <v>25</v>
      </c>
      <c r="C254" s="1" t="s">
        <v>42</v>
      </c>
      <c r="D254" s="1" t="s">
        <v>548</v>
      </c>
      <c r="E254" s="1" t="s">
        <v>549</v>
      </c>
      <c r="F254" s="1" t="s">
        <v>19</v>
      </c>
      <c r="G254" s="1" t="s">
        <v>357</v>
      </c>
      <c r="H254" s="1" t="s">
        <v>352</v>
      </c>
      <c r="I254" s="1" t="s">
        <v>22</v>
      </c>
      <c r="J254" s="3">
        <v>-7895</v>
      </c>
      <c r="K254" s="1" t="s">
        <v>120</v>
      </c>
      <c r="L254" s="1" t="s">
        <v>22</v>
      </c>
      <c r="M254" s="1" t="s">
        <v>22</v>
      </c>
      <c r="N254" s="1" t="s">
        <v>42</v>
      </c>
      <c r="O254" s="2">
        <v>43100</v>
      </c>
      <c r="P254" s="2">
        <v>43131</v>
      </c>
      <c r="Q254" s="1" t="s">
        <v>23</v>
      </c>
    </row>
    <row r="255" spans="1:17" x14ac:dyDescent="0.25">
      <c r="A255" s="1" t="s">
        <v>41</v>
      </c>
      <c r="B255" s="1" t="s">
        <v>25</v>
      </c>
      <c r="C255" s="1" t="s">
        <v>42</v>
      </c>
      <c r="D255" s="1" t="s">
        <v>358</v>
      </c>
      <c r="E255" s="1" t="s">
        <v>32</v>
      </c>
      <c r="F255" s="1" t="s">
        <v>19</v>
      </c>
      <c r="G255" s="1" t="s">
        <v>357</v>
      </c>
      <c r="H255" s="1" t="s">
        <v>352</v>
      </c>
      <c r="I255" s="1" t="s">
        <v>22</v>
      </c>
      <c r="J255" s="3">
        <v>-67914</v>
      </c>
      <c r="K255" s="1" t="s">
        <v>194</v>
      </c>
      <c r="L255" s="1" t="s">
        <v>22</v>
      </c>
      <c r="M255" s="1" t="s">
        <v>22</v>
      </c>
      <c r="N255" s="1" t="s">
        <v>42</v>
      </c>
      <c r="O255" s="2">
        <v>43100</v>
      </c>
      <c r="P255" s="2">
        <v>43131</v>
      </c>
      <c r="Q255" s="1" t="s">
        <v>23</v>
      </c>
    </row>
    <row r="256" spans="1:17" x14ac:dyDescent="0.25">
      <c r="A256" s="1" t="s">
        <v>41</v>
      </c>
      <c r="B256" s="1" t="s">
        <v>25</v>
      </c>
      <c r="C256" s="1" t="s">
        <v>42</v>
      </c>
      <c r="D256" s="1" t="s">
        <v>537</v>
      </c>
      <c r="E256" s="1" t="s">
        <v>538</v>
      </c>
      <c r="F256" s="1" t="s">
        <v>19</v>
      </c>
      <c r="G256" s="1" t="s">
        <v>357</v>
      </c>
      <c r="H256" s="1" t="s">
        <v>352</v>
      </c>
      <c r="I256" s="1" t="s">
        <v>22</v>
      </c>
      <c r="J256" s="3">
        <v>-124053</v>
      </c>
      <c r="K256" s="1" t="s">
        <v>194</v>
      </c>
      <c r="L256" s="1" t="s">
        <v>22</v>
      </c>
      <c r="M256" s="1" t="s">
        <v>22</v>
      </c>
      <c r="N256" s="1" t="s">
        <v>42</v>
      </c>
      <c r="O256" s="2">
        <v>43100</v>
      </c>
      <c r="P256" s="2">
        <v>43131</v>
      </c>
      <c r="Q256" s="1" t="s">
        <v>23</v>
      </c>
    </row>
    <row r="257" spans="1:17" x14ac:dyDescent="0.25">
      <c r="A257" s="1" t="s">
        <v>41</v>
      </c>
      <c r="B257" s="1" t="s">
        <v>25</v>
      </c>
      <c r="C257" s="1" t="s">
        <v>42</v>
      </c>
      <c r="D257" s="1" t="s">
        <v>540</v>
      </c>
      <c r="E257" s="1" t="s">
        <v>541</v>
      </c>
      <c r="F257" s="1" t="s">
        <v>19</v>
      </c>
      <c r="G257" s="1" t="s">
        <v>357</v>
      </c>
      <c r="H257" s="1" t="s">
        <v>352</v>
      </c>
      <c r="I257" s="1" t="s">
        <v>22</v>
      </c>
      <c r="J257" s="3">
        <v>-6286</v>
      </c>
      <c r="K257" s="1" t="s">
        <v>567</v>
      </c>
      <c r="L257" s="1" t="s">
        <v>22</v>
      </c>
      <c r="M257" s="1" t="s">
        <v>22</v>
      </c>
      <c r="N257" s="1" t="s">
        <v>42</v>
      </c>
      <c r="O257" s="2">
        <v>43100</v>
      </c>
      <c r="P257" s="2">
        <v>43131</v>
      </c>
      <c r="Q257" s="1" t="s">
        <v>23</v>
      </c>
    </row>
    <row r="258" spans="1:17" x14ac:dyDescent="0.25">
      <c r="A258" s="1" t="s">
        <v>41</v>
      </c>
      <c r="B258" s="1" t="s">
        <v>25</v>
      </c>
      <c r="C258" s="1" t="s">
        <v>42</v>
      </c>
      <c r="D258" s="1" t="s">
        <v>536</v>
      </c>
      <c r="E258" s="1" t="s">
        <v>71</v>
      </c>
      <c r="F258" s="1" t="s">
        <v>19</v>
      </c>
      <c r="G258" s="1" t="s">
        <v>357</v>
      </c>
      <c r="H258" s="1" t="s">
        <v>352</v>
      </c>
      <c r="I258" s="1" t="s">
        <v>22</v>
      </c>
      <c r="J258" s="3">
        <v>-535452</v>
      </c>
      <c r="K258" s="1" t="s">
        <v>120</v>
      </c>
      <c r="L258" s="1" t="s">
        <v>22</v>
      </c>
      <c r="M258" s="1" t="s">
        <v>22</v>
      </c>
      <c r="N258" s="1" t="s">
        <v>42</v>
      </c>
      <c r="O258" s="2">
        <v>43100</v>
      </c>
      <c r="P258" s="2">
        <v>43131</v>
      </c>
      <c r="Q258" s="1" t="s">
        <v>23</v>
      </c>
    </row>
    <row r="259" spans="1:17" x14ac:dyDescent="0.25">
      <c r="A259" s="1" t="s">
        <v>41</v>
      </c>
      <c r="B259" s="1" t="s">
        <v>25</v>
      </c>
      <c r="C259" s="1" t="s">
        <v>42</v>
      </c>
      <c r="D259" s="1" t="s">
        <v>539</v>
      </c>
      <c r="E259" s="1" t="s">
        <v>376</v>
      </c>
      <c r="F259" s="1" t="s">
        <v>19</v>
      </c>
      <c r="G259" s="1" t="s">
        <v>357</v>
      </c>
      <c r="H259" s="1" t="s">
        <v>352</v>
      </c>
      <c r="I259" s="1" t="s">
        <v>22</v>
      </c>
      <c r="J259" s="3">
        <v>-352050</v>
      </c>
      <c r="K259" s="1" t="s">
        <v>120</v>
      </c>
      <c r="L259" s="1" t="s">
        <v>22</v>
      </c>
      <c r="M259" s="1" t="s">
        <v>22</v>
      </c>
      <c r="N259" s="1" t="s">
        <v>42</v>
      </c>
      <c r="O259" s="2">
        <v>43100</v>
      </c>
      <c r="P259" s="2">
        <v>43131</v>
      </c>
      <c r="Q259" s="1" t="s">
        <v>23</v>
      </c>
    </row>
    <row r="260" spans="1:17" x14ac:dyDescent="0.25">
      <c r="A260" s="1" t="s">
        <v>41</v>
      </c>
      <c r="B260" s="1" t="s">
        <v>25</v>
      </c>
      <c r="C260" s="1" t="s">
        <v>42</v>
      </c>
      <c r="D260" s="1" t="s">
        <v>542</v>
      </c>
      <c r="E260" s="1" t="s">
        <v>543</v>
      </c>
      <c r="F260" s="1" t="s">
        <v>19</v>
      </c>
      <c r="G260" s="1" t="s">
        <v>357</v>
      </c>
      <c r="H260" s="1" t="s">
        <v>352</v>
      </c>
      <c r="I260" s="1" t="s">
        <v>22</v>
      </c>
      <c r="J260" s="3">
        <v>1564</v>
      </c>
      <c r="K260" s="1" t="s">
        <v>120</v>
      </c>
      <c r="L260" s="1" t="s">
        <v>22</v>
      </c>
      <c r="M260" s="1" t="s">
        <v>22</v>
      </c>
      <c r="N260" s="1" t="s">
        <v>42</v>
      </c>
      <c r="O260" s="2">
        <v>43100</v>
      </c>
      <c r="P260" s="2">
        <v>43131</v>
      </c>
      <c r="Q260" s="1" t="s">
        <v>23</v>
      </c>
    </row>
    <row r="261" spans="1:17" x14ac:dyDescent="0.25">
      <c r="A261" s="1" t="s">
        <v>41</v>
      </c>
      <c r="B261" s="1" t="s">
        <v>25</v>
      </c>
      <c r="C261" s="1" t="s">
        <v>42</v>
      </c>
      <c r="D261" s="1" t="s">
        <v>358</v>
      </c>
      <c r="E261" s="1" t="s">
        <v>32</v>
      </c>
      <c r="F261" s="1" t="s">
        <v>19</v>
      </c>
      <c r="G261" s="1" t="s">
        <v>357</v>
      </c>
      <c r="H261" s="1" t="s">
        <v>352</v>
      </c>
      <c r="I261" s="1" t="s">
        <v>22</v>
      </c>
      <c r="J261" s="3">
        <v>-190806</v>
      </c>
      <c r="K261" s="1" t="s">
        <v>120</v>
      </c>
      <c r="L261" s="1" t="s">
        <v>22</v>
      </c>
      <c r="M261" s="1" t="s">
        <v>22</v>
      </c>
      <c r="N261" s="1" t="s">
        <v>42</v>
      </c>
      <c r="O261" s="2">
        <v>43100</v>
      </c>
      <c r="P261" s="2">
        <v>43131</v>
      </c>
      <c r="Q261" s="1" t="s">
        <v>23</v>
      </c>
    </row>
    <row r="262" spans="1:17" x14ac:dyDescent="0.25">
      <c r="A262" s="1" t="s">
        <v>41</v>
      </c>
      <c r="B262" s="1" t="s">
        <v>25</v>
      </c>
      <c r="C262" s="1" t="s">
        <v>42</v>
      </c>
      <c r="D262" s="1" t="s">
        <v>359</v>
      </c>
      <c r="E262" s="1" t="s">
        <v>18</v>
      </c>
      <c r="F262" s="1" t="s">
        <v>19</v>
      </c>
      <c r="G262" s="1" t="s">
        <v>357</v>
      </c>
      <c r="H262" s="1" t="s">
        <v>352</v>
      </c>
      <c r="I262" s="1" t="s">
        <v>22</v>
      </c>
      <c r="J262" s="3">
        <v>-70297</v>
      </c>
      <c r="K262" s="1" t="s">
        <v>120</v>
      </c>
      <c r="L262" s="1" t="s">
        <v>22</v>
      </c>
      <c r="M262" s="1" t="s">
        <v>22</v>
      </c>
      <c r="N262" s="1" t="s">
        <v>42</v>
      </c>
      <c r="O262" s="2">
        <v>43100</v>
      </c>
      <c r="P262" s="2">
        <v>43131</v>
      </c>
      <c r="Q262" s="1" t="s">
        <v>23</v>
      </c>
    </row>
    <row r="263" spans="1:17" x14ac:dyDescent="0.25">
      <c r="A263" s="1" t="s">
        <v>41</v>
      </c>
      <c r="B263" s="1" t="s">
        <v>25</v>
      </c>
      <c r="C263" s="1" t="s">
        <v>42</v>
      </c>
      <c r="D263" s="1" t="s">
        <v>539</v>
      </c>
      <c r="E263" s="1" t="s">
        <v>376</v>
      </c>
      <c r="F263" s="1" t="s">
        <v>19</v>
      </c>
      <c r="G263" s="1" t="s">
        <v>357</v>
      </c>
      <c r="H263" s="1" t="s">
        <v>352</v>
      </c>
      <c r="I263" s="1" t="s">
        <v>22</v>
      </c>
      <c r="J263" s="3">
        <v>152631</v>
      </c>
      <c r="K263" s="1" t="s">
        <v>120</v>
      </c>
      <c r="L263" s="1" t="s">
        <v>22</v>
      </c>
      <c r="M263" s="1" t="s">
        <v>22</v>
      </c>
      <c r="N263" s="1" t="s">
        <v>42</v>
      </c>
      <c r="O263" s="2">
        <v>43100</v>
      </c>
      <c r="P263" s="2">
        <v>43131</v>
      </c>
      <c r="Q263" s="1" t="s">
        <v>23</v>
      </c>
    </row>
    <row r="264" spans="1:17" x14ac:dyDescent="0.25">
      <c r="A264" s="1" t="s">
        <v>41</v>
      </c>
      <c r="B264" s="1" t="s">
        <v>25</v>
      </c>
      <c r="C264" s="1" t="s">
        <v>42</v>
      </c>
      <c r="D264" s="1" t="s">
        <v>359</v>
      </c>
      <c r="E264" s="1" t="s">
        <v>18</v>
      </c>
      <c r="F264" s="1" t="s">
        <v>19</v>
      </c>
      <c r="G264" s="1" t="s">
        <v>357</v>
      </c>
      <c r="H264" s="1" t="s">
        <v>352</v>
      </c>
      <c r="I264" s="1" t="s">
        <v>22</v>
      </c>
      <c r="J264" s="3">
        <v>-50225</v>
      </c>
      <c r="K264" s="1" t="s">
        <v>194</v>
      </c>
      <c r="L264" s="1" t="s">
        <v>22</v>
      </c>
      <c r="M264" s="1" t="s">
        <v>22</v>
      </c>
      <c r="N264" s="1" t="s">
        <v>42</v>
      </c>
      <c r="O264" s="2">
        <v>43100</v>
      </c>
      <c r="P264" s="2">
        <v>43131</v>
      </c>
      <c r="Q264" s="1" t="s">
        <v>23</v>
      </c>
    </row>
    <row r="265" spans="1:17" x14ac:dyDescent="0.25">
      <c r="A265" s="1" t="s">
        <v>41</v>
      </c>
      <c r="B265" s="1" t="s">
        <v>25</v>
      </c>
      <c r="C265" s="1" t="s">
        <v>42</v>
      </c>
      <c r="D265" s="1" t="s">
        <v>536</v>
      </c>
      <c r="E265" s="1" t="s">
        <v>71</v>
      </c>
      <c r="F265" s="1" t="s">
        <v>19</v>
      </c>
      <c r="G265" s="1" t="s">
        <v>357</v>
      </c>
      <c r="H265" s="1" t="s">
        <v>352</v>
      </c>
      <c r="I265" s="1" t="s">
        <v>22</v>
      </c>
      <c r="J265" s="3">
        <v>-77055</v>
      </c>
      <c r="K265" s="1" t="s">
        <v>194</v>
      </c>
      <c r="L265" s="1" t="s">
        <v>22</v>
      </c>
      <c r="M265" s="1" t="s">
        <v>22</v>
      </c>
      <c r="N265" s="1" t="s">
        <v>42</v>
      </c>
      <c r="O265" s="2">
        <v>43100</v>
      </c>
      <c r="P265" s="2">
        <v>43131</v>
      </c>
      <c r="Q265" s="1" t="s">
        <v>23</v>
      </c>
    </row>
    <row r="266" spans="1:17" x14ac:dyDescent="0.25">
      <c r="A266" s="1" t="s">
        <v>41</v>
      </c>
      <c r="B266" s="1" t="s">
        <v>25</v>
      </c>
      <c r="C266" s="1" t="s">
        <v>42</v>
      </c>
      <c r="D266" s="1" t="s">
        <v>540</v>
      </c>
      <c r="E266" s="1" t="s">
        <v>541</v>
      </c>
      <c r="F266" s="1" t="s">
        <v>19</v>
      </c>
      <c r="G266" s="1" t="s">
        <v>357</v>
      </c>
      <c r="H266" s="1" t="s">
        <v>352</v>
      </c>
      <c r="I266" s="1" t="s">
        <v>22</v>
      </c>
      <c r="J266" s="3">
        <v>1875</v>
      </c>
      <c r="K266" s="1" t="s">
        <v>567</v>
      </c>
      <c r="L266" s="1" t="s">
        <v>22</v>
      </c>
      <c r="M266" s="1" t="s">
        <v>22</v>
      </c>
      <c r="N266" s="1" t="s">
        <v>42</v>
      </c>
      <c r="O266" s="2">
        <v>43100</v>
      </c>
      <c r="P266" s="2">
        <v>43131</v>
      </c>
      <c r="Q266" s="1" t="s">
        <v>23</v>
      </c>
    </row>
    <row r="267" spans="1:17" x14ac:dyDescent="0.25">
      <c r="A267" s="1" t="s">
        <v>41</v>
      </c>
      <c r="B267" s="1" t="s">
        <v>25</v>
      </c>
      <c r="C267" s="1" t="s">
        <v>42</v>
      </c>
      <c r="D267" s="1" t="s">
        <v>540</v>
      </c>
      <c r="E267" s="1" t="s">
        <v>541</v>
      </c>
      <c r="F267" s="1" t="s">
        <v>19</v>
      </c>
      <c r="G267" s="1" t="s">
        <v>357</v>
      </c>
      <c r="H267" s="1" t="s">
        <v>352</v>
      </c>
      <c r="I267" s="1" t="s">
        <v>22</v>
      </c>
      <c r="J267" s="3">
        <v>4411</v>
      </c>
      <c r="K267" s="1" t="s">
        <v>567</v>
      </c>
      <c r="L267" s="1" t="s">
        <v>22</v>
      </c>
      <c r="M267" s="1" t="s">
        <v>22</v>
      </c>
      <c r="N267" s="1" t="s">
        <v>42</v>
      </c>
      <c r="O267" s="2">
        <v>43100</v>
      </c>
      <c r="P267" s="2">
        <v>43131</v>
      </c>
      <c r="Q267" s="1" t="s">
        <v>23</v>
      </c>
    </row>
    <row r="268" spans="1:17" x14ac:dyDescent="0.25">
      <c r="A268" s="1" t="s">
        <v>41</v>
      </c>
      <c r="B268" s="1" t="s">
        <v>25</v>
      </c>
      <c r="C268" s="1" t="s">
        <v>42</v>
      </c>
      <c r="D268" s="1" t="s">
        <v>547</v>
      </c>
      <c r="E268" s="1" t="s">
        <v>535</v>
      </c>
      <c r="F268" s="1" t="s">
        <v>19</v>
      </c>
      <c r="G268" s="1" t="s">
        <v>357</v>
      </c>
      <c r="H268" s="1" t="s">
        <v>354</v>
      </c>
      <c r="I268" s="1" t="s">
        <v>22</v>
      </c>
      <c r="J268" s="3">
        <v>-6367953</v>
      </c>
      <c r="K268" s="1" t="s">
        <v>176</v>
      </c>
      <c r="L268" s="1" t="s">
        <v>22</v>
      </c>
      <c r="M268" s="1" t="s">
        <v>22</v>
      </c>
      <c r="N268" s="1" t="s">
        <v>42</v>
      </c>
      <c r="O268" s="2">
        <v>43100</v>
      </c>
      <c r="P268" s="2">
        <v>43131</v>
      </c>
      <c r="Q268" s="1" t="s">
        <v>23</v>
      </c>
    </row>
    <row r="269" spans="1:17" x14ac:dyDescent="0.25">
      <c r="A269" s="1" t="s">
        <v>41</v>
      </c>
      <c r="B269" s="1" t="s">
        <v>25</v>
      </c>
      <c r="C269" s="1" t="s">
        <v>42</v>
      </c>
      <c r="D269" s="1" t="s">
        <v>545</v>
      </c>
      <c r="E269" s="1" t="s">
        <v>376</v>
      </c>
      <c r="F269" s="1" t="s">
        <v>19</v>
      </c>
      <c r="G269" s="1" t="s">
        <v>357</v>
      </c>
      <c r="H269" s="1" t="s">
        <v>354</v>
      </c>
      <c r="I269" s="1" t="s">
        <v>22</v>
      </c>
      <c r="J269" s="3">
        <v>-1284548</v>
      </c>
      <c r="K269" s="1" t="s">
        <v>176</v>
      </c>
      <c r="L269" s="1" t="s">
        <v>22</v>
      </c>
      <c r="M269" s="1" t="s">
        <v>22</v>
      </c>
      <c r="N269" s="1" t="s">
        <v>42</v>
      </c>
      <c r="O269" s="2">
        <v>43100</v>
      </c>
      <c r="P269" s="2">
        <v>43131</v>
      </c>
      <c r="Q269" s="1" t="s">
        <v>23</v>
      </c>
    </row>
    <row r="270" spans="1:17" x14ac:dyDescent="0.25">
      <c r="A270" s="1" t="s">
        <v>41</v>
      </c>
      <c r="B270" s="1" t="s">
        <v>25</v>
      </c>
      <c r="C270" s="1" t="s">
        <v>42</v>
      </c>
      <c r="D270" s="1" t="s">
        <v>540</v>
      </c>
      <c r="E270" s="1" t="s">
        <v>541</v>
      </c>
      <c r="F270" s="1" t="s">
        <v>19</v>
      </c>
      <c r="G270" s="1" t="s">
        <v>357</v>
      </c>
      <c r="H270" s="1" t="s">
        <v>352</v>
      </c>
      <c r="I270" s="1" t="s">
        <v>22</v>
      </c>
      <c r="J270" s="3">
        <v>693</v>
      </c>
      <c r="K270" s="1" t="s">
        <v>463</v>
      </c>
      <c r="L270" s="1" t="s">
        <v>22</v>
      </c>
      <c r="M270" s="1" t="s">
        <v>22</v>
      </c>
      <c r="N270" s="1" t="s">
        <v>42</v>
      </c>
      <c r="O270" s="2">
        <v>43100</v>
      </c>
      <c r="P270" s="2">
        <v>43131</v>
      </c>
      <c r="Q270" s="1" t="s">
        <v>23</v>
      </c>
    </row>
    <row r="271" spans="1:17" x14ac:dyDescent="0.25">
      <c r="A271" s="1" t="s">
        <v>41</v>
      </c>
      <c r="B271" s="1" t="s">
        <v>25</v>
      </c>
      <c r="C271" s="1" t="s">
        <v>42</v>
      </c>
      <c r="D271" s="1" t="s">
        <v>557</v>
      </c>
      <c r="E271" s="1" t="s">
        <v>543</v>
      </c>
      <c r="F271" s="1" t="s">
        <v>19</v>
      </c>
      <c r="G271" s="1" t="s">
        <v>357</v>
      </c>
      <c r="H271" s="1" t="s">
        <v>354</v>
      </c>
      <c r="I271" s="1" t="s">
        <v>22</v>
      </c>
      <c r="J271" s="3">
        <v>-36619</v>
      </c>
      <c r="K271" s="1" t="s">
        <v>176</v>
      </c>
      <c r="L271" s="1" t="s">
        <v>22</v>
      </c>
      <c r="M271" s="1" t="s">
        <v>22</v>
      </c>
      <c r="N271" s="1" t="s">
        <v>42</v>
      </c>
      <c r="O271" s="2">
        <v>43100</v>
      </c>
      <c r="P271" s="2">
        <v>43131</v>
      </c>
      <c r="Q271" s="1" t="s">
        <v>23</v>
      </c>
    </row>
    <row r="272" spans="1:17" x14ac:dyDescent="0.25">
      <c r="A272" s="1" t="s">
        <v>41</v>
      </c>
      <c r="B272" s="1" t="s">
        <v>25</v>
      </c>
      <c r="C272" s="1" t="s">
        <v>42</v>
      </c>
      <c r="D272" s="1" t="s">
        <v>537</v>
      </c>
      <c r="E272" s="1" t="s">
        <v>538</v>
      </c>
      <c r="F272" s="1" t="s">
        <v>19</v>
      </c>
      <c r="G272" s="1" t="s">
        <v>357</v>
      </c>
      <c r="H272" s="1" t="s">
        <v>352</v>
      </c>
      <c r="I272" s="1" t="s">
        <v>22</v>
      </c>
      <c r="J272" s="3">
        <v>1</v>
      </c>
      <c r="K272" s="1" t="s">
        <v>568</v>
      </c>
      <c r="L272" s="1" t="s">
        <v>22</v>
      </c>
      <c r="M272" s="1" t="s">
        <v>22</v>
      </c>
      <c r="N272" s="1" t="s">
        <v>42</v>
      </c>
      <c r="O272" s="2">
        <v>43100</v>
      </c>
      <c r="P272" s="2">
        <v>43131</v>
      </c>
      <c r="Q272" s="1" t="s">
        <v>23</v>
      </c>
    </row>
    <row r="273" spans="1:17" x14ac:dyDescent="0.25">
      <c r="A273" s="1" t="s">
        <v>41</v>
      </c>
      <c r="B273" s="1" t="s">
        <v>25</v>
      </c>
      <c r="C273" s="1" t="s">
        <v>42</v>
      </c>
      <c r="D273" s="1" t="s">
        <v>540</v>
      </c>
      <c r="E273" s="1" t="s">
        <v>541</v>
      </c>
      <c r="F273" s="1" t="s">
        <v>19</v>
      </c>
      <c r="G273" s="1" t="s">
        <v>357</v>
      </c>
      <c r="H273" s="1" t="s">
        <v>352</v>
      </c>
      <c r="I273" s="1" t="s">
        <v>22</v>
      </c>
      <c r="J273" s="3">
        <v>87848</v>
      </c>
      <c r="K273" s="1" t="s">
        <v>463</v>
      </c>
      <c r="L273" s="1" t="s">
        <v>22</v>
      </c>
      <c r="M273" s="1" t="s">
        <v>22</v>
      </c>
      <c r="N273" s="1" t="s">
        <v>42</v>
      </c>
      <c r="O273" s="2">
        <v>43100</v>
      </c>
      <c r="P273" s="2">
        <v>43131</v>
      </c>
      <c r="Q273" s="1" t="s">
        <v>23</v>
      </c>
    </row>
    <row r="274" spans="1:17" x14ac:dyDescent="0.25">
      <c r="A274" s="1" t="s">
        <v>41</v>
      </c>
      <c r="B274" s="1" t="s">
        <v>25</v>
      </c>
      <c r="C274" s="1" t="s">
        <v>106</v>
      </c>
      <c r="D274" s="1" t="s">
        <v>536</v>
      </c>
      <c r="E274" s="1" t="s">
        <v>71</v>
      </c>
      <c r="F274" s="1" t="s">
        <v>19</v>
      </c>
      <c r="G274" s="1" t="s">
        <v>357</v>
      </c>
      <c r="H274" s="1" t="s">
        <v>352</v>
      </c>
      <c r="I274" s="1" t="s">
        <v>22</v>
      </c>
      <c r="J274" s="3">
        <v>-1506</v>
      </c>
      <c r="K274" s="1" t="s">
        <v>258</v>
      </c>
      <c r="L274" s="1" t="s">
        <v>22</v>
      </c>
      <c r="M274" s="1" t="s">
        <v>22</v>
      </c>
      <c r="N274" s="1" t="s">
        <v>106</v>
      </c>
      <c r="O274" s="2">
        <v>43100</v>
      </c>
      <c r="P274" s="2">
        <v>43147</v>
      </c>
      <c r="Q274" s="1" t="s">
        <v>23</v>
      </c>
    </row>
    <row r="275" spans="1:17" x14ac:dyDescent="0.25">
      <c r="A275" s="1" t="s">
        <v>41</v>
      </c>
      <c r="B275" s="1" t="s">
        <v>25</v>
      </c>
      <c r="C275" s="1" t="s">
        <v>106</v>
      </c>
      <c r="D275" s="1" t="s">
        <v>545</v>
      </c>
      <c r="E275" s="1" t="s">
        <v>376</v>
      </c>
      <c r="F275" s="1" t="s">
        <v>19</v>
      </c>
      <c r="G275" s="1" t="s">
        <v>357</v>
      </c>
      <c r="H275" s="1" t="s">
        <v>354</v>
      </c>
      <c r="I275" s="1" t="s">
        <v>22</v>
      </c>
      <c r="J275" s="3">
        <v>3914</v>
      </c>
      <c r="K275" s="1" t="s">
        <v>258</v>
      </c>
      <c r="L275" s="1" t="s">
        <v>22</v>
      </c>
      <c r="M275" s="1" t="s">
        <v>22</v>
      </c>
      <c r="N275" s="1" t="s">
        <v>106</v>
      </c>
      <c r="O275" s="2">
        <v>43100</v>
      </c>
      <c r="P275" s="2">
        <v>43147</v>
      </c>
      <c r="Q275" s="1" t="s">
        <v>23</v>
      </c>
    </row>
    <row r="276" spans="1:17" x14ac:dyDescent="0.25">
      <c r="A276" s="1" t="s">
        <v>41</v>
      </c>
      <c r="B276" s="1" t="s">
        <v>25</v>
      </c>
      <c r="C276" s="1" t="s">
        <v>106</v>
      </c>
      <c r="D276" s="1" t="s">
        <v>358</v>
      </c>
      <c r="E276" s="1" t="s">
        <v>32</v>
      </c>
      <c r="F276" s="1" t="s">
        <v>19</v>
      </c>
      <c r="G276" s="1" t="s">
        <v>357</v>
      </c>
      <c r="H276" s="1" t="s">
        <v>352</v>
      </c>
      <c r="I276" s="1" t="s">
        <v>22</v>
      </c>
      <c r="J276" s="3">
        <v>-15839</v>
      </c>
      <c r="K276" s="1" t="s">
        <v>258</v>
      </c>
      <c r="L276" s="1" t="s">
        <v>22</v>
      </c>
      <c r="M276" s="1" t="s">
        <v>22</v>
      </c>
      <c r="N276" s="1" t="s">
        <v>106</v>
      </c>
      <c r="O276" s="2">
        <v>43100</v>
      </c>
      <c r="P276" s="2">
        <v>43147</v>
      </c>
      <c r="Q276" s="1" t="s">
        <v>23</v>
      </c>
    </row>
    <row r="277" spans="1:17" x14ac:dyDescent="0.25">
      <c r="A277" s="1" t="s">
        <v>41</v>
      </c>
      <c r="B277" s="1" t="s">
        <v>25</v>
      </c>
      <c r="C277" s="1" t="s">
        <v>42</v>
      </c>
      <c r="D277" s="1" t="s">
        <v>550</v>
      </c>
      <c r="E277" s="1" t="s">
        <v>71</v>
      </c>
      <c r="F277" s="1" t="s">
        <v>19</v>
      </c>
      <c r="G277" s="1" t="s">
        <v>357</v>
      </c>
      <c r="H277" s="1" t="s">
        <v>354</v>
      </c>
      <c r="I277" s="1" t="s">
        <v>22</v>
      </c>
      <c r="J277" s="3">
        <v>-9296093</v>
      </c>
      <c r="K277" s="1" t="s">
        <v>176</v>
      </c>
      <c r="L277" s="1" t="s">
        <v>22</v>
      </c>
      <c r="M277" s="1" t="s">
        <v>22</v>
      </c>
      <c r="N277" s="1" t="s">
        <v>42</v>
      </c>
      <c r="O277" s="2">
        <v>43100</v>
      </c>
      <c r="P277" s="2">
        <v>43131</v>
      </c>
      <c r="Q277" s="1" t="s">
        <v>23</v>
      </c>
    </row>
    <row r="278" spans="1:17" x14ac:dyDescent="0.25">
      <c r="A278" s="1" t="s">
        <v>41</v>
      </c>
      <c r="B278" s="1" t="s">
        <v>25</v>
      </c>
      <c r="C278" s="1" t="s">
        <v>42</v>
      </c>
      <c r="D278" s="1" t="s">
        <v>539</v>
      </c>
      <c r="E278" s="1" t="s">
        <v>376</v>
      </c>
      <c r="F278" s="1" t="s">
        <v>19</v>
      </c>
      <c r="G278" s="1" t="s">
        <v>357</v>
      </c>
      <c r="H278" s="1" t="s">
        <v>352</v>
      </c>
      <c r="I278" s="1" t="s">
        <v>22</v>
      </c>
      <c r="J278" s="3">
        <v>4224</v>
      </c>
      <c r="K278" s="1" t="s">
        <v>463</v>
      </c>
      <c r="L278" s="1" t="s">
        <v>22</v>
      </c>
      <c r="M278" s="1" t="s">
        <v>22</v>
      </c>
      <c r="N278" s="1" t="s">
        <v>42</v>
      </c>
      <c r="O278" s="2">
        <v>43100</v>
      </c>
      <c r="P278" s="2">
        <v>43131</v>
      </c>
      <c r="Q278" s="1" t="s">
        <v>23</v>
      </c>
    </row>
    <row r="279" spans="1:17" x14ac:dyDescent="0.25">
      <c r="A279" s="1" t="s">
        <v>41</v>
      </c>
      <c r="B279" s="1" t="s">
        <v>25</v>
      </c>
      <c r="C279" s="1" t="s">
        <v>42</v>
      </c>
      <c r="D279" s="1" t="s">
        <v>556</v>
      </c>
      <c r="E279" s="1" t="s">
        <v>549</v>
      </c>
      <c r="F279" s="1" t="s">
        <v>19</v>
      </c>
      <c r="G279" s="1" t="s">
        <v>357</v>
      </c>
      <c r="H279" s="1" t="s">
        <v>354</v>
      </c>
      <c r="I279" s="1" t="s">
        <v>22</v>
      </c>
      <c r="J279" s="3">
        <v>-129200</v>
      </c>
      <c r="K279" s="1" t="s">
        <v>176</v>
      </c>
      <c r="L279" s="1" t="s">
        <v>22</v>
      </c>
      <c r="M279" s="1" t="s">
        <v>22</v>
      </c>
      <c r="N279" s="1" t="s">
        <v>42</v>
      </c>
      <c r="O279" s="2">
        <v>43100</v>
      </c>
      <c r="P279" s="2">
        <v>43131</v>
      </c>
      <c r="Q279" s="1" t="s">
        <v>23</v>
      </c>
    </row>
    <row r="280" spans="1:17" x14ac:dyDescent="0.25">
      <c r="A280" s="1" t="s">
        <v>41</v>
      </c>
      <c r="B280" s="1" t="s">
        <v>25</v>
      </c>
      <c r="C280" s="1" t="s">
        <v>42</v>
      </c>
      <c r="D280" s="1" t="s">
        <v>551</v>
      </c>
      <c r="E280" s="1" t="s">
        <v>541</v>
      </c>
      <c r="F280" s="1" t="s">
        <v>19</v>
      </c>
      <c r="G280" s="1" t="s">
        <v>357</v>
      </c>
      <c r="H280" s="1" t="s">
        <v>354</v>
      </c>
      <c r="I280" s="1" t="s">
        <v>22</v>
      </c>
      <c r="J280" s="3">
        <v>-11781496</v>
      </c>
      <c r="K280" s="1" t="s">
        <v>176</v>
      </c>
      <c r="L280" s="1" t="s">
        <v>22</v>
      </c>
      <c r="M280" s="1" t="s">
        <v>22</v>
      </c>
      <c r="N280" s="1" t="s">
        <v>42</v>
      </c>
      <c r="O280" s="2">
        <v>43100</v>
      </c>
      <c r="P280" s="2">
        <v>43131</v>
      </c>
      <c r="Q280" s="1" t="s">
        <v>23</v>
      </c>
    </row>
    <row r="281" spans="1:17" x14ac:dyDescent="0.25">
      <c r="A281" s="1" t="s">
        <v>41</v>
      </c>
      <c r="B281" s="1" t="s">
        <v>25</v>
      </c>
      <c r="C281" s="1" t="s">
        <v>42</v>
      </c>
      <c r="D281" s="1" t="s">
        <v>356</v>
      </c>
      <c r="E281" s="1" t="s">
        <v>32</v>
      </c>
      <c r="F281" s="1" t="s">
        <v>19</v>
      </c>
      <c r="G281" s="1" t="s">
        <v>357</v>
      </c>
      <c r="H281" s="1" t="s">
        <v>354</v>
      </c>
      <c r="I281" s="1" t="s">
        <v>22</v>
      </c>
      <c r="J281" s="3">
        <v>-2820550</v>
      </c>
      <c r="K281" s="1" t="s">
        <v>176</v>
      </c>
      <c r="L281" s="1" t="s">
        <v>22</v>
      </c>
      <c r="M281" s="1" t="s">
        <v>22</v>
      </c>
      <c r="N281" s="1" t="s">
        <v>42</v>
      </c>
      <c r="O281" s="2">
        <v>43100</v>
      </c>
      <c r="P281" s="2">
        <v>43131</v>
      </c>
      <c r="Q281" s="1" t="s">
        <v>23</v>
      </c>
    </row>
    <row r="282" spans="1:17" x14ac:dyDescent="0.25">
      <c r="A282" s="1" t="s">
        <v>41</v>
      </c>
      <c r="B282" s="1" t="s">
        <v>25</v>
      </c>
      <c r="C282" s="1" t="s">
        <v>42</v>
      </c>
      <c r="D282" s="1" t="s">
        <v>555</v>
      </c>
      <c r="E282" s="1" t="s">
        <v>371</v>
      </c>
      <c r="F282" s="1" t="s">
        <v>19</v>
      </c>
      <c r="G282" s="1" t="s">
        <v>357</v>
      </c>
      <c r="H282" s="1" t="s">
        <v>354</v>
      </c>
      <c r="I282" s="1" t="s">
        <v>22</v>
      </c>
      <c r="J282" s="3">
        <v>-321685</v>
      </c>
      <c r="K282" s="1" t="s">
        <v>176</v>
      </c>
      <c r="L282" s="1" t="s">
        <v>22</v>
      </c>
      <c r="M282" s="1" t="s">
        <v>22</v>
      </c>
      <c r="N282" s="1" t="s">
        <v>42</v>
      </c>
      <c r="O282" s="2">
        <v>43100</v>
      </c>
      <c r="P282" s="2">
        <v>43131</v>
      </c>
      <c r="Q282" s="1" t="s">
        <v>23</v>
      </c>
    </row>
    <row r="283" spans="1:17" x14ac:dyDescent="0.25">
      <c r="A283" s="1" t="s">
        <v>41</v>
      </c>
      <c r="B283" s="1" t="s">
        <v>25</v>
      </c>
      <c r="C283" s="1" t="s">
        <v>42</v>
      </c>
      <c r="D283" s="1" t="s">
        <v>539</v>
      </c>
      <c r="E283" s="1" t="s">
        <v>376</v>
      </c>
      <c r="F283" s="1" t="s">
        <v>19</v>
      </c>
      <c r="G283" s="1" t="s">
        <v>357</v>
      </c>
      <c r="H283" s="1" t="s">
        <v>352</v>
      </c>
      <c r="I283" s="1" t="s">
        <v>22</v>
      </c>
      <c r="J283" s="3">
        <v>276118</v>
      </c>
      <c r="K283" s="1" t="s">
        <v>463</v>
      </c>
      <c r="L283" s="1" t="s">
        <v>22</v>
      </c>
      <c r="M283" s="1" t="s">
        <v>22</v>
      </c>
      <c r="N283" s="1" t="s">
        <v>42</v>
      </c>
      <c r="O283" s="2">
        <v>43100</v>
      </c>
      <c r="P283" s="2">
        <v>43131</v>
      </c>
      <c r="Q283" s="1" t="s">
        <v>23</v>
      </c>
    </row>
    <row r="284" spans="1:17" x14ac:dyDescent="0.25">
      <c r="A284" s="1" t="s">
        <v>41</v>
      </c>
      <c r="B284" s="1" t="s">
        <v>25</v>
      </c>
      <c r="C284" s="1" t="s">
        <v>42</v>
      </c>
      <c r="D284" s="1" t="s">
        <v>360</v>
      </c>
      <c r="E284" s="1" t="s">
        <v>18</v>
      </c>
      <c r="F284" s="1" t="s">
        <v>19</v>
      </c>
      <c r="G284" s="1" t="s">
        <v>357</v>
      </c>
      <c r="H284" s="1" t="s">
        <v>354</v>
      </c>
      <c r="I284" s="1" t="s">
        <v>22</v>
      </c>
      <c r="J284" s="3">
        <v>-1239025</v>
      </c>
      <c r="K284" s="1" t="s">
        <v>176</v>
      </c>
      <c r="L284" s="1" t="s">
        <v>22</v>
      </c>
      <c r="M284" s="1" t="s">
        <v>22</v>
      </c>
      <c r="N284" s="1" t="s">
        <v>42</v>
      </c>
      <c r="O284" s="2">
        <v>43100</v>
      </c>
      <c r="P284" s="2">
        <v>43131</v>
      </c>
      <c r="Q284" s="1" t="s">
        <v>23</v>
      </c>
    </row>
    <row r="285" spans="1:17" x14ac:dyDescent="0.25">
      <c r="A285" s="1" t="s">
        <v>41</v>
      </c>
      <c r="B285" s="1" t="s">
        <v>25</v>
      </c>
      <c r="C285" s="1" t="s">
        <v>42</v>
      </c>
      <c r="D285" s="1" t="s">
        <v>551</v>
      </c>
      <c r="E285" s="1" t="s">
        <v>541</v>
      </c>
      <c r="F285" s="1" t="s">
        <v>19</v>
      </c>
      <c r="G285" s="1" t="s">
        <v>357</v>
      </c>
      <c r="H285" s="1" t="s">
        <v>354</v>
      </c>
      <c r="I285" s="1" t="s">
        <v>22</v>
      </c>
      <c r="J285" s="3">
        <v>-2657629</v>
      </c>
      <c r="K285" s="1" t="s">
        <v>176</v>
      </c>
      <c r="L285" s="1" t="s">
        <v>22</v>
      </c>
      <c r="M285" s="1" t="s">
        <v>22</v>
      </c>
      <c r="N285" s="1" t="s">
        <v>42</v>
      </c>
      <c r="O285" s="2">
        <v>43100</v>
      </c>
      <c r="P285" s="2">
        <v>43131</v>
      </c>
      <c r="Q285" s="1" t="s">
        <v>23</v>
      </c>
    </row>
    <row r="286" spans="1:17" x14ac:dyDescent="0.25">
      <c r="A286" s="1" t="s">
        <v>41</v>
      </c>
      <c r="B286" s="1" t="s">
        <v>25</v>
      </c>
      <c r="C286" s="1" t="s">
        <v>106</v>
      </c>
      <c r="D286" s="1" t="s">
        <v>536</v>
      </c>
      <c r="E286" s="1" t="s">
        <v>71</v>
      </c>
      <c r="F286" s="1" t="s">
        <v>19</v>
      </c>
      <c r="G286" s="1" t="s">
        <v>357</v>
      </c>
      <c r="H286" s="1" t="s">
        <v>352</v>
      </c>
      <c r="I286" s="1" t="s">
        <v>22</v>
      </c>
      <c r="J286" s="3">
        <v>-54941</v>
      </c>
      <c r="K286" s="1" t="s">
        <v>258</v>
      </c>
      <c r="L286" s="1" t="s">
        <v>22</v>
      </c>
      <c r="M286" s="1" t="s">
        <v>22</v>
      </c>
      <c r="N286" s="1" t="s">
        <v>106</v>
      </c>
      <c r="O286" s="2">
        <v>43100</v>
      </c>
      <c r="P286" s="2">
        <v>43147</v>
      </c>
      <c r="Q286" s="1" t="s">
        <v>23</v>
      </c>
    </row>
    <row r="287" spans="1:17" x14ac:dyDescent="0.25">
      <c r="A287" s="1" t="s">
        <v>41</v>
      </c>
      <c r="B287" s="1" t="s">
        <v>25</v>
      </c>
      <c r="C287" s="1" t="s">
        <v>106</v>
      </c>
      <c r="D287" s="1" t="s">
        <v>539</v>
      </c>
      <c r="E287" s="1" t="s">
        <v>376</v>
      </c>
      <c r="F287" s="1" t="s">
        <v>19</v>
      </c>
      <c r="G287" s="1" t="s">
        <v>357</v>
      </c>
      <c r="H287" s="1" t="s">
        <v>352</v>
      </c>
      <c r="I287" s="1" t="s">
        <v>22</v>
      </c>
      <c r="J287" s="3">
        <v>10446</v>
      </c>
      <c r="K287" s="1" t="s">
        <v>258</v>
      </c>
      <c r="L287" s="1" t="s">
        <v>22</v>
      </c>
      <c r="M287" s="1" t="s">
        <v>22</v>
      </c>
      <c r="N287" s="1" t="s">
        <v>106</v>
      </c>
      <c r="O287" s="2">
        <v>43100</v>
      </c>
      <c r="P287" s="2">
        <v>43147</v>
      </c>
      <c r="Q287" s="1" t="s">
        <v>23</v>
      </c>
    </row>
    <row r="288" spans="1:17" x14ac:dyDescent="0.25">
      <c r="A288" s="1" t="s">
        <v>41</v>
      </c>
      <c r="B288" s="1" t="s">
        <v>25</v>
      </c>
      <c r="C288" s="1" t="s">
        <v>106</v>
      </c>
      <c r="D288" s="1" t="s">
        <v>359</v>
      </c>
      <c r="E288" s="1" t="s">
        <v>18</v>
      </c>
      <c r="F288" s="1" t="s">
        <v>19</v>
      </c>
      <c r="G288" s="1" t="s">
        <v>357</v>
      </c>
      <c r="H288" s="1" t="s">
        <v>352</v>
      </c>
      <c r="I288" s="1" t="s">
        <v>22</v>
      </c>
      <c r="J288" s="3">
        <v>-366</v>
      </c>
      <c r="K288" s="1" t="s">
        <v>258</v>
      </c>
      <c r="L288" s="1" t="s">
        <v>22</v>
      </c>
      <c r="M288" s="1" t="s">
        <v>22</v>
      </c>
      <c r="N288" s="1" t="s">
        <v>106</v>
      </c>
      <c r="O288" s="2">
        <v>43100</v>
      </c>
      <c r="P288" s="2">
        <v>43147</v>
      </c>
      <c r="Q288" s="1" t="s">
        <v>23</v>
      </c>
    </row>
    <row r="289" spans="1:17" x14ac:dyDescent="0.25">
      <c r="A289" s="1" t="s">
        <v>41</v>
      </c>
      <c r="B289" s="1" t="s">
        <v>25</v>
      </c>
      <c r="C289" s="1" t="s">
        <v>42</v>
      </c>
      <c r="D289" s="1" t="s">
        <v>545</v>
      </c>
      <c r="E289" s="1" t="s">
        <v>376</v>
      </c>
      <c r="F289" s="1" t="s">
        <v>19</v>
      </c>
      <c r="G289" s="1" t="s">
        <v>357</v>
      </c>
      <c r="H289" s="1" t="s">
        <v>354</v>
      </c>
      <c r="I289" s="1" t="s">
        <v>22</v>
      </c>
      <c r="J289" s="3">
        <v>-2376082</v>
      </c>
      <c r="K289" s="1" t="s">
        <v>176</v>
      </c>
      <c r="L289" s="1" t="s">
        <v>22</v>
      </c>
      <c r="M289" s="1" t="s">
        <v>22</v>
      </c>
      <c r="N289" s="1" t="s">
        <v>42</v>
      </c>
      <c r="O289" s="2">
        <v>43100</v>
      </c>
      <c r="P289" s="2">
        <v>43131</v>
      </c>
      <c r="Q289" s="1" t="s">
        <v>23</v>
      </c>
    </row>
    <row r="290" spans="1:17" x14ac:dyDescent="0.25">
      <c r="A290" s="1" t="s">
        <v>41</v>
      </c>
      <c r="B290" s="1" t="s">
        <v>25</v>
      </c>
      <c r="C290" s="1" t="s">
        <v>106</v>
      </c>
      <c r="D290" s="1" t="s">
        <v>544</v>
      </c>
      <c r="E290" s="1" t="s">
        <v>371</v>
      </c>
      <c r="F290" s="1" t="s">
        <v>19</v>
      </c>
      <c r="G290" s="1" t="s">
        <v>357</v>
      </c>
      <c r="H290" s="1" t="s">
        <v>352</v>
      </c>
      <c r="I290" s="1" t="s">
        <v>22</v>
      </c>
      <c r="J290" s="3">
        <v>-1201</v>
      </c>
      <c r="K290" s="1" t="s">
        <v>258</v>
      </c>
      <c r="L290" s="1" t="s">
        <v>22</v>
      </c>
      <c r="M290" s="1" t="s">
        <v>22</v>
      </c>
      <c r="N290" s="1" t="s">
        <v>106</v>
      </c>
      <c r="O290" s="2">
        <v>43100</v>
      </c>
      <c r="P290" s="2">
        <v>43147</v>
      </c>
      <c r="Q290" s="1" t="s">
        <v>23</v>
      </c>
    </row>
    <row r="291" spans="1:17" x14ac:dyDescent="0.25">
      <c r="A291" s="1" t="s">
        <v>41</v>
      </c>
      <c r="B291" s="1" t="s">
        <v>25</v>
      </c>
      <c r="C291" s="1" t="s">
        <v>106</v>
      </c>
      <c r="D291" s="1" t="s">
        <v>358</v>
      </c>
      <c r="E291" s="1" t="s">
        <v>32</v>
      </c>
      <c r="F291" s="1" t="s">
        <v>19</v>
      </c>
      <c r="G291" s="1" t="s">
        <v>357</v>
      </c>
      <c r="H291" s="1" t="s">
        <v>352</v>
      </c>
      <c r="I291" s="1" t="s">
        <v>22</v>
      </c>
      <c r="J291" s="3">
        <v>-469</v>
      </c>
      <c r="K291" s="1" t="s">
        <v>258</v>
      </c>
      <c r="L291" s="1" t="s">
        <v>22</v>
      </c>
      <c r="M291" s="1" t="s">
        <v>22</v>
      </c>
      <c r="N291" s="1" t="s">
        <v>106</v>
      </c>
      <c r="O291" s="2">
        <v>43100</v>
      </c>
      <c r="P291" s="2">
        <v>43147</v>
      </c>
      <c r="Q291" s="1" t="s">
        <v>23</v>
      </c>
    </row>
    <row r="292" spans="1:17" x14ac:dyDescent="0.25">
      <c r="A292" s="1" t="s">
        <v>41</v>
      </c>
      <c r="B292" s="1" t="s">
        <v>25</v>
      </c>
      <c r="C292" s="1" t="s">
        <v>42</v>
      </c>
      <c r="D292" s="1" t="s">
        <v>553</v>
      </c>
      <c r="E292" s="1" t="s">
        <v>538</v>
      </c>
      <c r="F292" s="1" t="s">
        <v>19</v>
      </c>
      <c r="G292" s="1" t="s">
        <v>357</v>
      </c>
      <c r="H292" s="1" t="s">
        <v>354</v>
      </c>
      <c r="I292" s="1" t="s">
        <v>22</v>
      </c>
      <c r="J292" s="3">
        <v>-23323670</v>
      </c>
      <c r="K292" s="1" t="s">
        <v>176</v>
      </c>
      <c r="L292" s="1" t="s">
        <v>22</v>
      </c>
      <c r="M292" s="1" t="s">
        <v>22</v>
      </c>
      <c r="N292" s="1" t="s">
        <v>42</v>
      </c>
      <c r="O292" s="2">
        <v>43100</v>
      </c>
      <c r="P292" s="2">
        <v>43131</v>
      </c>
      <c r="Q292" s="1" t="s">
        <v>23</v>
      </c>
    </row>
    <row r="293" spans="1:17" x14ac:dyDescent="0.25">
      <c r="A293" s="1" t="s">
        <v>41</v>
      </c>
      <c r="B293" s="1" t="s">
        <v>25</v>
      </c>
      <c r="C293" s="1" t="s">
        <v>42</v>
      </c>
      <c r="D293" s="1" t="s">
        <v>545</v>
      </c>
      <c r="E293" s="1" t="s">
        <v>376</v>
      </c>
      <c r="F293" s="1" t="s">
        <v>19</v>
      </c>
      <c r="G293" s="1" t="s">
        <v>357</v>
      </c>
      <c r="H293" s="1" t="s">
        <v>354</v>
      </c>
      <c r="I293" s="1" t="s">
        <v>22</v>
      </c>
      <c r="J293" s="3">
        <v>-885909</v>
      </c>
      <c r="K293" s="1" t="s">
        <v>176</v>
      </c>
      <c r="L293" s="1" t="s">
        <v>22</v>
      </c>
      <c r="M293" s="1" t="s">
        <v>22</v>
      </c>
      <c r="N293" s="1" t="s">
        <v>42</v>
      </c>
      <c r="O293" s="2">
        <v>43100</v>
      </c>
      <c r="P293" s="2">
        <v>43131</v>
      </c>
      <c r="Q293" s="1" t="s">
        <v>23</v>
      </c>
    </row>
    <row r="294" spans="1:17" x14ac:dyDescent="0.25">
      <c r="A294" s="1" t="s">
        <v>41</v>
      </c>
      <c r="B294" s="1" t="s">
        <v>25</v>
      </c>
      <c r="C294" s="1" t="s">
        <v>42</v>
      </c>
      <c r="D294" s="1" t="s">
        <v>539</v>
      </c>
      <c r="E294" s="1" t="s">
        <v>376</v>
      </c>
      <c r="F294" s="1" t="s">
        <v>19</v>
      </c>
      <c r="G294" s="1" t="s">
        <v>357</v>
      </c>
      <c r="H294" s="1" t="s">
        <v>352</v>
      </c>
      <c r="I294" s="1" t="s">
        <v>22</v>
      </c>
      <c r="J294" s="3">
        <v>5162</v>
      </c>
      <c r="K294" s="1" t="s">
        <v>463</v>
      </c>
      <c r="L294" s="1" t="s">
        <v>22</v>
      </c>
      <c r="M294" s="1" t="s">
        <v>22</v>
      </c>
      <c r="N294" s="1" t="s">
        <v>42</v>
      </c>
      <c r="O294" s="2">
        <v>43100</v>
      </c>
      <c r="P294" s="2">
        <v>43131</v>
      </c>
      <c r="Q294" s="1" t="s">
        <v>23</v>
      </c>
    </row>
    <row r="295" spans="1:17" x14ac:dyDescent="0.25">
      <c r="A295" s="1" t="s">
        <v>41</v>
      </c>
      <c r="B295" s="1" t="s">
        <v>25</v>
      </c>
      <c r="C295" s="1" t="s">
        <v>42</v>
      </c>
      <c r="D295" s="1" t="s">
        <v>551</v>
      </c>
      <c r="E295" s="1" t="s">
        <v>541</v>
      </c>
      <c r="F295" s="1" t="s">
        <v>19</v>
      </c>
      <c r="G295" s="1" t="s">
        <v>357</v>
      </c>
      <c r="H295" s="1" t="s">
        <v>354</v>
      </c>
      <c r="I295" s="1" t="s">
        <v>22</v>
      </c>
      <c r="J295" s="3">
        <v>-1525909</v>
      </c>
      <c r="K295" s="1" t="s">
        <v>176</v>
      </c>
      <c r="L295" s="1" t="s">
        <v>22</v>
      </c>
      <c r="M295" s="1" t="s">
        <v>22</v>
      </c>
      <c r="N295" s="1" t="s">
        <v>42</v>
      </c>
      <c r="O295" s="2">
        <v>43100</v>
      </c>
      <c r="P295" s="2">
        <v>43131</v>
      </c>
      <c r="Q295" s="1" t="s">
        <v>23</v>
      </c>
    </row>
    <row r="296" spans="1:17" x14ac:dyDescent="0.25">
      <c r="A296" s="1" t="s">
        <v>41</v>
      </c>
      <c r="B296" s="1" t="s">
        <v>25</v>
      </c>
      <c r="C296" s="1" t="s">
        <v>106</v>
      </c>
      <c r="D296" s="1" t="s">
        <v>537</v>
      </c>
      <c r="E296" s="1" t="s">
        <v>538</v>
      </c>
      <c r="F296" s="1" t="s">
        <v>19</v>
      </c>
      <c r="G296" s="1" t="s">
        <v>357</v>
      </c>
      <c r="H296" s="1" t="s">
        <v>352</v>
      </c>
      <c r="I296" s="1" t="s">
        <v>22</v>
      </c>
      <c r="J296" s="3">
        <v>-456</v>
      </c>
      <c r="K296" s="1" t="s">
        <v>258</v>
      </c>
      <c r="L296" s="1" t="s">
        <v>22</v>
      </c>
      <c r="M296" s="1" t="s">
        <v>22</v>
      </c>
      <c r="N296" s="1" t="s">
        <v>106</v>
      </c>
      <c r="O296" s="2">
        <v>43100</v>
      </c>
      <c r="P296" s="2">
        <v>43147</v>
      </c>
      <c r="Q296" s="1" t="s">
        <v>23</v>
      </c>
    </row>
    <row r="297" spans="1:17" x14ac:dyDescent="0.25">
      <c r="A297" s="1" t="s">
        <v>41</v>
      </c>
      <c r="B297" s="1" t="s">
        <v>25</v>
      </c>
      <c r="C297" s="1" t="s">
        <v>106</v>
      </c>
      <c r="D297" s="1" t="s">
        <v>548</v>
      </c>
      <c r="E297" s="1" t="s">
        <v>549</v>
      </c>
      <c r="F297" s="1" t="s">
        <v>19</v>
      </c>
      <c r="G297" s="1" t="s">
        <v>357</v>
      </c>
      <c r="H297" s="1" t="s">
        <v>352</v>
      </c>
      <c r="I297" s="1" t="s">
        <v>22</v>
      </c>
      <c r="J297" s="3">
        <v>-2098</v>
      </c>
      <c r="K297" s="1" t="s">
        <v>258</v>
      </c>
      <c r="L297" s="1" t="s">
        <v>22</v>
      </c>
      <c r="M297" s="1" t="s">
        <v>22</v>
      </c>
      <c r="N297" s="1" t="s">
        <v>106</v>
      </c>
      <c r="O297" s="2">
        <v>43100</v>
      </c>
      <c r="P297" s="2">
        <v>43147</v>
      </c>
      <c r="Q297" s="1" t="s">
        <v>23</v>
      </c>
    </row>
    <row r="298" spans="1:17" x14ac:dyDescent="0.25">
      <c r="A298" s="1" t="s">
        <v>41</v>
      </c>
      <c r="B298" s="1" t="s">
        <v>25</v>
      </c>
      <c r="C298" s="1" t="s">
        <v>42</v>
      </c>
      <c r="D298" s="1" t="s">
        <v>540</v>
      </c>
      <c r="E298" s="1" t="s">
        <v>541</v>
      </c>
      <c r="F298" s="1" t="s">
        <v>19</v>
      </c>
      <c r="G298" s="1" t="s">
        <v>357</v>
      </c>
      <c r="H298" s="1" t="s">
        <v>352</v>
      </c>
      <c r="I298" s="1" t="s">
        <v>22</v>
      </c>
      <c r="J298" s="3">
        <v>473037</v>
      </c>
      <c r="K298" s="1" t="s">
        <v>166</v>
      </c>
      <c r="L298" s="1" t="s">
        <v>22</v>
      </c>
      <c r="M298" s="1" t="s">
        <v>22</v>
      </c>
      <c r="N298" s="1" t="s">
        <v>42</v>
      </c>
      <c r="O298" s="2">
        <v>43100</v>
      </c>
      <c r="P298" s="2">
        <v>43131</v>
      </c>
      <c r="Q298" s="1" t="s">
        <v>23</v>
      </c>
    </row>
    <row r="299" spans="1:17" x14ac:dyDescent="0.25">
      <c r="A299" s="1" t="s">
        <v>41</v>
      </c>
      <c r="B299" s="1" t="s">
        <v>25</v>
      </c>
      <c r="C299" s="1" t="s">
        <v>42</v>
      </c>
      <c r="D299" s="1" t="s">
        <v>540</v>
      </c>
      <c r="E299" s="1" t="s">
        <v>541</v>
      </c>
      <c r="F299" s="1" t="s">
        <v>19</v>
      </c>
      <c r="G299" s="1" t="s">
        <v>357</v>
      </c>
      <c r="H299" s="1" t="s">
        <v>352</v>
      </c>
      <c r="I299" s="1" t="s">
        <v>22</v>
      </c>
      <c r="J299" s="3">
        <v>95624</v>
      </c>
      <c r="K299" s="1" t="s">
        <v>166</v>
      </c>
      <c r="L299" s="1" t="s">
        <v>22</v>
      </c>
      <c r="M299" s="1" t="s">
        <v>22</v>
      </c>
      <c r="N299" s="1" t="s">
        <v>42</v>
      </c>
      <c r="O299" s="2">
        <v>43100</v>
      </c>
      <c r="P299" s="2">
        <v>43131</v>
      </c>
      <c r="Q299" s="1" t="s">
        <v>23</v>
      </c>
    </row>
    <row r="300" spans="1:17" x14ac:dyDescent="0.25">
      <c r="A300" s="1" t="s">
        <v>41</v>
      </c>
      <c r="B300" s="1" t="s">
        <v>25</v>
      </c>
      <c r="C300" s="1" t="s">
        <v>42</v>
      </c>
      <c r="D300" s="1" t="s">
        <v>540</v>
      </c>
      <c r="E300" s="1" t="s">
        <v>541</v>
      </c>
      <c r="F300" s="1" t="s">
        <v>19</v>
      </c>
      <c r="G300" s="1" t="s">
        <v>357</v>
      </c>
      <c r="H300" s="1" t="s">
        <v>352</v>
      </c>
      <c r="I300" s="1" t="s">
        <v>22</v>
      </c>
      <c r="J300" s="3">
        <v>153566</v>
      </c>
      <c r="K300" s="1" t="s">
        <v>166</v>
      </c>
      <c r="L300" s="1" t="s">
        <v>22</v>
      </c>
      <c r="M300" s="1" t="s">
        <v>22</v>
      </c>
      <c r="N300" s="1" t="s">
        <v>42</v>
      </c>
      <c r="O300" s="2">
        <v>43100</v>
      </c>
      <c r="P300" s="2">
        <v>43131</v>
      </c>
      <c r="Q300" s="1" t="s">
        <v>23</v>
      </c>
    </row>
    <row r="301" spans="1:17" x14ac:dyDescent="0.25">
      <c r="A301" s="1" t="s">
        <v>41</v>
      </c>
      <c r="B301" s="1" t="s">
        <v>25</v>
      </c>
      <c r="C301" s="1" t="s">
        <v>42</v>
      </c>
      <c r="D301" s="1" t="s">
        <v>542</v>
      </c>
      <c r="E301" s="1" t="s">
        <v>543</v>
      </c>
      <c r="F301" s="1" t="s">
        <v>19</v>
      </c>
      <c r="G301" s="1" t="s">
        <v>357</v>
      </c>
      <c r="H301" s="1" t="s">
        <v>352</v>
      </c>
      <c r="I301" s="1" t="s">
        <v>22</v>
      </c>
      <c r="J301" s="3">
        <v>119</v>
      </c>
      <c r="K301" s="1" t="s">
        <v>166</v>
      </c>
      <c r="L301" s="1" t="s">
        <v>22</v>
      </c>
      <c r="M301" s="1" t="s">
        <v>22</v>
      </c>
      <c r="N301" s="1" t="s">
        <v>42</v>
      </c>
      <c r="O301" s="2">
        <v>43100</v>
      </c>
      <c r="P301" s="2">
        <v>43131</v>
      </c>
      <c r="Q301" s="1" t="s">
        <v>23</v>
      </c>
    </row>
    <row r="302" spans="1:17" x14ac:dyDescent="0.25">
      <c r="A302" s="1" t="s">
        <v>41</v>
      </c>
      <c r="B302" s="1" t="s">
        <v>25</v>
      </c>
      <c r="C302" s="1" t="s">
        <v>42</v>
      </c>
      <c r="D302" s="1" t="s">
        <v>548</v>
      </c>
      <c r="E302" s="1" t="s">
        <v>549</v>
      </c>
      <c r="F302" s="1" t="s">
        <v>19</v>
      </c>
      <c r="G302" s="1" t="s">
        <v>357</v>
      </c>
      <c r="H302" s="1" t="s">
        <v>352</v>
      </c>
      <c r="I302" s="1" t="s">
        <v>22</v>
      </c>
      <c r="J302" s="3">
        <v>-22473</v>
      </c>
      <c r="K302" s="1" t="s">
        <v>166</v>
      </c>
      <c r="L302" s="1" t="s">
        <v>22</v>
      </c>
      <c r="M302" s="1" t="s">
        <v>22</v>
      </c>
      <c r="N302" s="1" t="s">
        <v>42</v>
      </c>
      <c r="O302" s="2">
        <v>43100</v>
      </c>
      <c r="P302" s="2">
        <v>43131</v>
      </c>
      <c r="Q302" s="1" t="s">
        <v>23</v>
      </c>
    </row>
    <row r="303" spans="1:17" x14ac:dyDescent="0.25">
      <c r="A303" s="1" t="s">
        <v>41</v>
      </c>
      <c r="B303" s="1" t="s">
        <v>25</v>
      </c>
      <c r="C303" s="1" t="s">
        <v>42</v>
      </c>
      <c r="D303" s="1" t="s">
        <v>539</v>
      </c>
      <c r="E303" s="1" t="s">
        <v>376</v>
      </c>
      <c r="F303" s="1" t="s">
        <v>19</v>
      </c>
      <c r="G303" s="1" t="s">
        <v>357</v>
      </c>
      <c r="H303" s="1" t="s">
        <v>352</v>
      </c>
      <c r="I303" s="1" t="s">
        <v>22</v>
      </c>
      <c r="J303" s="3">
        <v>48575</v>
      </c>
      <c r="K303" s="1" t="s">
        <v>166</v>
      </c>
      <c r="L303" s="1" t="s">
        <v>22</v>
      </c>
      <c r="M303" s="1" t="s">
        <v>22</v>
      </c>
      <c r="N303" s="1" t="s">
        <v>42</v>
      </c>
      <c r="O303" s="2">
        <v>43100</v>
      </c>
      <c r="P303" s="2">
        <v>43131</v>
      </c>
      <c r="Q303" s="1" t="s">
        <v>23</v>
      </c>
    </row>
    <row r="304" spans="1:17" x14ac:dyDescent="0.25">
      <c r="A304" s="1" t="s">
        <v>41</v>
      </c>
      <c r="B304" s="1" t="s">
        <v>25</v>
      </c>
      <c r="C304" s="1" t="s">
        <v>42</v>
      </c>
      <c r="D304" s="1" t="s">
        <v>359</v>
      </c>
      <c r="E304" s="1" t="s">
        <v>18</v>
      </c>
      <c r="F304" s="1" t="s">
        <v>19</v>
      </c>
      <c r="G304" s="1" t="s">
        <v>357</v>
      </c>
      <c r="H304" s="1" t="s">
        <v>352</v>
      </c>
      <c r="I304" s="1" t="s">
        <v>22</v>
      </c>
      <c r="J304" s="3">
        <v>-79</v>
      </c>
      <c r="K304" s="1" t="s">
        <v>166</v>
      </c>
      <c r="L304" s="1" t="s">
        <v>22</v>
      </c>
      <c r="M304" s="1" t="s">
        <v>22</v>
      </c>
      <c r="N304" s="1" t="s">
        <v>42</v>
      </c>
      <c r="O304" s="2">
        <v>43100</v>
      </c>
      <c r="P304" s="2">
        <v>43131</v>
      </c>
      <c r="Q304" s="1" t="s">
        <v>23</v>
      </c>
    </row>
    <row r="305" spans="1:17" x14ac:dyDescent="0.25">
      <c r="A305" s="1" t="s">
        <v>41</v>
      </c>
      <c r="B305" s="1" t="s">
        <v>25</v>
      </c>
      <c r="C305" s="1" t="s">
        <v>42</v>
      </c>
      <c r="D305" s="1" t="s">
        <v>534</v>
      </c>
      <c r="E305" s="1" t="s">
        <v>535</v>
      </c>
      <c r="F305" s="1" t="s">
        <v>19</v>
      </c>
      <c r="G305" s="1" t="s">
        <v>357</v>
      </c>
      <c r="H305" s="1" t="s">
        <v>352</v>
      </c>
      <c r="I305" s="1" t="s">
        <v>22</v>
      </c>
      <c r="J305" s="3">
        <v>98805</v>
      </c>
      <c r="K305" s="1" t="s">
        <v>166</v>
      </c>
      <c r="L305" s="1" t="s">
        <v>22</v>
      </c>
      <c r="M305" s="1" t="s">
        <v>22</v>
      </c>
      <c r="N305" s="1" t="s">
        <v>42</v>
      </c>
      <c r="O305" s="2">
        <v>43100</v>
      </c>
      <c r="P305" s="2">
        <v>43131</v>
      </c>
      <c r="Q305" s="1" t="s">
        <v>23</v>
      </c>
    </row>
    <row r="306" spans="1:17" x14ac:dyDescent="0.25">
      <c r="A306" s="1" t="s">
        <v>41</v>
      </c>
      <c r="B306" s="1" t="s">
        <v>25</v>
      </c>
      <c r="C306" s="1" t="s">
        <v>42</v>
      </c>
      <c r="D306" s="1" t="s">
        <v>540</v>
      </c>
      <c r="E306" s="1" t="s">
        <v>541</v>
      </c>
      <c r="F306" s="1" t="s">
        <v>19</v>
      </c>
      <c r="G306" s="1" t="s">
        <v>357</v>
      </c>
      <c r="H306" s="1" t="s">
        <v>352</v>
      </c>
      <c r="I306" s="1" t="s">
        <v>22</v>
      </c>
      <c r="J306" s="3">
        <v>-4866438</v>
      </c>
      <c r="K306" s="1" t="s">
        <v>569</v>
      </c>
      <c r="L306" s="1" t="s">
        <v>22</v>
      </c>
      <c r="M306" s="1" t="s">
        <v>22</v>
      </c>
      <c r="N306" s="1" t="s">
        <v>42</v>
      </c>
      <c r="O306" s="2">
        <v>43100</v>
      </c>
      <c r="P306" s="2">
        <v>43131</v>
      </c>
      <c r="Q306" s="1" t="s">
        <v>23</v>
      </c>
    </row>
    <row r="307" spans="1:17" x14ac:dyDescent="0.25">
      <c r="A307" s="1" t="s">
        <v>41</v>
      </c>
      <c r="B307" s="1" t="s">
        <v>25</v>
      </c>
      <c r="C307" s="1" t="s">
        <v>244</v>
      </c>
      <c r="D307" s="1" t="s">
        <v>534</v>
      </c>
      <c r="E307" s="1" t="s">
        <v>535</v>
      </c>
      <c r="F307" s="1" t="s">
        <v>19</v>
      </c>
      <c r="G307" s="1" t="s">
        <v>357</v>
      </c>
      <c r="H307" s="1" t="s">
        <v>352</v>
      </c>
      <c r="I307" s="1" t="s">
        <v>22</v>
      </c>
      <c r="J307" s="3">
        <v>25359</v>
      </c>
      <c r="K307" s="1" t="s">
        <v>245</v>
      </c>
      <c r="L307" s="1" t="s">
        <v>22</v>
      </c>
      <c r="M307" s="1" t="s">
        <v>22</v>
      </c>
      <c r="N307" s="1" t="s">
        <v>244</v>
      </c>
      <c r="O307" s="2">
        <v>43159</v>
      </c>
      <c r="P307" s="2">
        <v>43173</v>
      </c>
      <c r="Q307" s="1" t="s">
        <v>23</v>
      </c>
    </row>
    <row r="308" spans="1:17" x14ac:dyDescent="0.25">
      <c r="A308" s="1" t="s">
        <v>41</v>
      </c>
      <c r="B308" s="1" t="s">
        <v>25</v>
      </c>
      <c r="C308" s="1" t="s">
        <v>244</v>
      </c>
      <c r="D308" s="1" t="s">
        <v>359</v>
      </c>
      <c r="E308" s="1" t="s">
        <v>18</v>
      </c>
      <c r="F308" s="1" t="s">
        <v>19</v>
      </c>
      <c r="G308" s="1" t="s">
        <v>357</v>
      </c>
      <c r="H308" s="1" t="s">
        <v>352</v>
      </c>
      <c r="I308" s="1" t="s">
        <v>22</v>
      </c>
      <c r="J308" s="3">
        <v>15804</v>
      </c>
      <c r="K308" s="1" t="s">
        <v>245</v>
      </c>
      <c r="L308" s="1" t="s">
        <v>22</v>
      </c>
      <c r="M308" s="1" t="s">
        <v>22</v>
      </c>
      <c r="N308" s="1" t="s">
        <v>244</v>
      </c>
      <c r="O308" s="2">
        <v>43159</v>
      </c>
      <c r="P308" s="2">
        <v>43173</v>
      </c>
      <c r="Q308" s="1" t="s">
        <v>23</v>
      </c>
    </row>
    <row r="309" spans="1:17" x14ac:dyDescent="0.25">
      <c r="A309" s="1" t="s">
        <v>41</v>
      </c>
      <c r="B309" s="1" t="s">
        <v>25</v>
      </c>
      <c r="C309" s="1" t="s">
        <v>244</v>
      </c>
      <c r="D309" s="1" t="s">
        <v>358</v>
      </c>
      <c r="E309" s="1" t="s">
        <v>32</v>
      </c>
      <c r="F309" s="1" t="s">
        <v>19</v>
      </c>
      <c r="G309" s="1" t="s">
        <v>357</v>
      </c>
      <c r="H309" s="1" t="s">
        <v>352</v>
      </c>
      <c r="I309" s="1" t="s">
        <v>22</v>
      </c>
      <c r="J309" s="3">
        <v>5165</v>
      </c>
      <c r="K309" s="1" t="s">
        <v>264</v>
      </c>
      <c r="L309" s="1" t="s">
        <v>22</v>
      </c>
      <c r="M309" s="1" t="s">
        <v>22</v>
      </c>
      <c r="N309" s="1" t="s">
        <v>244</v>
      </c>
      <c r="O309" s="2">
        <v>43159</v>
      </c>
      <c r="P309" s="2">
        <v>43173</v>
      </c>
      <c r="Q309" s="1" t="s">
        <v>23</v>
      </c>
    </row>
    <row r="310" spans="1:17" x14ac:dyDescent="0.25">
      <c r="A310" s="1" t="s">
        <v>41</v>
      </c>
      <c r="B310" s="1" t="s">
        <v>25</v>
      </c>
      <c r="C310" s="1" t="s">
        <v>244</v>
      </c>
      <c r="D310" s="1" t="s">
        <v>542</v>
      </c>
      <c r="E310" s="1" t="s">
        <v>543</v>
      </c>
      <c r="F310" s="1" t="s">
        <v>19</v>
      </c>
      <c r="G310" s="1" t="s">
        <v>357</v>
      </c>
      <c r="H310" s="1" t="s">
        <v>352</v>
      </c>
      <c r="I310" s="1" t="s">
        <v>22</v>
      </c>
      <c r="J310" s="3">
        <v>209</v>
      </c>
      <c r="K310" s="1" t="s">
        <v>265</v>
      </c>
      <c r="L310" s="1" t="s">
        <v>22</v>
      </c>
      <c r="M310" s="1" t="s">
        <v>22</v>
      </c>
      <c r="N310" s="1" t="s">
        <v>244</v>
      </c>
      <c r="O310" s="2">
        <v>43159</v>
      </c>
      <c r="P310" s="2">
        <v>43173</v>
      </c>
      <c r="Q310" s="1" t="s">
        <v>23</v>
      </c>
    </row>
    <row r="311" spans="1:17" x14ac:dyDescent="0.25">
      <c r="A311" s="1" t="s">
        <v>41</v>
      </c>
      <c r="B311" s="1" t="s">
        <v>25</v>
      </c>
      <c r="C311" s="1" t="s">
        <v>244</v>
      </c>
      <c r="D311" s="1" t="s">
        <v>537</v>
      </c>
      <c r="E311" s="1" t="s">
        <v>538</v>
      </c>
      <c r="F311" s="1" t="s">
        <v>19</v>
      </c>
      <c r="G311" s="1" t="s">
        <v>357</v>
      </c>
      <c r="H311" s="1" t="s">
        <v>352</v>
      </c>
      <c r="I311" s="1" t="s">
        <v>22</v>
      </c>
      <c r="J311" s="3">
        <v>80856</v>
      </c>
      <c r="K311" s="1" t="s">
        <v>245</v>
      </c>
      <c r="L311" s="1" t="s">
        <v>22</v>
      </c>
      <c r="M311" s="1" t="s">
        <v>22</v>
      </c>
      <c r="N311" s="1" t="s">
        <v>244</v>
      </c>
      <c r="O311" s="2">
        <v>43159</v>
      </c>
      <c r="P311" s="2">
        <v>43173</v>
      </c>
      <c r="Q311" s="1" t="s">
        <v>23</v>
      </c>
    </row>
    <row r="312" spans="1:17" x14ac:dyDescent="0.25">
      <c r="A312" s="1" t="s">
        <v>41</v>
      </c>
      <c r="B312" s="1" t="s">
        <v>25</v>
      </c>
      <c r="C312" s="1" t="s">
        <v>244</v>
      </c>
      <c r="D312" s="1" t="s">
        <v>536</v>
      </c>
      <c r="E312" s="1" t="s">
        <v>71</v>
      </c>
      <c r="F312" s="1" t="s">
        <v>19</v>
      </c>
      <c r="G312" s="1" t="s">
        <v>357</v>
      </c>
      <c r="H312" s="1" t="s">
        <v>352</v>
      </c>
      <c r="I312" s="1" t="s">
        <v>22</v>
      </c>
      <c r="J312" s="3">
        <v>19273</v>
      </c>
      <c r="K312" s="1" t="s">
        <v>264</v>
      </c>
      <c r="L312" s="1" t="s">
        <v>22</v>
      </c>
      <c r="M312" s="1" t="s">
        <v>22</v>
      </c>
      <c r="N312" s="1" t="s">
        <v>244</v>
      </c>
      <c r="O312" s="2">
        <v>43159</v>
      </c>
      <c r="P312" s="2">
        <v>43173</v>
      </c>
      <c r="Q312" s="1" t="s">
        <v>23</v>
      </c>
    </row>
    <row r="313" spans="1:17" x14ac:dyDescent="0.25">
      <c r="A313" s="1" t="s">
        <v>41</v>
      </c>
      <c r="B313" s="1" t="s">
        <v>25</v>
      </c>
      <c r="C313" s="1" t="s">
        <v>244</v>
      </c>
      <c r="D313" s="1" t="s">
        <v>534</v>
      </c>
      <c r="E313" s="1" t="s">
        <v>535</v>
      </c>
      <c r="F313" s="1" t="s">
        <v>19</v>
      </c>
      <c r="G313" s="1" t="s">
        <v>357</v>
      </c>
      <c r="H313" s="1" t="s">
        <v>352</v>
      </c>
      <c r="I313" s="1" t="s">
        <v>22</v>
      </c>
      <c r="J313" s="3">
        <v>11383</v>
      </c>
      <c r="K313" s="1" t="s">
        <v>265</v>
      </c>
      <c r="L313" s="1" t="s">
        <v>22</v>
      </c>
      <c r="M313" s="1" t="s">
        <v>22</v>
      </c>
      <c r="N313" s="1" t="s">
        <v>244</v>
      </c>
      <c r="O313" s="2">
        <v>43159</v>
      </c>
      <c r="P313" s="2">
        <v>43173</v>
      </c>
      <c r="Q313" s="1" t="s">
        <v>23</v>
      </c>
    </row>
    <row r="314" spans="1:17" x14ac:dyDescent="0.25">
      <c r="A314" s="1" t="s">
        <v>41</v>
      </c>
      <c r="B314" s="1" t="s">
        <v>25</v>
      </c>
      <c r="C314" s="1" t="s">
        <v>244</v>
      </c>
      <c r="D314" s="1" t="s">
        <v>359</v>
      </c>
      <c r="E314" s="1" t="s">
        <v>18</v>
      </c>
      <c r="F314" s="1" t="s">
        <v>19</v>
      </c>
      <c r="G314" s="1" t="s">
        <v>357</v>
      </c>
      <c r="H314" s="1" t="s">
        <v>352</v>
      </c>
      <c r="I314" s="1" t="s">
        <v>22</v>
      </c>
      <c r="J314" s="3">
        <v>5581</v>
      </c>
      <c r="K314" s="1" t="s">
        <v>265</v>
      </c>
      <c r="L314" s="1" t="s">
        <v>22</v>
      </c>
      <c r="M314" s="1" t="s">
        <v>22</v>
      </c>
      <c r="N314" s="1" t="s">
        <v>244</v>
      </c>
      <c r="O314" s="2">
        <v>43159</v>
      </c>
      <c r="P314" s="2">
        <v>43173</v>
      </c>
      <c r="Q314" s="1" t="s">
        <v>23</v>
      </c>
    </row>
    <row r="315" spans="1:17" x14ac:dyDescent="0.25">
      <c r="A315" s="1" t="s">
        <v>41</v>
      </c>
      <c r="B315" s="1" t="s">
        <v>25</v>
      </c>
      <c r="C315" s="1" t="s">
        <v>244</v>
      </c>
      <c r="D315" s="1" t="s">
        <v>539</v>
      </c>
      <c r="E315" s="1" t="s">
        <v>376</v>
      </c>
      <c r="F315" s="1" t="s">
        <v>19</v>
      </c>
      <c r="G315" s="1" t="s">
        <v>357</v>
      </c>
      <c r="H315" s="1" t="s">
        <v>352</v>
      </c>
      <c r="I315" s="1" t="s">
        <v>22</v>
      </c>
      <c r="J315" s="3">
        <v>28667</v>
      </c>
      <c r="K315" s="1" t="s">
        <v>245</v>
      </c>
      <c r="L315" s="1" t="s">
        <v>22</v>
      </c>
      <c r="M315" s="1" t="s">
        <v>22</v>
      </c>
      <c r="N315" s="1" t="s">
        <v>244</v>
      </c>
      <c r="O315" s="2">
        <v>43159</v>
      </c>
      <c r="P315" s="2">
        <v>43173</v>
      </c>
      <c r="Q315" s="1" t="s">
        <v>23</v>
      </c>
    </row>
    <row r="316" spans="1:17" x14ac:dyDescent="0.25">
      <c r="A316" s="1" t="s">
        <v>41</v>
      </c>
      <c r="B316" s="1" t="s">
        <v>25</v>
      </c>
      <c r="C316" s="1" t="s">
        <v>244</v>
      </c>
      <c r="D316" s="1" t="s">
        <v>537</v>
      </c>
      <c r="E316" s="1" t="s">
        <v>538</v>
      </c>
      <c r="F316" s="1" t="s">
        <v>19</v>
      </c>
      <c r="G316" s="1" t="s">
        <v>357</v>
      </c>
      <c r="H316" s="1" t="s">
        <v>352</v>
      </c>
      <c r="I316" s="1" t="s">
        <v>22</v>
      </c>
      <c r="J316" s="3">
        <v>52692</v>
      </c>
      <c r="K316" s="1" t="s">
        <v>264</v>
      </c>
      <c r="L316" s="1" t="s">
        <v>22</v>
      </c>
      <c r="M316" s="1" t="s">
        <v>22</v>
      </c>
      <c r="N316" s="1" t="s">
        <v>244</v>
      </c>
      <c r="O316" s="2">
        <v>43159</v>
      </c>
      <c r="P316" s="2">
        <v>43173</v>
      </c>
      <c r="Q316" s="1" t="s">
        <v>23</v>
      </c>
    </row>
    <row r="317" spans="1:17" x14ac:dyDescent="0.25">
      <c r="A317" s="1" t="s">
        <v>41</v>
      </c>
      <c r="B317" s="1" t="s">
        <v>25</v>
      </c>
      <c r="C317" s="1" t="s">
        <v>244</v>
      </c>
      <c r="D317" s="1" t="s">
        <v>536</v>
      </c>
      <c r="E317" s="1" t="s">
        <v>71</v>
      </c>
      <c r="F317" s="1" t="s">
        <v>19</v>
      </c>
      <c r="G317" s="1" t="s">
        <v>357</v>
      </c>
      <c r="H317" s="1" t="s">
        <v>352</v>
      </c>
      <c r="I317" s="1" t="s">
        <v>22</v>
      </c>
      <c r="J317" s="3">
        <v>14395</v>
      </c>
      <c r="K317" s="1" t="s">
        <v>265</v>
      </c>
      <c r="L317" s="1" t="s">
        <v>22</v>
      </c>
      <c r="M317" s="1" t="s">
        <v>22</v>
      </c>
      <c r="N317" s="1" t="s">
        <v>244</v>
      </c>
      <c r="O317" s="2">
        <v>43159</v>
      </c>
      <c r="P317" s="2">
        <v>43173</v>
      </c>
      <c r="Q317" s="1" t="s">
        <v>23</v>
      </c>
    </row>
    <row r="318" spans="1:17" x14ac:dyDescent="0.25">
      <c r="A318" s="1" t="s">
        <v>41</v>
      </c>
      <c r="B318" s="1" t="s">
        <v>25</v>
      </c>
      <c r="C318" s="1" t="s">
        <v>244</v>
      </c>
      <c r="D318" s="1" t="s">
        <v>548</v>
      </c>
      <c r="E318" s="1" t="s">
        <v>549</v>
      </c>
      <c r="F318" s="1" t="s">
        <v>19</v>
      </c>
      <c r="G318" s="1" t="s">
        <v>357</v>
      </c>
      <c r="H318" s="1" t="s">
        <v>352</v>
      </c>
      <c r="I318" s="1" t="s">
        <v>22</v>
      </c>
      <c r="J318" s="3">
        <v>367</v>
      </c>
      <c r="K318" s="1" t="s">
        <v>245</v>
      </c>
      <c r="L318" s="1" t="s">
        <v>22</v>
      </c>
      <c r="M318" s="1" t="s">
        <v>22</v>
      </c>
      <c r="N318" s="1" t="s">
        <v>244</v>
      </c>
      <c r="O318" s="2">
        <v>43159</v>
      </c>
      <c r="P318" s="2">
        <v>43173</v>
      </c>
      <c r="Q318" s="1" t="s">
        <v>23</v>
      </c>
    </row>
    <row r="319" spans="1:17" x14ac:dyDescent="0.25">
      <c r="A319" s="1" t="s">
        <v>41</v>
      </c>
      <c r="B319" s="1" t="s">
        <v>25</v>
      </c>
      <c r="C319" s="1" t="s">
        <v>244</v>
      </c>
      <c r="D319" s="1" t="s">
        <v>539</v>
      </c>
      <c r="E319" s="1" t="s">
        <v>376</v>
      </c>
      <c r="F319" s="1" t="s">
        <v>19</v>
      </c>
      <c r="G319" s="1" t="s">
        <v>357</v>
      </c>
      <c r="H319" s="1" t="s">
        <v>352</v>
      </c>
      <c r="I319" s="1" t="s">
        <v>22</v>
      </c>
      <c r="J319" s="3">
        <v>14788</v>
      </c>
      <c r="K319" s="1" t="s">
        <v>264</v>
      </c>
      <c r="L319" s="1" t="s">
        <v>22</v>
      </c>
      <c r="M319" s="1" t="s">
        <v>22</v>
      </c>
      <c r="N319" s="1" t="s">
        <v>244</v>
      </c>
      <c r="O319" s="2">
        <v>43159</v>
      </c>
      <c r="P319" s="2">
        <v>43173</v>
      </c>
      <c r="Q319" s="1" t="s">
        <v>23</v>
      </c>
    </row>
    <row r="320" spans="1:17" x14ac:dyDescent="0.25">
      <c r="A320" s="1" t="s">
        <v>41</v>
      </c>
      <c r="B320" s="1" t="s">
        <v>25</v>
      </c>
      <c r="C320" s="1" t="s">
        <v>244</v>
      </c>
      <c r="D320" s="1" t="s">
        <v>537</v>
      </c>
      <c r="E320" s="1" t="s">
        <v>538</v>
      </c>
      <c r="F320" s="1" t="s">
        <v>19</v>
      </c>
      <c r="G320" s="1" t="s">
        <v>357</v>
      </c>
      <c r="H320" s="1" t="s">
        <v>352</v>
      </c>
      <c r="I320" s="1" t="s">
        <v>22</v>
      </c>
      <c r="J320" s="3">
        <v>41596</v>
      </c>
      <c r="K320" s="1" t="s">
        <v>265</v>
      </c>
      <c r="L320" s="1" t="s">
        <v>22</v>
      </c>
      <c r="M320" s="1" t="s">
        <v>22</v>
      </c>
      <c r="N320" s="1" t="s">
        <v>244</v>
      </c>
      <c r="O320" s="2">
        <v>43159</v>
      </c>
      <c r="P320" s="2">
        <v>43173</v>
      </c>
      <c r="Q320" s="1" t="s">
        <v>23</v>
      </c>
    </row>
    <row r="321" spans="1:17" x14ac:dyDescent="0.25">
      <c r="A321" s="1" t="s">
        <v>41</v>
      </c>
      <c r="B321" s="1" t="s">
        <v>25</v>
      </c>
      <c r="C321" s="1" t="s">
        <v>244</v>
      </c>
      <c r="D321" s="1" t="s">
        <v>542</v>
      </c>
      <c r="E321" s="1" t="s">
        <v>543</v>
      </c>
      <c r="F321" s="1" t="s">
        <v>19</v>
      </c>
      <c r="G321" s="1" t="s">
        <v>357</v>
      </c>
      <c r="H321" s="1" t="s">
        <v>352</v>
      </c>
      <c r="I321" s="1" t="s">
        <v>22</v>
      </c>
      <c r="J321" s="3">
        <v>367</v>
      </c>
      <c r="K321" s="1" t="s">
        <v>245</v>
      </c>
      <c r="L321" s="1" t="s">
        <v>22</v>
      </c>
      <c r="M321" s="1" t="s">
        <v>22</v>
      </c>
      <c r="N321" s="1" t="s">
        <v>244</v>
      </c>
      <c r="O321" s="2">
        <v>43159</v>
      </c>
      <c r="P321" s="2">
        <v>43173</v>
      </c>
      <c r="Q321" s="1" t="s">
        <v>23</v>
      </c>
    </row>
    <row r="322" spans="1:17" x14ac:dyDescent="0.25">
      <c r="A322" s="1" t="s">
        <v>41</v>
      </c>
      <c r="B322" s="1" t="s">
        <v>25</v>
      </c>
      <c r="C322" s="1" t="s">
        <v>244</v>
      </c>
      <c r="D322" s="1" t="s">
        <v>540</v>
      </c>
      <c r="E322" s="1" t="s">
        <v>541</v>
      </c>
      <c r="F322" s="1" t="s">
        <v>19</v>
      </c>
      <c r="G322" s="1" t="s">
        <v>357</v>
      </c>
      <c r="H322" s="1" t="s">
        <v>352</v>
      </c>
      <c r="I322" s="1" t="s">
        <v>22</v>
      </c>
      <c r="J322" s="3">
        <v>31454</v>
      </c>
      <c r="K322" s="1" t="s">
        <v>264</v>
      </c>
      <c r="L322" s="1" t="s">
        <v>22</v>
      </c>
      <c r="M322" s="1" t="s">
        <v>22</v>
      </c>
      <c r="N322" s="1" t="s">
        <v>244</v>
      </c>
      <c r="O322" s="2">
        <v>43159</v>
      </c>
      <c r="P322" s="2">
        <v>43173</v>
      </c>
      <c r="Q322" s="1" t="s">
        <v>23</v>
      </c>
    </row>
    <row r="323" spans="1:17" x14ac:dyDescent="0.25">
      <c r="A323" s="1" t="s">
        <v>41</v>
      </c>
      <c r="B323" s="1" t="s">
        <v>25</v>
      </c>
      <c r="C323" s="1" t="s">
        <v>244</v>
      </c>
      <c r="D323" s="1" t="s">
        <v>548</v>
      </c>
      <c r="E323" s="1" t="s">
        <v>549</v>
      </c>
      <c r="F323" s="1" t="s">
        <v>19</v>
      </c>
      <c r="G323" s="1" t="s">
        <v>357</v>
      </c>
      <c r="H323" s="1" t="s">
        <v>352</v>
      </c>
      <c r="I323" s="1" t="s">
        <v>22</v>
      </c>
      <c r="J323" s="3">
        <v>275</v>
      </c>
      <c r="K323" s="1" t="s">
        <v>265</v>
      </c>
      <c r="L323" s="1" t="s">
        <v>22</v>
      </c>
      <c r="M323" s="1" t="s">
        <v>22</v>
      </c>
      <c r="N323" s="1" t="s">
        <v>244</v>
      </c>
      <c r="O323" s="2">
        <v>43159</v>
      </c>
      <c r="P323" s="2">
        <v>43173</v>
      </c>
      <c r="Q323" s="1" t="s">
        <v>23</v>
      </c>
    </row>
    <row r="324" spans="1:17" x14ac:dyDescent="0.25">
      <c r="A324" s="1" t="s">
        <v>41</v>
      </c>
      <c r="B324" s="1" t="s">
        <v>570</v>
      </c>
      <c r="C324" s="1" t="s">
        <v>571</v>
      </c>
      <c r="D324" s="1" t="s">
        <v>572</v>
      </c>
      <c r="E324" s="1" t="s">
        <v>570</v>
      </c>
      <c r="F324" s="1" t="s">
        <v>19</v>
      </c>
      <c r="G324" s="1" t="s">
        <v>357</v>
      </c>
      <c r="H324" s="1" t="s">
        <v>352</v>
      </c>
      <c r="I324" s="1" t="s">
        <v>22</v>
      </c>
      <c r="J324" s="3">
        <v>-143432</v>
      </c>
      <c r="K324" s="1" t="s">
        <v>264</v>
      </c>
      <c r="L324" s="1" t="s">
        <v>22</v>
      </c>
      <c r="M324" s="1" t="s">
        <v>22</v>
      </c>
      <c r="N324" s="1" t="s">
        <v>571</v>
      </c>
      <c r="O324" s="2">
        <v>43159</v>
      </c>
      <c r="P324" s="2">
        <v>43173</v>
      </c>
      <c r="Q324" s="1" t="s">
        <v>23</v>
      </c>
    </row>
    <row r="325" spans="1:17" x14ac:dyDescent="0.25">
      <c r="A325" s="1" t="s">
        <v>41</v>
      </c>
      <c r="B325" s="1" t="s">
        <v>25</v>
      </c>
      <c r="C325" s="1" t="s">
        <v>244</v>
      </c>
      <c r="D325" s="1" t="s">
        <v>536</v>
      </c>
      <c r="E325" s="1" t="s">
        <v>71</v>
      </c>
      <c r="F325" s="1" t="s">
        <v>19</v>
      </c>
      <c r="G325" s="1" t="s">
        <v>357</v>
      </c>
      <c r="H325" s="1" t="s">
        <v>352</v>
      </c>
      <c r="I325" s="1" t="s">
        <v>22</v>
      </c>
      <c r="J325" s="3">
        <v>136603</v>
      </c>
      <c r="K325" s="1" t="s">
        <v>249</v>
      </c>
      <c r="L325" s="1" t="s">
        <v>22</v>
      </c>
      <c r="M325" s="1" t="s">
        <v>22</v>
      </c>
      <c r="N325" s="1" t="s">
        <v>244</v>
      </c>
      <c r="O325" s="2">
        <v>43159</v>
      </c>
      <c r="P325" s="2">
        <v>43173</v>
      </c>
      <c r="Q325" s="1" t="s">
        <v>23</v>
      </c>
    </row>
    <row r="326" spans="1:17" x14ac:dyDescent="0.25">
      <c r="A326" s="1" t="s">
        <v>41</v>
      </c>
      <c r="B326" s="1" t="s">
        <v>25</v>
      </c>
      <c r="C326" s="1" t="s">
        <v>244</v>
      </c>
      <c r="D326" s="1" t="s">
        <v>539</v>
      </c>
      <c r="E326" s="1" t="s">
        <v>376</v>
      </c>
      <c r="F326" s="1" t="s">
        <v>19</v>
      </c>
      <c r="G326" s="1" t="s">
        <v>357</v>
      </c>
      <c r="H326" s="1" t="s">
        <v>352</v>
      </c>
      <c r="I326" s="1" t="s">
        <v>22</v>
      </c>
      <c r="J326" s="3">
        <v>93741</v>
      </c>
      <c r="K326" s="1" t="s">
        <v>249</v>
      </c>
      <c r="L326" s="1" t="s">
        <v>22</v>
      </c>
      <c r="M326" s="1" t="s">
        <v>22</v>
      </c>
      <c r="N326" s="1" t="s">
        <v>244</v>
      </c>
      <c r="O326" s="2">
        <v>43159</v>
      </c>
      <c r="P326" s="2">
        <v>43173</v>
      </c>
      <c r="Q326" s="1" t="s">
        <v>23</v>
      </c>
    </row>
    <row r="327" spans="1:17" x14ac:dyDescent="0.25">
      <c r="A327" s="1" t="s">
        <v>41</v>
      </c>
      <c r="B327" s="1" t="s">
        <v>25</v>
      </c>
      <c r="C327" s="1" t="s">
        <v>244</v>
      </c>
      <c r="D327" s="1" t="s">
        <v>548</v>
      </c>
      <c r="E327" s="1" t="s">
        <v>549</v>
      </c>
      <c r="F327" s="1" t="s">
        <v>19</v>
      </c>
      <c r="G327" s="1" t="s">
        <v>357</v>
      </c>
      <c r="H327" s="1" t="s">
        <v>352</v>
      </c>
      <c r="I327" s="1" t="s">
        <v>22</v>
      </c>
      <c r="J327" s="3">
        <v>2719</v>
      </c>
      <c r="K327" s="1" t="s">
        <v>249</v>
      </c>
      <c r="L327" s="1" t="s">
        <v>22</v>
      </c>
      <c r="M327" s="1" t="s">
        <v>22</v>
      </c>
      <c r="N327" s="1" t="s">
        <v>244</v>
      </c>
      <c r="O327" s="2">
        <v>43159</v>
      </c>
      <c r="P327" s="2">
        <v>43173</v>
      </c>
      <c r="Q327" s="1" t="s">
        <v>23</v>
      </c>
    </row>
    <row r="328" spans="1:17" x14ac:dyDescent="0.25">
      <c r="A328" s="1" t="s">
        <v>41</v>
      </c>
      <c r="B328" s="1" t="s">
        <v>25</v>
      </c>
      <c r="C328" s="1" t="s">
        <v>244</v>
      </c>
      <c r="D328" s="1" t="s">
        <v>540</v>
      </c>
      <c r="E328" s="1" t="s">
        <v>541</v>
      </c>
      <c r="F328" s="1" t="s">
        <v>19</v>
      </c>
      <c r="G328" s="1" t="s">
        <v>357</v>
      </c>
      <c r="H328" s="1" t="s">
        <v>352</v>
      </c>
      <c r="I328" s="1" t="s">
        <v>22</v>
      </c>
      <c r="J328" s="3">
        <v>212066</v>
      </c>
      <c r="K328" s="1" t="s">
        <v>249</v>
      </c>
      <c r="L328" s="1" t="s">
        <v>22</v>
      </c>
      <c r="M328" s="1" t="s">
        <v>22</v>
      </c>
      <c r="N328" s="1" t="s">
        <v>244</v>
      </c>
      <c r="O328" s="2">
        <v>43159</v>
      </c>
      <c r="P328" s="2">
        <v>43173</v>
      </c>
      <c r="Q328" s="1" t="s">
        <v>23</v>
      </c>
    </row>
    <row r="329" spans="1:17" x14ac:dyDescent="0.25">
      <c r="A329" s="1" t="s">
        <v>41</v>
      </c>
      <c r="B329" s="1" t="s">
        <v>570</v>
      </c>
      <c r="C329" s="1" t="s">
        <v>571</v>
      </c>
      <c r="D329" s="1" t="s">
        <v>572</v>
      </c>
      <c r="E329" s="1" t="s">
        <v>570</v>
      </c>
      <c r="F329" s="1" t="s">
        <v>19</v>
      </c>
      <c r="G329" s="1" t="s">
        <v>357</v>
      </c>
      <c r="H329" s="1" t="s">
        <v>352</v>
      </c>
      <c r="I329" s="1" t="s">
        <v>22</v>
      </c>
      <c r="J329" s="3">
        <v>-912064</v>
      </c>
      <c r="K329" s="1" t="s">
        <v>249</v>
      </c>
      <c r="L329" s="1" t="s">
        <v>22</v>
      </c>
      <c r="M329" s="1" t="s">
        <v>22</v>
      </c>
      <c r="N329" s="1" t="s">
        <v>571</v>
      </c>
      <c r="O329" s="2">
        <v>43159</v>
      </c>
      <c r="P329" s="2">
        <v>43173</v>
      </c>
      <c r="Q329" s="1" t="s">
        <v>23</v>
      </c>
    </row>
    <row r="330" spans="1:17" x14ac:dyDescent="0.25">
      <c r="A330" s="1" t="s">
        <v>41</v>
      </c>
      <c r="B330" s="1" t="s">
        <v>25</v>
      </c>
      <c r="C330" s="1" t="s">
        <v>244</v>
      </c>
      <c r="D330" s="1" t="s">
        <v>358</v>
      </c>
      <c r="E330" s="1" t="s">
        <v>32</v>
      </c>
      <c r="F330" s="1" t="s">
        <v>19</v>
      </c>
      <c r="G330" s="1" t="s">
        <v>357</v>
      </c>
      <c r="H330" s="1" t="s">
        <v>352</v>
      </c>
      <c r="I330" s="1" t="s">
        <v>22</v>
      </c>
      <c r="J330" s="3">
        <v>31793</v>
      </c>
      <c r="K330" s="1" t="s">
        <v>249</v>
      </c>
      <c r="L330" s="1" t="s">
        <v>22</v>
      </c>
      <c r="M330" s="1" t="s">
        <v>22</v>
      </c>
      <c r="N330" s="1" t="s">
        <v>244</v>
      </c>
      <c r="O330" s="2">
        <v>43159</v>
      </c>
      <c r="P330" s="2">
        <v>43173</v>
      </c>
      <c r="Q330" s="1" t="s">
        <v>23</v>
      </c>
    </row>
    <row r="331" spans="1:17" x14ac:dyDescent="0.25">
      <c r="A331" s="1" t="s">
        <v>41</v>
      </c>
      <c r="B331" s="1" t="s">
        <v>25</v>
      </c>
      <c r="C331" s="1" t="s">
        <v>244</v>
      </c>
      <c r="D331" s="1" t="s">
        <v>542</v>
      </c>
      <c r="E331" s="1" t="s">
        <v>543</v>
      </c>
      <c r="F331" s="1" t="s">
        <v>19</v>
      </c>
      <c r="G331" s="1" t="s">
        <v>357</v>
      </c>
      <c r="H331" s="1" t="s">
        <v>352</v>
      </c>
      <c r="I331" s="1" t="s">
        <v>22</v>
      </c>
      <c r="J331" s="3">
        <v>2142</v>
      </c>
      <c r="K331" s="1" t="s">
        <v>249</v>
      </c>
      <c r="L331" s="1" t="s">
        <v>22</v>
      </c>
      <c r="M331" s="1" t="s">
        <v>22</v>
      </c>
      <c r="N331" s="1" t="s">
        <v>244</v>
      </c>
      <c r="O331" s="2">
        <v>43159</v>
      </c>
      <c r="P331" s="2">
        <v>43173</v>
      </c>
      <c r="Q331" s="1" t="s">
        <v>23</v>
      </c>
    </row>
    <row r="332" spans="1:17" x14ac:dyDescent="0.25">
      <c r="A332" s="1" t="s">
        <v>41</v>
      </c>
      <c r="B332" s="1" t="s">
        <v>25</v>
      </c>
      <c r="C332" s="1" t="s">
        <v>244</v>
      </c>
      <c r="D332" s="1" t="s">
        <v>537</v>
      </c>
      <c r="E332" s="1" t="s">
        <v>538</v>
      </c>
      <c r="F332" s="1" t="s">
        <v>19</v>
      </c>
      <c r="G332" s="1" t="s">
        <v>357</v>
      </c>
      <c r="H332" s="1" t="s">
        <v>352</v>
      </c>
      <c r="I332" s="1" t="s">
        <v>22</v>
      </c>
      <c r="J332" s="3">
        <v>313713</v>
      </c>
      <c r="K332" s="1" t="s">
        <v>249</v>
      </c>
      <c r="L332" s="1" t="s">
        <v>22</v>
      </c>
      <c r="M332" s="1" t="s">
        <v>22</v>
      </c>
      <c r="N332" s="1" t="s">
        <v>244</v>
      </c>
      <c r="O332" s="2">
        <v>43159</v>
      </c>
      <c r="P332" s="2">
        <v>43173</v>
      </c>
      <c r="Q332" s="1" t="s">
        <v>23</v>
      </c>
    </row>
    <row r="333" spans="1:17" x14ac:dyDescent="0.25">
      <c r="A333" s="1" t="s">
        <v>41</v>
      </c>
      <c r="B333" s="1" t="s">
        <v>25</v>
      </c>
      <c r="C333" s="1" t="s">
        <v>244</v>
      </c>
      <c r="D333" s="1" t="s">
        <v>540</v>
      </c>
      <c r="E333" s="1" t="s">
        <v>541</v>
      </c>
      <c r="F333" s="1" t="s">
        <v>19</v>
      </c>
      <c r="G333" s="1" t="s">
        <v>357</v>
      </c>
      <c r="H333" s="1" t="s">
        <v>352</v>
      </c>
      <c r="I333" s="1" t="s">
        <v>22</v>
      </c>
      <c r="J333" s="3">
        <v>94444</v>
      </c>
      <c r="K333" s="1" t="s">
        <v>247</v>
      </c>
      <c r="L333" s="1" t="s">
        <v>22</v>
      </c>
      <c r="M333" s="1" t="s">
        <v>22</v>
      </c>
      <c r="N333" s="1" t="s">
        <v>244</v>
      </c>
      <c r="O333" s="2">
        <v>43159</v>
      </c>
      <c r="P333" s="2">
        <v>43173</v>
      </c>
      <c r="Q333" s="1" t="s">
        <v>23</v>
      </c>
    </row>
    <row r="334" spans="1:17" x14ac:dyDescent="0.25">
      <c r="A334" s="1" t="s">
        <v>41</v>
      </c>
      <c r="B334" s="1" t="s">
        <v>570</v>
      </c>
      <c r="C334" s="1" t="s">
        <v>571</v>
      </c>
      <c r="D334" s="1" t="s">
        <v>572</v>
      </c>
      <c r="E334" s="1" t="s">
        <v>570</v>
      </c>
      <c r="F334" s="1" t="s">
        <v>19</v>
      </c>
      <c r="G334" s="1" t="s">
        <v>357</v>
      </c>
      <c r="H334" s="1" t="s">
        <v>352</v>
      </c>
      <c r="I334" s="1" t="s">
        <v>22</v>
      </c>
      <c r="J334" s="3">
        <v>-384313</v>
      </c>
      <c r="K334" s="1" t="s">
        <v>247</v>
      </c>
      <c r="L334" s="1" t="s">
        <v>22</v>
      </c>
      <c r="M334" s="1" t="s">
        <v>22</v>
      </c>
      <c r="N334" s="1" t="s">
        <v>571</v>
      </c>
      <c r="O334" s="2">
        <v>43159</v>
      </c>
      <c r="P334" s="2">
        <v>43173</v>
      </c>
      <c r="Q334" s="1" t="s">
        <v>23</v>
      </c>
    </row>
    <row r="335" spans="1:17" x14ac:dyDescent="0.25">
      <c r="A335" s="1" t="s">
        <v>41</v>
      </c>
      <c r="B335" s="1" t="s">
        <v>25</v>
      </c>
      <c r="C335" s="1" t="s">
        <v>244</v>
      </c>
      <c r="D335" s="1" t="s">
        <v>358</v>
      </c>
      <c r="E335" s="1" t="s">
        <v>32</v>
      </c>
      <c r="F335" s="1" t="s">
        <v>19</v>
      </c>
      <c r="G335" s="1" t="s">
        <v>357</v>
      </c>
      <c r="H335" s="1" t="s">
        <v>352</v>
      </c>
      <c r="I335" s="1" t="s">
        <v>22</v>
      </c>
      <c r="J335" s="3">
        <v>15039</v>
      </c>
      <c r="K335" s="1" t="s">
        <v>247</v>
      </c>
      <c r="L335" s="1" t="s">
        <v>22</v>
      </c>
      <c r="M335" s="1" t="s">
        <v>22</v>
      </c>
      <c r="N335" s="1" t="s">
        <v>244</v>
      </c>
      <c r="O335" s="2">
        <v>43159</v>
      </c>
      <c r="P335" s="2">
        <v>43173</v>
      </c>
      <c r="Q335" s="1" t="s">
        <v>23</v>
      </c>
    </row>
    <row r="336" spans="1:17" x14ac:dyDescent="0.25">
      <c r="A336" s="1" t="s">
        <v>41</v>
      </c>
      <c r="B336" s="1" t="s">
        <v>25</v>
      </c>
      <c r="C336" s="1" t="s">
        <v>244</v>
      </c>
      <c r="D336" s="1" t="s">
        <v>534</v>
      </c>
      <c r="E336" s="1" t="s">
        <v>535</v>
      </c>
      <c r="F336" s="1" t="s">
        <v>19</v>
      </c>
      <c r="G336" s="1" t="s">
        <v>357</v>
      </c>
      <c r="H336" s="1" t="s">
        <v>352</v>
      </c>
      <c r="I336" s="1" t="s">
        <v>22</v>
      </c>
      <c r="J336" s="3">
        <v>35794</v>
      </c>
      <c r="K336" s="1" t="s">
        <v>247</v>
      </c>
      <c r="L336" s="1" t="s">
        <v>22</v>
      </c>
      <c r="M336" s="1" t="s">
        <v>22</v>
      </c>
      <c r="N336" s="1" t="s">
        <v>244</v>
      </c>
      <c r="O336" s="2">
        <v>43159</v>
      </c>
      <c r="P336" s="2">
        <v>43173</v>
      </c>
      <c r="Q336" s="1" t="s">
        <v>23</v>
      </c>
    </row>
    <row r="337" spans="1:17" x14ac:dyDescent="0.25">
      <c r="A337" s="1" t="s">
        <v>41</v>
      </c>
      <c r="B337" s="1" t="s">
        <v>25</v>
      </c>
      <c r="C337" s="1" t="s">
        <v>244</v>
      </c>
      <c r="D337" s="1" t="s">
        <v>359</v>
      </c>
      <c r="E337" s="1" t="s">
        <v>18</v>
      </c>
      <c r="F337" s="1" t="s">
        <v>19</v>
      </c>
      <c r="G337" s="1" t="s">
        <v>357</v>
      </c>
      <c r="H337" s="1" t="s">
        <v>352</v>
      </c>
      <c r="I337" s="1" t="s">
        <v>22</v>
      </c>
      <c r="J337" s="3">
        <v>18384</v>
      </c>
      <c r="K337" s="1" t="s">
        <v>247</v>
      </c>
      <c r="L337" s="1" t="s">
        <v>22</v>
      </c>
      <c r="M337" s="1" t="s">
        <v>22</v>
      </c>
      <c r="N337" s="1" t="s">
        <v>244</v>
      </c>
      <c r="O337" s="2">
        <v>43159</v>
      </c>
      <c r="P337" s="2">
        <v>43173</v>
      </c>
      <c r="Q337" s="1" t="s">
        <v>23</v>
      </c>
    </row>
    <row r="338" spans="1:17" x14ac:dyDescent="0.25">
      <c r="A338" s="1" t="s">
        <v>41</v>
      </c>
      <c r="B338" s="1" t="s">
        <v>25</v>
      </c>
      <c r="C338" s="1" t="s">
        <v>244</v>
      </c>
      <c r="D338" s="1" t="s">
        <v>536</v>
      </c>
      <c r="E338" s="1" t="s">
        <v>71</v>
      </c>
      <c r="F338" s="1" t="s">
        <v>19</v>
      </c>
      <c r="G338" s="1" t="s">
        <v>357</v>
      </c>
      <c r="H338" s="1" t="s">
        <v>352</v>
      </c>
      <c r="I338" s="1" t="s">
        <v>22</v>
      </c>
      <c r="J338" s="3">
        <v>43360</v>
      </c>
      <c r="K338" s="1" t="s">
        <v>247</v>
      </c>
      <c r="L338" s="1" t="s">
        <v>22</v>
      </c>
      <c r="M338" s="1" t="s">
        <v>22</v>
      </c>
      <c r="N338" s="1" t="s">
        <v>244</v>
      </c>
      <c r="O338" s="2">
        <v>43159</v>
      </c>
      <c r="P338" s="2">
        <v>43173</v>
      </c>
      <c r="Q338" s="1" t="s">
        <v>23</v>
      </c>
    </row>
    <row r="339" spans="1:17" x14ac:dyDescent="0.25">
      <c r="A339" s="1" t="s">
        <v>41</v>
      </c>
      <c r="B339" s="1" t="s">
        <v>25</v>
      </c>
      <c r="C339" s="1" t="s">
        <v>244</v>
      </c>
      <c r="D339" s="1" t="s">
        <v>539</v>
      </c>
      <c r="E339" s="1" t="s">
        <v>376</v>
      </c>
      <c r="F339" s="1" t="s">
        <v>19</v>
      </c>
      <c r="G339" s="1" t="s">
        <v>357</v>
      </c>
      <c r="H339" s="1" t="s">
        <v>352</v>
      </c>
      <c r="I339" s="1" t="s">
        <v>22</v>
      </c>
      <c r="J339" s="3">
        <v>38201</v>
      </c>
      <c r="K339" s="1" t="s">
        <v>247</v>
      </c>
      <c r="L339" s="1" t="s">
        <v>22</v>
      </c>
      <c r="M339" s="1" t="s">
        <v>22</v>
      </c>
      <c r="N339" s="1" t="s">
        <v>244</v>
      </c>
      <c r="O339" s="2">
        <v>43159</v>
      </c>
      <c r="P339" s="2">
        <v>43173</v>
      </c>
      <c r="Q339" s="1" t="s">
        <v>23</v>
      </c>
    </row>
    <row r="340" spans="1:17" x14ac:dyDescent="0.25">
      <c r="A340" s="1" t="s">
        <v>41</v>
      </c>
      <c r="B340" s="1" t="s">
        <v>25</v>
      </c>
      <c r="C340" s="1" t="s">
        <v>244</v>
      </c>
      <c r="D340" s="1" t="s">
        <v>537</v>
      </c>
      <c r="E340" s="1" t="s">
        <v>538</v>
      </c>
      <c r="F340" s="1" t="s">
        <v>19</v>
      </c>
      <c r="G340" s="1" t="s">
        <v>357</v>
      </c>
      <c r="H340" s="1" t="s">
        <v>352</v>
      </c>
      <c r="I340" s="1" t="s">
        <v>22</v>
      </c>
      <c r="J340" s="3">
        <v>136850</v>
      </c>
      <c r="K340" s="1" t="s">
        <v>247</v>
      </c>
      <c r="L340" s="1" t="s">
        <v>22</v>
      </c>
      <c r="M340" s="1" t="s">
        <v>22</v>
      </c>
      <c r="N340" s="1" t="s">
        <v>244</v>
      </c>
      <c r="O340" s="2">
        <v>43159</v>
      </c>
      <c r="P340" s="2">
        <v>43173</v>
      </c>
      <c r="Q340" s="1" t="s">
        <v>23</v>
      </c>
    </row>
    <row r="341" spans="1:17" x14ac:dyDescent="0.25">
      <c r="A341" s="1" t="s">
        <v>41</v>
      </c>
      <c r="B341" s="1" t="s">
        <v>25</v>
      </c>
      <c r="C341" s="1" t="s">
        <v>244</v>
      </c>
      <c r="D341" s="1" t="s">
        <v>542</v>
      </c>
      <c r="E341" s="1" t="s">
        <v>543</v>
      </c>
      <c r="F341" s="1" t="s">
        <v>19</v>
      </c>
      <c r="G341" s="1" t="s">
        <v>357</v>
      </c>
      <c r="H341" s="1" t="s">
        <v>352</v>
      </c>
      <c r="I341" s="1" t="s">
        <v>22</v>
      </c>
      <c r="J341" s="3">
        <v>958</v>
      </c>
      <c r="K341" s="1" t="s">
        <v>247</v>
      </c>
      <c r="L341" s="1" t="s">
        <v>22</v>
      </c>
      <c r="M341" s="1" t="s">
        <v>22</v>
      </c>
      <c r="N341" s="1" t="s">
        <v>244</v>
      </c>
      <c r="O341" s="2">
        <v>43159</v>
      </c>
      <c r="P341" s="2">
        <v>43173</v>
      </c>
      <c r="Q341" s="1" t="s">
        <v>23</v>
      </c>
    </row>
    <row r="342" spans="1:17" x14ac:dyDescent="0.25">
      <c r="A342" s="1" t="s">
        <v>41</v>
      </c>
      <c r="B342" s="1" t="s">
        <v>25</v>
      </c>
      <c r="C342" s="1" t="s">
        <v>244</v>
      </c>
      <c r="D342" s="1" t="s">
        <v>548</v>
      </c>
      <c r="E342" s="1" t="s">
        <v>549</v>
      </c>
      <c r="F342" s="1" t="s">
        <v>19</v>
      </c>
      <c r="G342" s="1" t="s">
        <v>357</v>
      </c>
      <c r="H342" s="1" t="s">
        <v>352</v>
      </c>
      <c r="I342" s="1" t="s">
        <v>22</v>
      </c>
      <c r="J342" s="3">
        <v>1283</v>
      </c>
      <c r="K342" s="1" t="s">
        <v>247</v>
      </c>
      <c r="L342" s="1" t="s">
        <v>22</v>
      </c>
      <c r="M342" s="1" t="s">
        <v>22</v>
      </c>
      <c r="N342" s="1" t="s">
        <v>244</v>
      </c>
      <c r="O342" s="2">
        <v>43159</v>
      </c>
      <c r="P342" s="2">
        <v>43173</v>
      </c>
      <c r="Q342" s="1" t="s">
        <v>23</v>
      </c>
    </row>
    <row r="343" spans="1:17" x14ac:dyDescent="0.25">
      <c r="A343" s="1" t="s">
        <v>41</v>
      </c>
      <c r="B343" s="1" t="s">
        <v>25</v>
      </c>
      <c r="C343" s="1" t="s">
        <v>244</v>
      </c>
      <c r="D343" s="1" t="s">
        <v>540</v>
      </c>
      <c r="E343" s="1" t="s">
        <v>541</v>
      </c>
      <c r="F343" s="1" t="s">
        <v>19</v>
      </c>
      <c r="G343" s="1" t="s">
        <v>357</v>
      </c>
      <c r="H343" s="1" t="s">
        <v>352</v>
      </c>
      <c r="I343" s="1" t="s">
        <v>22</v>
      </c>
      <c r="J343" s="3">
        <v>65420</v>
      </c>
      <c r="K343" s="1" t="s">
        <v>245</v>
      </c>
      <c r="L343" s="1" t="s">
        <v>22</v>
      </c>
      <c r="M343" s="1" t="s">
        <v>22</v>
      </c>
      <c r="N343" s="1" t="s">
        <v>244</v>
      </c>
      <c r="O343" s="2">
        <v>43159</v>
      </c>
      <c r="P343" s="2">
        <v>43173</v>
      </c>
      <c r="Q343" s="1" t="s">
        <v>23</v>
      </c>
    </row>
    <row r="344" spans="1:17" x14ac:dyDescent="0.25">
      <c r="A344" s="1" t="s">
        <v>41</v>
      </c>
      <c r="B344" s="1" t="s">
        <v>25</v>
      </c>
      <c r="C344" s="1" t="s">
        <v>244</v>
      </c>
      <c r="D344" s="1" t="s">
        <v>548</v>
      </c>
      <c r="E344" s="1" t="s">
        <v>549</v>
      </c>
      <c r="F344" s="1" t="s">
        <v>19</v>
      </c>
      <c r="G344" s="1" t="s">
        <v>357</v>
      </c>
      <c r="H344" s="1" t="s">
        <v>352</v>
      </c>
      <c r="I344" s="1" t="s">
        <v>22</v>
      </c>
      <c r="J344" s="3">
        <v>502</v>
      </c>
      <c r="K344" s="1" t="s">
        <v>264</v>
      </c>
      <c r="L344" s="1" t="s">
        <v>22</v>
      </c>
      <c r="M344" s="1" t="s">
        <v>22</v>
      </c>
      <c r="N344" s="1" t="s">
        <v>244</v>
      </c>
      <c r="O344" s="2">
        <v>43159</v>
      </c>
      <c r="P344" s="2">
        <v>43173</v>
      </c>
      <c r="Q344" s="1" t="s">
        <v>23</v>
      </c>
    </row>
    <row r="345" spans="1:17" x14ac:dyDescent="0.25">
      <c r="A345" s="1" t="s">
        <v>41</v>
      </c>
      <c r="B345" s="1" t="s">
        <v>25</v>
      </c>
      <c r="C345" s="1" t="s">
        <v>244</v>
      </c>
      <c r="D345" s="1" t="s">
        <v>539</v>
      </c>
      <c r="E345" s="1" t="s">
        <v>376</v>
      </c>
      <c r="F345" s="1" t="s">
        <v>19</v>
      </c>
      <c r="G345" s="1" t="s">
        <v>357</v>
      </c>
      <c r="H345" s="1" t="s">
        <v>352</v>
      </c>
      <c r="I345" s="1" t="s">
        <v>22</v>
      </c>
      <c r="J345" s="3">
        <v>12930</v>
      </c>
      <c r="K345" s="1" t="s">
        <v>265</v>
      </c>
      <c r="L345" s="1" t="s">
        <v>22</v>
      </c>
      <c r="M345" s="1" t="s">
        <v>22</v>
      </c>
      <c r="N345" s="1" t="s">
        <v>244</v>
      </c>
      <c r="O345" s="2">
        <v>43159</v>
      </c>
      <c r="P345" s="2">
        <v>43173</v>
      </c>
      <c r="Q345" s="1" t="s">
        <v>23</v>
      </c>
    </row>
    <row r="346" spans="1:17" x14ac:dyDescent="0.25">
      <c r="A346" s="1" t="s">
        <v>41</v>
      </c>
      <c r="B346" s="1" t="s">
        <v>570</v>
      </c>
      <c r="C346" s="1" t="s">
        <v>571</v>
      </c>
      <c r="D346" s="1" t="s">
        <v>572</v>
      </c>
      <c r="E346" s="1" t="s">
        <v>570</v>
      </c>
      <c r="F346" s="1" t="s">
        <v>19</v>
      </c>
      <c r="G346" s="1" t="s">
        <v>357</v>
      </c>
      <c r="H346" s="1" t="s">
        <v>352</v>
      </c>
      <c r="I346" s="1" t="s">
        <v>22</v>
      </c>
      <c r="J346" s="3">
        <v>-271234</v>
      </c>
      <c r="K346" s="1" t="s">
        <v>245</v>
      </c>
      <c r="L346" s="1" t="s">
        <v>22</v>
      </c>
      <c r="M346" s="1" t="s">
        <v>22</v>
      </c>
      <c r="N346" s="1" t="s">
        <v>571</v>
      </c>
      <c r="O346" s="2">
        <v>43159</v>
      </c>
      <c r="P346" s="2">
        <v>43173</v>
      </c>
      <c r="Q346" s="1" t="s">
        <v>23</v>
      </c>
    </row>
    <row r="347" spans="1:17" x14ac:dyDescent="0.25">
      <c r="A347" s="1" t="s">
        <v>41</v>
      </c>
      <c r="B347" s="1" t="s">
        <v>25</v>
      </c>
      <c r="C347" s="1" t="s">
        <v>244</v>
      </c>
      <c r="D347" s="1" t="s">
        <v>536</v>
      </c>
      <c r="E347" s="1" t="s">
        <v>71</v>
      </c>
      <c r="F347" s="1" t="s">
        <v>19</v>
      </c>
      <c r="G347" s="1" t="s">
        <v>357</v>
      </c>
      <c r="H347" s="1" t="s">
        <v>352</v>
      </c>
      <c r="I347" s="1" t="s">
        <v>22</v>
      </c>
      <c r="J347" s="3">
        <v>38958</v>
      </c>
      <c r="K347" s="1" t="s">
        <v>245</v>
      </c>
      <c r="L347" s="1" t="s">
        <v>22</v>
      </c>
      <c r="M347" s="1" t="s">
        <v>22</v>
      </c>
      <c r="N347" s="1" t="s">
        <v>244</v>
      </c>
      <c r="O347" s="2">
        <v>43159</v>
      </c>
      <c r="P347" s="2">
        <v>43173</v>
      </c>
      <c r="Q347" s="1" t="s">
        <v>23</v>
      </c>
    </row>
    <row r="348" spans="1:17" x14ac:dyDescent="0.25">
      <c r="A348" s="1" t="s">
        <v>41</v>
      </c>
      <c r="B348" s="1" t="s">
        <v>25</v>
      </c>
      <c r="C348" s="1" t="s">
        <v>244</v>
      </c>
      <c r="D348" s="1" t="s">
        <v>534</v>
      </c>
      <c r="E348" s="1" t="s">
        <v>535</v>
      </c>
      <c r="F348" s="1" t="s">
        <v>19</v>
      </c>
      <c r="G348" s="1" t="s">
        <v>357</v>
      </c>
      <c r="H348" s="1" t="s">
        <v>352</v>
      </c>
      <c r="I348" s="1" t="s">
        <v>22</v>
      </c>
      <c r="J348" s="3">
        <v>13205</v>
      </c>
      <c r="K348" s="1" t="s">
        <v>264</v>
      </c>
      <c r="L348" s="1" t="s">
        <v>22</v>
      </c>
      <c r="M348" s="1" t="s">
        <v>22</v>
      </c>
      <c r="N348" s="1" t="s">
        <v>244</v>
      </c>
      <c r="O348" s="2">
        <v>43159</v>
      </c>
      <c r="P348" s="2">
        <v>43173</v>
      </c>
      <c r="Q348" s="1" t="s">
        <v>23</v>
      </c>
    </row>
    <row r="349" spans="1:17" x14ac:dyDescent="0.25">
      <c r="A349" s="1" t="s">
        <v>41</v>
      </c>
      <c r="B349" s="1" t="s">
        <v>25</v>
      </c>
      <c r="C349" s="1" t="s">
        <v>244</v>
      </c>
      <c r="D349" s="1" t="s">
        <v>359</v>
      </c>
      <c r="E349" s="1" t="s">
        <v>18</v>
      </c>
      <c r="F349" s="1" t="s">
        <v>19</v>
      </c>
      <c r="G349" s="1" t="s">
        <v>357</v>
      </c>
      <c r="H349" s="1" t="s">
        <v>352</v>
      </c>
      <c r="I349" s="1" t="s">
        <v>22</v>
      </c>
      <c r="J349" s="3">
        <v>5932</v>
      </c>
      <c r="K349" s="1" t="s">
        <v>264</v>
      </c>
      <c r="L349" s="1" t="s">
        <v>22</v>
      </c>
      <c r="M349" s="1" t="s">
        <v>22</v>
      </c>
      <c r="N349" s="1" t="s">
        <v>244</v>
      </c>
      <c r="O349" s="2">
        <v>43159</v>
      </c>
      <c r="P349" s="2">
        <v>43173</v>
      </c>
      <c r="Q349" s="1" t="s">
        <v>23</v>
      </c>
    </row>
    <row r="350" spans="1:17" x14ac:dyDescent="0.25">
      <c r="A350" s="1" t="s">
        <v>41</v>
      </c>
      <c r="B350" s="1" t="s">
        <v>25</v>
      </c>
      <c r="C350" s="1" t="s">
        <v>244</v>
      </c>
      <c r="D350" s="1" t="s">
        <v>358</v>
      </c>
      <c r="E350" s="1" t="s">
        <v>32</v>
      </c>
      <c r="F350" s="1" t="s">
        <v>19</v>
      </c>
      <c r="G350" s="1" t="s">
        <v>357</v>
      </c>
      <c r="H350" s="1" t="s">
        <v>352</v>
      </c>
      <c r="I350" s="1" t="s">
        <v>22</v>
      </c>
      <c r="J350" s="3">
        <v>5272</v>
      </c>
      <c r="K350" s="1" t="s">
        <v>265</v>
      </c>
      <c r="L350" s="1" t="s">
        <v>22</v>
      </c>
      <c r="M350" s="1" t="s">
        <v>22</v>
      </c>
      <c r="N350" s="1" t="s">
        <v>244</v>
      </c>
      <c r="O350" s="2">
        <v>43159</v>
      </c>
      <c r="P350" s="2">
        <v>43173</v>
      </c>
      <c r="Q350" s="1" t="s">
        <v>23</v>
      </c>
    </row>
    <row r="351" spans="1:17" x14ac:dyDescent="0.25">
      <c r="A351" s="1" t="s">
        <v>41</v>
      </c>
      <c r="B351" s="1" t="s">
        <v>25</v>
      </c>
      <c r="C351" s="1" t="s">
        <v>244</v>
      </c>
      <c r="D351" s="1" t="s">
        <v>358</v>
      </c>
      <c r="E351" s="1" t="s">
        <v>32</v>
      </c>
      <c r="F351" s="1" t="s">
        <v>19</v>
      </c>
      <c r="G351" s="1" t="s">
        <v>357</v>
      </c>
      <c r="H351" s="1" t="s">
        <v>352</v>
      </c>
      <c r="I351" s="1" t="s">
        <v>22</v>
      </c>
      <c r="J351" s="3">
        <v>15437</v>
      </c>
      <c r="K351" s="1" t="s">
        <v>245</v>
      </c>
      <c r="L351" s="1" t="s">
        <v>22</v>
      </c>
      <c r="M351" s="1" t="s">
        <v>22</v>
      </c>
      <c r="N351" s="1" t="s">
        <v>244</v>
      </c>
      <c r="O351" s="2">
        <v>43159</v>
      </c>
      <c r="P351" s="2">
        <v>43173</v>
      </c>
      <c r="Q351" s="1" t="s">
        <v>23</v>
      </c>
    </row>
    <row r="352" spans="1:17" x14ac:dyDescent="0.25">
      <c r="A352" s="1" t="s">
        <v>41</v>
      </c>
      <c r="B352" s="1" t="s">
        <v>25</v>
      </c>
      <c r="C352" s="1" t="s">
        <v>244</v>
      </c>
      <c r="D352" s="1" t="s">
        <v>542</v>
      </c>
      <c r="E352" s="1" t="s">
        <v>543</v>
      </c>
      <c r="F352" s="1" t="s">
        <v>19</v>
      </c>
      <c r="G352" s="1" t="s">
        <v>357</v>
      </c>
      <c r="H352" s="1" t="s">
        <v>352</v>
      </c>
      <c r="I352" s="1" t="s">
        <v>22</v>
      </c>
      <c r="J352" s="3">
        <v>421</v>
      </c>
      <c r="K352" s="1" t="s">
        <v>264</v>
      </c>
      <c r="L352" s="1" t="s">
        <v>22</v>
      </c>
      <c r="M352" s="1" t="s">
        <v>22</v>
      </c>
      <c r="N352" s="1" t="s">
        <v>244</v>
      </c>
      <c r="O352" s="2">
        <v>43159</v>
      </c>
      <c r="P352" s="2">
        <v>43173</v>
      </c>
      <c r="Q352" s="1" t="s">
        <v>23</v>
      </c>
    </row>
    <row r="353" spans="1:17" x14ac:dyDescent="0.25">
      <c r="A353" s="1" t="s">
        <v>41</v>
      </c>
      <c r="B353" s="1" t="s">
        <v>25</v>
      </c>
      <c r="C353" s="1" t="s">
        <v>244</v>
      </c>
      <c r="D353" s="1" t="s">
        <v>540</v>
      </c>
      <c r="E353" s="1" t="s">
        <v>541</v>
      </c>
      <c r="F353" s="1" t="s">
        <v>19</v>
      </c>
      <c r="G353" s="1" t="s">
        <v>357</v>
      </c>
      <c r="H353" s="1" t="s">
        <v>352</v>
      </c>
      <c r="I353" s="1" t="s">
        <v>22</v>
      </c>
      <c r="J353" s="3">
        <v>30603</v>
      </c>
      <c r="K353" s="1" t="s">
        <v>265</v>
      </c>
      <c r="L353" s="1" t="s">
        <v>22</v>
      </c>
      <c r="M353" s="1" t="s">
        <v>22</v>
      </c>
      <c r="N353" s="1" t="s">
        <v>244</v>
      </c>
      <c r="O353" s="2">
        <v>43159</v>
      </c>
      <c r="P353" s="2">
        <v>43173</v>
      </c>
      <c r="Q353" s="1" t="s">
        <v>23</v>
      </c>
    </row>
    <row r="354" spans="1:17" x14ac:dyDescent="0.25">
      <c r="A354" s="1" t="s">
        <v>41</v>
      </c>
      <c r="B354" s="1" t="s">
        <v>570</v>
      </c>
      <c r="C354" s="1" t="s">
        <v>571</v>
      </c>
      <c r="D354" s="1" t="s">
        <v>572</v>
      </c>
      <c r="E354" s="1" t="s">
        <v>570</v>
      </c>
      <c r="F354" s="1" t="s">
        <v>19</v>
      </c>
      <c r="G354" s="1" t="s">
        <v>357</v>
      </c>
      <c r="H354" s="1" t="s">
        <v>352</v>
      </c>
      <c r="I354" s="1" t="s">
        <v>22</v>
      </c>
      <c r="J354" s="3">
        <v>-122243</v>
      </c>
      <c r="K354" s="1" t="s">
        <v>265</v>
      </c>
      <c r="L354" s="1" t="s">
        <v>22</v>
      </c>
      <c r="M354" s="1" t="s">
        <v>22</v>
      </c>
      <c r="N354" s="1" t="s">
        <v>571</v>
      </c>
      <c r="O354" s="2">
        <v>43159</v>
      </c>
      <c r="P354" s="2">
        <v>43173</v>
      </c>
      <c r="Q354" s="1" t="s">
        <v>23</v>
      </c>
    </row>
    <row r="355" spans="1:17" x14ac:dyDescent="0.25">
      <c r="A355" s="1" t="s">
        <v>41</v>
      </c>
      <c r="B355" s="1" t="s">
        <v>25</v>
      </c>
      <c r="C355" s="1" t="s">
        <v>244</v>
      </c>
      <c r="D355" s="1" t="s">
        <v>534</v>
      </c>
      <c r="E355" s="1" t="s">
        <v>535</v>
      </c>
      <c r="F355" s="1" t="s">
        <v>19</v>
      </c>
      <c r="G355" s="1" t="s">
        <v>357</v>
      </c>
      <c r="H355" s="1" t="s">
        <v>352</v>
      </c>
      <c r="I355" s="1" t="s">
        <v>22</v>
      </c>
      <c r="J355" s="3">
        <v>82742</v>
      </c>
      <c r="K355" s="1" t="s">
        <v>249</v>
      </c>
      <c r="L355" s="1" t="s">
        <v>22</v>
      </c>
      <c r="M355" s="1" t="s">
        <v>22</v>
      </c>
      <c r="N355" s="1" t="s">
        <v>244</v>
      </c>
      <c r="O355" s="2">
        <v>43159</v>
      </c>
      <c r="P355" s="2">
        <v>43173</v>
      </c>
      <c r="Q355" s="1" t="s">
        <v>23</v>
      </c>
    </row>
    <row r="356" spans="1:17" x14ac:dyDescent="0.25">
      <c r="A356" s="1" t="s">
        <v>41</v>
      </c>
      <c r="B356" s="1" t="s">
        <v>25</v>
      </c>
      <c r="C356" s="1" t="s">
        <v>244</v>
      </c>
      <c r="D356" s="1" t="s">
        <v>359</v>
      </c>
      <c r="E356" s="1" t="s">
        <v>18</v>
      </c>
      <c r="F356" s="1" t="s">
        <v>19</v>
      </c>
      <c r="G356" s="1" t="s">
        <v>357</v>
      </c>
      <c r="H356" s="1" t="s">
        <v>352</v>
      </c>
      <c r="I356" s="1" t="s">
        <v>22</v>
      </c>
      <c r="J356" s="3">
        <v>36545</v>
      </c>
      <c r="K356" s="1" t="s">
        <v>249</v>
      </c>
      <c r="L356" s="1" t="s">
        <v>22</v>
      </c>
      <c r="M356" s="1" t="s">
        <v>22</v>
      </c>
      <c r="N356" s="1" t="s">
        <v>244</v>
      </c>
      <c r="O356" s="2">
        <v>43159</v>
      </c>
      <c r="P356" s="2">
        <v>43173</v>
      </c>
      <c r="Q356" s="1" t="s">
        <v>23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5"/>
  <sheetViews>
    <sheetView workbookViewId="0">
      <selection activeCell="B4" sqref="B4"/>
    </sheetView>
  </sheetViews>
  <sheetFormatPr defaultRowHeight="12.75" x14ac:dyDescent="0.2"/>
  <cols>
    <col min="1" max="1" width="23" style="341" customWidth="1"/>
    <col min="2" max="2" width="14.5703125" style="127" customWidth="1"/>
    <col min="3" max="3" width="12.7109375" style="127" customWidth="1"/>
    <col min="4" max="4" width="13.5703125" style="341" customWidth="1"/>
    <col min="5" max="5" width="15.5703125" style="341" bestFit="1" customWidth="1"/>
    <col min="6" max="6" width="40.7109375" style="341" customWidth="1"/>
    <col min="7" max="9" width="1.7109375" style="341" customWidth="1"/>
    <col min="10" max="10" width="12.7109375" style="127" customWidth="1"/>
    <col min="11" max="14" width="7.7109375" style="352" customWidth="1"/>
    <col min="15" max="15" width="7.7109375" style="341" customWidth="1"/>
    <col min="16" max="17" width="10.7109375" style="341" customWidth="1"/>
    <col min="18" max="18" width="11.5703125" style="341" bestFit="1" customWidth="1"/>
    <col min="19" max="19" width="9.140625" style="341"/>
    <col min="20" max="20" width="10.85546875" style="341" bestFit="1" customWidth="1"/>
    <col min="21" max="16384" width="9.140625" style="341"/>
  </cols>
  <sheetData>
    <row r="1" spans="1:20" ht="18" customHeight="1" x14ac:dyDescent="0.35">
      <c r="A1" s="347" t="s">
        <v>1057</v>
      </c>
      <c r="B1" s="348" t="s">
        <v>541</v>
      </c>
      <c r="E1" s="347" t="s">
        <v>1058</v>
      </c>
      <c r="F1" s="95" t="s">
        <v>2147</v>
      </c>
      <c r="J1" s="349">
        <f>SUBTOTAL(9,B12:B16)</f>
        <v>259928</v>
      </c>
      <c r="K1" s="350" t="s">
        <v>1059</v>
      </c>
      <c r="L1" s="351"/>
    </row>
    <row r="2" spans="1:20" ht="18" customHeight="1" x14ac:dyDescent="0.35">
      <c r="A2" s="347" t="s">
        <v>1060</v>
      </c>
      <c r="B2" s="348" t="s">
        <v>2149</v>
      </c>
      <c r="E2" s="347" t="s">
        <v>1061</v>
      </c>
      <c r="F2" s="353"/>
      <c r="J2" s="354" t="s">
        <v>1062</v>
      </c>
    </row>
    <row r="3" spans="1:20" ht="18" customHeight="1" x14ac:dyDescent="0.35">
      <c r="A3" s="347" t="s">
        <v>1063</v>
      </c>
      <c r="B3" s="355" t="s">
        <v>2116</v>
      </c>
      <c r="E3" s="347" t="s">
        <v>1065</v>
      </c>
      <c r="F3" s="353"/>
      <c r="J3" s="103">
        <f>SUBTOTAL(9,J12:J16)</f>
        <v>0</v>
      </c>
      <c r="K3" s="104">
        <f>SUBTOTAL(3,K12:K16)</f>
        <v>4</v>
      </c>
      <c r="L3" s="105" t="s">
        <v>1066</v>
      </c>
      <c r="M3" s="356">
        <f>LEN(B3)</f>
        <v>21</v>
      </c>
      <c r="N3" s="357" t="s">
        <v>1067</v>
      </c>
      <c r="O3" s="358"/>
      <c r="P3" s="359"/>
      <c r="Q3" s="359"/>
    </row>
    <row r="4" spans="1:20" ht="18" customHeight="1" thickBot="1" x14ac:dyDescent="0.4">
      <c r="A4" s="347" t="s">
        <v>1068</v>
      </c>
      <c r="B4" s="355" t="s">
        <v>41</v>
      </c>
      <c r="E4" s="347" t="s">
        <v>1069</v>
      </c>
      <c r="F4" s="353" t="str">
        <f>+F1</f>
        <v>kstaudt</v>
      </c>
    </row>
    <row r="5" spans="1:20" ht="18" customHeight="1" thickBot="1" x14ac:dyDescent="0.35">
      <c r="A5" s="347" t="s">
        <v>1070</v>
      </c>
      <c r="B5" s="360">
        <v>43555</v>
      </c>
      <c r="F5" s="361" t="s">
        <v>2146</v>
      </c>
      <c r="J5" s="362" t="s">
        <v>1071</v>
      </c>
      <c r="K5" s="363" t="s">
        <v>1072</v>
      </c>
      <c r="L5" s="364"/>
      <c r="M5" s="365"/>
    </row>
    <row r="6" spans="1:20" ht="6" customHeight="1" x14ac:dyDescent="0.2"/>
    <row r="7" spans="1:20" ht="25.5" x14ac:dyDescent="0.2">
      <c r="A7" s="366" t="s">
        <v>1073</v>
      </c>
      <c r="B7" s="367" t="s">
        <v>1074</v>
      </c>
      <c r="C7" s="367" t="s">
        <v>1075</v>
      </c>
      <c r="D7" s="366" t="s">
        <v>1076</v>
      </c>
      <c r="E7" s="366" t="s">
        <v>1077</v>
      </c>
      <c r="F7" s="366" t="s">
        <v>10</v>
      </c>
      <c r="G7" s="368" t="s">
        <v>1078</v>
      </c>
      <c r="H7" s="368" t="s">
        <v>1079</v>
      </c>
      <c r="I7" s="368" t="s">
        <v>1080</v>
      </c>
      <c r="J7" s="367" t="s">
        <v>9</v>
      </c>
      <c r="K7" s="369" t="s">
        <v>1081</v>
      </c>
      <c r="L7" s="369" t="s">
        <v>1082</v>
      </c>
      <c r="M7" s="369" t="s">
        <v>1083</v>
      </c>
      <c r="N7" s="369" t="s">
        <v>1084</v>
      </c>
      <c r="O7" s="369" t="s">
        <v>1085</v>
      </c>
      <c r="P7" s="369" t="s">
        <v>1086</v>
      </c>
      <c r="Q7" s="369" t="s">
        <v>1087</v>
      </c>
      <c r="R7" s="369" t="s">
        <v>1088</v>
      </c>
    </row>
    <row r="8" spans="1:20" x14ac:dyDescent="0.2">
      <c r="A8" s="370" t="str">
        <f t="shared" ref="A8:A15" si="0">UPPER(K8&amp;"-"&amp;L8&amp;"-"&amp;M8&amp;"-"&amp;N8)</f>
        <v>FN00-00000-280R-254P</v>
      </c>
      <c r="B8" s="371">
        <f t="shared" ref="B8:B15" si="1">ROUND(IF($J8&gt;0,$J8,0),2)</f>
        <v>0</v>
      </c>
      <c r="C8" s="371">
        <f t="shared" ref="C8:C15" si="2">ROUND(IF($J8&lt;0,-$J8,0),2)</f>
        <v>0</v>
      </c>
      <c r="D8" s="372"/>
      <c r="E8" s="372"/>
      <c r="F8" s="370" t="str">
        <f>$B$3</f>
        <v>Record change to ARAM</v>
      </c>
      <c r="G8" s="372"/>
      <c r="H8" s="372"/>
      <c r="I8" s="372"/>
      <c r="J8" s="373">
        <f>+ROUND(R8,0)</f>
        <v>0</v>
      </c>
      <c r="K8" s="374" t="s">
        <v>541</v>
      </c>
      <c r="L8" s="374" t="s">
        <v>19</v>
      </c>
      <c r="M8" s="374" t="s">
        <v>357</v>
      </c>
      <c r="N8" s="374" t="s">
        <v>354</v>
      </c>
      <c r="O8" s="372">
        <f t="shared" ref="O8:O15" si="3">LEN(F8)</f>
        <v>21</v>
      </c>
      <c r="R8" s="375">
        <f>+T8*S8</f>
        <v>0</v>
      </c>
      <c r="S8" s="341">
        <v>1</v>
      </c>
      <c r="T8" s="29">
        <f>-'Amortization of Reg Liab Pr'!L5</f>
        <v>0</v>
      </c>
    </row>
    <row r="9" spans="1:20" x14ac:dyDescent="0.2">
      <c r="A9" s="370" t="str">
        <f t="shared" si="0"/>
        <v>FN00-00000-280R-254N</v>
      </c>
      <c r="B9" s="371">
        <f t="shared" si="1"/>
        <v>0</v>
      </c>
      <c r="C9" s="371">
        <f t="shared" si="2"/>
        <v>0</v>
      </c>
      <c r="D9" s="372"/>
      <c r="E9" s="372"/>
      <c r="F9" s="370" t="str">
        <f>$B$3</f>
        <v>Record change to ARAM</v>
      </c>
      <c r="G9" s="372"/>
      <c r="H9" s="372"/>
      <c r="I9" s="372"/>
      <c r="J9" s="373">
        <f t="shared" ref="J9:J15" si="4">+ROUND(R9,0)</f>
        <v>0</v>
      </c>
      <c r="K9" s="374" t="s">
        <v>541</v>
      </c>
      <c r="L9" s="374" t="s">
        <v>19</v>
      </c>
      <c r="M9" s="374" t="s">
        <v>357</v>
      </c>
      <c r="N9" s="374" t="s">
        <v>352</v>
      </c>
      <c r="O9" s="372">
        <f t="shared" si="3"/>
        <v>21</v>
      </c>
      <c r="R9" s="375">
        <f>+T9*S9</f>
        <v>0</v>
      </c>
      <c r="S9" s="341">
        <v>1</v>
      </c>
      <c r="T9" s="29">
        <f>-T8</f>
        <v>0</v>
      </c>
    </row>
    <row r="10" spans="1:20" x14ac:dyDescent="0.2">
      <c r="A10" s="370" t="str">
        <f t="shared" si="0"/>
        <v>FN00-00000-280R-254P</v>
      </c>
      <c r="B10" s="371">
        <f t="shared" si="1"/>
        <v>266486</v>
      </c>
      <c r="C10" s="371">
        <f t="shared" si="2"/>
        <v>0</v>
      </c>
      <c r="D10" s="372"/>
      <c r="E10" s="372"/>
      <c r="F10" s="370" t="str">
        <f>$B$3</f>
        <v>Record change to ARAM</v>
      </c>
      <c r="G10" s="372"/>
      <c r="H10" s="372"/>
      <c r="I10" s="372"/>
      <c r="J10" s="373">
        <f t="shared" si="4"/>
        <v>266486</v>
      </c>
      <c r="K10" s="374" t="s">
        <v>541</v>
      </c>
      <c r="L10" s="374" t="s">
        <v>19</v>
      </c>
      <c r="M10" s="374" t="s">
        <v>357</v>
      </c>
      <c r="N10" s="374" t="s">
        <v>354</v>
      </c>
      <c r="O10" s="372">
        <f t="shared" si="3"/>
        <v>21</v>
      </c>
      <c r="R10" s="375">
        <f>+T10*S10</f>
        <v>266486.0000000149</v>
      </c>
      <c r="S10" s="341">
        <v>1</v>
      </c>
      <c r="T10" s="29">
        <f>-'Amortization of Reg Liab Pr'!Q19</f>
        <v>266486.0000000149</v>
      </c>
    </row>
    <row r="11" spans="1:20" x14ac:dyDescent="0.2">
      <c r="A11" s="370" t="str">
        <f t="shared" si="0"/>
        <v>FN00-AA700-8120-4050</v>
      </c>
      <c r="B11" s="371">
        <f t="shared" si="1"/>
        <v>0</v>
      </c>
      <c r="C11" s="371">
        <f t="shared" si="2"/>
        <v>266486</v>
      </c>
      <c r="D11" s="372"/>
      <c r="E11" s="372"/>
      <c r="F11" s="370" t="str">
        <f t="shared" ref="F11:F15" si="5">$B$3</f>
        <v>Record change to ARAM</v>
      </c>
      <c r="G11" s="372"/>
      <c r="H11" s="372"/>
      <c r="I11" s="372"/>
      <c r="J11" s="373">
        <f t="shared" si="4"/>
        <v>-266486</v>
      </c>
      <c r="K11" s="374" t="s">
        <v>541</v>
      </c>
      <c r="L11" s="374" t="s">
        <v>118</v>
      </c>
      <c r="M11" s="374" t="s">
        <v>1706</v>
      </c>
      <c r="N11" s="374" t="s">
        <v>2115</v>
      </c>
      <c r="O11" s="372">
        <f t="shared" si="3"/>
        <v>21</v>
      </c>
      <c r="R11" s="375">
        <f t="shared" ref="R11" si="6">+T11*S11</f>
        <v>-266486.0000000149</v>
      </c>
      <c r="S11" s="341">
        <v>1</v>
      </c>
      <c r="T11" s="29">
        <f>-T10</f>
        <v>-266486.0000000149</v>
      </c>
    </row>
    <row r="12" spans="1:20" x14ac:dyDescent="0.2">
      <c r="A12" s="370" t="str">
        <f t="shared" si="0"/>
        <v>FN00-00000-280R-254N</v>
      </c>
      <c r="B12" s="371">
        <f t="shared" si="1"/>
        <v>0</v>
      </c>
      <c r="C12" s="371">
        <f t="shared" si="2"/>
        <v>257701</v>
      </c>
      <c r="D12" s="372"/>
      <c r="E12" s="372"/>
      <c r="F12" s="370" t="str">
        <f>$B$3</f>
        <v>Record change to ARAM</v>
      </c>
      <c r="G12" s="372"/>
      <c r="H12" s="372"/>
      <c r="I12" s="372"/>
      <c r="J12" s="373">
        <f t="shared" si="4"/>
        <v>-257701</v>
      </c>
      <c r="K12" s="374" t="s">
        <v>541</v>
      </c>
      <c r="L12" s="374" t="s">
        <v>19</v>
      </c>
      <c r="M12" s="374" t="s">
        <v>357</v>
      </c>
      <c r="N12" s="374" t="s">
        <v>352</v>
      </c>
      <c r="O12" s="372">
        <f t="shared" si="3"/>
        <v>21</v>
      </c>
      <c r="R12" s="375">
        <f>+T12*S12</f>
        <v>-257701.35818765871</v>
      </c>
      <c r="S12" s="341">
        <v>1</v>
      </c>
      <c r="T12" s="29">
        <f>'Amort. of Reg Liab UnPr'!Q19</f>
        <v>-257701.35818765871</v>
      </c>
    </row>
    <row r="13" spans="1:20" x14ac:dyDescent="0.2">
      <c r="A13" s="370" t="str">
        <f t="shared" si="0"/>
        <v>FN00-AA700-8120-4050</v>
      </c>
      <c r="B13" s="371">
        <f t="shared" si="1"/>
        <v>257701</v>
      </c>
      <c r="C13" s="371">
        <f t="shared" si="2"/>
        <v>0</v>
      </c>
      <c r="D13" s="372"/>
      <c r="E13" s="372"/>
      <c r="F13" s="370" t="str">
        <f t="shared" si="5"/>
        <v>Record change to ARAM</v>
      </c>
      <c r="G13" s="372"/>
      <c r="H13" s="372"/>
      <c r="I13" s="372"/>
      <c r="J13" s="373">
        <f t="shared" si="4"/>
        <v>257701</v>
      </c>
      <c r="K13" s="374" t="s">
        <v>541</v>
      </c>
      <c r="L13" s="374" t="s">
        <v>118</v>
      </c>
      <c r="M13" s="374" t="s">
        <v>1706</v>
      </c>
      <c r="N13" s="374" t="s">
        <v>2115</v>
      </c>
      <c r="O13" s="372">
        <f t="shared" si="3"/>
        <v>21</v>
      </c>
      <c r="R13" s="375">
        <f t="shared" ref="R13:R15" si="7">+T13*S13</f>
        <v>257701.35818765871</v>
      </c>
      <c r="S13" s="341">
        <v>1</v>
      </c>
      <c r="T13" s="29">
        <f>-T12</f>
        <v>257701.35818765871</v>
      </c>
    </row>
    <row r="14" spans="1:20" x14ac:dyDescent="0.2">
      <c r="A14" s="370" t="str">
        <f t="shared" si="0"/>
        <v>FN00-00000-25TX-2822</v>
      </c>
      <c r="B14" s="371">
        <f t="shared" si="1"/>
        <v>0</v>
      </c>
      <c r="C14" s="371">
        <f t="shared" si="2"/>
        <v>2227</v>
      </c>
      <c r="D14" s="372"/>
      <c r="E14" s="372"/>
      <c r="F14" s="370" t="str">
        <f t="shared" si="5"/>
        <v>Record change to ARAM</v>
      </c>
      <c r="G14" s="372"/>
      <c r="H14" s="372"/>
      <c r="I14" s="372"/>
      <c r="J14" s="373">
        <f t="shared" si="4"/>
        <v>-2227</v>
      </c>
      <c r="K14" s="374" t="s">
        <v>541</v>
      </c>
      <c r="L14" s="374" t="s">
        <v>19</v>
      </c>
      <c r="M14" s="374" t="s">
        <v>239</v>
      </c>
      <c r="N14" s="374" t="s">
        <v>34</v>
      </c>
      <c r="O14" s="372">
        <f t="shared" si="3"/>
        <v>21</v>
      </c>
      <c r="R14" s="375">
        <f t="shared" si="7"/>
        <v>-2226.7708836458623</v>
      </c>
      <c r="S14" s="341">
        <v>1</v>
      </c>
      <c r="T14" s="29">
        <f>'Amort. of 25TX'!Q19</f>
        <v>-2226.7708836458623</v>
      </c>
    </row>
    <row r="15" spans="1:20" x14ac:dyDescent="0.2">
      <c r="A15" s="370" t="str">
        <f t="shared" si="0"/>
        <v>FN00-AA700-8500-4101</v>
      </c>
      <c r="B15" s="371">
        <f t="shared" si="1"/>
        <v>2227</v>
      </c>
      <c r="C15" s="371">
        <f t="shared" si="2"/>
        <v>0</v>
      </c>
      <c r="D15" s="372"/>
      <c r="E15" s="372"/>
      <c r="F15" s="370" t="str">
        <f t="shared" si="5"/>
        <v>Record change to ARAM</v>
      </c>
      <c r="G15" s="372"/>
      <c r="H15" s="372"/>
      <c r="I15" s="372"/>
      <c r="J15" s="373">
        <f t="shared" si="4"/>
        <v>2227</v>
      </c>
      <c r="K15" s="374" t="s">
        <v>541</v>
      </c>
      <c r="L15" s="374" t="s">
        <v>118</v>
      </c>
      <c r="M15" s="374" t="s">
        <v>1105</v>
      </c>
      <c r="N15" s="374" t="s">
        <v>1106</v>
      </c>
      <c r="O15" s="372">
        <f t="shared" si="3"/>
        <v>21</v>
      </c>
      <c r="R15" s="375">
        <f t="shared" si="7"/>
        <v>2226.7708836458623</v>
      </c>
      <c r="S15" s="341">
        <v>1</v>
      </c>
      <c r="T15" s="29">
        <f>-T14</f>
        <v>2226.7708836458623</v>
      </c>
    </row>
    <row r="16" spans="1:20" ht="6" customHeight="1" x14ac:dyDescent="0.2"/>
    <row r="17" spans="1:19" ht="13.5" thickBot="1" x14ac:dyDescent="0.25">
      <c r="A17" s="359" t="s">
        <v>1099</v>
      </c>
      <c r="B17" s="376">
        <f>SUBTOTAL(9,B8:B16)</f>
        <v>526414</v>
      </c>
      <c r="C17" s="376">
        <f>SUBTOTAL(9,C8:C16)</f>
        <v>526414</v>
      </c>
      <c r="J17" s="376">
        <f>SUBTOTAL(9,J12:J16)</f>
        <v>0</v>
      </c>
      <c r="K17" s="377"/>
      <c r="L17" s="350"/>
      <c r="M17" s="350"/>
      <c r="N17" s="351"/>
      <c r="O17" s="378">
        <f>SUBTOTAL(3,O12:O16)</f>
        <v>4</v>
      </c>
      <c r="P17" s="376"/>
      <c r="Q17" s="376"/>
      <c r="R17" s="376"/>
    </row>
    <row r="18" spans="1:19" ht="6" customHeight="1" x14ac:dyDescent="0.2"/>
    <row r="19" spans="1:19" x14ac:dyDescent="0.2">
      <c r="A19" s="341" t="s">
        <v>1100</v>
      </c>
      <c r="C19" s="127">
        <f>B17-C17</f>
        <v>0</v>
      </c>
    </row>
    <row r="25" spans="1:19" x14ac:dyDescent="0.2">
      <c r="A25" s="134" t="s">
        <v>1101</v>
      </c>
      <c r="B25" s="371">
        <f t="shared" ref="B25" si="8">ROUND(IF($J25&gt;0,$J25,0),2)</f>
        <v>0</v>
      </c>
      <c r="C25" s="371">
        <f t="shared" ref="C25" si="9">ROUND(IF($J25&lt;0,-$J25,0),2)</f>
        <v>0</v>
      </c>
      <c r="D25" s="134"/>
      <c r="E25" s="135"/>
      <c r="F25" s="134"/>
      <c r="G25" s="136"/>
      <c r="H25" s="136"/>
      <c r="I25" s="136"/>
      <c r="J25" s="137">
        <v>0</v>
      </c>
      <c r="K25" s="138" t="str">
        <f t="shared" ref="K25" si="10">LEFT($A25,4)</f>
        <v>cccc</v>
      </c>
      <c r="L25" s="138" t="str">
        <f t="shared" ref="L25" si="11">MID($A25,6,5)</f>
        <v>ddddd</v>
      </c>
      <c r="M25" s="138" t="str">
        <f t="shared" ref="M25" si="12">MID($A25,12,4)</f>
        <v>nnnn</v>
      </c>
      <c r="N25" s="138" t="str">
        <f t="shared" ref="N25" si="13">RIGHT($A25,4)</f>
        <v>aaaa</v>
      </c>
      <c r="O25" s="136">
        <f t="shared" ref="O25" si="14">LEN(F25)</f>
        <v>0</v>
      </c>
      <c r="S25" s="341" t="s">
        <v>1102</v>
      </c>
    </row>
  </sheetData>
  <autoFilter ref="A7:R15"/>
  <conditionalFormatting sqref="O12:O15">
    <cfRule type="cellIs" dxfId="16" priority="6" stopIfTrue="1" operator="greaterThan">
      <formula>40</formula>
    </cfRule>
  </conditionalFormatting>
  <conditionalFormatting sqref="M3">
    <cfRule type="cellIs" dxfId="15" priority="5" stopIfTrue="1" operator="greaterThan">
      <formula>30</formula>
    </cfRule>
  </conditionalFormatting>
  <conditionalFormatting sqref="O25">
    <cfRule type="cellIs" dxfId="14" priority="4" stopIfTrue="1" operator="greaterThan">
      <formula>40</formula>
    </cfRule>
  </conditionalFormatting>
  <conditionalFormatting sqref="O8">
    <cfRule type="cellIs" dxfId="13" priority="3" stopIfTrue="1" operator="greaterThan">
      <formula>40</formula>
    </cfRule>
  </conditionalFormatting>
  <conditionalFormatting sqref="O9">
    <cfRule type="cellIs" dxfId="12" priority="2" stopIfTrue="1" operator="greaterThan">
      <formula>40</formula>
    </cfRule>
  </conditionalFormatting>
  <conditionalFormatting sqref="O10:O11">
    <cfRule type="cellIs" dxfId="11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>
    <oddHeader>&amp;RVersion Oct 2016</oddHeader>
    <oddFooter>&amp;L&amp;F &amp;A&amp;CPage &amp;P of 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/>
  </sheetViews>
  <sheetFormatPr defaultColWidth="9.140625" defaultRowHeight="12.75" x14ac:dyDescent="0.2"/>
  <cols>
    <col min="1" max="1" width="13.85546875" style="123" bestFit="1" customWidth="1"/>
    <col min="2" max="2" width="22.28515625" style="123" customWidth="1"/>
    <col min="3" max="3" width="37.85546875" style="123" customWidth="1"/>
    <col min="4" max="4" width="16" style="123" customWidth="1"/>
    <col min="5" max="5" width="23.7109375" style="123" customWidth="1"/>
    <col min="6" max="6" width="30.7109375" style="123" customWidth="1"/>
    <col min="7" max="7" width="31.7109375" style="123" customWidth="1"/>
    <col min="8" max="8" width="28.42578125" style="123" customWidth="1"/>
    <col min="9" max="9" width="28" style="123" customWidth="1"/>
    <col min="10" max="16384" width="9.140625" style="123"/>
  </cols>
  <sheetData>
    <row r="1" spans="1:10" ht="12.75" customHeight="1" x14ac:dyDescent="0.2">
      <c r="B1" s="429" t="s">
        <v>1109</v>
      </c>
      <c r="C1" s="430"/>
      <c r="D1" s="430"/>
      <c r="E1" s="430"/>
      <c r="F1" s="430"/>
    </row>
    <row r="2" spans="1:10" ht="18" customHeight="1" x14ac:dyDescent="0.25">
      <c r="B2" s="427" t="s">
        <v>320</v>
      </c>
      <c r="C2" s="430"/>
      <c r="D2" s="430"/>
      <c r="E2" s="430"/>
      <c r="F2" s="430"/>
      <c r="G2" s="123" t="s">
        <v>22</v>
      </c>
      <c r="H2" s="123" t="s">
        <v>22</v>
      </c>
      <c r="I2" s="123" t="s">
        <v>22</v>
      </c>
      <c r="J2" s="123" t="s">
        <v>22</v>
      </c>
    </row>
    <row r="3" spans="1:10" ht="15" customHeight="1" x14ac:dyDescent="0.2">
      <c r="B3" s="428" t="s">
        <v>319</v>
      </c>
      <c r="C3" s="430"/>
      <c r="D3" s="430"/>
      <c r="E3" s="430"/>
      <c r="F3" s="430"/>
      <c r="G3" s="123" t="s">
        <v>22</v>
      </c>
      <c r="H3" s="123" t="s">
        <v>22</v>
      </c>
      <c r="I3" s="123" t="s">
        <v>22</v>
      </c>
      <c r="J3" s="123" t="s">
        <v>22</v>
      </c>
    </row>
    <row r="4" spans="1:10" ht="15" customHeight="1" x14ac:dyDescent="0.2">
      <c r="B4" s="428" t="s">
        <v>1110</v>
      </c>
      <c r="C4" s="430"/>
      <c r="D4" s="430"/>
      <c r="E4" s="430"/>
      <c r="F4" s="430"/>
      <c r="G4" s="123" t="s">
        <v>22</v>
      </c>
      <c r="H4" s="123" t="s">
        <v>22</v>
      </c>
      <c r="I4" s="123" t="s">
        <v>22</v>
      </c>
      <c r="J4" s="123" t="s">
        <v>22</v>
      </c>
    </row>
    <row r="5" spans="1:10" ht="12.75" customHeight="1" x14ac:dyDescent="0.2">
      <c r="B5" s="428" t="s">
        <v>22</v>
      </c>
      <c r="C5" s="430"/>
      <c r="D5" s="430"/>
      <c r="E5" s="430"/>
      <c r="F5" s="430"/>
      <c r="G5" s="123" t="s">
        <v>22</v>
      </c>
      <c r="H5" s="123" t="s">
        <v>22</v>
      </c>
      <c r="I5" s="123" t="s">
        <v>22</v>
      </c>
      <c r="J5" s="123" t="s">
        <v>22</v>
      </c>
    </row>
    <row r="6" spans="1:10" ht="12.75" customHeight="1" x14ac:dyDescent="0.2">
      <c r="B6" s="123" t="s">
        <v>22</v>
      </c>
      <c r="C6" s="123" t="s">
        <v>22</v>
      </c>
      <c r="D6" s="123" t="s">
        <v>22</v>
      </c>
      <c r="E6" s="123" t="s">
        <v>22</v>
      </c>
      <c r="F6" s="123" t="s">
        <v>22</v>
      </c>
      <c r="G6" s="123" t="s">
        <v>22</v>
      </c>
      <c r="H6" s="123" t="s">
        <v>22</v>
      </c>
      <c r="I6" s="123" t="s">
        <v>22</v>
      </c>
      <c r="J6" s="123" t="s">
        <v>22</v>
      </c>
    </row>
    <row r="7" spans="1:10" ht="12.75" customHeight="1" x14ac:dyDescent="0.2">
      <c r="B7" s="123" t="s">
        <v>22</v>
      </c>
      <c r="C7" s="157" t="s">
        <v>22</v>
      </c>
      <c r="D7" s="157" t="s">
        <v>22</v>
      </c>
      <c r="E7" s="157" t="s">
        <v>541</v>
      </c>
      <c r="F7" s="157" t="s">
        <v>620</v>
      </c>
      <c r="G7" s="157" t="s">
        <v>622</v>
      </c>
      <c r="H7" s="157" t="s">
        <v>1111</v>
      </c>
      <c r="I7" s="157" t="s">
        <v>1112</v>
      </c>
      <c r="J7" s="157" t="s">
        <v>22</v>
      </c>
    </row>
    <row r="8" spans="1:10" ht="12.75" customHeight="1" x14ac:dyDescent="0.2">
      <c r="B8" s="123" t="s">
        <v>22</v>
      </c>
      <c r="C8" s="157" t="s">
        <v>22</v>
      </c>
      <c r="D8" s="157" t="s">
        <v>1113</v>
      </c>
      <c r="E8" s="157" t="s">
        <v>1114</v>
      </c>
      <c r="F8" s="157" t="s">
        <v>1115</v>
      </c>
      <c r="G8" s="157" t="s">
        <v>1116</v>
      </c>
      <c r="H8" s="157" t="s">
        <v>1117</v>
      </c>
      <c r="I8" s="157" t="s">
        <v>1118</v>
      </c>
      <c r="J8" s="157" t="s">
        <v>22</v>
      </c>
    </row>
    <row r="9" spans="1:10" ht="12.75" customHeight="1" x14ac:dyDescent="0.2">
      <c r="A9" s="123" t="s">
        <v>1119</v>
      </c>
      <c r="B9" s="12" t="s">
        <v>317</v>
      </c>
      <c r="C9" s="12" t="s">
        <v>316</v>
      </c>
      <c r="D9" s="12" t="s">
        <v>310</v>
      </c>
      <c r="E9" s="12" t="s">
        <v>310</v>
      </c>
      <c r="F9" s="12" t="s">
        <v>310</v>
      </c>
      <c r="G9" s="12" t="s">
        <v>310</v>
      </c>
      <c r="H9" s="12" t="s">
        <v>310</v>
      </c>
      <c r="I9" s="12" t="s">
        <v>310</v>
      </c>
      <c r="J9" s="158" t="s">
        <v>22</v>
      </c>
    </row>
    <row r="10" spans="1:10" ht="12.75" customHeight="1" x14ac:dyDescent="0.2">
      <c r="A10" s="123" t="str">
        <f>LEFT(B10,4)</f>
        <v>2500</v>
      </c>
      <c r="B10" s="123" t="s">
        <v>33</v>
      </c>
      <c r="C10" s="83" t="s">
        <v>573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123" t="s">
        <v>22</v>
      </c>
    </row>
    <row r="11" spans="1:10" ht="12.75" customHeight="1" x14ac:dyDescent="0.2">
      <c r="A11" s="123" t="str">
        <f t="shared" ref="A11:A41" si="0">LEFT(B11,4)</f>
        <v>25AA</v>
      </c>
      <c r="B11" s="123" t="s">
        <v>43</v>
      </c>
      <c r="C11" s="83" t="s">
        <v>1037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123" t="s">
        <v>22</v>
      </c>
    </row>
    <row r="12" spans="1:10" ht="12.75" customHeight="1" x14ac:dyDescent="0.2">
      <c r="A12" s="123" t="str">
        <f t="shared" si="0"/>
        <v>25AF</v>
      </c>
      <c r="B12" s="123" t="s">
        <v>27</v>
      </c>
      <c r="C12" s="83" t="s">
        <v>302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123" t="s">
        <v>22</v>
      </c>
    </row>
    <row r="13" spans="1:10" ht="12.75" customHeight="1" x14ac:dyDescent="0.2">
      <c r="A13" s="123" t="str">
        <f t="shared" si="0"/>
        <v>25AM</v>
      </c>
      <c r="B13" s="123" t="s">
        <v>59</v>
      </c>
      <c r="C13" s="83" t="s">
        <v>574</v>
      </c>
      <c r="D13" s="83">
        <v>35113</v>
      </c>
      <c r="E13" s="83">
        <v>35113</v>
      </c>
      <c r="F13" s="83">
        <v>0</v>
      </c>
      <c r="G13" s="83">
        <v>0</v>
      </c>
      <c r="H13" s="83">
        <v>0</v>
      </c>
      <c r="I13" s="83">
        <v>0</v>
      </c>
      <c r="J13" s="123" t="s">
        <v>22</v>
      </c>
    </row>
    <row r="14" spans="1:10" ht="12.75" customHeight="1" x14ac:dyDescent="0.2">
      <c r="A14" s="123" t="str">
        <f t="shared" si="0"/>
        <v>25AM</v>
      </c>
      <c r="B14" s="123" t="s">
        <v>575</v>
      </c>
      <c r="C14" s="83" t="s">
        <v>576</v>
      </c>
      <c r="D14" s="83">
        <v>1226</v>
      </c>
      <c r="E14" s="83">
        <v>1226</v>
      </c>
      <c r="F14" s="83">
        <v>0</v>
      </c>
      <c r="G14" s="83">
        <v>0</v>
      </c>
      <c r="H14" s="83">
        <v>0</v>
      </c>
      <c r="I14" s="83">
        <v>0</v>
      </c>
      <c r="J14" s="123" t="s">
        <v>22</v>
      </c>
    </row>
    <row r="15" spans="1:10" ht="12.75" customHeight="1" x14ac:dyDescent="0.2">
      <c r="A15" s="123" t="str">
        <f t="shared" si="0"/>
        <v>25BD</v>
      </c>
      <c r="B15" s="123" t="s">
        <v>65</v>
      </c>
      <c r="C15" s="83" t="s">
        <v>301</v>
      </c>
      <c r="D15" s="83">
        <v>7856</v>
      </c>
      <c r="E15" s="83">
        <v>7856</v>
      </c>
      <c r="F15" s="83">
        <v>0</v>
      </c>
      <c r="G15" s="83">
        <v>0</v>
      </c>
      <c r="H15" s="83">
        <v>0</v>
      </c>
      <c r="I15" s="83">
        <v>0</v>
      </c>
      <c r="J15" s="123" t="s">
        <v>22</v>
      </c>
    </row>
    <row r="16" spans="1:10" ht="12.75" customHeight="1" x14ac:dyDescent="0.2">
      <c r="A16" s="123" t="str">
        <f t="shared" si="0"/>
        <v>25BN</v>
      </c>
      <c r="B16" s="123" t="s">
        <v>300</v>
      </c>
      <c r="C16" s="83" t="s">
        <v>299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123" t="s">
        <v>22</v>
      </c>
    </row>
    <row r="17" spans="1:10" ht="12.75" customHeight="1" x14ac:dyDescent="0.2">
      <c r="A17" s="123" t="str">
        <f t="shared" si="0"/>
        <v>25CN</v>
      </c>
      <c r="B17" s="123" t="s">
        <v>380</v>
      </c>
      <c r="C17" s="83" t="s">
        <v>577</v>
      </c>
      <c r="D17" s="83">
        <v>60523</v>
      </c>
      <c r="E17" s="83">
        <v>60523</v>
      </c>
      <c r="F17" s="83">
        <v>0</v>
      </c>
      <c r="G17" s="83">
        <v>0</v>
      </c>
      <c r="H17" s="83">
        <v>0</v>
      </c>
      <c r="I17" s="83">
        <v>0</v>
      </c>
      <c r="J17" s="123" t="s">
        <v>22</v>
      </c>
    </row>
    <row r="18" spans="1:10" ht="12.75" customHeight="1" x14ac:dyDescent="0.2">
      <c r="A18" s="123" t="str">
        <f t="shared" si="0"/>
        <v>25DP</v>
      </c>
      <c r="B18" s="123" t="s">
        <v>298</v>
      </c>
      <c r="C18" s="83" t="s">
        <v>297</v>
      </c>
      <c r="D18" s="83">
        <v>-149987</v>
      </c>
      <c r="E18" s="83">
        <v>-149987</v>
      </c>
      <c r="F18" s="83">
        <v>0</v>
      </c>
      <c r="G18" s="83">
        <v>0</v>
      </c>
      <c r="H18" s="83">
        <v>0</v>
      </c>
      <c r="I18" s="83">
        <v>0</v>
      </c>
      <c r="J18" s="123" t="s">
        <v>22</v>
      </c>
    </row>
    <row r="19" spans="1:10" ht="12.75" customHeight="1" x14ac:dyDescent="0.2">
      <c r="A19" s="123" t="str">
        <f t="shared" si="0"/>
        <v>25DP</v>
      </c>
      <c r="B19" s="123" t="s">
        <v>296</v>
      </c>
      <c r="C19" s="83" t="s">
        <v>295</v>
      </c>
      <c r="D19" s="83">
        <v>82766</v>
      </c>
      <c r="E19" s="83">
        <v>82766</v>
      </c>
      <c r="F19" s="83">
        <v>0</v>
      </c>
      <c r="G19" s="83">
        <v>0</v>
      </c>
      <c r="H19" s="83">
        <v>0</v>
      </c>
      <c r="I19" s="83">
        <v>0</v>
      </c>
      <c r="J19" s="123" t="s">
        <v>22</v>
      </c>
    </row>
    <row r="20" spans="1:10" ht="12.75" customHeight="1" x14ac:dyDescent="0.2">
      <c r="A20" s="123" t="str">
        <f t="shared" si="0"/>
        <v>25DP</v>
      </c>
      <c r="B20" s="123" t="s">
        <v>294</v>
      </c>
      <c r="C20" s="83" t="s">
        <v>266</v>
      </c>
      <c r="D20" s="83">
        <v>-104876</v>
      </c>
      <c r="E20" s="83">
        <v>-104876</v>
      </c>
      <c r="F20" s="83">
        <v>0</v>
      </c>
      <c r="G20" s="83">
        <v>0</v>
      </c>
      <c r="H20" s="83">
        <v>0</v>
      </c>
      <c r="I20" s="83">
        <v>0</v>
      </c>
      <c r="J20" s="123" t="s">
        <v>22</v>
      </c>
    </row>
    <row r="21" spans="1:10" ht="12.75" customHeight="1" x14ac:dyDescent="0.2">
      <c r="A21" s="123" t="str">
        <f t="shared" si="0"/>
        <v>25DP</v>
      </c>
      <c r="B21" s="123" t="s">
        <v>293</v>
      </c>
      <c r="C21" s="83" t="s">
        <v>292</v>
      </c>
      <c r="D21" s="83">
        <v>533</v>
      </c>
      <c r="E21" s="83">
        <v>533</v>
      </c>
      <c r="F21" s="83">
        <v>0</v>
      </c>
      <c r="G21" s="83">
        <v>0</v>
      </c>
      <c r="H21" s="83">
        <v>0</v>
      </c>
      <c r="I21" s="83">
        <v>0</v>
      </c>
      <c r="J21" s="123" t="s">
        <v>22</v>
      </c>
    </row>
    <row r="22" spans="1:10" ht="12.75" customHeight="1" x14ac:dyDescent="0.2">
      <c r="A22" s="123" t="str">
        <f t="shared" si="0"/>
        <v>25DP</v>
      </c>
      <c r="B22" s="123" t="s">
        <v>291</v>
      </c>
      <c r="C22" s="83" t="s">
        <v>290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123" t="s">
        <v>22</v>
      </c>
    </row>
    <row r="23" spans="1:10" ht="12.75" customHeight="1" x14ac:dyDescent="0.2">
      <c r="A23" s="123" t="str">
        <f t="shared" si="0"/>
        <v>25EN</v>
      </c>
      <c r="B23" s="123" t="s">
        <v>82</v>
      </c>
      <c r="C23" s="83" t="s">
        <v>1038</v>
      </c>
      <c r="D23" s="83">
        <v>17027</v>
      </c>
      <c r="E23" s="83">
        <v>17027</v>
      </c>
      <c r="F23" s="83">
        <v>0</v>
      </c>
      <c r="G23" s="83">
        <v>0</v>
      </c>
      <c r="H23" s="83">
        <v>0</v>
      </c>
      <c r="I23" s="83">
        <v>0</v>
      </c>
      <c r="J23" s="123" t="s">
        <v>22</v>
      </c>
    </row>
    <row r="24" spans="1:10" ht="12.75" customHeight="1" x14ac:dyDescent="0.2">
      <c r="A24" s="123" t="str">
        <f t="shared" si="0"/>
        <v>25GP</v>
      </c>
      <c r="B24" s="123" t="s">
        <v>903</v>
      </c>
      <c r="C24" s="83" t="s">
        <v>1039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123" t="s">
        <v>22</v>
      </c>
    </row>
    <row r="25" spans="1:10" ht="12.75" customHeight="1" x14ac:dyDescent="0.2">
      <c r="A25" s="123" t="str">
        <f t="shared" si="0"/>
        <v>25ID</v>
      </c>
      <c r="B25" s="123" t="s">
        <v>114</v>
      </c>
      <c r="C25" s="83" t="s">
        <v>289</v>
      </c>
      <c r="D25" s="83">
        <v>-476</v>
      </c>
      <c r="E25" s="83">
        <v>-476</v>
      </c>
      <c r="F25" s="83">
        <v>0</v>
      </c>
      <c r="G25" s="83">
        <v>0</v>
      </c>
      <c r="H25" s="83">
        <v>0</v>
      </c>
      <c r="I25" s="83">
        <v>0</v>
      </c>
      <c r="J25" s="123" t="s">
        <v>22</v>
      </c>
    </row>
    <row r="26" spans="1:10" ht="12.75" customHeight="1" x14ac:dyDescent="0.2">
      <c r="A26" s="123" t="str">
        <f t="shared" si="0"/>
        <v>25IT</v>
      </c>
      <c r="B26" s="123" t="s">
        <v>174</v>
      </c>
      <c r="C26" s="83" t="s">
        <v>578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123" t="s">
        <v>22</v>
      </c>
    </row>
    <row r="27" spans="1:10" ht="12.75" customHeight="1" x14ac:dyDescent="0.2">
      <c r="A27" s="123" t="str">
        <f t="shared" si="0"/>
        <v>25MC</v>
      </c>
      <c r="B27" s="123" t="s">
        <v>778</v>
      </c>
      <c r="C27" s="83" t="s">
        <v>1040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123" t="s">
        <v>22</v>
      </c>
    </row>
    <row r="28" spans="1:10" ht="12.75" customHeight="1" x14ac:dyDescent="0.2">
      <c r="A28" s="123" t="str">
        <f t="shared" si="0"/>
        <v>25PC</v>
      </c>
      <c r="B28" s="123" t="s">
        <v>839</v>
      </c>
      <c r="C28" s="83" t="s">
        <v>1041</v>
      </c>
      <c r="D28" s="83">
        <v>9130</v>
      </c>
      <c r="E28" s="83">
        <v>9130</v>
      </c>
      <c r="F28" s="83">
        <v>0</v>
      </c>
      <c r="G28" s="83">
        <v>0</v>
      </c>
      <c r="H28" s="83">
        <v>0</v>
      </c>
      <c r="I28" s="83">
        <v>0</v>
      </c>
      <c r="J28" s="123" t="s">
        <v>22</v>
      </c>
    </row>
    <row r="29" spans="1:10" ht="12.75" customHeight="1" x14ac:dyDescent="0.2">
      <c r="A29" s="123" t="str">
        <f t="shared" si="0"/>
        <v>25PG</v>
      </c>
      <c r="B29" s="123" t="s">
        <v>61</v>
      </c>
      <c r="C29" s="83" t="s">
        <v>288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123" t="s">
        <v>22</v>
      </c>
    </row>
    <row r="30" spans="1:10" ht="12.75" customHeight="1" x14ac:dyDescent="0.2">
      <c r="A30" s="123" t="str">
        <f t="shared" si="0"/>
        <v>25PN</v>
      </c>
      <c r="B30" s="123" t="s">
        <v>228</v>
      </c>
      <c r="C30" s="83" t="s">
        <v>287</v>
      </c>
      <c r="D30" s="83">
        <v>26462</v>
      </c>
      <c r="E30" s="83">
        <v>26462</v>
      </c>
      <c r="F30" s="83">
        <v>0</v>
      </c>
      <c r="G30" s="83">
        <v>0</v>
      </c>
      <c r="H30" s="83">
        <v>0</v>
      </c>
      <c r="I30" s="83">
        <v>0</v>
      </c>
      <c r="J30" s="123" t="s">
        <v>22</v>
      </c>
    </row>
    <row r="31" spans="1:10" ht="12.75" customHeight="1" x14ac:dyDescent="0.2">
      <c r="A31" s="123" t="str">
        <f t="shared" si="0"/>
        <v>25PR</v>
      </c>
      <c r="B31" s="123" t="s">
        <v>204</v>
      </c>
      <c r="C31" s="83" t="s">
        <v>286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123" t="s">
        <v>22</v>
      </c>
    </row>
    <row r="32" spans="1:10" ht="12.75" customHeight="1" x14ac:dyDescent="0.2">
      <c r="A32" s="123" t="str">
        <f t="shared" si="0"/>
        <v>25PR</v>
      </c>
      <c r="B32" s="123" t="s">
        <v>285</v>
      </c>
      <c r="C32" s="83" t="s">
        <v>284</v>
      </c>
      <c r="D32" s="83">
        <v>135</v>
      </c>
      <c r="E32" s="83">
        <v>135</v>
      </c>
      <c r="F32" s="83">
        <v>0</v>
      </c>
      <c r="G32" s="83">
        <v>0</v>
      </c>
      <c r="H32" s="83">
        <v>0</v>
      </c>
      <c r="I32" s="83">
        <v>0</v>
      </c>
      <c r="J32" s="123" t="s">
        <v>22</v>
      </c>
    </row>
    <row r="33" spans="1:10" ht="12.75" customHeight="1" x14ac:dyDescent="0.2">
      <c r="A33" s="123" t="str">
        <f t="shared" si="0"/>
        <v>25RC</v>
      </c>
      <c r="B33" s="123" t="s">
        <v>216</v>
      </c>
      <c r="C33" s="83" t="s">
        <v>283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123" t="s">
        <v>22</v>
      </c>
    </row>
    <row r="34" spans="1:10" ht="12.75" customHeight="1" x14ac:dyDescent="0.2">
      <c r="A34" s="123" t="str">
        <f t="shared" si="0"/>
        <v>25RE</v>
      </c>
      <c r="B34" s="123" t="s">
        <v>213</v>
      </c>
      <c r="C34" s="83" t="s">
        <v>282</v>
      </c>
      <c r="D34" s="83">
        <v>5957</v>
      </c>
      <c r="E34" s="83">
        <v>5957</v>
      </c>
      <c r="F34" s="83">
        <v>0</v>
      </c>
      <c r="G34" s="83">
        <v>0</v>
      </c>
      <c r="H34" s="83">
        <v>0</v>
      </c>
      <c r="I34" s="83">
        <v>0</v>
      </c>
      <c r="J34" s="123" t="s">
        <v>22</v>
      </c>
    </row>
    <row r="35" spans="1:10" ht="12.75" customHeight="1" x14ac:dyDescent="0.2">
      <c r="A35" s="123" t="str">
        <f t="shared" si="0"/>
        <v>25RG</v>
      </c>
      <c r="B35" s="123" t="s">
        <v>386</v>
      </c>
      <c r="C35" s="83" t="s">
        <v>579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123" t="s">
        <v>22</v>
      </c>
    </row>
    <row r="36" spans="1:10" ht="12.75" customHeight="1" x14ac:dyDescent="0.2">
      <c r="A36" s="123" t="str">
        <f t="shared" si="0"/>
        <v>25RP</v>
      </c>
      <c r="B36" s="123" t="s">
        <v>193</v>
      </c>
      <c r="C36" s="83" t="s">
        <v>281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123" t="s">
        <v>22</v>
      </c>
    </row>
    <row r="37" spans="1:10" ht="12.75" customHeight="1" x14ac:dyDescent="0.2">
      <c r="A37" s="123" t="str">
        <f t="shared" si="0"/>
        <v>25SD</v>
      </c>
      <c r="B37" s="123" t="s">
        <v>187</v>
      </c>
      <c r="C37" s="83" t="s">
        <v>280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123" t="s">
        <v>22</v>
      </c>
    </row>
    <row r="38" spans="1:10" ht="12.75" customHeight="1" x14ac:dyDescent="0.2">
      <c r="A38" s="123" t="str">
        <f t="shared" si="0"/>
        <v>25SI</v>
      </c>
      <c r="B38" s="123" t="s">
        <v>279</v>
      </c>
      <c r="C38" s="83" t="s">
        <v>278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123" t="s">
        <v>22</v>
      </c>
    </row>
    <row r="39" spans="1:10" ht="12.75" customHeight="1" x14ac:dyDescent="0.2">
      <c r="A39" s="123" t="str">
        <f t="shared" si="0"/>
        <v>25SV</v>
      </c>
      <c r="B39" s="123" t="s">
        <v>387</v>
      </c>
      <c r="C39" s="83" t="s">
        <v>1042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123" t="s">
        <v>22</v>
      </c>
    </row>
    <row r="40" spans="1:10" ht="12.75" customHeight="1" x14ac:dyDescent="0.2">
      <c r="A40" s="123" t="str">
        <f t="shared" si="0"/>
        <v>25TX</v>
      </c>
      <c r="B40" s="123" t="s">
        <v>239</v>
      </c>
      <c r="C40" s="83" t="s">
        <v>323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123" t="s">
        <v>22</v>
      </c>
    </row>
    <row r="41" spans="1:10" ht="12.75" customHeight="1" x14ac:dyDescent="0.2">
      <c r="A41" s="123" t="str">
        <f t="shared" si="0"/>
        <v>25WR</v>
      </c>
      <c r="B41" s="123" t="s">
        <v>388</v>
      </c>
      <c r="C41" s="83" t="s">
        <v>580</v>
      </c>
      <c r="D41" s="83">
        <v>380</v>
      </c>
      <c r="E41" s="83">
        <v>380</v>
      </c>
      <c r="F41" s="83">
        <v>0</v>
      </c>
      <c r="G41" s="83">
        <v>0</v>
      </c>
      <c r="H41" s="83">
        <v>0</v>
      </c>
      <c r="I41" s="83">
        <v>0</v>
      </c>
      <c r="J41" s="123" t="s">
        <v>22</v>
      </c>
    </row>
    <row r="42" spans="1:10" ht="12.75" customHeight="1" x14ac:dyDescent="0.2">
      <c r="A42" s="123" t="s">
        <v>192</v>
      </c>
      <c r="B42" s="123" t="s">
        <v>277</v>
      </c>
      <c r="C42" s="83" t="s">
        <v>277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123" t="s">
        <v>22</v>
      </c>
    </row>
    <row r="43" spans="1:10" ht="12.75" customHeight="1" x14ac:dyDescent="0.2">
      <c r="A43" s="123" t="s">
        <v>192</v>
      </c>
      <c r="B43" s="123" t="s">
        <v>581</v>
      </c>
      <c r="C43" s="83" t="s">
        <v>581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23" t="s">
        <v>22</v>
      </c>
    </row>
    <row r="44" spans="1:10" ht="12.75" customHeight="1" thickBot="1" x14ac:dyDescent="0.25">
      <c r="B44" s="11" t="s">
        <v>276</v>
      </c>
      <c r="C44" s="11" t="s">
        <v>22</v>
      </c>
      <c r="D44" s="160">
        <v>-8230</v>
      </c>
      <c r="E44" s="160">
        <v>-8230</v>
      </c>
      <c r="F44" s="160">
        <v>0</v>
      </c>
      <c r="G44" s="160">
        <v>0</v>
      </c>
      <c r="H44" s="160">
        <v>0</v>
      </c>
      <c r="I44" s="160">
        <v>0</v>
      </c>
      <c r="J44" s="11" t="s">
        <v>22</v>
      </c>
    </row>
    <row r="48" spans="1:10" x14ac:dyDescent="0.2">
      <c r="A48" s="123" t="s">
        <v>271</v>
      </c>
      <c r="B48" s="123" t="s">
        <v>1120</v>
      </c>
    </row>
    <row r="49" spans="1:2" x14ac:dyDescent="0.2">
      <c r="A49" s="161" t="s">
        <v>33</v>
      </c>
      <c r="B49" s="162">
        <v>0</v>
      </c>
    </row>
    <row r="50" spans="1:2" x14ac:dyDescent="0.2">
      <c r="A50" s="161" t="s">
        <v>43</v>
      </c>
      <c r="B50" s="162">
        <v>0</v>
      </c>
    </row>
    <row r="51" spans="1:2" x14ac:dyDescent="0.2">
      <c r="A51" s="161" t="s">
        <v>27</v>
      </c>
      <c r="B51" s="162">
        <v>0</v>
      </c>
    </row>
    <row r="52" spans="1:2" x14ac:dyDescent="0.2">
      <c r="A52" s="161" t="s">
        <v>59</v>
      </c>
      <c r="B52" s="162">
        <v>36339</v>
      </c>
    </row>
    <row r="53" spans="1:2" x14ac:dyDescent="0.2">
      <c r="A53" s="161" t="s">
        <v>65</v>
      </c>
      <c r="B53" s="162">
        <v>7856</v>
      </c>
    </row>
    <row r="54" spans="1:2" x14ac:dyDescent="0.2">
      <c r="A54" s="161" t="s">
        <v>48</v>
      </c>
      <c r="B54" s="162">
        <v>0</v>
      </c>
    </row>
    <row r="55" spans="1:2" x14ac:dyDescent="0.2">
      <c r="A55" s="161" t="s">
        <v>380</v>
      </c>
      <c r="B55" s="162">
        <v>60523</v>
      </c>
    </row>
    <row r="56" spans="1:2" x14ac:dyDescent="0.2">
      <c r="A56" s="161" t="s">
        <v>44</v>
      </c>
      <c r="B56" s="162">
        <v>-171564</v>
      </c>
    </row>
    <row r="57" spans="1:2" x14ac:dyDescent="0.2">
      <c r="A57" s="161" t="s">
        <v>82</v>
      </c>
      <c r="B57" s="162">
        <v>17027</v>
      </c>
    </row>
    <row r="58" spans="1:2" x14ac:dyDescent="0.2">
      <c r="A58" s="161" t="s">
        <v>903</v>
      </c>
      <c r="B58" s="162">
        <v>0</v>
      </c>
    </row>
    <row r="59" spans="1:2" x14ac:dyDescent="0.2">
      <c r="A59" s="161" t="s">
        <v>114</v>
      </c>
      <c r="B59" s="162">
        <v>-476</v>
      </c>
    </row>
    <row r="60" spans="1:2" x14ac:dyDescent="0.2">
      <c r="A60" s="161" t="s">
        <v>174</v>
      </c>
      <c r="B60" s="162">
        <v>0</v>
      </c>
    </row>
    <row r="61" spans="1:2" x14ac:dyDescent="0.2">
      <c r="A61" s="161" t="s">
        <v>778</v>
      </c>
      <c r="B61" s="162">
        <v>0</v>
      </c>
    </row>
    <row r="62" spans="1:2" x14ac:dyDescent="0.2">
      <c r="A62" s="161" t="s">
        <v>839</v>
      </c>
      <c r="B62" s="162">
        <v>9130</v>
      </c>
    </row>
    <row r="63" spans="1:2" x14ac:dyDescent="0.2">
      <c r="A63" s="161" t="s">
        <v>61</v>
      </c>
      <c r="B63" s="162">
        <v>0</v>
      </c>
    </row>
    <row r="64" spans="1:2" x14ac:dyDescent="0.2">
      <c r="A64" s="161" t="s">
        <v>228</v>
      </c>
      <c r="B64" s="162">
        <v>26462</v>
      </c>
    </row>
    <row r="65" spans="1:2" x14ac:dyDescent="0.2">
      <c r="A65" s="161" t="s">
        <v>204</v>
      </c>
      <c r="B65" s="162">
        <v>135</v>
      </c>
    </row>
    <row r="66" spans="1:2" x14ac:dyDescent="0.2">
      <c r="A66" s="161" t="s">
        <v>216</v>
      </c>
      <c r="B66" s="162">
        <v>0</v>
      </c>
    </row>
    <row r="67" spans="1:2" x14ac:dyDescent="0.2">
      <c r="A67" s="161" t="s">
        <v>213</v>
      </c>
      <c r="B67" s="162">
        <v>5957</v>
      </c>
    </row>
    <row r="68" spans="1:2" x14ac:dyDescent="0.2">
      <c r="A68" s="161" t="s">
        <v>386</v>
      </c>
      <c r="B68" s="162">
        <v>0</v>
      </c>
    </row>
    <row r="69" spans="1:2" x14ac:dyDescent="0.2">
      <c r="A69" s="161" t="s">
        <v>193</v>
      </c>
      <c r="B69" s="162">
        <v>0</v>
      </c>
    </row>
    <row r="70" spans="1:2" x14ac:dyDescent="0.2">
      <c r="A70" s="161" t="s">
        <v>187</v>
      </c>
      <c r="B70" s="162">
        <v>0</v>
      </c>
    </row>
    <row r="71" spans="1:2" x14ac:dyDescent="0.2">
      <c r="A71" s="161" t="s">
        <v>188</v>
      </c>
      <c r="B71" s="162">
        <v>0</v>
      </c>
    </row>
    <row r="72" spans="1:2" x14ac:dyDescent="0.2">
      <c r="A72" s="161" t="s">
        <v>192</v>
      </c>
      <c r="B72" s="162">
        <v>0</v>
      </c>
    </row>
    <row r="73" spans="1:2" x14ac:dyDescent="0.2">
      <c r="A73" s="161" t="s">
        <v>387</v>
      </c>
      <c r="B73" s="162">
        <v>0</v>
      </c>
    </row>
    <row r="74" spans="1:2" x14ac:dyDescent="0.2">
      <c r="A74" s="161" t="s">
        <v>239</v>
      </c>
      <c r="B74" s="162">
        <v>0</v>
      </c>
    </row>
    <row r="75" spans="1:2" x14ac:dyDescent="0.2">
      <c r="A75" s="161" t="s">
        <v>388</v>
      </c>
      <c r="B75" s="162">
        <v>380</v>
      </c>
    </row>
    <row r="76" spans="1:2" x14ac:dyDescent="0.2">
      <c r="A76" s="161" t="s">
        <v>272</v>
      </c>
      <c r="B76" s="162">
        <v>-8231</v>
      </c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300" verticalDpi="300" r:id="rId2"/>
  <headerFooter alignWithMargins="0">
    <oddHeader>&amp;L&amp;"Arial,Bold"&amp;10</oddHeader>
    <oddFooter>&amp;L&amp;"Arial,Bold"&amp;10&amp;R&amp;"Arial,Bold"&amp;10&amp;P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0"/>
  <sheetViews>
    <sheetView workbookViewId="0"/>
  </sheetViews>
  <sheetFormatPr defaultRowHeight="12.75" x14ac:dyDescent="0.2"/>
  <cols>
    <col min="1" max="1" width="23.7109375" style="164" customWidth="1"/>
    <col min="2" max="2" width="50.7109375" style="164" customWidth="1"/>
    <col min="3" max="6" width="17.7109375" style="165" customWidth="1"/>
    <col min="7" max="8" width="9.140625" style="164"/>
    <col min="9" max="9" width="14" style="164" bestFit="1" customWidth="1"/>
    <col min="10" max="256" width="9.140625" style="164"/>
    <col min="257" max="257" width="23.7109375" style="164" customWidth="1"/>
    <col min="258" max="258" width="50.7109375" style="164" customWidth="1"/>
    <col min="259" max="262" width="17.7109375" style="164" customWidth="1"/>
    <col min="263" max="512" width="9.140625" style="164"/>
    <col min="513" max="513" width="23.7109375" style="164" customWidth="1"/>
    <col min="514" max="514" width="50.7109375" style="164" customWidth="1"/>
    <col min="515" max="518" width="17.7109375" style="164" customWidth="1"/>
    <col min="519" max="768" width="9.140625" style="164"/>
    <col min="769" max="769" width="23.7109375" style="164" customWidth="1"/>
    <col min="770" max="770" width="50.7109375" style="164" customWidth="1"/>
    <col min="771" max="774" width="17.7109375" style="164" customWidth="1"/>
    <col min="775" max="1024" width="9.140625" style="164"/>
    <col min="1025" max="1025" width="23.7109375" style="164" customWidth="1"/>
    <col min="1026" max="1026" width="50.7109375" style="164" customWidth="1"/>
    <col min="1027" max="1030" width="17.7109375" style="164" customWidth="1"/>
    <col min="1031" max="1280" width="9.140625" style="164"/>
    <col min="1281" max="1281" width="23.7109375" style="164" customWidth="1"/>
    <col min="1282" max="1282" width="50.7109375" style="164" customWidth="1"/>
    <col min="1283" max="1286" width="17.7109375" style="164" customWidth="1"/>
    <col min="1287" max="1536" width="9.140625" style="164"/>
    <col min="1537" max="1537" width="23.7109375" style="164" customWidth="1"/>
    <col min="1538" max="1538" width="50.7109375" style="164" customWidth="1"/>
    <col min="1539" max="1542" width="17.7109375" style="164" customWidth="1"/>
    <col min="1543" max="1792" width="9.140625" style="164"/>
    <col min="1793" max="1793" width="23.7109375" style="164" customWidth="1"/>
    <col min="1794" max="1794" width="50.7109375" style="164" customWidth="1"/>
    <col min="1795" max="1798" width="17.7109375" style="164" customWidth="1"/>
    <col min="1799" max="2048" width="9.140625" style="164"/>
    <col min="2049" max="2049" width="23.7109375" style="164" customWidth="1"/>
    <col min="2050" max="2050" width="50.7109375" style="164" customWidth="1"/>
    <col min="2051" max="2054" width="17.7109375" style="164" customWidth="1"/>
    <col min="2055" max="2304" width="9.140625" style="164"/>
    <col min="2305" max="2305" width="23.7109375" style="164" customWidth="1"/>
    <col min="2306" max="2306" width="50.7109375" style="164" customWidth="1"/>
    <col min="2307" max="2310" width="17.7109375" style="164" customWidth="1"/>
    <col min="2311" max="2560" width="9.140625" style="164"/>
    <col min="2561" max="2561" width="23.7109375" style="164" customWidth="1"/>
    <col min="2562" max="2562" width="50.7109375" style="164" customWidth="1"/>
    <col min="2563" max="2566" width="17.7109375" style="164" customWidth="1"/>
    <col min="2567" max="2816" width="9.140625" style="164"/>
    <col min="2817" max="2817" width="23.7109375" style="164" customWidth="1"/>
    <col min="2818" max="2818" width="50.7109375" style="164" customWidth="1"/>
    <col min="2819" max="2822" width="17.7109375" style="164" customWidth="1"/>
    <col min="2823" max="3072" width="9.140625" style="164"/>
    <col min="3073" max="3073" width="23.7109375" style="164" customWidth="1"/>
    <col min="3074" max="3074" width="50.7109375" style="164" customWidth="1"/>
    <col min="3075" max="3078" width="17.7109375" style="164" customWidth="1"/>
    <col min="3079" max="3328" width="9.140625" style="164"/>
    <col min="3329" max="3329" width="23.7109375" style="164" customWidth="1"/>
    <col min="3330" max="3330" width="50.7109375" style="164" customWidth="1"/>
    <col min="3331" max="3334" width="17.7109375" style="164" customWidth="1"/>
    <col min="3335" max="3584" width="9.140625" style="164"/>
    <col min="3585" max="3585" width="23.7109375" style="164" customWidth="1"/>
    <col min="3586" max="3586" width="50.7109375" style="164" customWidth="1"/>
    <col min="3587" max="3590" width="17.7109375" style="164" customWidth="1"/>
    <col min="3591" max="3840" width="9.140625" style="164"/>
    <col min="3841" max="3841" width="23.7109375" style="164" customWidth="1"/>
    <col min="3842" max="3842" width="50.7109375" style="164" customWidth="1"/>
    <col min="3843" max="3846" width="17.7109375" style="164" customWidth="1"/>
    <col min="3847" max="4096" width="9.140625" style="164"/>
    <col min="4097" max="4097" width="23.7109375" style="164" customWidth="1"/>
    <col min="4098" max="4098" width="50.7109375" style="164" customWidth="1"/>
    <col min="4099" max="4102" width="17.7109375" style="164" customWidth="1"/>
    <col min="4103" max="4352" width="9.140625" style="164"/>
    <col min="4353" max="4353" width="23.7109375" style="164" customWidth="1"/>
    <col min="4354" max="4354" width="50.7109375" style="164" customWidth="1"/>
    <col min="4355" max="4358" width="17.7109375" style="164" customWidth="1"/>
    <col min="4359" max="4608" width="9.140625" style="164"/>
    <col min="4609" max="4609" width="23.7109375" style="164" customWidth="1"/>
    <col min="4610" max="4610" width="50.7109375" style="164" customWidth="1"/>
    <col min="4611" max="4614" width="17.7109375" style="164" customWidth="1"/>
    <col min="4615" max="4864" width="9.140625" style="164"/>
    <col min="4865" max="4865" width="23.7109375" style="164" customWidth="1"/>
    <col min="4866" max="4866" width="50.7109375" style="164" customWidth="1"/>
    <col min="4867" max="4870" width="17.7109375" style="164" customWidth="1"/>
    <col min="4871" max="5120" width="9.140625" style="164"/>
    <col min="5121" max="5121" width="23.7109375" style="164" customWidth="1"/>
    <col min="5122" max="5122" width="50.7109375" style="164" customWidth="1"/>
    <col min="5123" max="5126" width="17.7109375" style="164" customWidth="1"/>
    <col min="5127" max="5376" width="9.140625" style="164"/>
    <col min="5377" max="5377" width="23.7109375" style="164" customWidth="1"/>
    <col min="5378" max="5378" width="50.7109375" style="164" customWidth="1"/>
    <col min="5379" max="5382" width="17.7109375" style="164" customWidth="1"/>
    <col min="5383" max="5632" width="9.140625" style="164"/>
    <col min="5633" max="5633" width="23.7109375" style="164" customWidth="1"/>
    <col min="5634" max="5634" width="50.7109375" style="164" customWidth="1"/>
    <col min="5635" max="5638" width="17.7109375" style="164" customWidth="1"/>
    <col min="5639" max="5888" width="9.140625" style="164"/>
    <col min="5889" max="5889" width="23.7109375" style="164" customWidth="1"/>
    <col min="5890" max="5890" width="50.7109375" style="164" customWidth="1"/>
    <col min="5891" max="5894" width="17.7109375" style="164" customWidth="1"/>
    <col min="5895" max="6144" width="9.140625" style="164"/>
    <col min="6145" max="6145" width="23.7109375" style="164" customWidth="1"/>
    <col min="6146" max="6146" width="50.7109375" style="164" customWidth="1"/>
    <col min="6147" max="6150" width="17.7109375" style="164" customWidth="1"/>
    <col min="6151" max="6400" width="9.140625" style="164"/>
    <col min="6401" max="6401" width="23.7109375" style="164" customWidth="1"/>
    <col min="6402" max="6402" width="50.7109375" style="164" customWidth="1"/>
    <col min="6403" max="6406" width="17.7109375" style="164" customWidth="1"/>
    <col min="6407" max="6656" width="9.140625" style="164"/>
    <col min="6657" max="6657" width="23.7109375" style="164" customWidth="1"/>
    <col min="6658" max="6658" width="50.7109375" style="164" customWidth="1"/>
    <col min="6659" max="6662" width="17.7109375" style="164" customWidth="1"/>
    <col min="6663" max="6912" width="9.140625" style="164"/>
    <col min="6913" max="6913" width="23.7109375" style="164" customWidth="1"/>
    <col min="6914" max="6914" width="50.7109375" style="164" customWidth="1"/>
    <col min="6915" max="6918" width="17.7109375" style="164" customWidth="1"/>
    <col min="6919" max="7168" width="9.140625" style="164"/>
    <col min="7169" max="7169" width="23.7109375" style="164" customWidth="1"/>
    <col min="7170" max="7170" width="50.7109375" style="164" customWidth="1"/>
    <col min="7171" max="7174" width="17.7109375" style="164" customWidth="1"/>
    <col min="7175" max="7424" width="9.140625" style="164"/>
    <col min="7425" max="7425" width="23.7109375" style="164" customWidth="1"/>
    <col min="7426" max="7426" width="50.7109375" style="164" customWidth="1"/>
    <col min="7427" max="7430" width="17.7109375" style="164" customWidth="1"/>
    <col min="7431" max="7680" width="9.140625" style="164"/>
    <col min="7681" max="7681" width="23.7109375" style="164" customWidth="1"/>
    <col min="7682" max="7682" width="50.7109375" style="164" customWidth="1"/>
    <col min="7683" max="7686" width="17.7109375" style="164" customWidth="1"/>
    <col min="7687" max="7936" width="9.140625" style="164"/>
    <col min="7937" max="7937" width="23.7109375" style="164" customWidth="1"/>
    <col min="7938" max="7938" width="50.7109375" style="164" customWidth="1"/>
    <col min="7939" max="7942" width="17.7109375" style="164" customWidth="1"/>
    <col min="7943" max="8192" width="9.140625" style="164"/>
    <col min="8193" max="8193" width="23.7109375" style="164" customWidth="1"/>
    <col min="8194" max="8194" width="50.7109375" style="164" customWidth="1"/>
    <col min="8195" max="8198" width="17.7109375" style="164" customWidth="1"/>
    <col min="8199" max="8448" width="9.140625" style="164"/>
    <col min="8449" max="8449" width="23.7109375" style="164" customWidth="1"/>
    <col min="8450" max="8450" width="50.7109375" style="164" customWidth="1"/>
    <col min="8451" max="8454" width="17.7109375" style="164" customWidth="1"/>
    <col min="8455" max="8704" width="9.140625" style="164"/>
    <col min="8705" max="8705" width="23.7109375" style="164" customWidth="1"/>
    <col min="8706" max="8706" width="50.7109375" style="164" customWidth="1"/>
    <col min="8707" max="8710" width="17.7109375" style="164" customWidth="1"/>
    <col min="8711" max="8960" width="9.140625" style="164"/>
    <col min="8961" max="8961" width="23.7109375" style="164" customWidth="1"/>
    <col min="8962" max="8962" width="50.7109375" style="164" customWidth="1"/>
    <col min="8963" max="8966" width="17.7109375" style="164" customWidth="1"/>
    <col min="8967" max="9216" width="9.140625" style="164"/>
    <col min="9217" max="9217" width="23.7109375" style="164" customWidth="1"/>
    <col min="9218" max="9218" width="50.7109375" style="164" customWidth="1"/>
    <col min="9219" max="9222" width="17.7109375" style="164" customWidth="1"/>
    <col min="9223" max="9472" width="9.140625" style="164"/>
    <col min="9473" max="9473" width="23.7109375" style="164" customWidth="1"/>
    <col min="9474" max="9474" width="50.7109375" style="164" customWidth="1"/>
    <col min="9475" max="9478" width="17.7109375" style="164" customWidth="1"/>
    <col min="9479" max="9728" width="9.140625" style="164"/>
    <col min="9729" max="9729" width="23.7109375" style="164" customWidth="1"/>
    <col min="9730" max="9730" width="50.7109375" style="164" customWidth="1"/>
    <col min="9731" max="9734" width="17.7109375" style="164" customWidth="1"/>
    <col min="9735" max="9984" width="9.140625" style="164"/>
    <col min="9985" max="9985" width="23.7109375" style="164" customWidth="1"/>
    <col min="9986" max="9986" width="50.7109375" style="164" customWidth="1"/>
    <col min="9987" max="9990" width="17.7109375" style="164" customWidth="1"/>
    <col min="9991" max="10240" width="9.140625" style="164"/>
    <col min="10241" max="10241" width="23.7109375" style="164" customWidth="1"/>
    <col min="10242" max="10242" width="50.7109375" style="164" customWidth="1"/>
    <col min="10243" max="10246" width="17.7109375" style="164" customWidth="1"/>
    <col min="10247" max="10496" width="9.140625" style="164"/>
    <col min="10497" max="10497" width="23.7109375" style="164" customWidth="1"/>
    <col min="10498" max="10498" width="50.7109375" style="164" customWidth="1"/>
    <col min="10499" max="10502" width="17.7109375" style="164" customWidth="1"/>
    <col min="10503" max="10752" width="9.140625" style="164"/>
    <col min="10753" max="10753" width="23.7109375" style="164" customWidth="1"/>
    <col min="10754" max="10754" width="50.7109375" style="164" customWidth="1"/>
    <col min="10755" max="10758" width="17.7109375" style="164" customWidth="1"/>
    <col min="10759" max="11008" width="9.140625" style="164"/>
    <col min="11009" max="11009" width="23.7109375" style="164" customWidth="1"/>
    <col min="11010" max="11010" width="50.7109375" style="164" customWidth="1"/>
    <col min="11011" max="11014" width="17.7109375" style="164" customWidth="1"/>
    <col min="11015" max="11264" width="9.140625" style="164"/>
    <col min="11265" max="11265" width="23.7109375" style="164" customWidth="1"/>
    <col min="11266" max="11266" width="50.7109375" style="164" customWidth="1"/>
    <col min="11267" max="11270" width="17.7109375" style="164" customWidth="1"/>
    <col min="11271" max="11520" width="9.140625" style="164"/>
    <col min="11521" max="11521" width="23.7109375" style="164" customWidth="1"/>
    <col min="11522" max="11522" width="50.7109375" style="164" customWidth="1"/>
    <col min="11523" max="11526" width="17.7109375" style="164" customWidth="1"/>
    <col min="11527" max="11776" width="9.140625" style="164"/>
    <col min="11777" max="11777" width="23.7109375" style="164" customWidth="1"/>
    <col min="11778" max="11778" width="50.7109375" style="164" customWidth="1"/>
    <col min="11779" max="11782" width="17.7109375" style="164" customWidth="1"/>
    <col min="11783" max="12032" width="9.140625" style="164"/>
    <col min="12033" max="12033" width="23.7109375" style="164" customWidth="1"/>
    <col min="12034" max="12034" width="50.7109375" style="164" customWidth="1"/>
    <col min="12035" max="12038" width="17.7109375" style="164" customWidth="1"/>
    <col min="12039" max="12288" width="9.140625" style="164"/>
    <col min="12289" max="12289" width="23.7109375" style="164" customWidth="1"/>
    <col min="12290" max="12290" width="50.7109375" style="164" customWidth="1"/>
    <col min="12291" max="12294" width="17.7109375" style="164" customWidth="1"/>
    <col min="12295" max="12544" width="9.140625" style="164"/>
    <col min="12545" max="12545" width="23.7109375" style="164" customWidth="1"/>
    <col min="12546" max="12546" width="50.7109375" style="164" customWidth="1"/>
    <col min="12547" max="12550" width="17.7109375" style="164" customWidth="1"/>
    <col min="12551" max="12800" width="9.140625" style="164"/>
    <col min="12801" max="12801" width="23.7109375" style="164" customWidth="1"/>
    <col min="12802" max="12802" width="50.7109375" style="164" customWidth="1"/>
    <col min="12803" max="12806" width="17.7109375" style="164" customWidth="1"/>
    <col min="12807" max="13056" width="9.140625" style="164"/>
    <col min="13057" max="13057" width="23.7109375" style="164" customWidth="1"/>
    <col min="13058" max="13058" width="50.7109375" style="164" customWidth="1"/>
    <col min="13059" max="13062" width="17.7109375" style="164" customWidth="1"/>
    <col min="13063" max="13312" width="9.140625" style="164"/>
    <col min="13313" max="13313" width="23.7109375" style="164" customWidth="1"/>
    <col min="13314" max="13314" width="50.7109375" style="164" customWidth="1"/>
    <col min="13315" max="13318" width="17.7109375" style="164" customWidth="1"/>
    <col min="13319" max="13568" width="9.140625" style="164"/>
    <col min="13569" max="13569" width="23.7109375" style="164" customWidth="1"/>
    <col min="13570" max="13570" width="50.7109375" style="164" customWidth="1"/>
    <col min="13571" max="13574" width="17.7109375" style="164" customWidth="1"/>
    <col min="13575" max="13824" width="9.140625" style="164"/>
    <col min="13825" max="13825" width="23.7109375" style="164" customWidth="1"/>
    <col min="13826" max="13826" width="50.7109375" style="164" customWidth="1"/>
    <col min="13827" max="13830" width="17.7109375" style="164" customWidth="1"/>
    <col min="13831" max="14080" width="9.140625" style="164"/>
    <col min="14081" max="14081" width="23.7109375" style="164" customWidth="1"/>
    <col min="14082" max="14082" width="50.7109375" style="164" customWidth="1"/>
    <col min="14083" max="14086" width="17.7109375" style="164" customWidth="1"/>
    <col min="14087" max="14336" width="9.140625" style="164"/>
    <col min="14337" max="14337" width="23.7109375" style="164" customWidth="1"/>
    <col min="14338" max="14338" width="50.7109375" style="164" customWidth="1"/>
    <col min="14339" max="14342" width="17.7109375" style="164" customWidth="1"/>
    <col min="14343" max="14592" width="9.140625" style="164"/>
    <col min="14593" max="14593" width="23.7109375" style="164" customWidth="1"/>
    <col min="14594" max="14594" width="50.7109375" style="164" customWidth="1"/>
    <col min="14595" max="14598" width="17.7109375" style="164" customWidth="1"/>
    <col min="14599" max="14848" width="9.140625" style="164"/>
    <col min="14849" max="14849" width="23.7109375" style="164" customWidth="1"/>
    <col min="14850" max="14850" width="50.7109375" style="164" customWidth="1"/>
    <col min="14851" max="14854" width="17.7109375" style="164" customWidth="1"/>
    <col min="14855" max="15104" width="9.140625" style="164"/>
    <col min="15105" max="15105" width="23.7109375" style="164" customWidth="1"/>
    <col min="15106" max="15106" width="50.7109375" style="164" customWidth="1"/>
    <col min="15107" max="15110" width="17.7109375" style="164" customWidth="1"/>
    <col min="15111" max="15360" width="9.140625" style="164"/>
    <col min="15361" max="15361" width="23.7109375" style="164" customWidth="1"/>
    <col min="15362" max="15362" width="50.7109375" style="164" customWidth="1"/>
    <col min="15363" max="15366" width="17.7109375" style="164" customWidth="1"/>
    <col min="15367" max="15616" width="9.140625" style="164"/>
    <col min="15617" max="15617" width="23.7109375" style="164" customWidth="1"/>
    <col min="15618" max="15618" width="50.7109375" style="164" customWidth="1"/>
    <col min="15619" max="15622" width="17.7109375" style="164" customWidth="1"/>
    <col min="15623" max="15872" width="9.140625" style="164"/>
    <col min="15873" max="15873" width="23.7109375" style="164" customWidth="1"/>
    <col min="15874" max="15874" width="50.7109375" style="164" customWidth="1"/>
    <col min="15875" max="15878" width="17.7109375" style="164" customWidth="1"/>
    <col min="15879" max="16128" width="9.140625" style="164"/>
    <col min="16129" max="16129" width="23.7109375" style="164" customWidth="1"/>
    <col min="16130" max="16130" width="50.7109375" style="164" customWidth="1"/>
    <col min="16131" max="16134" width="17.7109375" style="164" customWidth="1"/>
    <col min="16135" max="16384" width="9.140625" style="164"/>
  </cols>
  <sheetData>
    <row r="1" spans="1:6" ht="19.5" x14ac:dyDescent="0.4">
      <c r="A1" s="163" t="s">
        <v>1121</v>
      </c>
    </row>
    <row r="2" spans="1:6" ht="15" x14ac:dyDescent="0.3">
      <c r="A2" s="166" t="s">
        <v>1122</v>
      </c>
    </row>
    <row r="3" spans="1:6" ht="15" x14ac:dyDescent="0.3">
      <c r="A3" s="166" t="s">
        <v>1123</v>
      </c>
    </row>
    <row r="5" spans="1:6" x14ac:dyDescent="0.2">
      <c r="C5" s="167" t="s">
        <v>1124</v>
      </c>
      <c r="F5" s="167" t="s">
        <v>1125</v>
      </c>
    </row>
    <row r="6" spans="1:6" x14ac:dyDescent="0.2">
      <c r="A6" s="168" t="s">
        <v>1126</v>
      </c>
      <c r="B6" s="168" t="s">
        <v>1127</v>
      </c>
      <c r="C6" s="169" t="s">
        <v>1128</v>
      </c>
      <c r="D6" s="169" t="s">
        <v>1129</v>
      </c>
      <c r="E6" s="169" t="s">
        <v>1130</v>
      </c>
      <c r="F6" s="169" t="s">
        <v>1131</v>
      </c>
    </row>
    <row r="8" spans="1:6" x14ac:dyDescent="0.2">
      <c r="A8" s="170"/>
      <c r="B8" s="171" t="s">
        <v>1132</v>
      </c>
      <c r="C8" s="172"/>
      <c r="D8" s="172"/>
      <c r="E8" s="172"/>
      <c r="F8" s="172"/>
    </row>
    <row r="9" spans="1:6" x14ac:dyDescent="0.2">
      <c r="B9" s="173" t="s">
        <v>1133</v>
      </c>
      <c r="C9" s="174">
        <v>224060370.87</v>
      </c>
      <c r="D9" s="174">
        <v>154572498.34</v>
      </c>
      <c r="E9" s="174">
        <v>145795009.72</v>
      </c>
      <c r="F9" s="174">
        <v>232837859.49000001</v>
      </c>
    </row>
    <row r="10" spans="1:6" x14ac:dyDescent="0.2">
      <c r="B10" s="173" t="s">
        <v>1134</v>
      </c>
      <c r="C10" s="165">
        <v>-123654232.2</v>
      </c>
      <c r="D10" s="165">
        <v>50196528.520000003</v>
      </c>
      <c r="E10" s="165">
        <v>55250603.460000001</v>
      </c>
      <c r="F10" s="165">
        <v>-128708307.14</v>
      </c>
    </row>
    <row r="11" spans="1:6" x14ac:dyDescent="0.2">
      <c r="B11" s="173" t="s">
        <v>1135</v>
      </c>
      <c r="C11" s="165">
        <v>-100406138.67</v>
      </c>
      <c r="D11" s="165">
        <v>25434686.539999999</v>
      </c>
      <c r="E11" s="165">
        <v>29158100.219999999</v>
      </c>
      <c r="F11" s="165">
        <v>-104129552.34999999</v>
      </c>
    </row>
    <row r="12" spans="1:6" x14ac:dyDescent="0.2">
      <c r="A12" s="175"/>
      <c r="B12" s="176" t="s">
        <v>1136</v>
      </c>
      <c r="C12" s="177"/>
      <c r="D12" s="177"/>
      <c r="E12" s="177"/>
      <c r="F12" s="177"/>
    </row>
    <row r="13" spans="1:6" x14ac:dyDescent="0.2">
      <c r="B13" s="173" t="s">
        <v>1137</v>
      </c>
      <c r="D13" s="165">
        <v>30625788.030000001</v>
      </c>
      <c r="E13" s="165">
        <v>45748070.670000002</v>
      </c>
      <c r="F13" s="165">
        <v>-15122282.640000001</v>
      </c>
    </row>
    <row r="14" spans="1:6" x14ac:dyDescent="0.2">
      <c r="B14" s="173" t="s">
        <v>1138</v>
      </c>
      <c r="D14" s="165">
        <v>45621682.68</v>
      </c>
      <c r="E14" s="165">
        <v>51804227.780000001</v>
      </c>
      <c r="F14" s="165">
        <v>-6182545.1000000099</v>
      </c>
    </row>
    <row r="15" spans="1:6" x14ac:dyDescent="0.2">
      <c r="B15" s="173" t="s">
        <v>1139</v>
      </c>
      <c r="D15" s="165">
        <v>200966.73</v>
      </c>
      <c r="E15" s="165">
        <v>55865.68</v>
      </c>
      <c r="F15" s="165">
        <v>145101.04999999999</v>
      </c>
    </row>
    <row r="16" spans="1:6" x14ac:dyDescent="0.2">
      <c r="B16" s="173" t="s">
        <v>1140</v>
      </c>
      <c r="D16" s="165">
        <v>889087.11</v>
      </c>
      <c r="F16" s="165">
        <v>889087.11</v>
      </c>
    </row>
    <row r="17" spans="1:6" x14ac:dyDescent="0.2">
      <c r="B17" s="173" t="s">
        <v>1141</v>
      </c>
      <c r="D17" s="165">
        <v>3307305</v>
      </c>
      <c r="E17" s="165">
        <v>2216614</v>
      </c>
      <c r="F17" s="165">
        <v>1090691</v>
      </c>
    </row>
    <row r="18" spans="1:6" x14ac:dyDescent="0.2">
      <c r="B18" s="173" t="s">
        <v>1142</v>
      </c>
      <c r="D18" s="165">
        <v>50019041.520000003</v>
      </c>
      <c r="E18" s="165">
        <v>54076707.460000001</v>
      </c>
      <c r="F18" s="165">
        <v>-4057665.9400000102</v>
      </c>
    </row>
    <row r="19" spans="1:6" ht="13.5" thickBot="1" x14ac:dyDescent="0.25">
      <c r="A19" s="178"/>
      <c r="B19" s="179" t="s">
        <v>1143</v>
      </c>
      <c r="C19" s="180"/>
      <c r="D19" s="180"/>
      <c r="E19" s="180"/>
      <c r="F19" s="180"/>
    </row>
    <row r="20" spans="1:6" ht="13.5" thickTop="1" x14ac:dyDescent="0.2">
      <c r="A20" s="181"/>
      <c r="B20" s="182" t="s">
        <v>1144</v>
      </c>
      <c r="C20" s="183"/>
      <c r="D20" s="183"/>
      <c r="E20" s="183"/>
      <c r="F20" s="183"/>
    </row>
    <row r="21" spans="1:6" x14ac:dyDescent="0.2">
      <c r="A21" s="173" t="s">
        <v>1145</v>
      </c>
      <c r="B21" s="173" t="s">
        <v>1146</v>
      </c>
      <c r="C21" s="165">
        <v>273706215.75</v>
      </c>
      <c r="D21" s="165">
        <v>5729358.0599999996</v>
      </c>
      <c r="E21" s="165">
        <v>1644535.04</v>
      </c>
      <c r="F21" s="165">
        <v>277791038.76999998</v>
      </c>
    </row>
    <row r="22" spans="1:6" x14ac:dyDescent="0.2">
      <c r="A22" s="173" t="s">
        <v>1147</v>
      </c>
      <c r="B22" s="173" t="s">
        <v>1148</v>
      </c>
      <c r="C22" s="165">
        <v>1230011.03</v>
      </c>
      <c r="D22" s="165">
        <v>12485994.130000001</v>
      </c>
      <c r="E22" s="165">
        <v>12356130.640000001</v>
      </c>
      <c r="F22" s="165">
        <v>1359874.52</v>
      </c>
    </row>
    <row r="23" spans="1:6" x14ac:dyDescent="0.2">
      <c r="A23" s="173" t="s">
        <v>1149</v>
      </c>
      <c r="B23" s="173" t="s">
        <v>1150</v>
      </c>
      <c r="C23" s="165">
        <v>77270.31</v>
      </c>
      <c r="D23" s="165">
        <v>1392790.83</v>
      </c>
      <c r="E23" s="165">
        <v>1042763.55</v>
      </c>
      <c r="F23" s="165">
        <v>427297.59</v>
      </c>
    </row>
    <row r="24" spans="1:6" x14ac:dyDescent="0.2">
      <c r="A24" s="173" t="s">
        <v>1151</v>
      </c>
      <c r="B24" s="173" t="s">
        <v>1152</v>
      </c>
      <c r="C24" s="165">
        <v>35327.47</v>
      </c>
      <c r="D24" s="165">
        <v>620075.35</v>
      </c>
      <c r="E24" s="165">
        <v>304577.25</v>
      </c>
      <c r="F24" s="165">
        <v>350825.57</v>
      </c>
    </row>
    <row r="25" spans="1:6" x14ac:dyDescent="0.2">
      <c r="A25" s="173" t="s">
        <v>1153</v>
      </c>
      <c r="B25" s="173" t="s">
        <v>1154</v>
      </c>
      <c r="C25" s="165">
        <v>-62606266.159999996</v>
      </c>
      <c r="D25" s="165">
        <v>123638.39999999999</v>
      </c>
      <c r="E25" s="165">
        <v>1742141.97</v>
      </c>
      <c r="F25" s="165">
        <v>-64224769.729999997</v>
      </c>
    </row>
    <row r="26" spans="1:6" x14ac:dyDescent="0.2">
      <c r="A26" s="173" t="s">
        <v>1155</v>
      </c>
      <c r="B26" s="173" t="s">
        <v>1156</v>
      </c>
      <c r="C26" s="165">
        <v>20974.45</v>
      </c>
      <c r="D26" s="165">
        <v>428122.29</v>
      </c>
      <c r="E26" s="165">
        <v>348220.83</v>
      </c>
      <c r="F26" s="165">
        <v>100875.91</v>
      </c>
    </row>
    <row r="27" spans="1:6" x14ac:dyDescent="0.2">
      <c r="A27" s="173" t="s">
        <v>1157</v>
      </c>
      <c r="B27" s="173" t="s">
        <v>1158</v>
      </c>
      <c r="D27" s="165">
        <v>34922.33</v>
      </c>
      <c r="E27" s="165">
        <v>30978.5</v>
      </c>
      <c r="F27" s="165">
        <v>3943.83</v>
      </c>
    </row>
    <row r="28" spans="1:6" x14ac:dyDescent="0.2">
      <c r="A28" s="173" t="s">
        <v>1159</v>
      </c>
      <c r="B28" s="173" t="s">
        <v>1160</v>
      </c>
      <c r="C28" s="165">
        <v>1036</v>
      </c>
      <c r="D28" s="165">
        <v>9843.23</v>
      </c>
      <c r="E28" s="165">
        <v>5721.75</v>
      </c>
      <c r="F28" s="165">
        <v>5157.4799999999996</v>
      </c>
    </row>
    <row r="29" spans="1:6" x14ac:dyDescent="0.2">
      <c r="C29" s="184" t="s">
        <v>1161</v>
      </c>
      <c r="D29" s="184" t="s">
        <v>1161</v>
      </c>
      <c r="E29" s="184" t="s">
        <v>1161</v>
      </c>
      <c r="F29" s="184" t="s">
        <v>1161</v>
      </c>
    </row>
    <row r="30" spans="1:6" x14ac:dyDescent="0.2">
      <c r="A30" s="181"/>
      <c r="B30" s="182" t="s">
        <v>1162</v>
      </c>
      <c r="C30" s="183">
        <v>212464568.84999999</v>
      </c>
      <c r="D30" s="183">
        <v>20824744.620000001</v>
      </c>
      <c r="E30" s="183">
        <v>17475069.530000001</v>
      </c>
      <c r="F30" s="183">
        <v>215814243.94</v>
      </c>
    </row>
    <row r="31" spans="1:6" x14ac:dyDescent="0.2">
      <c r="A31" s="173" t="s">
        <v>1163</v>
      </c>
      <c r="B31" s="173" t="s">
        <v>1164</v>
      </c>
      <c r="C31" s="165">
        <v>-3547974.83</v>
      </c>
      <c r="D31" s="165">
        <v>109671.74</v>
      </c>
      <c r="E31" s="165">
        <v>292581.14</v>
      </c>
      <c r="F31" s="165">
        <v>-3730884.23</v>
      </c>
    </row>
    <row r="32" spans="1:6" x14ac:dyDescent="0.2">
      <c r="C32" s="184" t="s">
        <v>1161</v>
      </c>
      <c r="D32" s="184" t="s">
        <v>1161</v>
      </c>
      <c r="E32" s="184" t="s">
        <v>1161</v>
      </c>
      <c r="F32" s="184" t="s">
        <v>1161</v>
      </c>
    </row>
    <row r="33" spans="1:6" x14ac:dyDescent="0.2">
      <c r="A33" s="181"/>
      <c r="B33" s="182" t="s">
        <v>1165</v>
      </c>
      <c r="C33" s="183">
        <v>208916594.02000001</v>
      </c>
      <c r="D33" s="183">
        <v>20934416.359999999</v>
      </c>
      <c r="E33" s="183">
        <v>17767650.670000002</v>
      </c>
      <c r="F33" s="183">
        <v>212083359.71000001</v>
      </c>
    </row>
    <row r="35" spans="1:6" x14ac:dyDescent="0.2">
      <c r="C35" s="184" t="s">
        <v>1161</v>
      </c>
      <c r="D35" s="184" t="s">
        <v>1161</v>
      </c>
      <c r="E35" s="184" t="s">
        <v>1161</v>
      </c>
      <c r="F35" s="184" t="s">
        <v>1161</v>
      </c>
    </row>
    <row r="36" spans="1:6" x14ac:dyDescent="0.2">
      <c r="A36" s="181"/>
      <c r="B36" s="182" t="s">
        <v>1166</v>
      </c>
      <c r="C36" s="183"/>
      <c r="D36" s="183"/>
      <c r="E36" s="183"/>
      <c r="F36" s="183"/>
    </row>
    <row r="37" spans="1:6" x14ac:dyDescent="0.2">
      <c r="A37" s="173" t="s">
        <v>1167</v>
      </c>
      <c r="B37" s="173" t="s">
        <v>1168</v>
      </c>
      <c r="C37" s="165">
        <v>5000</v>
      </c>
      <c r="F37" s="165">
        <v>5000</v>
      </c>
    </row>
    <row r="38" spans="1:6" x14ac:dyDescent="0.2">
      <c r="A38" s="173" t="s">
        <v>1169</v>
      </c>
      <c r="B38" s="173" t="s">
        <v>1170</v>
      </c>
      <c r="C38" s="165">
        <v>8952</v>
      </c>
      <c r="F38" s="165">
        <v>8952</v>
      </c>
    </row>
    <row r="39" spans="1:6" x14ac:dyDescent="0.2">
      <c r="C39" s="184" t="s">
        <v>1161</v>
      </c>
      <c r="D39" s="184" t="s">
        <v>1161</v>
      </c>
      <c r="E39" s="184" t="s">
        <v>1161</v>
      </c>
      <c r="F39" s="184" t="s">
        <v>1161</v>
      </c>
    </row>
    <row r="40" spans="1:6" x14ac:dyDescent="0.2">
      <c r="A40" s="181"/>
      <c r="B40" s="182" t="s">
        <v>1171</v>
      </c>
      <c r="C40" s="183">
        <v>13952</v>
      </c>
      <c r="D40" s="183"/>
      <c r="E40" s="183"/>
      <c r="F40" s="183">
        <v>13952</v>
      </c>
    </row>
    <row r="42" spans="1:6" x14ac:dyDescent="0.2">
      <c r="A42" s="181"/>
      <c r="B42" s="182" t="s">
        <v>1172</v>
      </c>
      <c r="C42" s="183"/>
      <c r="D42" s="183"/>
      <c r="E42" s="183"/>
      <c r="F42" s="183"/>
    </row>
    <row r="43" spans="1:6" x14ac:dyDescent="0.2">
      <c r="A43" s="173" t="s">
        <v>1173</v>
      </c>
      <c r="B43" s="173" t="s">
        <v>1174</v>
      </c>
      <c r="C43" s="165">
        <v>6977784</v>
      </c>
      <c r="D43" s="165">
        <v>28819712.32</v>
      </c>
      <c r="E43" s="165">
        <v>30103063.140000001</v>
      </c>
      <c r="F43" s="165">
        <v>5694433.1799999997</v>
      </c>
    </row>
    <row r="44" spans="1:6" x14ac:dyDescent="0.2">
      <c r="A44" s="173" t="s">
        <v>1175</v>
      </c>
      <c r="B44" s="173" t="s">
        <v>1176</v>
      </c>
      <c r="C44" s="165">
        <v>-133359.31</v>
      </c>
      <c r="D44" s="165">
        <v>57594.16</v>
      </c>
      <c r="E44" s="165">
        <v>88590.97</v>
      </c>
      <c r="F44" s="165">
        <v>-164356.12</v>
      </c>
    </row>
    <row r="45" spans="1:6" x14ac:dyDescent="0.2">
      <c r="A45" s="185" t="s">
        <v>1177</v>
      </c>
      <c r="B45" s="185" t="s">
        <v>1178</v>
      </c>
      <c r="C45" s="186">
        <v>1513937</v>
      </c>
      <c r="D45" s="186">
        <v>4630140</v>
      </c>
      <c r="E45" s="186">
        <v>4648582</v>
      </c>
      <c r="F45" s="186">
        <v>1495495</v>
      </c>
    </row>
    <row r="46" spans="1:6" x14ac:dyDescent="0.2">
      <c r="A46" s="185" t="s">
        <v>1179</v>
      </c>
      <c r="B46" s="185" t="s">
        <v>1180</v>
      </c>
      <c r="C46" s="186">
        <v>890258</v>
      </c>
      <c r="D46" s="186">
        <v>360150</v>
      </c>
      <c r="E46" s="186">
        <v>297495</v>
      </c>
      <c r="F46" s="186">
        <v>952913</v>
      </c>
    </row>
    <row r="47" spans="1:6" x14ac:dyDescent="0.2">
      <c r="A47" s="173" t="s">
        <v>1181</v>
      </c>
      <c r="B47" s="173" t="s">
        <v>1182</v>
      </c>
      <c r="D47" s="165">
        <v>11572.77</v>
      </c>
      <c r="E47" s="165">
        <v>11572.77</v>
      </c>
    </row>
    <row r="48" spans="1:6" x14ac:dyDescent="0.2">
      <c r="A48" s="173" t="s">
        <v>1183</v>
      </c>
      <c r="B48" s="173" t="s">
        <v>1184</v>
      </c>
      <c r="C48" s="165">
        <v>635319.04000000004</v>
      </c>
      <c r="D48" s="165">
        <v>674843.47</v>
      </c>
      <c r="E48" s="165">
        <v>635319.04000000004</v>
      </c>
      <c r="F48" s="165">
        <v>674843.47</v>
      </c>
    </row>
    <row r="49" spans="1:6" x14ac:dyDescent="0.2">
      <c r="C49" s="184" t="s">
        <v>1161</v>
      </c>
      <c r="D49" s="184" t="s">
        <v>1161</v>
      </c>
      <c r="E49" s="184" t="s">
        <v>1161</v>
      </c>
      <c r="F49" s="184" t="s">
        <v>1161</v>
      </c>
    </row>
    <row r="50" spans="1:6" x14ac:dyDescent="0.2">
      <c r="A50" s="181"/>
      <c r="B50" s="182" t="s">
        <v>1185</v>
      </c>
      <c r="C50" s="183">
        <v>9883938.7300000004</v>
      </c>
      <c r="D50" s="183">
        <v>34554012.719999999</v>
      </c>
      <c r="E50" s="183">
        <v>35784622.920000002</v>
      </c>
      <c r="F50" s="183">
        <v>8653328.5299999993</v>
      </c>
    </row>
    <row r="52" spans="1:6" x14ac:dyDescent="0.2">
      <c r="A52" s="181"/>
      <c r="B52" s="182" t="s">
        <v>1186</v>
      </c>
      <c r="C52" s="183"/>
      <c r="D52" s="183"/>
      <c r="E52" s="183"/>
      <c r="F52" s="183"/>
    </row>
    <row r="53" spans="1:6" x14ac:dyDescent="0.2">
      <c r="A53" s="173" t="s">
        <v>1187</v>
      </c>
      <c r="B53" s="173" t="s">
        <v>1188</v>
      </c>
      <c r="C53" s="165">
        <v>-220585.76</v>
      </c>
      <c r="E53" s="165">
        <v>13630.7</v>
      </c>
      <c r="F53" s="165">
        <v>-234216.46</v>
      </c>
    </row>
    <row r="54" spans="1:6" x14ac:dyDescent="0.2">
      <c r="A54" s="173" t="s">
        <v>1189</v>
      </c>
      <c r="B54" s="173" t="s">
        <v>1190</v>
      </c>
      <c r="C54" s="165">
        <v>-2113643.66</v>
      </c>
      <c r="F54" s="165">
        <v>-2113643.66</v>
      </c>
    </row>
    <row r="55" spans="1:6" x14ac:dyDescent="0.2">
      <c r="A55" s="173" t="s">
        <v>1191</v>
      </c>
      <c r="B55" s="173" t="s">
        <v>1192</v>
      </c>
      <c r="C55" s="165">
        <v>2732501.84</v>
      </c>
      <c r="D55" s="165">
        <v>85755.27</v>
      </c>
      <c r="E55" s="165">
        <v>382.1</v>
      </c>
      <c r="F55" s="165">
        <v>2817875.01</v>
      </c>
    </row>
    <row r="56" spans="1:6" x14ac:dyDescent="0.2">
      <c r="A56" s="173" t="s">
        <v>1193</v>
      </c>
      <c r="B56" s="173" t="s">
        <v>1194</v>
      </c>
      <c r="C56" s="165">
        <v>8539226.4100000001</v>
      </c>
      <c r="D56" s="165">
        <v>1390649.54</v>
      </c>
      <c r="E56" s="165">
        <v>844157.32</v>
      </c>
      <c r="F56" s="165">
        <v>9085718.6300000008</v>
      </c>
    </row>
    <row r="57" spans="1:6" x14ac:dyDescent="0.2">
      <c r="A57" s="173" t="s">
        <v>1195</v>
      </c>
      <c r="B57" s="173" t="s">
        <v>1196</v>
      </c>
      <c r="C57" s="165">
        <v>-133684485.41</v>
      </c>
      <c r="D57" s="165">
        <v>27134245.859999999</v>
      </c>
      <c r="E57" s="165">
        <v>30722813.59</v>
      </c>
      <c r="F57" s="165">
        <v>-137273053.13999999</v>
      </c>
    </row>
    <row r="58" spans="1:6" x14ac:dyDescent="0.2">
      <c r="A58" s="173" t="s">
        <v>1197</v>
      </c>
      <c r="B58" s="173" t="s">
        <v>1198</v>
      </c>
      <c r="C58" s="165">
        <v>67355372.310000002</v>
      </c>
      <c r="D58" s="165">
        <v>63720982.68</v>
      </c>
      <c r="E58" s="165">
        <v>53335264.700000003</v>
      </c>
      <c r="F58" s="165">
        <v>77741090.290000007</v>
      </c>
    </row>
    <row r="59" spans="1:6" x14ac:dyDescent="0.2">
      <c r="A59" s="173" t="s">
        <v>1199</v>
      </c>
      <c r="B59" s="173" t="s">
        <v>1200</v>
      </c>
      <c r="C59" s="165">
        <v>511774.47</v>
      </c>
      <c r="F59" s="165">
        <v>511774.47</v>
      </c>
    </row>
    <row r="60" spans="1:6" x14ac:dyDescent="0.2">
      <c r="A60" s="173" t="s">
        <v>1201</v>
      </c>
      <c r="B60" s="173" t="s">
        <v>1202</v>
      </c>
      <c r="C60" s="165">
        <v>-78484.17</v>
      </c>
      <c r="D60" s="165">
        <v>705.08</v>
      </c>
      <c r="F60" s="165">
        <v>-77779.09</v>
      </c>
    </row>
    <row r="61" spans="1:6" x14ac:dyDescent="0.2">
      <c r="A61" s="173" t="s">
        <v>1203</v>
      </c>
      <c r="B61" s="173" t="s">
        <v>1204</v>
      </c>
      <c r="C61" s="165">
        <v>72532.42</v>
      </c>
      <c r="D61" s="165">
        <v>36690.19</v>
      </c>
      <c r="E61" s="165">
        <v>47208.91</v>
      </c>
      <c r="F61" s="165">
        <v>62013.7</v>
      </c>
    </row>
    <row r="62" spans="1:6" x14ac:dyDescent="0.2">
      <c r="A62" s="173" t="s">
        <v>1205</v>
      </c>
      <c r="B62" s="173" t="s">
        <v>1206</v>
      </c>
      <c r="C62" s="165">
        <v>356276.42</v>
      </c>
      <c r="F62" s="165">
        <v>356276.42</v>
      </c>
    </row>
    <row r="63" spans="1:6" x14ac:dyDescent="0.2">
      <c r="A63" s="173" t="s">
        <v>1207</v>
      </c>
      <c r="B63" s="173" t="s">
        <v>1208</v>
      </c>
      <c r="C63" s="165">
        <v>8.1490725278854401E-10</v>
      </c>
      <c r="D63" s="165">
        <v>6075587.4199999999</v>
      </c>
      <c r="E63" s="165">
        <v>6075587.4199999999</v>
      </c>
      <c r="F63" s="165">
        <v>5.8207660913467397E-10</v>
      </c>
    </row>
    <row r="64" spans="1:6" x14ac:dyDescent="0.2">
      <c r="A64" s="173" t="s">
        <v>1209</v>
      </c>
      <c r="B64" s="173" t="s">
        <v>1210</v>
      </c>
      <c r="C64" s="165">
        <v>85054.85</v>
      </c>
      <c r="D64" s="165">
        <v>30268.51</v>
      </c>
      <c r="E64" s="165">
        <v>28924.959999999999</v>
      </c>
      <c r="F64" s="165">
        <v>86398.399999999994</v>
      </c>
    </row>
    <row r="65" spans="1:6" x14ac:dyDescent="0.2">
      <c r="C65" s="184" t="s">
        <v>1161</v>
      </c>
      <c r="D65" s="184" t="s">
        <v>1161</v>
      </c>
      <c r="E65" s="184" t="s">
        <v>1161</v>
      </c>
      <c r="F65" s="184" t="s">
        <v>1161</v>
      </c>
    </row>
    <row r="66" spans="1:6" x14ac:dyDescent="0.2">
      <c r="A66" s="181"/>
      <c r="B66" s="182" t="s">
        <v>1211</v>
      </c>
      <c r="C66" s="183">
        <v>-56444460.280000001</v>
      </c>
      <c r="D66" s="183">
        <v>98474884.549999997</v>
      </c>
      <c r="E66" s="183">
        <v>91067969.700000003</v>
      </c>
      <c r="F66" s="183">
        <v>-49037545.43</v>
      </c>
    </row>
    <row r="68" spans="1:6" x14ac:dyDescent="0.2">
      <c r="A68" s="181"/>
      <c r="B68" s="182" t="s">
        <v>1212</v>
      </c>
      <c r="C68" s="183"/>
      <c r="D68" s="183"/>
      <c r="E68" s="183"/>
      <c r="F68" s="183"/>
    </row>
    <row r="69" spans="1:6" x14ac:dyDescent="0.2">
      <c r="A69" s="173" t="s">
        <v>1213</v>
      </c>
      <c r="B69" s="173" t="s">
        <v>1214</v>
      </c>
      <c r="C69" s="165">
        <v>406879.19</v>
      </c>
      <c r="D69" s="165">
        <v>161125.49</v>
      </c>
      <c r="E69" s="165">
        <v>183489.52</v>
      </c>
      <c r="F69" s="165">
        <v>384515.16</v>
      </c>
    </row>
    <row r="70" spans="1:6" x14ac:dyDescent="0.2">
      <c r="A70" s="173" t="s">
        <v>1215</v>
      </c>
      <c r="B70" s="173" t="s">
        <v>1216</v>
      </c>
      <c r="D70" s="165">
        <v>8235.52</v>
      </c>
      <c r="E70" s="165">
        <v>7618.91</v>
      </c>
      <c r="F70" s="165">
        <v>616.61</v>
      </c>
    </row>
    <row r="71" spans="1:6" x14ac:dyDescent="0.2">
      <c r="C71" s="184" t="s">
        <v>1161</v>
      </c>
      <c r="D71" s="184" t="s">
        <v>1161</v>
      </c>
      <c r="E71" s="184" t="s">
        <v>1161</v>
      </c>
      <c r="F71" s="184" t="s">
        <v>1161</v>
      </c>
    </row>
    <row r="72" spans="1:6" x14ac:dyDescent="0.2">
      <c r="A72" s="181"/>
      <c r="B72" s="182" t="s">
        <v>1217</v>
      </c>
      <c r="C72" s="183">
        <v>406879.19</v>
      </c>
      <c r="D72" s="183">
        <v>169361.01</v>
      </c>
      <c r="E72" s="183">
        <v>191108.43</v>
      </c>
      <c r="F72" s="183">
        <v>385131.77</v>
      </c>
    </row>
    <row r="74" spans="1:6" x14ac:dyDescent="0.2">
      <c r="A74" s="181"/>
      <c r="B74" s="182" t="s">
        <v>1218</v>
      </c>
      <c r="C74" s="183"/>
      <c r="D74" s="183"/>
      <c r="E74" s="183"/>
      <c r="F74" s="183"/>
    </row>
    <row r="75" spans="1:6" x14ac:dyDescent="0.2">
      <c r="A75" s="173" t="s">
        <v>1219</v>
      </c>
      <c r="B75" s="173" t="s">
        <v>1220</v>
      </c>
      <c r="C75" s="165">
        <v>231503</v>
      </c>
      <c r="D75" s="165">
        <v>1513</v>
      </c>
      <c r="E75" s="165">
        <v>82453</v>
      </c>
      <c r="F75" s="165">
        <v>150563</v>
      </c>
    </row>
    <row r="76" spans="1:6" x14ac:dyDescent="0.2">
      <c r="A76" s="173" t="s">
        <v>1221</v>
      </c>
      <c r="B76" s="173" t="s">
        <v>1222</v>
      </c>
      <c r="C76" s="165">
        <v>34438.69</v>
      </c>
      <c r="F76" s="165">
        <v>34438.69</v>
      </c>
    </row>
    <row r="77" spans="1:6" x14ac:dyDescent="0.2">
      <c r="A77" s="173" t="s">
        <v>1223</v>
      </c>
      <c r="B77" s="173" t="s">
        <v>1224</v>
      </c>
      <c r="C77" s="165">
        <v>40611.67</v>
      </c>
      <c r="F77" s="165">
        <v>40611.67</v>
      </c>
    </row>
    <row r="78" spans="1:6" x14ac:dyDescent="0.2">
      <c r="A78" s="173" t="s">
        <v>1225</v>
      </c>
      <c r="B78" s="173" t="s">
        <v>1226</v>
      </c>
      <c r="C78" s="165">
        <v>339162.27</v>
      </c>
      <c r="D78" s="165">
        <v>92864.6</v>
      </c>
      <c r="E78" s="165">
        <v>160776.78</v>
      </c>
      <c r="F78" s="165">
        <v>271250.09000000003</v>
      </c>
    </row>
    <row r="79" spans="1:6" x14ac:dyDescent="0.2">
      <c r="C79" s="184" t="s">
        <v>1161</v>
      </c>
      <c r="D79" s="184" t="s">
        <v>1161</v>
      </c>
      <c r="E79" s="184" t="s">
        <v>1161</v>
      </c>
      <c r="F79" s="184" t="s">
        <v>1161</v>
      </c>
    </row>
    <row r="80" spans="1:6" x14ac:dyDescent="0.2">
      <c r="A80" s="181"/>
      <c r="B80" s="182" t="s">
        <v>1227</v>
      </c>
      <c r="C80" s="183">
        <v>645715.63</v>
      </c>
      <c r="D80" s="183">
        <v>94377.600000000006</v>
      </c>
      <c r="E80" s="183">
        <v>243229.78</v>
      </c>
      <c r="F80" s="183">
        <v>496863.45</v>
      </c>
    </row>
    <row r="82" spans="1:6" x14ac:dyDescent="0.2">
      <c r="A82" s="181"/>
      <c r="B82" s="182" t="s">
        <v>1228</v>
      </c>
      <c r="C82" s="183"/>
      <c r="D82" s="183"/>
      <c r="E82" s="183"/>
      <c r="F82" s="183"/>
    </row>
    <row r="83" spans="1:6" x14ac:dyDescent="0.2">
      <c r="A83" s="173" t="s">
        <v>1229</v>
      </c>
      <c r="B83" s="173" t="s">
        <v>1230</v>
      </c>
      <c r="C83" s="165">
        <v>2972973.53</v>
      </c>
      <c r="E83" s="165">
        <v>114087</v>
      </c>
      <c r="F83" s="165">
        <v>2858886.53</v>
      </c>
    </row>
    <row r="84" spans="1:6" x14ac:dyDescent="0.2">
      <c r="A84" s="173" t="s">
        <v>1231</v>
      </c>
      <c r="B84" s="173" t="s">
        <v>1232</v>
      </c>
      <c r="C84" s="165">
        <v>8292.7199999999993</v>
      </c>
      <c r="E84" s="165">
        <v>2073.15</v>
      </c>
      <c r="F84" s="165">
        <v>6219.57</v>
      </c>
    </row>
    <row r="85" spans="1:6" x14ac:dyDescent="0.2">
      <c r="A85" s="173" t="s">
        <v>1233</v>
      </c>
      <c r="B85" s="173" t="s">
        <v>1234</v>
      </c>
      <c r="C85" s="165">
        <v>1067304.6000000001</v>
      </c>
      <c r="D85" s="165">
        <v>81099.39</v>
      </c>
      <c r="E85" s="165">
        <v>115486.55</v>
      </c>
      <c r="F85" s="165">
        <v>1032917.44</v>
      </c>
    </row>
    <row r="86" spans="1:6" x14ac:dyDescent="0.2">
      <c r="A86" s="173" t="s">
        <v>1235</v>
      </c>
      <c r="B86" s="173" t="s">
        <v>1236</v>
      </c>
      <c r="C86" s="165">
        <v>689944.56</v>
      </c>
      <c r="D86" s="165">
        <v>11186.05</v>
      </c>
      <c r="E86" s="165">
        <v>28907.01</v>
      </c>
      <c r="F86" s="165">
        <v>672223.6</v>
      </c>
    </row>
    <row r="87" spans="1:6" x14ac:dyDescent="0.2">
      <c r="A87" s="173" t="s">
        <v>1237</v>
      </c>
      <c r="B87" s="173" t="s">
        <v>1238</v>
      </c>
      <c r="C87" s="165">
        <v>10189053.609999999</v>
      </c>
      <c r="D87" s="165">
        <v>82004.960000000006</v>
      </c>
      <c r="E87" s="165">
        <v>263016.40000000002</v>
      </c>
      <c r="F87" s="165">
        <v>10008042.17</v>
      </c>
    </row>
    <row r="88" spans="1:6" x14ac:dyDescent="0.2">
      <c r="A88" s="173" t="s">
        <v>1239</v>
      </c>
      <c r="B88" s="173" t="s">
        <v>1240</v>
      </c>
      <c r="C88" s="165">
        <v>39615318.359999999</v>
      </c>
      <c r="E88" s="165">
        <v>455427</v>
      </c>
      <c r="F88" s="165">
        <v>39159891.359999999</v>
      </c>
    </row>
    <row r="89" spans="1:6" x14ac:dyDescent="0.2">
      <c r="C89" s="184" t="s">
        <v>1161</v>
      </c>
      <c r="D89" s="184" t="s">
        <v>1161</v>
      </c>
      <c r="E89" s="184" t="s">
        <v>1161</v>
      </c>
      <c r="F89" s="184" t="s">
        <v>1161</v>
      </c>
    </row>
    <row r="90" spans="1:6" x14ac:dyDescent="0.2">
      <c r="A90" s="181"/>
      <c r="B90" s="182" t="s">
        <v>1241</v>
      </c>
      <c r="C90" s="183">
        <v>54542887.380000003</v>
      </c>
      <c r="D90" s="183">
        <v>174290.4</v>
      </c>
      <c r="E90" s="183">
        <v>978997.11</v>
      </c>
      <c r="F90" s="183">
        <v>53738180.670000002</v>
      </c>
    </row>
    <row r="92" spans="1:6" x14ac:dyDescent="0.2">
      <c r="A92" s="181"/>
      <c r="B92" s="182" t="s">
        <v>1242</v>
      </c>
      <c r="C92" s="183"/>
      <c r="D92" s="183"/>
      <c r="E92" s="183"/>
      <c r="F92" s="183"/>
    </row>
    <row r="93" spans="1:6" x14ac:dyDescent="0.2">
      <c r="A93" s="173" t="s">
        <v>1243</v>
      </c>
      <c r="B93" s="173" t="s">
        <v>1242</v>
      </c>
      <c r="C93" s="165">
        <v>2469681.75</v>
      </c>
      <c r="F93" s="165">
        <v>2469681.75</v>
      </c>
    </row>
    <row r="94" spans="1:6" x14ac:dyDescent="0.2">
      <c r="C94" s="184" t="s">
        <v>1161</v>
      </c>
      <c r="D94" s="184" t="s">
        <v>1161</v>
      </c>
      <c r="E94" s="184" t="s">
        <v>1161</v>
      </c>
      <c r="F94" s="184" t="s">
        <v>1161</v>
      </c>
    </row>
    <row r="95" spans="1:6" x14ac:dyDescent="0.2">
      <c r="A95" s="181"/>
      <c r="B95" s="182" t="s">
        <v>1244</v>
      </c>
      <c r="C95" s="183">
        <v>2469681.75</v>
      </c>
      <c r="D95" s="183"/>
      <c r="E95" s="183"/>
      <c r="F95" s="183">
        <v>2469681.75</v>
      </c>
    </row>
    <row r="97" spans="1:6" x14ac:dyDescent="0.2">
      <c r="A97" s="181"/>
      <c r="B97" s="182" t="s">
        <v>1245</v>
      </c>
      <c r="C97" s="183"/>
      <c r="D97" s="183"/>
      <c r="E97" s="183"/>
      <c r="F97" s="183"/>
    </row>
    <row r="98" spans="1:6" x14ac:dyDescent="0.2">
      <c r="A98" s="187" t="s">
        <v>1246</v>
      </c>
      <c r="B98" s="187" t="s">
        <v>1247</v>
      </c>
      <c r="C98" s="188">
        <v>77207.62</v>
      </c>
      <c r="D98" s="188">
        <v>280827.44</v>
      </c>
      <c r="E98" s="188">
        <v>54012.25</v>
      </c>
      <c r="F98" s="188">
        <v>304022.81</v>
      </c>
    </row>
    <row r="99" spans="1:6" x14ac:dyDescent="0.2">
      <c r="C99" s="184" t="s">
        <v>1161</v>
      </c>
      <c r="D99" s="184" t="s">
        <v>1161</v>
      </c>
      <c r="E99" s="184" t="s">
        <v>1161</v>
      </c>
      <c r="F99" s="184" t="s">
        <v>1161</v>
      </c>
    </row>
    <row r="100" spans="1:6" x14ac:dyDescent="0.2">
      <c r="A100" s="181"/>
      <c r="B100" s="182" t="s">
        <v>1248</v>
      </c>
      <c r="C100" s="183">
        <v>77207.62</v>
      </c>
      <c r="D100" s="183">
        <v>280827.44</v>
      </c>
      <c r="E100" s="183">
        <v>54012.25</v>
      </c>
      <c r="F100" s="183">
        <v>304022.81</v>
      </c>
    </row>
    <row r="102" spans="1:6" x14ac:dyDescent="0.2">
      <c r="A102" s="181"/>
      <c r="B102" s="182" t="s">
        <v>1249</v>
      </c>
      <c r="C102" s="183"/>
      <c r="D102" s="183"/>
      <c r="E102" s="183"/>
      <c r="F102" s="183"/>
    </row>
    <row r="103" spans="1:6" x14ac:dyDescent="0.2">
      <c r="A103" s="173" t="s">
        <v>1250</v>
      </c>
      <c r="B103" s="173" t="s">
        <v>1251</v>
      </c>
      <c r="C103" s="165">
        <v>-1580224.74</v>
      </c>
      <c r="D103" s="165">
        <v>4451536.21</v>
      </c>
      <c r="E103" s="165">
        <v>3957044.33</v>
      </c>
      <c r="F103" s="165">
        <v>-1085732.8600000001</v>
      </c>
    </row>
    <row r="104" spans="1:6" x14ac:dyDescent="0.2">
      <c r="A104" s="173" t="s">
        <v>1252</v>
      </c>
      <c r="B104" s="173" t="s">
        <v>1253</v>
      </c>
      <c r="C104" s="165">
        <v>-8922.07</v>
      </c>
      <c r="D104" s="165">
        <v>110617.94</v>
      </c>
      <c r="E104" s="165">
        <v>116919.24</v>
      </c>
      <c r="F104" s="165">
        <v>-15223.37</v>
      </c>
    </row>
    <row r="105" spans="1:6" x14ac:dyDescent="0.2">
      <c r="A105" s="173" t="s">
        <v>1254</v>
      </c>
      <c r="B105" s="173" t="s">
        <v>1255</v>
      </c>
      <c r="C105" s="165">
        <v>-2443101.16</v>
      </c>
      <c r="D105" s="165">
        <v>8060438.0199999996</v>
      </c>
      <c r="E105" s="165">
        <v>7605273.8399999999</v>
      </c>
      <c r="F105" s="165">
        <v>-1987936.98</v>
      </c>
    </row>
    <row r="106" spans="1:6" x14ac:dyDescent="0.2">
      <c r="C106" s="184" t="s">
        <v>1161</v>
      </c>
      <c r="D106" s="184" t="s">
        <v>1161</v>
      </c>
      <c r="E106" s="184" t="s">
        <v>1161</v>
      </c>
      <c r="F106" s="184" t="s">
        <v>1161</v>
      </c>
    </row>
    <row r="107" spans="1:6" x14ac:dyDescent="0.2">
      <c r="A107" s="181"/>
      <c r="B107" s="182" t="s">
        <v>1256</v>
      </c>
      <c r="C107" s="183">
        <v>-4032247.97</v>
      </c>
      <c r="D107" s="183">
        <v>12622592.17</v>
      </c>
      <c r="E107" s="183">
        <v>11679237.41</v>
      </c>
      <c r="F107" s="183">
        <v>-3088893.21</v>
      </c>
    </row>
    <row r="109" spans="1:6" x14ac:dyDescent="0.2">
      <c r="A109" s="181"/>
      <c r="B109" s="182" t="s">
        <v>1257</v>
      </c>
      <c r="C109" s="183"/>
      <c r="D109" s="183"/>
      <c r="E109" s="183"/>
      <c r="F109" s="183"/>
    </row>
    <row r="110" spans="1:6" x14ac:dyDescent="0.2">
      <c r="A110" s="173" t="s">
        <v>1258</v>
      </c>
      <c r="B110" s="173" t="s">
        <v>1259</v>
      </c>
      <c r="C110" s="165">
        <v>-7958441.5899999999</v>
      </c>
      <c r="E110" s="165">
        <v>95967.05</v>
      </c>
      <c r="F110" s="165">
        <v>-8054408.6399999997</v>
      </c>
    </row>
    <row r="111" spans="1:6" x14ac:dyDescent="0.2">
      <c r="A111" s="173" t="s">
        <v>1260</v>
      </c>
      <c r="B111" s="173" t="s">
        <v>1261</v>
      </c>
      <c r="C111" s="165">
        <v>-1162604.51</v>
      </c>
      <c r="D111" s="165">
        <v>431018.23999999999</v>
      </c>
      <c r="E111" s="165">
        <v>343465.98</v>
      </c>
      <c r="F111" s="165">
        <v>-1075052.25</v>
      </c>
    </row>
    <row r="112" spans="1:6" x14ac:dyDescent="0.2">
      <c r="C112" s="184" t="s">
        <v>1161</v>
      </c>
      <c r="D112" s="184" t="s">
        <v>1161</v>
      </c>
      <c r="E112" s="184" t="s">
        <v>1161</v>
      </c>
      <c r="F112" s="184" t="s">
        <v>1161</v>
      </c>
    </row>
    <row r="113" spans="1:9" x14ac:dyDescent="0.2">
      <c r="A113" s="181"/>
      <c r="B113" s="182" t="s">
        <v>1262</v>
      </c>
      <c r="C113" s="183">
        <v>-9121046.0999999996</v>
      </c>
      <c r="D113" s="183">
        <v>431018.23999999999</v>
      </c>
      <c r="E113" s="183">
        <v>439433.03</v>
      </c>
      <c r="F113" s="183">
        <v>-9129460.8900000006</v>
      </c>
    </row>
    <row r="115" spans="1:9" x14ac:dyDescent="0.2">
      <c r="A115" s="181"/>
      <c r="B115" s="182" t="s">
        <v>1263</v>
      </c>
      <c r="C115" s="183"/>
      <c r="D115" s="183"/>
      <c r="E115" s="183"/>
      <c r="F115" s="183"/>
    </row>
    <row r="116" spans="1:9" x14ac:dyDescent="0.2">
      <c r="A116" s="173" t="s">
        <v>1264</v>
      </c>
      <c r="B116" s="173" t="s">
        <v>1265</v>
      </c>
      <c r="C116" s="165">
        <v>-158129.21</v>
      </c>
      <c r="D116" s="165">
        <v>147383.04999999999</v>
      </c>
      <c r="E116" s="165">
        <v>29208.34</v>
      </c>
      <c r="F116" s="165">
        <v>-39954.5</v>
      </c>
    </row>
    <row r="117" spans="1:9" x14ac:dyDescent="0.2">
      <c r="C117" s="184" t="s">
        <v>1161</v>
      </c>
      <c r="D117" s="184" t="s">
        <v>1161</v>
      </c>
      <c r="E117" s="184" t="s">
        <v>1161</v>
      </c>
      <c r="F117" s="184" t="s">
        <v>1161</v>
      </c>
    </row>
    <row r="118" spans="1:9" x14ac:dyDescent="0.2">
      <c r="A118" s="181"/>
      <c r="B118" s="182" t="s">
        <v>1266</v>
      </c>
      <c r="C118" s="183">
        <v>-158129.21</v>
      </c>
      <c r="D118" s="183">
        <v>147383.04999999999</v>
      </c>
      <c r="E118" s="183">
        <v>29208.34</v>
      </c>
      <c r="F118" s="183">
        <v>-39954.5</v>
      </c>
    </row>
    <row r="120" spans="1:9" x14ac:dyDescent="0.2">
      <c r="A120" s="181"/>
      <c r="B120" s="182" t="s">
        <v>1267</v>
      </c>
      <c r="C120" s="183"/>
      <c r="D120" s="183"/>
      <c r="E120" s="183"/>
      <c r="F120" s="183"/>
    </row>
    <row r="121" spans="1:9" x14ac:dyDescent="0.2">
      <c r="A121" s="173" t="s">
        <v>1268</v>
      </c>
      <c r="B121" s="173" t="s">
        <v>1269</v>
      </c>
      <c r="C121" s="165">
        <v>351512.3</v>
      </c>
      <c r="D121" s="165">
        <v>5184085</v>
      </c>
      <c r="E121" s="165">
        <v>6541293</v>
      </c>
      <c r="F121" s="165">
        <v>-1005695.7</v>
      </c>
    </row>
    <row r="122" spans="1:9" x14ac:dyDescent="0.2">
      <c r="A122" s="173" t="s">
        <v>1270</v>
      </c>
      <c r="B122" s="173" t="s">
        <v>1271</v>
      </c>
      <c r="C122" s="165">
        <v>38100</v>
      </c>
      <c r="D122" s="165">
        <v>257028</v>
      </c>
      <c r="E122" s="165">
        <v>515093</v>
      </c>
      <c r="F122" s="165">
        <v>-219965</v>
      </c>
    </row>
    <row r="123" spans="1:9" x14ac:dyDescent="0.2">
      <c r="C123" s="184" t="s">
        <v>1161</v>
      </c>
      <c r="D123" s="184" t="s">
        <v>1161</v>
      </c>
      <c r="E123" s="184" t="s">
        <v>1161</v>
      </c>
      <c r="F123" s="184" t="s">
        <v>1161</v>
      </c>
    </row>
    <row r="124" spans="1:9" x14ac:dyDescent="0.2">
      <c r="A124" s="181"/>
      <c r="B124" s="182" t="s">
        <v>1272</v>
      </c>
      <c r="C124" s="183">
        <v>389612.3</v>
      </c>
      <c r="D124" s="183">
        <v>5441113</v>
      </c>
      <c r="E124" s="183">
        <v>7056386</v>
      </c>
      <c r="F124" s="183">
        <v>-1225660.7</v>
      </c>
    </row>
    <row r="126" spans="1:9" x14ac:dyDescent="0.2">
      <c r="A126" s="181"/>
      <c r="B126" s="182" t="s">
        <v>1273</v>
      </c>
      <c r="C126" s="183"/>
      <c r="D126" s="183"/>
      <c r="E126" s="183"/>
      <c r="F126" s="183"/>
    </row>
    <row r="127" spans="1:9" x14ac:dyDescent="0.2">
      <c r="A127" s="173" t="s">
        <v>33</v>
      </c>
      <c r="B127" s="173" t="s">
        <v>1273</v>
      </c>
      <c r="C127" s="165">
        <v>169730</v>
      </c>
      <c r="D127" s="165">
        <v>247108</v>
      </c>
      <c r="E127" s="165">
        <v>255339</v>
      </c>
      <c r="F127" s="165">
        <v>161499</v>
      </c>
      <c r="H127" s="192">
        <f>-'Q1 Activity FN'!D44</f>
        <v>8230</v>
      </c>
      <c r="I127" s="193">
        <f>SUM(F127:H127)</f>
        <v>169729</v>
      </c>
    </row>
    <row r="128" spans="1:9" x14ac:dyDescent="0.2">
      <c r="A128" s="173" t="s">
        <v>43</v>
      </c>
      <c r="B128" s="173" t="s">
        <v>1274</v>
      </c>
      <c r="C128" s="165">
        <v>-9322794</v>
      </c>
      <c r="D128" s="165">
        <v>106749</v>
      </c>
      <c r="F128" s="165">
        <v>-9216045</v>
      </c>
      <c r="H128" s="164">
        <f>VLOOKUP(A128,'Q1 Activity FN'!$A$49:$B$75,2,0)</f>
        <v>0</v>
      </c>
      <c r="I128" s="193">
        <f t="shared" ref="I128:I148" si="0">SUM(F128:H128)</f>
        <v>-9216045</v>
      </c>
    </row>
    <row r="129" spans="1:9" x14ac:dyDescent="0.2">
      <c r="A129" s="173" t="s">
        <v>59</v>
      </c>
      <c r="B129" s="173" t="s">
        <v>1275</v>
      </c>
      <c r="C129" s="165">
        <v>1286931</v>
      </c>
      <c r="F129" s="165">
        <v>1286931</v>
      </c>
      <c r="H129" s="164">
        <f>VLOOKUP(A129,'Q1 Activity FN'!$A$49:$B$75,2,0)</f>
        <v>36339</v>
      </c>
      <c r="I129" s="193">
        <f t="shared" si="0"/>
        <v>1323270</v>
      </c>
    </row>
    <row r="130" spans="1:9" x14ac:dyDescent="0.2">
      <c r="A130" s="173" t="s">
        <v>65</v>
      </c>
      <c r="B130" s="173" t="s">
        <v>1276</v>
      </c>
      <c r="C130" s="165">
        <v>33798</v>
      </c>
      <c r="F130" s="165">
        <v>33798</v>
      </c>
      <c r="H130" s="164">
        <f>VLOOKUP(A130,'Q1 Activity FN'!$A$49:$B$75,2,0)</f>
        <v>7856</v>
      </c>
      <c r="I130" s="193">
        <f t="shared" si="0"/>
        <v>41654</v>
      </c>
    </row>
    <row r="131" spans="1:9" x14ac:dyDescent="0.2">
      <c r="A131" s="173" t="s">
        <v>48</v>
      </c>
      <c r="B131" s="173" t="s">
        <v>1277</v>
      </c>
      <c r="D131" s="165">
        <v>299783</v>
      </c>
      <c r="E131" s="165">
        <v>44984</v>
      </c>
      <c r="F131" s="165">
        <v>254799</v>
      </c>
      <c r="H131" s="164">
        <f>VLOOKUP(A131,'Q1 Activity FN'!$A$49:$B$75,2,0)</f>
        <v>0</v>
      </c>
      <c r="I131" s="193">
        <f t="shared" si="0"/>
        <v>254799</v>
      </c>
    </row>
    <row r="132" spans="1:9" x14ac:dyDescent="0.2">
      <c r="A132" s="173" t="s">
        <v>380</v>
      </c>
      <c r="B132" s="173" t="s">
        <v>1278</v>
      </c>
      <c r="C132" s="165">
        <v>195143</v>
      </c>
      <c r="F132" s="165">
        <v>195143</v>
      </c>
      <c r="H132" s="164">
        <f>VLOOKUP(A132,'Q1 Activity FN'!$A$49:$B$75,2,0)</f>
        <v>60523</v>
      </c>
      <c r="I132" s="193">
        <f t="shared" si="0"/>
        <v>255666</v>
      </c>
    </row>
    <row r="133" spans="1:9" x14ac:dyDescent="0.2">
      <c r="A133" s="173" t="s">
        <v>44</v>
      </c>
      <c r="B133" s="173" t="s">
        <v>1279</v>
      </c>
      <c r="C133" s="165">
        <v>-30893600</v>
      </c>
      <c r="F133" s="165">
        <v>-30893600</v>
      </c>
      <c r="H133" s="164">
        <f>VLOOKUP(A133,'Q1 Activity FN'!$A$49:$B$75,2,0)</f>
        <v>-171564</v>
      </c>
      <c r="I133" s="193">
        <f t="shared" si="0"/>
        <v>-31065164</v>
      </c>
    </row>
    <row r="134" spans="1:9" x14ac:dyDescent="0.2">
      <c r="A134" s="173" t="s">
        <v>82</v>
      </c>
      <c r="B134" s="173" t="s">
        <v>1280</v>
      </c>
      <c r="C134" s="165">
        <v>1690256</v>
      </c>
      <c r="F134" s="165">
        <v>1690256</v>
      </c>
      <c r="H134" s="164">
        <f>VLOOKUP(A134,'Q1 Activity FN'!$A$49:$B$75,2,0)</f>
        <v>17027</v>
      </c>
      <c r="I134" s="193">
        <f t="shared" si="0"/>
        <v>1707283</v>
      </c>
    </row>
    <row r="135" spans="1:9" x14ac:dyDescent="0.2">
      <c r="A135" s="173" t="s">
        <v>114</v>
      </c>
      <c r="B135" s="173" t="s">
        <v>1281</v>
      </c>
      <c r="C135" s="165">
        <v>-58670</v>
      </c>
      <c r="F135" s="165">
        <v>-58670</v>
      </c>
      <c r="H135" s="164">
        <f>VLOOKUP(A135,'Q1 Activity FN'!$A$49:$B$75,2,0)</f>
        <v>-476</v>
      </c>
      <c r="I135" s="193">
        <f t="shared" si="0"/>
        <v>-59146</v>
      </c>
    </row>
    <row r="136" spans="1:9" x14ac:dyDescent="0.2">
      <c r="A136" s="173" t="s">
        <v>839</v>
      </c>
      <c r="B136" s="173" t="s">
        <v>1282</v>
      </c>
      <c r="C136" s="165">
        <v>269759</v>
      </c>
      <c r="F136" s="165">
        <v>269759</v>
      </c>
      <c r="H136" s="164">
        <f>VLOOKUP(A136,'Q1 Activity FN'!$A$49:$B$75,2,0)</f>
        <v>9130</v>
      </c>
      <c r="I136" s="193">
        <f t="shared" si="0"/>
        <v>278889</v>
      </c>
    </row>
    <row r="137" spans="1:9" x14ac:dyDescent="0.2">
      <c r="A137" s="173" t="s">
        <v>228</v>
      </c>
      <c r="B137" s="173" t="s">
        <v>1283</v>
      </c>
      <c r="C137" s="165">
        <v>-153137</v>
      </c>
      <c r="F137" s="165">
        <v>-153137</v>
      </c>
      <c r="H137" s="164">
        <f>VLOOKUP(A137,'Q1 Activity FN'!$A$49:$B$75,2,0)</f>
        <v>26462</v>
      </c>
      <c r="I137" s="193">
        <f t="shared" si="0"/>
        <v>-126675</v>
      </c>
    </row>
    <row r="138" spans="1:9" x14ac:dyDescent="0.2">
      <c r="A138" s="173" t="s">
        <v>204</v>
      </c>
      <c r="B138" s="173" t="s">
        <v>1284</v>
      </c>
      <c r="C138" s="165">
        <v>165493</v>
      </c>
      <c r="F138" s="165">
        <v>165493</v>
      </c>
      <c r="H138" s="164">
        <f>VLOOKUP(A138,'Q1 Activity FN'!$A$49:$B$75,2,0)</f>
        <v>135</v>
      </c>
      <c r="I138" s="193">
        <f t="shared" si="0"/>
        <v>165628</v>
      </c>
    </row>
    <row r="139" spans="1:9" x14ac:dyDescent="0.2">
      <c r="A139" s="173" t="s">
        <v>385</v>
      </c>
      <c r="B139" s="173" t="s">
        <v>1285</v>
      </c>
      <c r="C139" s="165">
        <v>8</v>
      </c>
      <c r="F139" s="165">
        <v>8</v>
      </c>
      <c r="I139" s="193">
        <f t="shared" si="0"/>
        <v>8</v>
      </c>
    </row>
    <row r="140" spans="1:9" x14ac:dyDescent="0.2">
      <c r="A140" s="173" t="s">
        <v>213</v>
      </c>
      <c r="B140" s="173" t="s">
        <v>1286</v>
      </c>
      <c r="C140" s="165">
        <v>-528716</v>
      </c>
      <c r="F140" s="165">
        <v>-528716</v>
      </c>
      <c r="H140" s="164">
        <f>VLOOKUP(A140,'Q1 Activity FN'!$A$49:$B$75,2,0)</f>
        <v>5957</v>
      </c>
      <c r="I140" s="193">
        <f t="shared" si="0"/>
        <v>-522759</v>
      </c>
    </row>
    <row r="141" spans="1:9" x14ac:dyDescent="0.2">
      <c r="A141" s="173" t="s">
        <v>386</v>
      </c>
      <c r="B141" s="173" t="s">
        <v>1287</v>
      </c>
      <c r="C141" s="165">
        <v>-98886</v>
      </c>
      <c r="F141" s="165">
        <v>-98886</v>
      </c>
      <c r="H141" s="164">
        <f>VLOOKUP(A141,'Q1 Activity FN'!$A$49:$B$75,2,0)</f>
        <v>0</v>
      </c>
      <c r="I141" s="193">
        <f t="shared" si="0"/>
        <v>-98886</v>
      </c>
    </row>
    <row r="142" spans="1:9" x14ac:dyDescent="0.2">
      <c r="A142" s="173" t="s">
        <v>242</v>
      </c>
      <c r="B142" s="173" t="s">
        <v>1288</v>
      </c>
      <c r="D142" s="165">
        <v>135072</v>
      </c>
      <c r="F142" s="165">
        <v>135072</v>
      </c>
      <c r="I142" s="193">
        <f t="shared" si="0"/>
        <v>135072</v>
      </c>
    </row>
    <row r="143" spans="1:9" x14ac:dyDescent="0.2">
      <c r="A143" s="173" t="s">
        <v>187</v>
      </c>
      <c r="B143" s="173" t="s">
        <v>280</v>
      </c>
      <c r="C143" s="165">
        <v>1437729</v>
      </c>
      <c r="F143" s="165">
        <v>1437729</v>
      </c>
      <c r="H143" s="164">
        <f>VLOOKUP(A143,'Q1 Activity FN'!$A$49:$B$75,2,0)</f>
        <v>0</v>
      </c>
      <c r="I143" s="193">
        <f t="shared" si="0"/>
        <v>1437729</v>
      </c>
    </row>
    <row r="144" spans="1:9" x14ac:dyDescent="0.2">
      <c r="A144" s="173" t="s">
        <v>188</v>
      </c>
      <c r="B144" s="173" t="s">
        <v>1289</v>
      </c>
      <c r="C144" s="165">
        <v>-582</v>
      </c>
      <c r="F144" s="165">
        <v>-582</v>
      </c>
      <c r="H144" s="164">
        <f>VLOOKUP(A144,'Q1 Activity FN'!$A$49:$B$75,2,0)</f>
        <v>0</v>
      </c>
      <c r="I144" s="193">
        <f t="shared" si="0"/>
        <v>-582</v>
      </c>
    </row>
    <row r="145" spans="1:9" x14ac:dyDescent="0.2">
      <c r="A145" s="173" t="s">
        <v>192</v>
      </c>
      <c r="B145" s="173" t="s">
        <v>1290</v>
      </c>
      <c r="C145" s="165">
        <v>-1336</v>
      </c>
      <c r="F145" s="165">
        <v>-1336</v>
      </c>
      <c r="H145" s="164">
        <f>VLOOKUP(A145,'Q1 Activity FN'!$A$49:$B$75,2,0)</f>
        <v>0</v>
      </c>
      <c r="I145" s="193">
        <f t="shared" si="0"/>
        <v>-1336</v>
      </c>
    </row>
    <row r="146" spans="1:9" x14ac:dyDescent="0.2">
      <c r="A146" s="173" t="s">
        <v>262</v>
      </c>
      <c r="B146" s="173" t="s">
        <v>1291</v>
      </c>
      <c r="D146" s="165">
        <v>303293</v>
      </c>
      <c r="F146" s="165">
        <v>303293</v>
      </c>
      <c r="I146" s="193">
        <f t="shared" si="0"/>
        <v>303293</v>
      </c>
    </row>
    <row r="147" spans="1:9" x14ac:dyDescent="0.2">
      <c r="A147" s="173" t="s">
        <v>239</v>
      </c>
      <c r="B147" s="173" t="s">
        <v>1292</v>
      </c>
      <c r="C147" s="165">
        <v>6601471</v>
      </c>
      <c r="D147" s="165">
        <v>15728</v>
      </c>
      <c r="E147" s="165">
        <v>138567</v>
      </c>
      <c r="F147" s="165">
        <v>6478632</v>
      </c>
      <c r="H147" s="164">
        <f>VLOOKUP(A147,'Q1 Activity FN'!$A$49:$B$75,2,0)</f>
        <v>0</v>
      </c>
      <c r="I147" s="193">
        <f t="shared" si="0"/>
        <v>6478632</v>
      </c>
    </row>
    <row r="148" spans="1:9" x14ac:dyDescent="0.2">
      <c r="A148" s="173" t="s">
        <v>388</v>
      </c>
      <c r="B148" s="173" t="s">
        <v>1293</v>
      </c>
      <c r="C148" s="165">
        <v>169621</v>
      </c>
      <c r="F148" s="165">
        <v>169621</v>
      </c>
      <c r="H148" s="164">
        <f>VLOOKUP(A148,'Q1 Activity FN'!$A$49:$B$75,2,0)</f>
        <v>380</v>
      </c>
      <c r="I148" s="193">
        <f t="shared" si="0"/>
        <v>170001</v>
      </c>
    </row>
    <row r="149" spans="1:9" x14ac:dyDescent="0.2">
      <c r="C149" s="184" t="s">
        <v>1161</v>
      </c>
      <c r="D149" s="184" t="s">
        <v>1161</v>
      </c>
      <c r="E149" s="184" t="s">
        <v>1161</v>
      </c>
      <c r="F149" s="184" t="s">
        <v>1161</v>
      </c>
      <c r="H149" s="184" t="s">
        <v>1161</v>
      </c>
      <c r="I149" s="184" t="s">
        <v>1161</v>
      </c>
    </row>
    <row r="150" spans="1:9" x14ac:dyDescent="0.2">
      <c r="A150" s="181"/>
      <c r="B150" s="182" t="s">
        <v>1294</v>
      </c>
      <c r="C150" s="183">
        <v>-29037782</v>
      </c>
      <c r="D150" s="183">
        <v>1107733</v>
      </c>
      <c r="E150" s="183">
        <v>438890</v>
      </c>
      <c r="F150" s="183">
        <v>-28368939</v>
      </c>
      <c r="H150" s="183">
        <f>SUM(H127:H148)</f>
        <v>-1</v>
      </c>
      <c r="I150" s="183">
        <f>SUM(I127:I148)</f>
        <v>-28368940</v>
      </c>
    </row>
    <row r="152" spans="1:9" x14ac:dyDescent="0.2">
      <c r="A152" s="181"/>
      <c r="B152" s="182" t="s">
        <v>1295</v>
      </c>
      <c r="C152" s="183"/>
      <c r="D152" s="183"/>
      <c r="E152" s="183"/>
      <c r="F152" s="183"/>
    </row>
    <row r="153" spans="1:9" x14ac:dyDescent="0.2">
      <c r="A153" s="173" t="s">
        <v>1296</v>
      </c>
      <c r="B153" s="173" t="s">
        <v>1297</v>
      </c>
      <c r="C153" s="165">
        <v>-769963.57</v>
      </c>
      <c r="D153" s="165">
        <v>910114.86</v>
      </c>
      <c r="E153" s="165">
        <v>1148912.07</v>
      </c>
      <c r="F153" s="165">
        <v>-1008760.78</v>
      </c>
    </row>
    <row r="154" spans="1:9" x14ac:dyDescent="0.2">
      <c r="A154" s="173" t="s">
        <v>1298</v>
      </c>
      <c r="B154" s="173" t="s">
        <v>1299</v>
      </c>
      <c r="C154" s="165">
        <v>-608540</v>
      </c>
      <c r="D154" s="165">
        <v>330988</v>
      </c>
      <c r="E154" s="165">
        <v>880796</v>
      </c>
      <c r="F154" s="165">
        <v>-1158348</v>
      </c>
    </row>
    <row r="155" spans="1:9" x14ac:dyDescent="0.2">
      <c r="A155" s="173" t="s">
        <v>1300</v>
      </c>
      <c r="B155" s="173" t="s">
        <v>1301</v>
      </c>
      <c r="C155" s="165">
        <v>-1622865</v>
      </c>
      <c r="F155" s="165">
        <v>-1622865</v>
      </c>
    </row>
    <row r="156" spans="1:9" x14ac:dyDescent="0.2">
      <c r="A156" s="173" t="s">
        <v>1302</v>
      </c>
      <c r="B156" s="173" t="s">
        <v>1303</v>
      </c>
      <c r="C156" s="165">
        <v>-45826.44</v>
      </c>
      <c r="D156" s="165">
        <v>11550.53</v>
      </c>
      <c r="E156" s="165">
        <v>31712.01</v>
      </c>
      <c r="F156" s="165">
        <v>-65987.92</v>
      </c>
    </row>
    <row r="157" spans="1:9" x14ac:dyDescent="0.2">
      <c r="A157" s="173" t="s">
        <v>1304</v>
      </c>
      <c r="B157" s="173" t="s">
        <v>1305</v>
      </c>
      <c r="C157" s="165">
        <v>-1809113</v>
      </c>
      <c r="D157" s="165">
        <v>525463.87</v>
      </c>
      <c r="E157" s="165">
        <v>1469320.87</v>
      </c>
      <c r="F157" s="165">
        <v>-2752970</v>
      </c>
    </row>
    <row r="158" spans="1:9" x14ac:dyDescent="0.2">
      <c r="C158" s="184" t="s">
        <v>1161</v>
      </c>
      <c r="D158" s="184" t="s">
        <v>1161</v>
      </c>
      <c r="E158" s="184" t="s">
        <v>1161</v>
      </c>
      <c r="F158" s="184" t="s">
        <v>1161</v>
      </c>
    </row>
    <row r="159" spans="1:9" x14ac:dyDescent="0.2">
      <c r="A159" s="181"/>
      <c r="B159" s="182" t="s">
        <v>1306</v>
      </c>
      <c r="C159" s="183">
        <v>-4856308.01</v>
      </c>
      <c r="D159" s="183">
        <v>1778117.26</v>
      </c>
      <c r="E159" s="183">
        <v>3530740.95</v>
      </c>
      <c r="F159" s="183">
        <v>-6608931.7000000002</v>
      </c>
    </row>
    <row r="161" spans="1:6" x14ac:dyDescent="0.2">
      <c r="A161" s="181"/>
      <c r="B161" s="182" t="s">
        <v>1307</v>
      </c>
      <c r="C161" s="183"/>
      <c r="D161" s="183"/>
      <c r="E161" s="183"/>
      <c r="F161" s="183"/>
    </row>
    <row r="162" spans="1:6" x14ac:dyDescent="0.2">
      <c r="A162" s="173" t="s">
        <v>1308</v>
      </c>
      <c r="B162" s="173" t="s">
        <v>1309</v>
      </c>
      <c r="E162" s="165">
        <v>541846</v>
      </c>
      <c r="F162" s="165">
        <v>-541846</v>
      </c>
    </row>
    <row r="163" spans="1:6" x14ac:dyDescent="0.2">
      <c r="C163" s="184" t="s">
        <v>1161</v>
      </c>
      <c r="D163" s="184" t="s">
        <v>1161</v>
      </c>
      <c r="E163" s="184" t="s">
        <v>1161</v>
      </c>
      <c r="F163" s="184" t="s">
        <v>1161</v>
      </c>
    </row>
    <row r="164" spans="1:6" x14ac:dyDescent="0.2">
      <c r="A164" s="181"/>
      <c r="B164" s="182" t="s">
        <v>1310</v>
      </c>
      <c r="C164" s="183"/>
      <c r="D164" s="183"/>
      <c r="E164" s="183">
        <v>541846</v>
      </c>
      <c r="F164" s="183">
        <v>-541846</v>
      </c>
    </row>
    <row r="166" spans="1:6" x14ac:dyDescent="0.2">
      <c r="A166" s="181"/>
      <c r="B166" s="182" t="s">
        <v>1311</v>
      </c>
      <c r="C166" s="183"/>
      <c r="D166" s="183"/>
      <c r="E166" s="183"/>
      <c r="F166" s="183"/>
    </row>
    <row r="167" spans="1:6" x14ac:dyDescent="0.2">
      <c r="A167" s="187" t="s">
        <v>1312</v>
      </c>
      <c r="B167" s="187" t="s">
        <v>1313</v>
      </c>
      <c r="C167" s="188">
        <v>-1654000</v>
      </c>
      <c r="D167" s="188"/>
      <c r="E167" s="188"/>
      <c r="F167" s="188">
        <v>-1654000</v>
      </c>
    </row>
    <row r="168" spans="1:6" x14ac:dyDescent="0.2">
      <c r="A168" s="173" t="s">
        <v>1314</v>
      </c>
      <c r="B168" s="173" t="s">
        <v>281</v>
      </c>
      <c r="E168" s="165">
        <v>750213.78</v>
      </c>
      <c r="F168" s="165">
        <v>-750213.78</v>
      </c>
    </row>
    <row r="169" spans="1:6" x14ac:dyDescent="0.2">
      <c r="A169" s="173" t="s">
        <v>1315</v>
      </c>
      <c r="B169" s="173" t="s">
        <v>1316</v>
      </c>
      <c r="C169" s="165">
        <v>126171.59</v>
      </c>
      <c r="D169" s="165">
        <v>587022.22</v>
      </c>
      <c r="E169" s="165">
        <v>756182.36</v>
      </c>
      <c r="F169" s="165">
        <v>-42988.55</v>
      </c>
    </row>
    <row r="170" spans="1:6" x14ac:dyDescent="0.2">
      <c r="A170" s="173" t="s">
        <v>1317</v>
      </c>
      <c r="B170" s="173" t="s">
        <v>1318</v>
      </c>
      <c r="C170" s="165">
        <v>-193558.04</v>
      </c>
      <c r="D170" s="165">
        <v>196255.73</v>
      </c>
      <c r="E170" s="165">
        <v>123669.38</v>
      </c>
      <c r="F170" s="165">
        <v>-120971.69</v>
      </c>
    </row>
    <row r="171" spans="1:6" x14ac:dyDescent="0.2">
      <c r="A171" s="173" t="s">
        <v>1319</v>
      </c>
      <c r="B171" s="173" t="s">
        <v>1320</v>
      </c>
      <c r="C171" s="165">
        <v>-169171.63</v>
      </c>
      <c r="D171" s="165">
        <v>571754.18000000005</v>
      </c>
      <c r="E171" s="165">
        <v>574191.22</v>
      </c>
      <c r="F171" s="165">
        <v>-171608.67</v>
      </c>
    </row>
    <row r="172" spans="1:6" x14ac:dyDescent="0.2">
      <c r="A172" s="173" t="s">
        <v>1321</v>
      </c>
      <c r="B172" s="173" t="s">
        <v>1322</v>
      </c>
      <c r="C172" s="165">
        <v>-337069.47</v>
      </c>
      <c r="D172" s="165">
        <v>1041798.53</v>
      </c>
      <c r="E172" s="165">
        <v>1003350.48</v>
      </c>
      <c r="F172" s="165">
        <v>-298621.42</v>
      </c>
    </row>
    <row r="173" spans="1:6" x14ac:dyDescent="0.2">
      <c r="A173" s="173" t="s">
        <v>1323</v>
      </c>
      <c r="B173" s="173" t="s">
        <v>1324</v>
      </c>
      <c r="C173" s="165">
        <v>-85470.109999999302</v>
      </c>
      <c r="D173" s="165">
        <v>473185.75</v>
      </c>
      <c r="E173" s="165">
        <v>465807.82</v>
      </c>
      <c r="F173" s="165">
        <v>-78092.180000000604</v>
      </c>
    </row>
    <row r="174" spans="1:6" x14ac:dyDescent="0.2">
      <c r="C174" s="184" t="s">
        <v>1161</v>
      </c>
      <c r="D174" s="184" t="s">
        <v>1161</v>
      </c>
      <c r="E174" s="184" t="s">
        <v>1161</v>
      </c>
      <c r="F174" s="184" t="s">
        <v>1161</v>
      </c>
    </row>
    <row r="175" spans="1:6" x14ac:dyDescent="0.2">
      <c r="A175" s="181"/>
      <c r="B175" s="182" t="s">
        <v>1325</v>
      </c>
      <c r="C175" s="183">
        <v>-2313097.66</v>
      </c>
      <c r="D175" s="183">
        <v>2870016.41</v>
      </c>
      <c r="E175" s="183">
        <v>3673415.04</v>
      </c>
      <c r="F175" s="183">
        <v>-3116496.29</v>
      </c>
    </row>
    <row r="177" spans="1:6" x14ac:dyDescent="0.2">
      <c r="A177" s="181"/>
      <c r="B177" s="182" t="s">
        <v>1326</v>
      </c>
      <c r="C177" s="183"/>
      <c r="D177" s="183"/>
      <c r="E177" s="183"/>
      <c r="F177" s="183"/>
    </row>
    <row r="178" spans="1:6" x14ac:dyDescent="0.2">
      <c r="A178" s="173" t="s">
        <v>1327</v>
      </c>
      <c r="B178" s="173" t="s">
        <v>580</v>
      </c>
      <c r="C178" s="165">
        <v>-669309.68999999994</v>
      </c>
      <c r="E178" s="165">
        <v>1500</v>
      </c>
      <c r="F178" s="165">
        <v>-670809.68999999994</v>
      </c>
    </row>
    <row r="179" spans="1:6" x14ac:dyDescent="0.2">
      <c r="A179" s="173" t="s">
        <v>357</v>
      </c>
      <c r="B179" s="173" t="s">
        <v>1328</v>
      </c>
      <c r="C179" s="165">
        <v>-26046445</v>
      </c>
      <c r="D179" s="165">
        <v>546725</v>
      </c>
      <c r="E179" s="165">
        <v>62057</v>
      </c>
      <c r="F179" s="165">
        <v>-25561777</v>
      </c>
    </row>
    <row r="180" spans="1:6" x14ac:dyDescent="0.2">
      <c r="A180" s="173" t="s">
        <v>1329</v>
      </c>
      <c r="B180" s="173" t="s">
        <v>1330</v>
      </c>
      <c r="C180" s="165">
        <v>-74269</v>
      </c>
      <c r="F180" s="165">
        <v>-74269</v>
      </c>
    </row>
    <row r="181" spans="1:6" x14ac:dyDescent="0.2">
      <c r="A181" s="173" t="s">
        <v>1331</v>
      </c>
      <c r="B181" s="173" t="s">
        <v>1332</v>
      </c>
      <c r="C181" s="165">
        <v>-5611068.9299999997</v>
      </c>
      <c r="F181" s="165">
        <v>-5611068.9299999997</v>
      </c>
    </row>
    <row r="182" spans="1:6" x14ac:dyDescent="0.2">
      <c r="A182" s="173" t="s">
        <v>1333</v>
      </c>
      <c r="B182" s="173" t="s">
        <v>1313</v>
      </c>
      <c r="C182" s="165">
        <v>-4031420.67</v>
      </c>
      <c r="D182" s="165">
        <v>243075.26</v>
      </c>
      <c r="E182" s="165">
        <v>195617.06</v>
      </c>
      <c r="F182" s="165">
        <v>-3983962.47</v>
      </c>
    </row>
    <row r="183" spans="1:6" x14ac:dyDescent="0.2">
      <c r="A183" s="173" t="s">
        <v>1334</v>
      </c>
      <c r="B183" s="173" t="s">
        <v>1335</v>
      </c>
      <c r="C183" s="165">
        <v>1654000</v>
      </c>
      <c r="F183" s="165">
        <v>1654000</v>
      </c>
    </row>
    <row r="184" spans="1:6" x14ac:dyDescent="0.2">
      <c r="C184" s="184" t="s">
        <v>1161</v>
      </c>
      <c r="D184" s="184" t="s">
        <v>1161</v>
      </c>
      <c r="E184" s="184" t="s">
        <v>1161</v>
      </c>
      <c r="F184" s="184" t="s">
        <v>1161</v>
      </c>
    </row>
    <row r="185" spans="1:6" x14ac:dyDescent="0.2">
      <c r="A185" s="181"/>
      <c r="B185" s="182" t="s">
        <v>1336</v>
      </c>
      <c r="C185" s="183">
        <v>-34778513.289999999</v>
      </c>
      <c r="D185" s="183">
        <v>789800.26</v>
      </c>
      <c r="E185" s="183">
        <v>259174.06</v>
      </c>
      <c r="F185" s="183">
        <v>-34247887.090000004</v>
      </c>
    </row>
    <row r="187" spans="1:6" x14ac:dyDescent="0.2">
      <c r="A187" s="181"/>
      <c r="B187" s="182" t="s">
        <v>1337</v>
      </c>
      <c r="C187" s="183"/>
      <c r="D187" s="183"/>
      <c r="E187" s="183"/>
      <c r="F187" s="183"/>
    </row>
    <row r="188" spans="1:6" x14ac:dyDescent="0.2">
      <c r="A188" s="173" t="s">
        <v>1338</v>
      </c>
      <c r="B188" s="173" t="s">
        <v>1339</v>
      </c>
      <c r="C188" s="165">
        <v>-11385999.48</v>
      </c>
      <c r="F188" s="165">
        <v>-11385999.48</v>
      </c>
    </row>
    <row r="189" spans="1:6" x14ac:dyDescent="0.2">
      <c r="A189" s="173" t="s">
        <v>1340</v>
      </c>
      <c r="B189" s="173" t="s">
        <v>1341</v>
      </c>
      <c r="C189" s="165">
        <v>-671854.86</v>
      </c>
      <c r="F189" s="165">
        <v>-671854.86</v>
      </c>
    </row>
    <row r="190" spans="1:6" x14ac:dyDescent="0.2">
      <c r="A190" s="173" t="s">
        <v>1342</v>
      </c>
      <c r="B190" s="173" t="s">
        <v>1343</v>
      </c>
      <c r="E190" s="165">
        <v>1196658</v>
      </c>
      <c r="F190" s="165">
        <v>-1196658</v>
      </c>
    </row>
    <row r="191" spans="1:6" x14ac:dyDescent="0.2">
      <c r="C191" s="184" t="s">
        <v>1161</v>
      </c>
      <c r="D191" s="184" t="s">
        <v>1161</v>
      </c>
      <c r="E191" s="184" t="s">
        <v>1161</v>
      </c>
      <c r="F191" s="184" t="s">
        <v>1161</v>
      </c>
    </row>
    <row r="192" spans="1:6" x14ac:dyDescent="0.2">
      <c r="A192" s="181"/>
      <c r="B192" s="182" t="s">
        <v>1344</v>
      </c>
      <c r="C192" s="183">
        <v>-12057854.34</v>
      </c>
      <c r="D192" s="183"/>
      <c r="E192" s="183">
        <v>1196658</v>
      </c>
      <c r="F192" s="183">
        <v>-13254512.34</v>
      </c>
    </row>
    <row r="194" spans="1:6" x14ac:dyDescent="0.2">
      <c r="A194" s="181"/>
      <c r="B194" s="182" t="s">
        <v>1345</v>
      </c>
      <c r="C194" s="183"/>
      <c r="D194" s="183"/>
      <c r="E194" s="183"/>
      <c r="F194" s="183"/>
    </row>
    <row r="195" spans="1:6" x14ac:dyDescent="0.2">
      <c r="A195" s="173" t="s">
        <v>1346</v>
      </c>
      <c r="B195" s="173" t="s">
        <v>1347</v>
      </c>
      <c r="C195" s="165">
        <v>-892797.56</v>
      </c>
      <c r="D195" s="165">
        <v>137241.41</v>
      </c>
      <c r="E195" s="165">
        <v>20530.25</v>
      </c>
      <c r="F195" s="165">
        <v>-776086.4</v>
      </c>
    </row>
    <row r="196" spans="1:6" x14ac:dyDescent="0.2">
      <c r="C196" s="184" t="s">
        <v>1161</v>
      </c>
      <c r="D196" s="184" t="s">
        <v>1161</v>
      </c>
      <c r="E196" s="184" t="s">
        <v>1161</v>
      </c>
      <c r="F196" s="184" t="s">
        <v>1161</v>
      </c>
    </row>
    <row r="197" spans="1:6" x14ac:dyDescent="0.2">
      <c r="A197" s="181"/>
      <c r="B197" s="182" t="s">
        <v>1348</v>
      </c>
      <c r="C197" s="183">
        <v>-892797.56</v>
      </c>
      <c r="D197" s="183">
        <v>137241.41</v>
      </c>
      <c r="E197" s="183">
        <v>20530.25</v>
      </c>
      <c r="F197" s="183">
        <v>-776086.4</v>
      </c>
    </row>
    <row r="199" spans="1:6" x14ac:dyDescent="0.2">
      <c r="A199" s="181"/>
      <c r="B199" s="182" t="s">
        <v>1349</v>
      </c>
      <c r="C199" s="183"/>
      <c r="D199" s="183"/>
      <c r="E199" s="183"/>
      <c r="F199" s="183"/>
    </row>
    <row r="200" spans="1:6" x14ac:dyDescent="0.2">
      <c r="A200" s="173" t="s">
        <v>1350</v>
      </c>
      <c r="B200" s="173" t="s">
        <v>1351</v>
      </c>
      <c r="D200" s="165">
        <v>177487</v>
      </c>
      <c r="E200" s="165">
        <v>640964</v>
      </c>
      <c r="F200" s="165">
        <v>-463477</v>
      </c>
    </row>
    <row r="201" spans="1:6" x14ac:dyDescent="0.2">
      <c r="A201" s="173" t="s">
        <v>1352</v>
      </c>
      <c r="B201" s="173" t="s">
        <v>1353</v>
      </c>
      <c r="C201" s="165">
        <v>-51507012.200000003</v>
      </c>
      <c r="D201" s="165">
        <v>50019041.520000003</v>
      </c>
      <c r="E201" s="165">
        <v>54076707.460000001</v>
      </c>
      <c r="F201" s="165">
        <v>-55564678.140000001</v>
      </c>
    </row>
    <row r="202" spans="1:6" x14ac:dyDescent="0.2">
      <c r="A202" s="173" t="s">
        <v>1354</v>
      </c>
      <c r="B202" s="173" t="s">
        <v>1355</v>
      </c>
      <c r="C202" s="165">
        <v>-72147220</v>
      </c>
      <c r="F202" s="165">
        <v>-72147220</v>
      </c>
    </row>
    <row r="203" spans="1:6" x14ac:dyDescent="0.2">
      <c r="A203" s="173" t="s">
        <v>1356</v>
      </c>
      <c r="B203" s="173" t="s">
        <v>1357</v>
      </c>
      <c r="E203" s="165">
        <v>532932</v>
      </c>
      <c r="F203" s="165">
        <v>-532932</v>
      </c>
    </row>
    <row r="204" spans="1:6" x14ac:dyDescent="0.2">
      <c r="C204" s="184" t="s">
        <v>1161</v>
      </c>
      <c r="D204" s="184" t="s">
        <v>1161</v>
      </c>
      <c r="E204" s="184" t="s">
        <v>1161</v>
      </c>
      <c r="F204" s="184" t="s">
        <v>1161</v>
      </c>
    </row>
    <row r="205" spans="1:6" x14ac:dyDescent="0.2">
      <c r="A205" s="181"/>
      <c r="B205" s="182" t="s">
        <v>1358</v>
      </c>
      <c r="C205" s="183">
        <v>-123654232.2</v>
      </c>
      <c r="D205" s="183">
        <v>50196528.520000003</v>
      </c>
      <c r="E205" s="183">
        <v>55250603.460000001</v>
      </c>
      <c r="F205" s="183">
        <v>-128708307.14</v>
      </c>
    </row>
    <row r="207" spans="1:6" x14ac:dyDescent="0.2">
      <c r="A207" s="189"/>
      <c r="B207" s="185" t="s">
        <v>1134</v>
      </c>
      <c r="C207" s="186">
        <v>-123654232.2</v>
      </c>
      <c r="D207" s="186">
        <v>50196528.520000003</v>
      </c>
      <c r="E207" s="186">
        <v>55250603.460000001</v>
      </c>
      <c r="F207" s="186">
        <v>-128708307.14</v>
      </c>
    </row>
    <row r="208" spans="1:6" ht="13.5" thickBot="1" x14ac:dyDescent="0.25">
      <c r="A208" s="190"/>
      <c r="B208" s="190"/>
      <c r="C208" s="191"/>
      <c r="D208" s="191"/>
      <c r="E208" s="191"/>
      <c r="F208" s="191"/>
    </row>
    <row r="209" spans="1:6" ht="13.5" thickTop="1" x14ac:dyDescent="0.2">
      <c r="A209" s="181"/>
      <c r="B209" s="182" t="s">
        <v>1359</v>
      </c>
      <c r="C209" s="183"/>
      <c r="D209" s="183"/>
      <c r="E209" s="183"/>
      <c r="F209" s="183"/>
    </row>
    <row r="210" spans="1:6" x14ac:dyDescent="0.2">
      <c r="A210" s="170"/>
      <c r="B210" s="171" t="s">
        <v>1360</v>
      </c>
      <c r="C210" s="172"/>
      <c r="D210" s="172"/>
      <c r="E210" s="172"/>
      <c r="F210" s="172"/>
    </row>
    <row r="211" spans="1:6" x14ac:dyDescent="0.2">
      <c r="A211" s="173" t="s">
        <v>1361</v>
      </c>
      <c r="B211" s="173" t="s">
        <v>1362</v>
      </c>
      <c r="D211" s="165">
        <v>2985067.08</v>
      </c>
      <c r="E211" s="165">
        <v>10569613.300000001</v>
      </c>
      <c r="F211" s="165">
        <v>-7584546.2199999997</v>
      </c>
    </row>
    <row r="212" spans="1:6" x14ac:dyDescent="0.2">
      <c r="A212" s="173" t="s">
        <v>1363</v>
      </c>
      <c r="B212" s="173" t="s">
        <v>1364</v>
      </c>
      <c r="D212" s="165">
        <v>42300</v>
      </c>
      <c r="E212" s="165">
        <v>267025.26</v>
      </c>
      <c r="F212" s="165">
        <v>-224725.26</v>
      </c>
    </row>
    <row r="213" spans="1:6" x14ac:dyDescent="0.2">
      <c r="A213" s="173" t="s">
        <v>1365</v>
      </c>
      <c r="B213" s="173" t="s">
        <v>1366</v>
      </c>
      <c r="D213" s="165">
        <v>1137811.2</v>
      </c>
      <c r="E213" s="165">
        <v>15941527.300000001</v>
      </c>
      <c r="F213" s="165">
        <v>-14803716.1</v>
      </c>
    </row>
    <row r="214" spans="1:6" x14ac:dyDescent="0.2">
      <c r="A214" s="173" t="s">
        <v>1367</v>
      </c>
      <c r="B214" s="173" t="s">
        <v>1316</v>
      </c>
      <c r="D214" s="165">
        <v>588.4</v>
      </c>
      <c r="E214" s="165">
        <v>756648.39</v>
      </c>
      <c r="F214" s="165">
        <v>-756059.99</v>
      </c>
    </row>
    <row r="215" spans="1:6" x14ac:dyDescent="0.2">
      <c r="A215" s="173" t="s">
        <v>1368</v>
      </c>
      <c r="B215" s="173" t="s">
        <v>1369</v>
      </c>
      <c r="E215" s="165">
        <v>574191.22</v>
      </c>
      <c r="F215" s="165">
        <v>-574191.22</v>
      </c>
    </row>
    <row r="216" spans="1:6" x14ac:dyDescent="0.2">
      <c r="C216" s="184" t="s">
        <v>1161</v>
      </c>
      <c r="D216" s="184" t="s">
        <v>1161</v>
      </c>
      <c r="E216" s="184" t="s">
        <v>1161</v>
      </c>
      <c r="F216" s="184" t="s">
        <v>1161</v>
      </c>
    </row>
    <row r="217" spans="1:6" x14ac:dyDescent="0.2">
      <c r="A217" s="170"/>
      <c r="B217" s="171" t="s">
        <v>1370</v>
      </c>
      <c r="C217" s="172"/>
      <c r="D217" s="172">
        <v>4165766.68</v>
      </c>
      <c r="E217" s="172">
        <v>28109005.469999999</v>
      </c>
      <c r="F217" s="172">
        <v>-23943238.789999999</v>
      </c>
    </row>
    <row r="219" spans="1:6" x14ac:dyDescent="0.2">
      <c r="A219" s="170"/>
      <c r="B219" s="171" t="s">
        <v>1371</v>
      </c>
      <c r="C219" s="172"/>
      <c r="D219" s="172"/>
      <c r="E219" s="172"/>
      <c r="F219" s="172"/>
    </row>
    <row r="220" spans="1:6" x14ac:dyDescent="0.2">
      <c r="A220" s="173" t="s">
        <v>1372</v>
      </c>
      <c r="B220" s="173" t="s">
        <v>1373</v>
      </c>
      <c r="E220" s="165">
        <v>28542.67</v>
      </c>
      <c r="F220" s="165">
        <v>-28542.67</v>
      </c>
    </row>
    <row r="221" spans="1:6" x14ac:dyDescent="0.2">
      <c r="C221" s="184" t="s">
        <v>1161</v>
      </c>
      <c r="D221" s="184" t="s">
        <v>1161</v>
      </c>
      <c r="E221" s="184" t="s">
        <v>1161</v>
      </c>
      <c r="F221" s="184" t="s">
        <v>1161</v>
      </c>
    </row>
    <row r="222" spans="1:6" x14ac:dyDescent="0.2">
      <c r="A222" s="170"/>
      <c r="B222" s="171" t="s">
        <v>1374</v>
      </c>
      <c r="C222" s="172"/>
      <c r="D222" s="172">
        <v>4165766.68</v>
      </c>
      <c r="E222" s="172">
        <v>28137548.140000001</v>
      </c>
      <c r="F222" s="172">
        <v>-23971781.460000001</v>
      </c>
    </row>
    <row r="225" spans="1:6" x14ac:dyDescent="0.2">
      <c r="A225" s="170"/>
      <c r="B225" s="171" t="s">
        <v>1375</v>
      </c>
      <c r="C225" s="172"/>
      <c r="D225" s="172"/>
      <c r="E225" s="172"/>
      <c r="F225" s="172"/>
    </row>
    <row r="226" spans="1:6" x14ac:dyDescent="0.2">
      <c r="A226" s="173" t="s">
        <v>1376</v>
      </c>
      <c r="B226" s="173" t="s">
        <v>1377</v>
      </c>
      <c r="D226" s="165">
        <v>4648582</v>
      </c>
      <c r="E226" s="165">
        <v>4630140</v>
      </c>
      <c r="F226" s="165">
        <v>18442</v>
      </c>
    </row>
    <row r="227" spans="1:6" x14ac:dyDescent="0.2">
      <c r="A227" s="173" t="s">
        <v>1378</v>
      </c>
      <c r="B227" s="173" t="s">
        <v>1379</v>
      </c>
      <c r="E227" s="165">
        <v>916044.37</v>
      </c>
      <c r="F227" s="165">
        <v>-916044.37</v>
      </c>
    </row>
    <row r="228" spans="1:6" x14ac:dyDescent="0.2">
      <c r="A228" s="173" t="s">
        <v>1380</v>
      </c>
      <c r="B228" s="173" t="s">
        <v>1381</v>
      </c>
      <c r="E228" s="165">
        <v>183009.82</v>
      </c>
      <c r="F228" s="165">
        <v>-183009.82</v>
      </c>
    </row>
    <row r="229" spans="1:6" x14ac:dyDescent="0.2">
      <c r="A229" s="173" t="s">
        <v>1382</v>
      </c>
      <c r="B229" s="173" t="s">
        <v>1383</v>
      </c>
      <c r="D229" s="165">
        <v>12354.98</v>
      </c>
      <c r="F229" s="165">
        <v>12354.98</v>
      </c>
    </row>
    <row r="230" spans="1:6" x14ac:dyDescent="0.2">
      <c r="A230" s="173" t="s">
        <v>1384</v>
      </c>
      <c r="B230" s="173" t="s">
        <v>1385</v>
      </c>
      <c r="E230" s="165">
        <v>42025</v>
      </c>
      <c r="F230" s="165">
        <v>-42025</v>
      </c>
    </row>
    <row r="231" spans="1:6" x14ac:dyDescent="0.2">
      <c r="A231" s="173" t="s">
        <v>1386</v>
      </c>
      <c r="B231" s="173" t="s">
        <v>1387</v>
      </c>
      <c r="E231" s="165">
        <v>20961</v>
      </c>
      <c r="F231" s="165">
        <v>-20961</v>
      </c>
    </row>
    <row r="232" spans="1:6" x14ac:dyDescent="0.2">
      <c r="A232" s="173" t="s">
        <v>1388</v>
      </c>
      <c r="B232" s="173" t="s">
        <v>1389</v>
      </c>
      <c r="E232" s="165">
        <v>15147.18</v>
      </c>
      <c r="F232" s="165">
        <v>-15147.18</v>
      </c>
    </row>
    <row r="233" spans="1:6" x14ac:dyDescent="0.2">
      <c r="A233" s="173" t="s">
        <v>1390</v>
      </c>
      <c r="B233" s="173" t="s">
        <v>1391</v>
      </c>
      <c r="E233" s="165">
        <v>85108.5</v>
      </c>
      <c r="F233" s="165">
        <v>-85108.5</v>
      </c>
    </row>
    <row r="234" spans="1:6" x14ac:dyDescent="0.2">
      <c r="A234" s="173" t="s">
        <v>1392</v>
      </c>
      <c r="B234" s="173" t="s">
        <v>1393</v>
      </c>
      <c r="E234" s="165">
        <v>83963</v>
      </c>
      <c r="F234" s="165">
        <v>-83963</v>
      </c>
    </row>
    <row r="235" spans="1:6" x14ac:dyDescent="0.2">
      <c r="C235" s="184" t="s">
        <v>1161</v>
      </c>
      <c r="D235" s="184" t="s">
        <v>1161</v>
      </c>
      <c r="E235" s="184" t="s">
        <v>1161</v>
      </c>
      <c r="F235" s="184" t="s">
        <v>1161</v>
      </c>
    </row>
    <row r="236" spans="1:6" x14ac:dyDescent="0.2">
      <c r="A236" s="170"/>
      <c r="B236" s="171" t="s">
        <v>1394</v>
      </c>
      <c r="C236" s="172"/>
      <c r="D236" s="172">
        <v>4660936.9800000004</v>
      </c>
      <c r="E236" s="172">
        <v>5976398.8700000001</v>
      </c>
      <c r="F236" s="172">
        <v>-1315461.8899999999</v>
      </c>
    </row>
    <row r="238" spans="1:6" x14ac:dyDescent="0.2">
      <c r="A238" s="181"/>
      <c r="B238" s="182" t="s">
        <v>1395</v>
      </c>
      <c r="C238" s="183"/>
      <c r="D238" s="183">
        <v>8826703.6600000001</v>
      </c>
      <c r="E238" s="183">
        <v>34113947.009999998</v>
      </c>
      <c r="F238" s="183">
        <v>-25287243.350000001</v>
      </c>
    </row>
    <row r="240" spans="1:6" x14ac:dyDescent="0.2">
      <c r="A240" s="181"/>
      <c r="B240" s="182" t="s">
        <v>1396</v>
      </c>
      <c r="C240" s="183"/>
      <c r="D240" s="183"/>
      <c r="E240" s="183"/>
      <c r="F240" s="183"/>
    </row>
    <row r="241" spans="1:6" x14ac:dyDescent="0.2">
      <c r="A241" s="170"/>
      <c r="B241" s="171" t="s">
        <v>1397</v>
      </c>
      <c r="C241" s="172"/>
      <c r="D241" s="172"/>
      <c r="E241" s="172"/>
      <c r="F241" s="172"/>
    </row>
    <row r="242" spans="1:6" x14ac:dyDescent="0.2">
      <c r="A242" s="173" t="s">
        <v>1398</v>
      </c>
      <c r="B242" s="173" t="s">
        <v>1399</v>
      </c>
      <c r="D242" s="165">
        <v>219603.53</v>
      </c>
      <c r="E242" s="165">
        <v>61969.97</v>
      </c>
      <c r="F242" s="165">
        <v>157633.56</v>
      </c>
    </row>
    <row r="243" spans="1:6" x14ac:dyDescent="0.2">
      <c r="A243" s="173" t="s">
        <v>1400</v>
      </c>
      <c r="B243" s="173" t="s">
        <v>1401</v>
      </c>
      <c r="D243" s="165">
        <v>2777.39</v>
      </c>
      <c r="E243" s="165">
        <v>607.17999999999995</v>
      </c>
      <c r="F243" s="165">
        <v>2170.21</v>
      </c>
    </row>
    <row r="244" spans="1:6" x14ac:dyDescent="0.2">
      <c r="A244" s="173" t="s">
        <v>1402</v>
      </c>
      <c r="B244" s="173" t="s">
        <v>1403</v>
      </c>
      <c r="D244" s="165">
        <v>71791.600000000006</v>
      </c>
      <c r="E244" s="165">
        <v>49450.46</v>
      </c>
      <c r="F244" s="165">
        <v>22341.14</v>
      </c>
    </row>
    <row r="245" spans="1:6" x14ac:dyDescent="0.2">
      <c r="A245" s="173" t="s">
        <v>1404</v>
      </c>
      <c r="B245" s="173" t="s">
        <v>1405</v>
      </c>
      <c r="D245" s="165">
        <v>701.94</v>
      </c>
      <c r="E245" s="165">
        <v>207.56</v>
      </c>
      <c r="F245" s="165">
        <v>494.38</v>
      </c>
    </row>
    <row r="246" spans="1:6" x14ac:dyDescent="0.2">
      <c r="C246" s="184" t="s">
        <v>1161</v>
      </c>
      <c r="D246" s="184" t="s">
        <v>1161</v>
      </c>
      <c r="E246" s="184" t="s">
        <v>1161</v>
      </c>
      <c r="F246" s="184" t="s">
        <v>1161</v>
      </c>
    </row>
    <row r="247" spans="1:6" x14ac:dyDescent="0.2">
      <c r="A247" s="170"/>
      <c r="B247" s="171" t="s">
        <v>1406</v>
      </c>
      <c r="C247" s="172"/>
      <c r="D247" s="172">
        <v>294874.46000000002</v>
      </c>
      <c r="E247" s="172">
        <v>112235.17</v>
      </c>
      <c r="F247" s="172">
        <v>182639.29</v>
      </c>
    </row>
    <row r="249" spans="1:6" x14ac:dyDescent="0.2">
      <c r="A249" s="170"/>
      <c r="B249" s="171" t="s">
        <v>1407</v>
      </c>
      <c r="C249" s="172"/>
      <c r="D249" s="172"/>
      <c r="E249" s="172"/>
      <c r="F249" s="172"/>
    </row>
    <row r="250" spans="1:6" x14ac:dyDescent="0.2">
      <c r="A250" s="173" t="s">
        <v>1408</v>
      </c>
      <c r="B250" s="173" t="s">
        <v>1409</v>
      </c>
      <c r="D250" s="165">
        <v>18352.63</v>
      </c>
      <c r="E250" s="165">
        <v>6109.93</v>
      </c>
      <c r="F250" s="165">
        <v>12242.7</v>
      </c>
    </row>
    <row r="251" spans="1:6" x14ac:dyDescent="0.2">
      <c r="A251" s="173" t="s">
        <v>1410</v>
      </c>
      <c r="B251" s="173" t="s">
        <v>1411</v>
      </c>
      <c r="D251" s="165">
        <v>6625.71</v>
      </c>
      <c r="E251" s="165">
        <v>2286.7600000000002</v>
      </c>
      <c r="F251" s="165">
        <v>4338.95</v>
      </c>
    </row>
    <row r="252" spans="1:6" x14ac:dyDescent="0.2">
      <c r="A252" s="173" t="s">
        <v>1412</v>
      </c>
      <c r="B252" s="173" t="s">
        <v>1413</v>
      </c>
      <c r="D252" s="165">
        <v>2992.18</v>
      </c>
      <c r="E252" s="165">
        <v>581.04</v>
      </c>
      <c r="F252" s="165">
        <v>2411.14</v>
      </c>
    </row>
    <row r="253" spans="1:6" x14ac:dyDescent="0.2">
      <c r="A253" s="173" t="s">
        <v>1414</v>
      </c>
      <c r="B253" s="173" t="s">
        <v>1415</v>
      </c>
      <c r="D253" s="165">
        <v>3002.75</v>
      </c>
      <c r="E253" s="165">
        <v>916.66</v>
      </c>
      <c r="F253" s="165">
        <v>2086.09</v>
      </c>
    </row>
    <row r="254" spans="1:6" x14ac:dyDescent="0.2">
      <c r="A254" s="173" t="s">
        <v>1416</v>
      </c>
      <c r="B254" s="173" t="s">
        <v>1417</v>
      </c>
      <c r="D254" s="165">
        <v>572.66</v>
      </c>
      <c r="E254" s="165">
        <v>229.08</v>
      </c>
      <c r="F254" s="165">
        <v>343.58</v>
      </c>
    </row>
    <row r="255" spans="1:6" x14ac:dyDescent="0.2">
      <c r="A255" s="173" t="s">
        <v>1418</v>
      </c>
      <c r="B255" s="173" t="s">
        <v>1419</v>
      </c>
      <c r="D255" s="165">
        <v>19674.439999999999</v>
      </c>
      <c r="E255" s="165">
        <v>5622.88</v>
      </c>
      <c r="F255" s="165">
        <v>14051.56</v>
      </c>
    </row>
    <row r="256" spans="1:6" x14ac:dyDescent="0.2">
      <c r="A256" s="173" t="s">
        <v>1420</v>
      </c>
      <c r="B256" s="173" t="s">
        <v>1421</v>
      </c>
      <c r="D256" s="165">
        <v>6761.91</v>
      </c>
      <c r="E256" s="165">
        <v>1600.58</v>
      </c>
      <c r="F256" s="165">
        <v>5161.33</v>
      </c>
    </row>
    <row r="257" spans="1:6" x14ac:dyDescent="0.2">
      <c r="C257" s="184" t="s">
        <v>1161</v>
      </c>
      <c r="D257" s="184" t="s">
        <v>1161</v>
      </c>
      <c r="E257" s="184" t="s">
        <v>1161</v>
      </c>
      <c r="F257" s="184" t="s">
        <v>1161</v>
      </c>
    </row>
    <row r="258" spans="1:6" x14ac:dyDescent="0.2">
      <c r="A258" s="170"/>
      <c r="B258" s="171" t="s">
        <v>1422</v>
      </c>
      <c r="C258" s="172"/>
      <c r="D258" s="172">
        <v>57982.28</v>
      </c>
      <c r="E258" s="172">
        <v>17346.93</v>
      </c>
      <c r="F258" s="172">
        <v>40635.35</v>
      </c>
    </row>
    <row r="260" spans="1:6" x14ac:dyDescent="0.2">
      <c r="A260" s="170"/>
      <c r="B260" s="171" t="s">
        <v>1423</v>
      </c>
      <c r="C260" s="172"/>
      <c r="D260" s="172"/>
      <c r="E260" s="172"/>
      <c r="F260" s="172"/>
    </row>
    <row r="261" spans="1:6" x14ac:dyDescent="0.2">
      <c r="A261" s="173" t="s">
        <v>1424</v>
      </c>
      <c r="B261" s="173" t="s">
        <v>1425</v>
      </c>
      <c r="D261" s="165">
        <v>2018.62</v>
      </c>
      <c r="E261" s="165">
        <v>423.95</v>
      </c>
      <c r="F261" s="165">
        <v>1594.67</v>
      </c>
    </row>
    <row r="262" spans="1:6" x14ac:dyDescent="0.2">
      <c r="A262" s="173" t="s">
        <v>1426</v>
      </c>
      <c r="B262" s="173" t="s">
        <v>1427</v>
      </c>
      <c r="D262" s="165">
        <v>4098.12</v>
      </c>
      <c r="E262" s="165">
        <v>1022.35</v>
      </c>
      <c r="F262" s="165">
        <v>3075.77</v>
      </c>
    </row>
    <row r="263" spans="1:6" x14ac:dyDescent="0.2">
      <c r="A263" s="173" t="s">
        <v>1428</v>
      </c>
      <c r="B263" s="173" t="s">
        <v>1429</v>
      </c>
      <c r="D263" s="165">
        <v>882.08</v>
      </c>
      <c r="E263" s="165">
        <v>220.09</v>
      </c>
      <c r="F263" s="165">
        <v>661.99</v>
      </c>
    </row>
    <row r="264" spans="1:6" x14ac:dyDescent="0.2">
      <c r="A264" s="173" t="s">
        <v>1430</v>
      </c>
      <c r="B264" s="173" t="s">
        <v>1431</v>
      </c>
      <c r="D264" s="165">
        <v>2281.21</v>
      </c>
      <c r="E264" s="165">
        <v>600.27</v>
      </c>
      <c r="F264" s="165">
        <v>1680.94</v>
      </c>
    </row>
    <row r="265" spans="1:6" x14ac:dyDescent="0.2">
      <c r="C265" s="184" t="s">
        <v>1161</v>
      </c>
      <c r="D265" s="184" t="s">
        <v>1161</v>
      </c>
      <c r="E265" s="184" t="s">
        <v>1161</v>
      </c>
      <c r="F265" s="184" t="s">
        <v>1161</v>
      </c>
    </row>
    <row r="266" spans="1:6" x14ac:dyDescent="0.2">
      <c r="A266" s="170"/>
      <c r="B266" s="171" t="s">
        <v>1432</v>
      </c>
      <c r="C266" s="172"/>
      <c r="D266" s="172">
        <v>9280.0300000000007</v>
      </c>
      <c r="E266" s="172">
        <v>2266.66</v>
      </c>
      <c r="F266" s="172">
        <v>7013.37</v>
      </c>
    </row>
    <row r="268" spans="1:6" x14ac:dyDescent="0.2">
      <c r="A268" s="170"/>
      <c r="B268" s="171" t="s">
        <v>1433</v>
      </c>
      <c r="C268" s="172"/>
      <c r="D268" s="172"/>
      <c r="E268" s="172"/>
      <c r="F268" s="172"/>
    </row>
    <row r="269" spans="1:6" x14ac:dyDescent="0.2">
      <c r="A269" s="173" t="s">
        <v>1434</v>
      </c>
      <c r="B269" s="173" t="s">
        <v>1435</v>
      </c>
      <c r="D269" s="165">
        <v>40223.01</v>
      </c>
      <c r="E269" s="165">
        <v>0.02</v>
      </c>
      <c r="F269" s="165">
        <v>40222.99</v>
      </c>
    </row>
    <row r="270" spans="1:6" x14ac:dyDescent="0.2">
      <c r="A270" s="173" t="s">
        <v>1436</v>
      </c>
      <c r="B270" s="173" t="s">
        <v>1437</v>
      </c>
      <c r="D270" s="165">
        <v>15575.7</v>
      </c>
      <c r="E270" s="165">
        <v>0.02</v>
      </c>
      <c r="F270" s="165">
        <v>15575.68</v>
      </c>
    </row>
    <row r="271" spans="1:6" x14ac:dyDescent="0.2">
      <c r="C271" s="184" t="s">
        <v>1161</v>
      </c>
      <c r="D271" s="184" t="s">
        <v>1161</v>
      </c>
      <c r="E271" s="184" t="s">
        <v>1161</v>
      </c>
      <c r="F271" s="184" t="s">
        <v>1161</v>
      </c>
    </row>
    <row r="272" spans="1:6" x14ac:dyDescent="0.2">
      <c r="A272" s="170"/>
      <c r="B272" s="171" t="s">
        <v>1438</v>
      </c>
      <c r="C272" s="172"/>
      <c r="D272" s="172">
        <v>55798.71</v>
      </c>
      <c r="E272" s="172">
        <v>0.04</v>
      </c>
      <c r="F272" s="172">
        <v>55798.67</v>
      </c>
    </row>
    <row r="274" spans="1:6" x14ac:dyDescent="0.2">
      <c r="A274" s="170"/>
      <c r="B274" s="171" t="s">
        <v>1439</v>
      </c>
      <c r="C274" s="172"/>
      <c r="D274" s="172"/>
      <c r="E274" s="172"/>
      <c r="F274" s="172"/>
    </row>
    <row r="275" spans="1:6" x14ac:dyDescent="0.2">
      <c r="A275" s="173" t="s">
        <v>1440</v>
      </c>
      <c r="B275" s="173" t="s">
        <v>1441</v>
      </c>
      <c r="D275" s="165">
        <v>120</v>
      </c>
      <c r="F275" s="165">
        <v>120</v>
      </c>
    </row>
    <row r="276" spans="1:6" x14ac:dyDescent="0.2">
      <c r="A276" s="173" t="s">
        <v>1442</v>
      </c>
      <c r="B276" s="173" t="s">
        <v>1443</v>
      </c>
      <c r="D276" s="165">
        <v>6395.52</v>
      </c>
      <c r="F276" s="165">
        <v>6395.52</v>
      </c>
    </row>
    <row r="277" spans="1:6" x14ac:dyDescent="0.2">
      <c r="A277" s="173" t="s">
        <v>1444</v>
      </c>
      <c r="B277" s="173" t="s">
        <v>1445</v>
      </c>
      <c r="D277" s="165">
        <v>5494.87</v>
      </c>
      <c r="E277" s="165">
        <v>676.21</v>
      </c>
      <c r="F277" s="165">
        <v>4818.66</v>
      </c>
    </row>
    <row r="278" spans="1:6" x14ac:dyDescent="0.2">
      <c r="C278" s="184" t="s">
        <v>1161</v>
      </c>
      <c r="D278" s="184" t="s">
        <v>1161</v>
      </c>
      <c r="E278" s="184" t="s">
        <v>1161</v>
      </c>
      <c r="F278" s="184" t="s">
        <v>1161</v>
      </c>
    </row>
    <row r="279" spans="1:6" x14ac:dyDescent="0.2">
      <c r="A279" s="170"/>
      <c r="B279" s="171" t="s">
        <v>1446</v>
      </c>
      <c r="C279" s="172"/>
      <c r="D279" s="172">
        <v>12010.39</v>
      </c>
      <c r="E279" s="172">
        <v>676.21</v>
      </c>
      <c r="F279" s="172">
        <v>11334.18</v>
      </c>
    </row>
    <row r="281" spans="1:6" x14ac:dyDescent="0.2">
      <c r="A281" s="170"/>
      <c r="B281" s="171" t="s">
        <v>1447</v>
      </c>
      <c r="C281" s="172"/>
      <c r="D281" s="172"/>
      <c r="E281" s="172"/>
      <c r="F281" s="172"/>
    </row>
    <row r="282" spans="1:6" x14ac:dyDescent="0.2">
      <c r="A282" s="173" t="s">
        <v>1448</v>
      </c>
      <c r="B282" s="173" t="s">
        <v>1449</v>
      </c>
      <c r="D282" s="165">
        <v>12624.94</v>
      </c>
      <c r="E282" s="165">
        <v>1050</v>
      </c>
      <c r="F282" s="165">
        <v>11574.94</v>
      </c>
    </row>
    <row r="283" spans="1:6" x14ac:dyDescent="0.2">
      <c r="A283" s="173" t="s">
        <v>1450</v>
      </c>
      <c r="B283" s="173" t="s">
        <v>1451</v>
      </c>
      <c r="D283" s="165">
        <v>4859.71</v>
      </c>
      <c r="E283" s="165">
        <v>905.45</v>
      </c>
      <c r="F283" s="165">
        <v>3954.26</v>
      </c>
    </row>
    <row r="284" spans="1:6" x14ac:dyDescent="0.2">
      <c r="A284" s="173" t="s">
        <v>1452</v>
      </c>
      <c r="B284" s="173" t="s">
        <v>1453</v>
      </c>
      <c r="D284" s="165">
        <v>27067.87</v>
      </c>
      <c r="E284" s="165">
        <v>1888.92</v>
      </c>
      <c r="F284" s="165">
        <v>25178.95</v>
      </c>
    </row>
    <row r="285" spans="1:6" x14ac:dyDescent="0.2">
      <c r="A285" s="173" t="s">
        <v>1454</v>
      </c>
      <c r="B285" s="173" t="s">
        <v>1455</v>
      </c>
      <c r="D285" s="165">
        <v>20405.150000000001</v>
      </c>
      <c r="E285" s="165">
        <v>453.41</v>
      </c>
      <c r="F285" s="165">
        <v>19951.740000000002</v>
      </c>
    </row>
    <row r="286" spans="1:6" x14ac:dyDescent="0.2">
      <c r="A286" s="173" t="s">
        <v>1456</v>
      </c>
      <c r="B286" s="173" t="s">
        <v>1457</v>
      </c>
      <c r="D286" s="165">
        <v>5333.35</v>
      </c>
      <c r="F286" s="165">
        <v>5333.35</v>
      </c>
    </row>
    <row r="287" spans="1:6" x14ac:dyDescent="0.2">
      <c r="A287" s="173" t="s">
        <v>1458</v>
      </c>
      <c r="B287" s="173" t="s">
        <v>1459</v>
      </c>
      <c r="D287" s="165">
        <v>21897.89</v>
      </c>
      <c r="E287" s="165">
        <v>1457</v>
      </c>
      <c r="F287" s="165">
        <v>20440.89</v>
      </c>
    </row>
    <row r="288" spans="1:6" x14ac:dyDescent="0.2">
      <c r="A288" s="173" t="s">
        <v>1460</v>
      </c>
      <c r="B288" s="173" t="s">
        <v>1461</v>
      </c>
      <c r="D288" s="165">
        <v>8137.71</v>
      </c>
      <c r="E288" s="165">
        <v>589.6</v>
      </c>
      <c r="F288" s="165">
        <v>7548.11</v>
      </c>
    </row>
    <row r="289" spans="1:6" x14ac:dyDescent="0.2">
      <c r="A289" s="173" t="s">
        <v>1462</v>
      </c>
      <c r="B289" s="173" t="s">
        <v>1463</v>
      </c>
      <c r="D289" s="165">
        <v>755481.49</v>
      </c>
      <c r="E289" s="165">
        <v>223718.12</v>
      </c>
      <c r="F289" s="165">
        <v>531763.37</v>
      </c>
    </row>
    <row r="290" spans="1:6" x14ac:dyDescent="0.2">
      <c r="C290" s="184" t="s">
        <v>1161</v>
      </c>
      <c r="D290" s="184" t="s">
        <v>1161</v>
      </c>
      <c r="E290" s="184" t="s">
        <v>1161</v>
      </c>
      <c r="F290" s="184" t="s">
        <v>1161</v>
      </c>
    </row>
    <row r="291" spans="1:6" x14ac:dyDescent="0.2">
      <c r="A291" s="170"/>
      <c r="B291" s="171" t="s">
        <v>1464</v>
      </c>
      <c r="C291" s="172"/>
      <c r="D291" s="172">
        <v>855808.11</v>
      </c>
      <c r="E291" s="172">
        <v>230062.5</v>
      </c>
      <c r="F291" s="172">
        <v>625745.61</v>
      </c>
    </row>
    <row r="293" spans="1:6" x14ac:dyDescent="0.2">
      <c r="A293" s="170"/>
      <c r="B293" s="171" t="s">
        <v>1465</v>
      </c>
      <c r="C293" s="172"/>
      <c r="D293" s="172"/>
      <c r="E293" s="172"/>
      <c r="F293" s="172"/>
    </row>
    <row r="294" spans="1:6" x14ac:dyDescent="0.2">
      <c r="A294" s="173" t="s">
        <v>1466</v>
      </c>
      <c r="B294" s="173" t="s">
        <v>1467</v>
      </c>
      <c r="D294" s="165">
        <v>8389445.2200000007</v>
      </c>
      <c r="E294" s="165">
        <v>4206004.3099999996</v>
      </c>
      <c r="F294" s="165">
        <v>4183440.91</v>
      </c>
    </row>
    <row r="295" spans="1:6" x14ac:dyDescent="0.2">
      <c r="A295" s="173" t="s">
        <v>1468</v>
      </c>
      <c r="B295" s="173" t="s">
        <v>1469</v>
      </c>
      <c r="D295" s="165">
        <v>43388.06</v>
      </c>
      <c r="E295" s="165">
        <v>22286.75</v>
      </c>
      <c r="F295" s="165">
        <v>21101.31</v>
      </c>
    </row>
    <row r="296" spans="1:6" x14ac:dyDescent="0.2">
      <c r="A296" s="173" t="s">
        <v>1470</v>
      </c>
      <c r="B296" s="173" t="s">
        <v>1471</v>
      </c>
      <c r="D296" s="165">
        <v>717215.98</v>
      </c>
      <c r="E296" s="165">
        <v>287025.49</v>
      </c>
      <c r="F296" s="165">
        <v>430190.49</v>
      </c>
    </row>
    <row r="297" spans="1:6" x14ac:dyDescent="0.2">
      <c r="C297" s="184" t="s">
        <v>1161</v>
      </c>
      <c r="D297" s="184" t="s">
        <v>1161</v>
      </c>
      <c r="E297" s="184" t="s">
        <v>1161</v>
      </c>
      <c r="F297" s="184" t="s">
        <v>1161</v>
      </c>
    </row>
    <row r="298" spans="1:6" x14ac:dyDescent="0.2">
      <c r="A298" s="170"/>
      <c r="B298" s="171" t="s">
        <v>1472</v>
      </c>
      <c r="C298" s="172"/>
      <c r="D298" s="172">
        <v>9150049.2599999998</v>
      </c>
      <c r="E298" s="172">
        <v>4515316.55</v>
      </c>
      <c r="F298" s="172">
        <v>4634732.71</v>
      </c>
    </row>
    <row r="300" spans="1:6" x14ac:dyDescent="0.2">
      <c r="A300" s="170"/>
      <c r="B300" s="171" t="s">
        <v>1473</v>
      </c>
      <c r="C300" s="172"/>
      <c r="D300" s="172"/>
      <c r="E300" s="172"/>
      <c r="F300" s="172"/>
    </row>
    <row r="301" spans="1:6" x14ac:dyDescent="0.2">
      <c r="A301" s="173" t="s">
        <v>1474</v>
      </c>
      <c r="B301" s="173" t="s">
        <v>1475</v>
      </c>
      <c r="D301" s="165">
        <v>9560010.7400000002</v>
      </c>
      <c r="E301" s="165">
        <v>6425447.1600000001</v>
      </c>
      <c r="F301" s="165">
        <v>3134563.58</v>
      </c>
    </row>
    <row r="302" spans="1:6" x14ac:dyDescent="0.2">
      <c r="A302" s="173" t="s">
        <v>1476</v>
      </c>
      <c r="B302" s="173" t="s">
        <v>1477</v>
      </c>
      <c r="D302" s="165">
        <v>756059.99</v>
      </c>
      <c r="F302" s="165">
        <v>756059.99</v>
      </c>
    </row>
    <row r="303" spans="1:6" x14ac:dyDescent="0.2">
      <c r="A303" s="173" t="s">
        <v>1478</v>
      </c>
      <c r="B303" s="173" t="s">
        <v>1479</v>
      </c>
      <c r="D303" s="165">
        <v>574950.1</v>
      </c>
      <c r="E303" s="165">
        <v>265.5</v>
      </c>
      <c r="F303" s="165">
        <v>574684.6</v>
      </c>
    </row>
    <row r="304" spans="1:6" x14ac:dyDescent="0.2">
      <c r="A304" s="173" t="s">
        <v>1480</v>
      </c>
      <c r="B304" s="173" t="s">
        <v>1481</v>
      </c>
      <c r="D304" s="165">
        <v>123669.38</v>
      </c>
      <c r="E304" s="165">
        <v>0.01</v>
      </c>
      <c r="F304" s="165">
        <v>123669.37</v>
      </c>
    </row>
    <row r="305" spans="1:6" x14ac:dyDescent="0.2">
      <c r="C305" s="184" t="s">
        <v>1161</v>
      </c>
      <c r="D305" s="184" t="s">
        <v>1161</v>
      </c>
      <c r="E305" s="184" t="s">
        <v>1161</v>
      </c>
      <c r="F305" s="184" t="s">
        <v>1161</v>
      </c>
    </row>
    <row r="306" spans="1:6" x14ac:dyDescent="0.2">
      <c r="A306" s="170"/>
      <c r="B306" s="171" t="s">
        <v>1482</v>
      </c>
      <c r="C306" s="172"/>
      <c r="D306" s="172">
        <v>11014690.210000001</v>
      </c>
      <c r="E306" s="172">
        <v>6425712.6699999999</v>
      </c>
      <c r="F306" s="172">
        <v>4588977.54</v>
      </c>
    </row>
    <row r="308" spans="1:6" x14ac:dyDescent="0.2">
      <c r="A308" s="170"/>
      <c r="B308" s="171" t="s">
        <v>1483</v>
      </c>
      <c r="C308" s="172"/>
      <c r="D308" s="172"/>
      <c r="E308" s="172"/>
      <c r="F308" s="172"/>
    </row>
    <row r="309" spans="1:6" x14ac:dyDescent="0.2">
      <c r="A309" s="173" t="s">
        <v>1484</v>
      </c>
      <c r="B309" s="173" t="s">
        <v>1485</v>
      </c>
      <c r="D309" s="165">
        <v>320191</v>
      </c>
      <c r="E309" s="165">
        <v>330506.93</v>
      </c>
      <c r="F309" s="165">
        <v>-10315.93</v>
      </c>
    </row>
    <row r="310" spans="1:6" x14ac:dyDescent="0.2">
      <c r="A310" s="173" t="s">
        <v>1486</v>
      </c>
      <c r="B310" s="173" t="s">
        <v>1487</v>
      </c>
      <c r="D310" s="165">
        <v>28399.919999999998</v>
      </c>
      <c r="F310" s="165">
        <v>28399.919999999998</v>
      </c>
    </row>
    <row r="311" spans="1:6" x14ac:dyDescent="0.2">
      <c r="C311" s="184" t="s">
        <v>1161</v>
      </c>
      <c r="D311" s="184" t="s">
        <v>1161</v>
      </c>
      <c r="E311" s="184" t="s">
        <v>1161</v>
      </c>
      <c r="F311" s="184" t="s">
        <v>1161</v>
      </c>
    </row>
    <row r="312" spans="1:6" x14ac:dyDescent="0.2">
      <c r="A312" s="170"/>
      <c r="B312" s="171" t="s">
        <v>1488</v>
      </c>
      <c r="C312" s="172"/>
      <c r="D312" s="172">
        <v>348590.92</v>
      </c>
      <c r="E312" s="172">
        <v>330506.93</v>
      </c>
      <c r="F312" s="172">
        <v>18083.990000000002</v>
      </c>
    </row>
    <row r="314" spans="1:6" x14ac:dyDescent="0.2">
      <c r="A314" s="181"/>
      <c r="B314" s="182" t="s">
        <v>1489</v>
      </c>
      <c r="C314" s="183"/>
      <c r="D314" s="183">
        <v>21799084.370000001</v>
      </c>
      <c r="E314" s="183">
        <v>11634123.66</v>
      </c>
      <c r="F314" s="183">
        <v>10164960.710000001</v>
      </c>
    </row>
    <row r="315" spans="1:6" x14ac:dyDescent="0.2">
      <c r="A315" s="189"/>
      <c r="B315" s="185" t="s">
        <v>1137</v>
      </c>
      <c r="C315" s="186"/>
      <c r="D315" s="186">
        <v>30625788.030000001</v>
      </c>
      <c r="E315" s="186">
        <v>45748070.670000002</v>
      </c>
      <c r="F315" s="186">
        <v>-15122282.640000001</v>
      </c>
    </row>
    <row r="317" spans="1:6" x14ac:dyDescent="0.2">
      <c r="A317" s="181"/>
      <c r="B317" s="182" t="s">
        <v>1490</v>
      </c>
      <c r="C317" s="183"/>
      <c r="D317" s="183"/>
      <c r="E317" s="183"/>
      <c r="F317" s="183"/>
    </row>
    <row r="318" spans="1:6" x14ac:dyDescent="0.2">
      <c r="A318" s="173" t="s">
        <v>1491</v>
      </c>
      <c r="B318" s="173" t="s">
        <v>1492</v>
      </c>
      <c r="D318" s="165">
        <v>1091980.76</v>
      </c>
      <c r="E318" s="165">
        <v>310852.44</v>
      </c>
      <c r="F318" s="165">
        <v>781128.32</v>
      </c>
    </row>
    <row r="319" spans="1:6" x14ac:dyDescent="0.2">
      <c r="A319" s="173" t="s">
        <v>1493</v>
      </c>
      <c r="B319" s="173" t="s">
        <v>1494</v>
      </c>
      <c r="D319" s="165">
        <v>1788751.4</v>
      </c>
      <c r="E319" s="165">
        <v>516551.21</v>
      </c>
      <c r="F319" s="165">
        <v>1272200.19</v>
      </c>
    </row>
    <row r="320" spans="1:6" x14ac:dyDescent="0.2">
      <c r="A320" s="173" t="s">
        <v>1495</v>
      </c>
      <c r="B320" s="173" t="s">
        <v>1496</v>
      </c>
      <c r="D320" s="165">
        <v>140781.29999999999</v>
      </c>
      <c r="E320" s="165">
        <v>34478.79</v>
      </c>
      <c r="F320" s="165">
        <v>106302.51</v>
      </c>
    </row>
    <row r="321" spans="1:6" x14ac:dyDescent="0.2">
      <c r="A321" s="173" t="s">
        <v>1497</v>
      </c>
      <c r="B321" s="173" t="s">
        <v>1498</v>
      </c>
      <c r="D321" s="165">
        <v>41392.61</v>
      </c>
      <c r="F321" s="165">
        <v>41392.61</v>
      </c>
    </row>
    <row r="322" spans="1:6" x14ac:dyDescent="0.2">
      <c r="A322" s="173" t="s">
        <v>1499</v>
      </c>
      <c r="B322" s="173" t="s">
        <v>1500</v>
      </c>
      <c r="D322" s="165">
        <v>527822.04</v>
      </c>
      <c r="E322" s="165">
        <v>461436.04</v>
      </c>
      <c r="F322" s="165">
        <v>66386</v>
      </c>
    </row>
    <row r="323" spans="1:6" x14ac:dyDescent="0.2">
      <c r="A323" s="173" t="s">
        <v>1501</v>
      </c>
      <c r="B323" s="173" t="s">
        <v>1502</v>
      </c>
      <c r="D323" s="165">
        <v>17583.060000000001</v>
      </c>
      <c r="E323" s="165">
        <v>14288.28</v>
      </c>
      <c r="F323" s="165">
        <v>3294.78</v>
      </c>
    </row>
    <row r="324" spans="1:6" x14ac:dyDescent="0.2">
      <c r="A324" s="173" t="s">
        <v>1503</v>
      </c>
      <c r="B324" s="173" t="s">
        <v>1504</v>
      </c>
      <c r="D324" s="165">
        <v>25309.360000000001</v>
      </c>
      <c r="E324" s="165">
        <v>9314.76</v>
      </c>
      <c r="F324" s="165">
        <v>15994.6</v>
      </c>
    </row>
    <row r="325" spans="1:6" x14ac:dyDescent="0.2">
      <c r="A325" s="173" t="s">
        <v>1505</v>
      </c>
      <c r="B325" s="173" t="s">
        <v>1506</v>
      </c>
      <c r="D325" s="165">
        <v>64337.96</v>
      </c>
      <c r="E325" s="165">
        <v>31999.07</v>
      </c>
      <c r="F325" s="165">
        <v>32338.89</v>
      </c>
    </row>
    <row r="326" spans="1:6" x14ac:dyDescent="0.2">
      <c r="A326" s="173" t="s">
        <v>1507</v>
      </c>
      <c r="B326" s="173" t="s">
        <v>1508</v>
      </c>
      <c r="D326" s="165">
        <v>26576.65</v>
      </c>
      <c r="E326" s="165">
        <v>12131.65</v>
      </c>
      <c r="F326" s="165">
        <v>14445</v>
      </c>
    </row>
    <row r="327" spans="1:6" x14ac:dyDescent="0.2">
      <c r="C327" s="184" t="s">
        <v>1161</v>
      </c>
      <c r="D327" s="184" t="s">
        <v>1161</v>
      </c>
      <c r="E327" s="184" t="s">
        <v>1161</v>
      </c>
      <c r="F327" s="184" t="s">
        <v>1161</v>
      </c>
    </row>
    <row r="328" spans="1:6" x14ac:dyDescent="0.2">
      <c r="A328" s="181"/>
      <c r="B328" s="182" t="s">
        <v>1509</v>
      </c>
      <c r="C328" s="183"/>
      <c r="D328" s="183">
        <v>3724535.14</v>
      </c>
      <c r="E328" s="183">
        <v>1391052.24</v>
      </c>
      <c r="F328" s="183">
        <v>2333482.9</v>
      </c>
    </row>
    <row r="330" spans="1:6" x14ac:dyDescent="0.2">
      <c r="A330" s="181"/>
      <c r="B330" s="182" t="s">
        <v>1510</v>
      </c>
      <c r="C330" s="183"/>
      <c r="D330" s="183"/>
      <c r="E330" s="183"/>
      <c r="F330" s="183"/>
    </row>
    <row r="331" spans="1:6" x14ac:dyDescent="0.2">
      <c r="A331" s="173" t="s">
        <v>1511</v>
      </c>
      <c r="B331" s="173" t="s">
        <v>1512</v>
      </c>
      <c r="D331" s="165">
        <v>121102.3</v>
      </c>
      <c r="E331" s="165">
        <v>40367.35</v>
      </c>
      <c r="F331" s="165">
        <v>80734.95</v>
      </c>
    </row>
    <row r="332" spans="1:6" x14ac:dyDescent="0.2">
      <c r="A332" s="173" t="s">
        <v>1513</v>
      </c>
      <c r="B332" s="173" t="s">
        <v>1514</v>
      </c>
      <c r="D332" s="165">
        <v>61872.34</v>
      </c>
      <c r="E332" s="165">
        <v>18509.45</v>
      </c>
      <c r="F332" s="165">
        <v>43362.89</v>
      </c>
    </row>
    <row r="333" spans="1:6" x14ac:dyDescent="0.2">
      <c r="A333" s="173" t="s">
        <v>1515</v>
      </c>
      <c r="B333" s="173" t="s">
        <v>1516</v>
      </c>
      <c r="D333" s="165">
        <v>21787.62</v>
      </c>
      <c r="E333" s="165">
        <v>6210.73</v>
      </c>
      <c r="F333" s="165">
        <v>15576.89</v>
      </c>
    </row>
    <row r="334" spans="1:6" x14ac:dyDescent="0.2">
      <c r="A334" s="173" t="s">
        <v>1517</v>
      </c>
      <c r="B334" s="173" t="s">
        <v>1518</v>
      </c>
      <c r="D334" s="165">
        <v>35004.44</v>
      </c>
      <c r="E334" s="165">
        <v>9324.4500000000007</v>
      </c>
      <c r="F334" s="165">
        <v>25679.99</v>
      </c>
    </row>
    <row r="335" spans="1:6" x14ac:dyDescent="0.2">
      <c r="A335" s="173" t="s">
        <v>1519</v>
      </c>
      <c r="B335" s="173" t="s">
        <v>1520</v>
      </c>
      <c r="D335" s="165">
        <v>20050.88</v>
      </c>
      <c r="E335" s="165">
        <v>6174.35</v>
      </c>
      <c r="F335" s="165">
        <v>13876.53</v>
      </c>
    </row>
    <row r="336" spans="1:6" x14ac:dyDescent="0.2">
      <c r="A336" s="173" t="s">
        <v>1521</v>
      </c>
      <c r="B336" s="173" t="s">
        <v>1522</v>
      </c>
      <c r="D336" s="165">
        <v>13864.51</v>
      </c>
      <c r="E336" s="165">
        <v>4545</v>
      </c>
      <c r="F336" s="165">
        <v>9319.51</v>
      </c>
    </row>
    <row r="337" spans="1:6" x14ac:dyDescent="0.2">
      <c r="A337" s="173" t="s">
        <v>1523</v>
      </c>
      <c r="B337" s="173" t="s">
        <v>1524</v>
      </c>
      <c r="D337" s="165">
        <v>48221.33</v>
      </c>
      <c r="E337" s="165">
        <v>3413.57</v>
      </c>
      <c r="F337" s="165">
        <v>44807.76</v>
      </c>
    </row>
    <row r="338" spans="1:6" x14ac:dyDescent="0.2">
      <c r="A338" s="173" t="s">
        <v>1525</v>
      </c>
      <c r="B338" s="173" t="s">
        <v>1526</v>
      </c>
      <c r="D338" s="165">
        <v>42610.66</v>
      </c>
      <c r="E338" s="165">
        <v>14610.88</v>
      </c>
      <c r="F338" s="165">
        <v>27999.78</v>
      </c>
    </row>
    <row r="339" spans="1:6" x14ac:dyDescent="0.2">
      <c r="C339" s="184" t="s">
        <v>1161</v>
      </c>
      <c r="D339" s="184" t="s">
        <v>1161</v>
      </c>
      <c r="E339" s="184" t="s">
        <v>1161</v>
      </c>
      <c r="F339" s="184" t="s">
        <v>1161</v>
      </c>
    </row>
    <row r="340" spans="1:6" x14ac:dyDescent="0.2">
      <c r="A340" s="181"/>
      <c r="B340" s="182" t="s">
        <v>1527</v>
      </c>
      <c r="C340" s="183"/>
      <c r="D340" s="183">
        <v>364514.08</v>
      </c>
      <c r="E340" s="183">
        <v>103155.78</v>
      </c>
      <c r="F340" s="183">
        <v>261358.3</v>
      </c>
    </row>
    <row r="342" spans="1:6" x14ac:dyDescent="0.2">
      <c r="A342" s="181"/>
      <c r="B342" s="182" t="s">
        <v>1528</v>
      </c>
      <c r="C342" s="183"/>
      <c r="D342" s="183"/>
      <c r="E342" s="183"/>
      <c r="F342" s="183"/>
    </row>
    <row r="343" spans="1:6" x14ac:dyDescent="0.2">
      <c r="A343" s="173" t="s">
        <v>1529</v>
      </c>
      <c r="B343" s="173" t="s">
        <v>1528</v>
      </c>
      <c r="D343" s="165">
        <v>11917.24</v>
      </c>
      <c r="E343" s="165">
        <v>3110.56</v>
      </c>
      <c r="F343" s="165">
        <v>8806.68</v>
      </c>
    </row>
    <row r="344" spans="1:6" x14ac:dyDescent="0.2">
      <c r="A344" s="173" t="s">
        <v>1530</v>
      </c>
      <c r="B344" s="173" t="s">
        <v>1531</v>
      </c>
      <c r="D344" s="165">
        <v>56200.86</v>
      </c>
      <c r="E344" s="165">
        <v>15380.86</v>
      </c>
      <c r="F344" s="165">
        <v>40820</v>
      </c>
    </row>
    <row r="345" spans="1:6" x14ac:dyDescent="0.2">
      <c r="A345" s="173" t="s">
        <v>1532</v>
      </c>
      <c r="B345" s="173" t="s">
        <v>1533</v>
      </c>
      <c r="D345" s="165">
        <v>62269.37</v>
      </c>
      <c r="E345" s="165">
        <v>15292.35</v>
      </c>
      <c r="F345" s="165">
        <v>46977.02</v>
      </c>
    </row>
    <row r="346" spans="1:6" x14ac:dyDescent="0.2">
      <c r="A346" s="173" t="s">
        <v>1534</v>
      </c>
      <c r="B346" s="173" t="s">
        <v>1535</v>
      </c>
      <c r="D346" s="165">
        <v>10242.040000000001</v>
      </c>
      <c r="E346" s="165">
        <v>2522.46</v>
      </c>
      <c r="F346" s="165">
        <v>7719.58</v>
      </c>
    </row>
    <row r="347" spans="1:6" x14ac:dyDescent="0.2">
      <c r="A347" s="173" t="s">
        <v>1536</v>
      </c>
      <c r="B347" s="173" t="s">
        <v>1537</v>
      </c>
      <c r="D347" s="165">
        <v>33305.370000000003</v>
      </c>
      <c r="E347" s="165">
        <v>8707.66</v>
      </c>
      <c r="F347" s="165">
        <v>24597.71</v>
      </c>
    </row>
    <row r="348" spans="1:6" x14ac:dyDescent="0.2">
      <c r="C348" s="184" t="s">
        <v>1161</v>
      </c>
      <c r="D348" s="184" t="s">
        <v>1161</v>
      </c>
      <c r="E348" s="184" t="s">
        <v>1161</v>
      </c>
      <c r="F348" s="184" t="s">
        <v>1161</v>
      </c>
    </row>
    <row r="349" spans="1:6" x14ac:dyDescent="0.2">
      <c r="A349" s="181"/>
      <c r="B349" s="182" t="s">
        <v>1538</v>
      </c>
      <c r="C349" s="183"/>
      <c r="D349" s="183">
        <v>173934.88</v>
      </c>
      <c r="E349" s="183">
        <v>45013.89</v>
      </c>
      <c r="F349" s="183">
        <v>128920.99</v>
      </c>
    </row>
    <row r="351" spans="1:6" x14ac:dyDescent="0.2">
      <c r="A351" s="181"/>
      <c r="B351" s="182" t="s">
        <v>1539</v>
      </c>
      <c r="C351" s="183"/>
      <c r="D351" s="183"/>
      <c r="E351" s="183"/>
      <c r="F351" s="183"/>
    </row>
    <row r="352" spans="1:6" x14ac:dyDescent="0.2">
      <c r="A352" s="173" t="s">
        <v>1540</v>
      </c>
      <c r="B352" s="173" t="s">
        <v>1541</v>
      </c>
      <c r="D352" s="165">
        <v>63576.08</v>
      </c>
      <c r="E352" s="165">
        <v>17876.669999999998</v>
      </c>
      <c r="F352" s="165">
        <v>45699.41</v>
      </c>
    </row>
    <row r="353" spans="1:6" x14ac:dyDescent="0.2">
      <c r="A353" s="173" t="s">
        <v>1542</v>
      </c>
      <c r="B353" s="173" t="s">
        <v>1543</v>
      </c>
      <c r="D353" s="165">
        <v>37211.74</v>
      </c>
      <c r="E353" s="165">
        <v>10271.25</v>
      </c>
      <c r="F353" s="165">
        <v>26940.49</v>
      </c>
    </row>
    <row r="354" spans="1:6" x14ac:dyDescent="0.2">
      <c r="A354" s="173" t="s">
        <v>1544</v>
      </c>
      <c r="B354" s="173" t="s">
        <v>1545</v>
      </c>
      <c r="D354" s="165">
        <v>389649.67</v>
      </c>
      <c r="E354" s="165">
        <v>138131.43</v>
      </c>
      <c r="F354" s="165">
        <v>251518.24</v>
      </c>
    </row>
    <row r="355" spans="1:6" x14ac:dyDescent="0.2">
      <c r="A355" s="173" t="s">
        <v>1546</v>
      </c>
      <c r="B355" s="173" t="s">
        <v>1547</v>
      </c>
      <c r="D355" s="165">
        <v>42414.99</v>
      </c>
      <c r="E355" s="165">
        <v>129122.34</v>
      </c>
      <c r="F355" s="165">
        <v>-86707.35</v>
      </c>
    </row>
    <row r="356" spans="1:6" x14ac:dyDescent="0.2">
      <c r="A356" s="173" t="s">
        <v>1548</v>
      </c>
      <c r="B356" s="173" t="s">
        <v>1549</v>
      </c>
      <c r="D356" s="165">
        <v>61099.39</v>
      </c>
      <c r="E356" s="165">
        <v>19932.080000000002</v>
      </c>
      <c r="F356" s="165">
        <v>41167.31</v>
      </c>
    </row>
    <row r="357" spans="1:6" x14ac:dyDescent="0.2">
      <c r="A357" s="173" t="s">
        <v>1550</v>
      </c>
      <c r="B357" s="173" t="s">
        <v>1551</v>
      </c>
      <c r="D357" s="165">
        <v>13182.45</v>
      </c>
      <c r="E357" s="165">
        <v>4347.09</v>
      </c>
      <c r="F357" s="165">
        <v>8835.36</v>
      </c>
    </row>
    <row r="358" spans="1:6" x14ac:dyDescent="0.2">
      <c r="A358" s="173" t="s">
        <v>1552</v>
      </c>
      <c r="B358" s="173" t="s">
        <v>1553</v>
      </c>
      <c r="D358" s="165">
        <v>0.02</v>
      </c>
      <c r="E358" s="165">
        <v>40223.019999999997</v>
      </c>
      <c r="F358" s="165">
        <v>-40223</v>
      </c>
    </row>
    <row r="359" spans="1:6" x14ac:dyDescent="0.2">
      <c r="C359" s="184" t="s">
        <v>1161</v>
      </c>
      <c r="D359" s="184" t="s">
        <v>1161</v>
      </c>
      <c r="E359" s="184" t="s">
        <v>1161</v>
      </c>
      <c r="F359" s="184" t="s">
        <v>1161</v>
      </c>
    </row>
    <row r="360" spans="1:6" x14ac:dyDescent="0.2">
      <c r="A360" s="181"/>
      <c r="B360" s="182" t="s">
        <v>1554</v>
      </c>
      <c r="C360" s="183"/>
      <c r="D360" s="183">
        <v>607134.34</v>
      </c>
      <c r="E360" s="183">
        <v>359903.88</v>
      </c>
      <c r="F360" s="183">
        <v>247230.46</v>
      </c>
    </row>
    <row r="362" spans="1:6" x14ac:dyDescent="0.2">
      <c r="A362" s="181"/>
      <c r="B362" s="182" t="s">
        <v>1555</v>
      </c>
      <c r="C362" s="183"/>
      <c r="D362" s="183"/>
      <c r="E362" s="183"/>
      <c r="F362" s="183"/>
    </row>
    <row r="363" spans="1:6" x14ac:dyDescent="0.2">
      <c r="A363" s="173" t="s">
        <v>1556</v>
      </c>
      <c r="B363" s="173" t="s">
        <v>1555</v>
      </c>
      <c r="D363" s="165">
        <v>78326.19</v>
      </c>
      <c r="E363" s="165">
        <v>28672.25</v>
      </c>
      <c r="F363" s="165">
        <v>49653.94</v>
      </c>
    </row>
    <row r="364" spans="1:6" x14ac:dyDescent="0.2">
      <c r="A364" s="173" t="s">
        <v>1557</v>
      </c>
      <c r="B364" s="173" t="s">
        <v>1558</v>
      </c>
      <c r="D364" s="165">
        <v>4865.04</v>
      </c>
      <c r="E364" s="165">
        <v>4865.04</v>
      </c>
    </row>
    <row r="365" spans="1:6" x14ac:dyDescent="0.2">
      <c r="A365" s="173" t="s">
        <v>1559</v>
      </c>
      <c r="B365" s="173" t="s">
        <v>1560</v>
      </c>
      <c r="D365" s="165">
        <v>65109.55</v>
      </c>
      <c r="E365" s="165">
        <v>37468.33</v>
      </c>
      <c r="F365" s="165">
        <v>27641.22</v>
      </c>
    </row>
    <row r="366" spans="1:6" x14ac:dyDescent="0.2">
      <c r="A366" s="173" t="s">
        <v>1561</v>
      </c>
      <c r="B366" s="173" t="s">
        <v>1562</v>
      </c>
      <c r="D366" s="165">
        <v>168155.92</v>
      </c>
      <c r="E366" s="165">
        <v>74087.59</v>
      </c>
      <c r="F366" s="165">
        <v>94068.33</v>
      </c>
    </row>
    <row r="367" spans="1:6" x14ac:dyDescent="0.2">
      <c r="A367" s="173" t="s">
        <v>1563</v>
      </c>
      <c r="B367" s="173" t="s">
        <v>1564</v>
      </c>
      <c r="D367" s="165">
        <v>3668.32</v>
      </c>
      <c r="E367" s="165">
        <v>1777</v>
      </c>
      <c r="F367" s="165">
        <v>1891.32</v>
      </c>
    </row>
    <row r="368" spans="1:6" x14ac:dyDescent="0.2">
      <c r="A368" s="173" t="s">
        <v>1565</v>
      </c>
      <c r="B368" s="173" t="s">
        <v>1566</v>
      </c>
      <c r="D368" s="165">
        <v>107358.98</v>
      </c>
      <c r="E368" s="165">
        <v>107358.98</v>
      </c>
    </row>
    <row r="369" spans="1:6" x14ac:dyDescent="0.2">
      <c r="A369" s="173" t="s">
        <v>1567</v>
      </c>
      <c r="B369" s="173" t="s">
        <v>1568</v>
      </c>
      <c r="D369" s="165">
        <v>5339.85</v>
      </c>
      <c r="F369" s="165">
        <v>5339.85</v>
      </c>
    </row>
    <row r="370" spans="1:6" x14ac:dyDescent="0.2">
      <c r="A370" s="173" t="s">
        <v>1569</v>
      </c>
      <c r="B370" s="173" t="s">
        <v>1555</v>
      </c>
      <c r="D370" s="165">
        <v>3692.7</v>
      </c>
      <c r="F370" s="165">
        <v>3692.7</v>
      </c>
    </row>
    <row r="371" spans="1:6" x14ac:dyDescent="0.2">
      <c r="C371" s="184" t="s">
        <v>1161</v>
      </c>
      <c r="D371" s="184" t="s">
        <v>1161</v>
      </c>
      <c r="E371" s="184" t="s">
        <v>1161</v>
      </c>
      <c r="F371" s="184" t="s">
        <v>1161</v>
      </c>
    </row>
    <row r="372" spans="1:6" x14ac:dyDescent="0.2">
      <c r="A372" s="181"/>
      <c r="B372" s="182" t="s">
        <v>1570</v>
      </c>
      <c r="C372" s="183"/>
      <c r="D372" s="183">
        <v>436516.55</v>
      </c>
      <c r="E372" s="183">
        <v>254229.19</v>
      </c>
      <c r="F372" s="183">
        <v>182287.35999999999</v>
      </c>
    </row>
    <row r="374" spans="1:6" x14ac:dyDescent="0.2">
      <c r="A374" s="181"/>
      <c r="B374" s="182" t="s">
        <v>1571</v>
      </c>
      <c r="C374" s="183"/>
      <c r="D374" s="183"/>
      <c r="E374" s="183"/>
      <c r="F374" s="183"/>
    </row>
    <row r="375" spans="1:6" x14ac:dyDescent="0.2">
      <c r="A375" s="173" t="s">
        <v>1572</v>
      </c>
      <c r="B375" s="173" t="s">
        <v>1573</v>
      </c>
      <c r="D375" s="165">
        <v>13855.62</v>
      </c>
      <c r="E375" s="165">
        <v>3189.75</v>
      </c>
      <c r="F375" s="165">
        <v>10665.87</v>
      </c>
    </row>
    <row r="376" spans="1:6" x14ac:dyDescent="0.2">
      <c r="C376" s="184" t="s">
        <v>1161</v>
      </c>
      <c r="D376" s="184" t="s">
        <v>1161</v>
      </c>
      <c r="E376" s="184" t="s">
        <v>1161</v>
      </c>
      <c r="F376" s="184" t="s">
        <v>1161</v>
      </c>
    </row>
    <row r="377" spans="1:6" x14ac:dyDescent="0.2">
      <c r="A377" s="181"/>
      <c r="B377" s="182" t="s">
        <v>1574</v>
      </c>
      <c r="C377" s="183"/>
      <c r="D377" s="183">
        <v>13855.62</v>
      </c>
      <c r="E377" s="183">
        <v>3189.75</v>
      </c>
      <c r="F377" s="183">
        <v>10665.87</v>
      </c>
    </row>
    <row r="379" spans="1:6" x14ac:dyDescent="0.2">
      <c r="A379" s="181"/>
      <c r="B379" s="182" t="s">
        <v>1575</v>
      </c>
      <c r="C379" s="183"/>
      <c r="D379" s="183"/>
      <c r="E379" s="183"/>
      <c r="F379" s="183"/>
    </row>
    <row r="380" spans="1:6" x14ac:dyDescent="0.2">
      <c r="A380" s="173" t="s">
        <v>1576</v>
      </c>
      <c r="B380" s="173" t="s">
        <v>1577</v>
      </c>
      <c r="D380" s="165">
        <v>1078.0899999999999</v>
      </c>
      <c r="E380" s="165">
        <v>354.65</v>
      </c>
      <c r="F380" s="165">
        <v>723.44</v>
      </c>
    </row>
    <row r="381" spans="1:6" x14ac:dyDescent="0.2">
      <c r="A381" s="173" t="s">
        <v>1578</v>
      </c>
      <c r="B381" s="173" t="s">
        <v>1579</v>
      </c>
      <c r="D381" s="165">
        <v>10370.459999999999</v>
      </c>
      <c r="E381" s="165">
        <v>1180.1199999999999</v>
      </c>
      <c r="F381" s="165">
        <v>9190.34</v>
      </c>
    </row>
    <row r="382" spans="1:6" x14ac:dyDescent="0.2">
      <c r="A382" s="173" t="s">
        <v>1580</v>
      </c>
      <c r="B382" s="173" t="s">
        <v>1581</v>
      </c>
      <c r="D382" s="165">
        <v>2622.45</v>
      </c>
      <c r="E382" s="165">
        <v>1135.8699999999999</v>
      </c>
      <c r="F382" s="165">
        <v>1486.58</v>
      </c>
    </row>
    <row r="383" spans="1:6" x14ac:dyDescent="0.2">
      <c r="C383" s="184" t="s">
        <v>1161</v>
      </c>
      <c r="D383" s="184" t="s">
        <v>1161</v>
      </c>
      <c r="E383" s="184" t="s">
        <v>1161</v>
      </c>
      <c r="F383" s="184" t="s">
        <v>1161</v>
      </c>
    </row>
    <row r="384" spans="1:6" x14ac:dyDescent="0.2">
      <c r="A384" s="181"/>
      <c r="B384" s="182" t="s">
        <v>1582</v>
      </c>
      <c r="C384" s="183"/>
      <c r="D384" s="183">
        <v>14071</v>
      </c>
      <c r="E384" s="183">
        <v>2670.64</v>
      </c>
      <c r="F384" s="183">
        <v>11400.36</v>
      </c>
    </row>
    <row r="386" spans="1:6" x14ac:dyDescent="0.2">
      <c r="A386" s="181"/>
      <c r="B386" s="182" t="s">
        <v>1583</v>
      </c>
      <c r="C386" s="183"/>
      <c r="D386" s="183"/>
      <c r="E386" s="183"/>
      <c r="F386" s="183"/>
    </row>
    <row r="387" spans="1:6" x14ac:dyDescent="0.2">
      <c r="A387" s="173" t="s">
        <v>1584</v>
      </c>
      <c r="B387" s="173" t="s">
        <v>1585</v>
      </c>
      <c r="D387" s="165">
        <v>11528.11</v>
      </c>
      <c r="E387" s="165">
        <v>3223.6</v>
      </c>
      <c r="F387" s="165">
        <v>8304.51</v>
      </c>
    </row>
    <row r="388" spans="1:6" x14ac:dyDescent="0.2">
      <c r="A388" s="173" t="s">
        <v>1586</v>
      </c>
      <c r="B388" s="173" t="s">
        <v>1587</v>
      </c>
      <c r="D388" s="165">
        <v>950</v>
      </c>
      <c r="E388" s="165">
        <v>250</v>
      </c>
      <c r="F388" s="165">
        <v>700</v>
      </c>
    </row>
    <row r="389" spans="1:6" x14ac:dyDescent="0.2">
      <c r="A389" s="173" t="s">
        <v>1588</v>
      </c>
      <c r="B389" s="173" t="s">
        <v>1589</v>
      </c>
      <c r="D389" s="165">
        <v>1190.4000000000001</v>
      </c>
      <c r="E389" s="165">
        <v>636.78</v>
      </c>
      <c r="F389" s="165">
        <v>553.62</v>
      </c>
    </row>
    <row r="390" spans="1:6" x14ac:dyDescent="0.2">
      <c r="A390" s="173" t="s">
        <v>1590</v>
      </c>
      <c r="B390" s="173" t="s">
        <v>1591</v>
      </c>
      <c r="D390" s="165">
        <v>6831.63</v>
      </c>
      <c r="E390" s="165">
        <v>512.5</v>
      </c>
      <c r="F390" s="165">
        <v>6319.13</v>
      </c>
    </row>
    <row r="391" spans="1:6" x14ac:dyDescent="0.2">
      <c r="A391" s="173" t="s">
        <v>1592</v>
      </c>
      <c r="B391" s="173" t="s">
        <v>1593</v>
      </c>
      <c r="D391" s="165">
        <v>113</v>
      </c>
      <c r="F391" s="165">
        <v>113</v>
      </c>
    </row>
    <row r="392" spans="1:6" x14ac:dyDescent="0.2">
      <c r="A392" s="173" t="s">
        <v>1594</v>
      </c>
      <c r="B392" s="173" t="s">
        <v>1595</v>
      </c>
      <c r="D392" s="165">
        <v>33117.81</v>
      </c>
      <c r="E392" s="165">
        <v>4293.7</v>
      </c>
      <c r="F392" s="165">
        <v>28824.11</v>
      </c>
    </row>
    <row r="393" spans="1:6" x14ac:dyDescent="0.2">
      <c r="C393" s="184" t="s">
        <v>1161</v>
      </c>
      <c r="D393" s="184" t="s">
        <v>1161</v>
      </c>
      <c r="E393" s="184" t="s">
        <v>1161</v>
      </c>
      <c r="F393" s="184" t="s">
        <v>1161</v>
      </c>
    </row>
    <row r="394" spans="1:6" x14ac:dyDescent="0.2">
      <c r="A394" s="181"/>
      <c r="B394" s="182" t="s">
        <v>1596</v>
      </c>
      <c r="C394" s="183"/>
      <c r="D394" s="183">
        <v>53730.95</v>
      </c>
      <c r="E394" s="183">
        <v>8916.58</v>
      </c>
      <c r="F394" s="183">
        <v>44814.37</v>
      </c>
    </row>
    <row r="396" spans="1:6" x14ac:dyDescent="0.2">
      <c r="A396" s="181"/>
      <c r="B396" s="182" t="s">
        <v>1597</v>
      </c>
      <c r="C396" s="183"/>
      <c r="D396" s="183"/>
      <c r="E396" s="183"/>
      <c r="F396" s="183"/>
    </row>
    <row r="397" spans="1:6" x14ac:dyDescent="0.2">
      <c r="A397" s="173" t="s">
        <v>1598</v>
      </c>
      <c r="B397" s="173" t="s">
        <v>1599</v>
      </c>
      <c r="D397" s="165">
        <v>3241.7</v>
      </c>
      <c r="F397" s="165">
        <v>3241.7</v>
      </c>
    </row>
    <row r="398" spans="1:6" x14ac:dyDescent="0.2">
      <c r="A398" s="173" t="s">
        <v>1600</v>
      </c>
      <c r="B398" s="173" t="s">
        <v>301</v>
      </c>
      <c r="D398" s="165">
        <v>79235</v>
      </c>
      <c r="F398" s="165">
        <v>79235</v>
      </c>
    </row>
    <row r="399" spans="1:6" x14ac:dyDescent="0.2">
      <c r="A399" s="173" t="s">
        <v>1601</v>
      </c>
      <c r="B399" s="173" t="s">
        <v>1602</v>
      </c>
      <c r="D399" s="165">
        <v>197020.81</v>
      </c>
      <c r="E399" s="165">
        <v>89088.639999999999</v>
      </c>
      <c r="F399" s="165">
        <v>107932.17</v>
      </c>
    </row>
    <row r="400" spans="1:6" x14ac:dyDescent="0.2">
      <c r="C400" s="184" t="s">
        <v>1161</v>
      </c>
      <c r="D400" s="184" t="s">
        <v>1161</v>
      </c>
      <c r="E400" s="184" t="s">
        <v>1161</v>
      </c>
      <c r="F400" s="184" t="s">
        <v>1161</v>
      </c>
    </row>
    <row r="401" spans="1:6" x14ac:dyDescent="0.2">
      <c r="A401" s="181"/>
      <c r="B401" s="182" t="s">
        <v>1603</v>
      </c>
      <c r="C401" s="183"/>
      <c r="D401" s="183">
        <v>279497.51</v>
      </c>
      <c r="E401" s="183">
        <v>89088.639999999999</v>
      </c>
      <c r="F401" s="183">
        <v>190408.87</v>
      </c>
    </row>
    <row r="403" spans="1:6" x14ac:dyDescent="0.2">
      <c r="A403" s="181"/>
      <c r="B403" s="182" t="s">
        <v>1604</v>
      </c>
      <c r="C403" s="183"/>
      <c r="D403" s="183"/>
      <c r="E403" s="183"/>
      <c r="F403" s="183"/>
    </row>
    <row r="404" spans="1:6" x14ac:dyDescent="0.2">
      <c r="A404" s="173" t="s">
        <v>1605</v>
      </c>
      <c r="B404" s="173" t="s">
        <v>1606</v>
      </c>
      <c r="D404" s="165">
        <v>153570.42000000001</v>
      </c>
      <c r="E404" s="165">
        <v>31691.75</v>
      </c>
      <c r="F404" s="165">
        <v>121878.67</v>
      </c>
    </row>
    <row r="405" spans="1:6" x14ac:dyDescent="0.2">
      <c r="A405" s="173" t="s">
        <v>1607</v>
      </c>
      <c r="B405" s="173" t="s">
        <v>1608</v>
      </c>
      <c r="D405" s="165">
        <v>46020</v>
      </c>
      <c r="F405" s="165">
        <v>46020</v>
      </c>
    </row>
    <row r="406" spans="1:6" x14ac:dyDescent="0.2">
      <c r="A406" s="173" t="s">
        <v>1609</v>
      </c>
      <c r="B406" s="173" t="s">
        <v>1610</v>
      </c>
      <c r="D406" s="165">
        <v>5586</v>
      </c>
      <c r="F406" s="165">
        <v>5586</v>
      </c>
    </row>
    <row r="407" spans="1:6" x14ac:dyDescent="0.2">
      <c r="A407" s="173" t="s">
        <v>1611</v>
      </c>
      <c r="B407" s="173" t="s">
        <v>1612</v>
      </c>
      <c r="D407" s="165">
        <v>65482.36</v>
      </c>
      <c r="E407" s="165">
        <v>38656.03</v>
      </c>
      <c r="F407" s="165">
        <v>26826.33</v>
      </c>
    </row>
    <row r="408" spans="1:6" x14ac:dyDescent="0.2">
      <c r="A408" s="173" t="s">
        <v>1613</v>
      </c>
      <c r="B408" s="173" t="s">
        <v>1614</v>
      </c>
      <c r="D408" s="165">
        <v>71725.47</v>
      </c>
      <c r="E408" s="165">
        <v>32412.76</v>
      </c>
      <c r="F408" s="165">
        <v>39312.71</v>
      </c>
    </row>
    <row r="409" spans="1:6" x14ac:dyDescent="0.2">
      <c r="A409" s="173" t="s">
        <v>1615</v>
      </c>
      <c r="B409" s="173" t="s">
        <v>1616</v>
      </c>
      <c r="D409" s="165">
        <v>1146979.51</v>
      </c>
      <c r="E409" s="165">
        <v>476186.01</v>
      </c>
      <c r="F409" s="165">
        <v>670793.5</v>
      </c>
    </row>
    <row r="410" spans="1:6" x14ac:dyDescent="0.2">
      <c r="C410" s="184" t="s">
        <v>1161</v>
      </c>
      <c r="D410" s="184" t="s">
        <v>1161</v>
      </c>
      <c r="E410" s="184" t="s">
        <v>1161</v>
      </c>
      <c r="F410" s="184" t="s">
        <v>1161</v>
      </c>
    </row>
    <row r="411" spans="1:6" x14ac:dyDescent="0.2">
      <c r="A411" s="181"/>
      <c r="B411" s="182" t="s">
        <v>1604</v>
      </c>
      <c r="C411" s="183"/>
      <c r="D411" s="183">
        <v>1489363.76</v>
      </c>
      <c r="E411" s="183">
        <v>578946.55000000005</v>
      </c>
      <c r="F411" s="183">
        <v>910417.21</v>
      </c>
    </row>
    <row r="413" spans="1:6" x14ac:dyDescent="0.2">
      <c r="A413" s="181"/>
      <c r="B413" s="182" t="s">
        <v>1617</v>
      </c>
      <c r="C413" s="183"/>
      <c r="D413" s="183"/>
      <c r="E413" s="183"/>
      <c r="F413" s="183"/>
    </row>
    <row r="414" spans="1:6" x14ac:dyDescent="0.2">
      <c r="A414" s="173" t="s">
        <v>1618</v>
      </c>
      <c r="B414" s="173" t="s">
        <v>1617</v>
      </c>
      <c r="D414" s="165">
        <v>17822.63</v>
      </c>
      <c r="E414" s="165">
        <v>5780.04</v>
      </c>
      <c r="F414" s="165">
        <v>12042.59</v>
      </c>
    </row>
    <row r="415" spans="1:6" x14ac:dyDescent="0.2">
      <c r="A415" s="173" t="s">
        <v>1619</v>
      </c>
      <c r="B415" s="173" t="s">
        <v>1620</v>
      </c>
      <c r="D415" s="165">
        <v>27171.51</v>
      </c>
      <c r="E415" s="165">
        <v>13413.44</v>
      </c>
      <c r="F415" s="165">
        <v>13758.07</v>
      </c>
    </row>
    <row r="416" spans="1:6" x14ac:dyDescent="0.2">
      <c r="A416" s="173" t="s">
        <v>1621</v>
      </c>
      <c r="B416" s="173" t="s">
        <v>1622</v>
      </c>
      <c r="D416" s="165">
        <v>12376.32</v>
      </c>
      <c r="F416" s="165">
        <v>12376.32</v>
      </c>
    </row>
    <row r="417" spans="1:6" x14ac:dyDescent="0.2">
      <c r="A417" s="173" t="s">
        <v>1623</v>
      </c>
      <c r="B417" s="173" t="s">
        <v>1624</v>
      </c>
      <c r="D417" s="165">
        <v>30667.01</v>
      </c>
      <c r="E417" s="165">
        <v>13488.32</v>
      </c>
      <c r="F417" s="165">
        <v>17178.689999999999</v>
      </c>
    </row>
    <row r="418" spans="1:6" x14ac:dyDescent="0.2">
      <c r="A418" s="173" t="s">
        <v>1625</v>
      </c>
      <c r="B418" s="173" t="s">
        <v>1626</v>
      </c>
      <c r="D418" s="165">
        <v>13690.62</v>
      </c>
      <c r="E418" s="165">
        <v>600</v>
      </c>
      <c r="F418" s="165">
        <v>13090.62</v>
      </c>
    </row>
    <row r="419" spans="1:6" x14ac:dyDescent="0.2">
      <c r="A419" s="173" t="s">
        <v>1627</v>
      </c>
      <c r="B419" s="173" t="s">
        <v>1628</v>
      </c>
      <c r="D419" s="165">
        <v>1.07</v>
      </c>
      <c r="E419" s="165">
        <v>1.39</v>
      </c>
      <c r="F419" s="165">
        <v>-0.32</v>
      </c>
    </row>
    <row r="420" spans="1:6" x14ac:dyDescent="0.2">
      <c r="C420" s="184" t="s">
        <v>1161</v>
      </c>
      <c r="D420" s="184" t="s">
        <v>1161</v>
      </c>
      <c r="E420" s="184" t="s">
        <v>1161</v>
      </c>
      <c r="F420" s="184" t="s">
        <v>1161</v>
      </c>
    </row>
    <row r="421" spans="1:6" x14ac:dyDescent="0.2">
      <c r="A421" s="181"/>
      <c r="B421" s="182" t="s">
        <v>1629</v>
      </c>
      <c r="C421" s="183"/>
      <c r="D421" s="183">
        <v>101729.16</v>
      </c>
      <c r="E421" s="183">
        <v>33283.19</v>
      </c>
      <c r="F421" s="183">
        <v>68445.97</v>
      </c>
    </row>
    <row r="423" spans="1:6" x14ac:dyDescent="0.2">
      <c r="A423" s="181"/>
      <c r="B423" s="182" t="s">
        <v>1630</v>
      </c>
      <c r="C423" s="183"/>
      <c r="D423" s="183"/>
      <c r="E423" s="183"/>
      <c r="F423" s="183"/>
    </row>
    <row r="424" spans="1:6" x14ac:dyDescent="0.2">
      <c r="A424" s="173" t="s">
        <v>1631</v>
      </c>
      <c r="B424" s="173" t="s">
        <v>1632</v>
      </c>
      <c r="D424" s="165">
        <v>103727.2</v>
      </c>
      <c r="E424" s="165">
        <v>24507.65</v>
      </c>
      <c r="F424" s="165">
        <v>79219.55</v>
      </c>
    </row>
    <row r="425" spans="1:6" x14ac:dyDescent="0.2">
      <c r="C425" s="184" t="s">
        <v>1161</v>
      </c>
      <c r="D425" s="184" t="s">
        <v>1161</v>
      </c>
      <c r="E425" s="184" t="s">
        <v>1161</v>
      </c>
      <c r="F425" s="184" t="s">
        <v>1161</v>
      </c>
    </row>
    <row r="426" spans="1:6" x14ac:dyDescent="0.2">
      <c r="A426" s="181"/>
      <c r="B426" s="182" t="s">
        <v>1633</v>
      </c>
      <c r="C426" s="183"/>
      <c r="D426" s="183">
        <v>103727.2</v>
      </c>
      <c r="E426" s="183">
        <v>24507.65</v>
      </c>
      <c r="F426" s="183">
        <v>79219.55</v>
      </c>
    </row>
    <row r="428" spans="1:6" x14ac:dyDescent="0.2">
      <c r="A428" s="181"/>
      <c r="B428" s="182" t="s">
        <v>1634</v>
      </c>
      <c r="C428" s="183"/>
      <c r="D428" s="183"/>
      <c r="E428" s="183"/>
      <c r="F428" s="183"/>
    </row>
    <row r="429" spans="1:6" x14ac:dyDescent="0.2">
      <c r="A429" s="173" t="s">
        <v>1635</v>
      </c>
      <c r="B429" s="173" t="s">
        <v>1636</v>
      </c>
      <c r="D429" s="165">
        <v>3666.08</v>
      </c>
      <c r="E429" s="165">
        <v>1528.6</v>
      </c>
      <c r="F429" s="165">
        <v>2137.48</v>
      </c>
    </row>
    <row r="430" spans="1:6" x14ac:dyDescent="0.2">
      <c r="A430" s="173" t="s">
        <v>1637</v>
      </c>
      <c r="B430" s="173" t="s">
        <v>1638</v>
      </c>
      <c r="D430" s="165">
        <v>13480</v>
      </c>
      <c r="F430" s="165">
        <v>13480</v>
      </c>
    </row>
    <row r="431" spans="1:6" x14ac:dyDescent="0.2">
      <c r="A431" s="173" t="s">
        <v>1639</v>
      </c>
      <c r="B431" s="173" t="s">
        <v>1640</v>
      </c>
      <c r="D431" s="165">
        <v>33212.01</v>
      </c>
      <c r="F431" s="165">
        <v>33212.01</v>
      </c>
    </row>
    <row r="432" spans="1:6" x14ac:dyDescent="0.2">
      <c r="A432" s="173" t="s">
        <v>1641</v>
      </c>
      <c r="B432" s="173" t="s">
        <v>1642</v>
      </c>
      <c r="D432" s="165">
        <v>4722</v>
      </c>
      <c r="F432" s="165">
        <v>4722</v>
      </c>
    </row>
    <row r="433" spans="1:6" x14ac:dyDescent="0.2">
      <c r="A433" s="173" t="s">
        <v>1643</v>
      </c>
      <c r="B433" s="173" t="s">
        <v>1644</v>
      </c>
      <c r="D433" s="165">
        <v>42600</v>
      </c>
      <c r="F433" s="165">
        <v>42600</v>
      </c>
    </row>
    <row r="434" spans="1:6" x14ac:dyDescent="0.2">
      <c r="A434" s="173" t="s">
        <v>1645</v>
      </c>
      <c r="B434" s="173" t="s">
        <v>1646</v>
      </c>
      <c r="D434" s="165">
        <v>306</v>
      </c>
      <c r="F434" s="165">
        <v>306</v>
      </c>
    </row>
    <row r="435" spans="1:6" x14ac:dyDescent="0.2">
      <c r="A435" s="173" t="s">
        <v>1647</v>
      </c>
      <c r="B435" s="173" t="s">
        <v>1648</v>
      </c>
      <c r="D435" s="165">
        <v>12384</v>
      </c>
      <c r="F435" s="165">
        <v>12384</v>
      </c>
    </row>
    <row r="436" spans="1:6" x14ac:dyDescent="0.2">
      <c r="A436" s="173" t="s">
        <v>1649</v>
      </c>
      <c r="B436" s="173" t="s">
        <v>1650</v>
      </c>
      <c r="D436" s="165">
        <v>2145</v>
      </c>
      <c r="F436" s="165">
        <v>2145</v>
      </c>
    </row>
    <row r="437" spans="1:6" x14ac:dyDescent="0.2">
      <c r="A437" s="173" t="s">
        <v>1651</v>
      </c>
      <c r="B437" s="173" t="s">
        <v>1652</v>
      </c>
      <c r="D437" s="165">
        <v>942</v>
      </c>
      <c r="F437" s="165">
        <v>942</v>
      </c>
    </row>
    <row r="438" spans="1:6" x14ac:dyDescent="0.2">
      <c r="A438" s="173" t="s">
        <v>1653</v>
      </c>
      <c r="B438" s="173" t="s">
        <v>1654</v>
      </c>
      <c r="D438" s="165">
        <v>1446</v>
      </c>
      <c r="F438" s="165">
        <v>1446</v>
      </c>
    </row>
    <row r="439" spans="1:6" x14ac:dyDescent="0.2">
      <c r="A439" s="173" t="s">
        <v>1655</v>
      </c>
      <c r="B439" s="173" t="s">
        <v>1656</v>
      </c>
      <c r="D439" s="165">
        <v>4428</v>
      </c>
      <c r="F439" s="165">
        <v>4428</v>
      </c>
    </row>
    <row r="440" spans="1:6" x14ac:dyDescent="0.2">
      <c r="A440" s="173" t="s">
        <v>1657</v>
      </c>
      <c r="B440" s="173" t="s">
        <v>1658</v>
      </c>
      <c r="D440" s="165">
        <v>2001</v>
      </c>
      <c r="E440" s="165">
        <v>850</v>
      </c>
      <c r="F440" s="165">
        <v>1151</v>
      </c>
    </row>
    <row r="441" spans="1:6" x14ac:dyDescent="0.2">
      <c r="C441" s="184" t="s">
        <v>1161</v>
      </c>
      <c r="D441" s="184" t="s">
        <v>1161</v>
      </c>
      <c r="E441" s="184" t="s">
        <v>1161</v>
      </c>
      <c r="F441" s="184" t="s">
        <v>1161</v>
      </c>
    </row>
    <row r="442" spans="1:6" x14ac:dyDescent="0.2">
      <c r="A442" s="181"/>
      <c r="B442" s="182" t="s">
        <v>1659</v>
      </c>
      <c r="C442" s="183"/>
      <c r="D442" s="183">
        <v>121332.09</v>
      </c>
      <c r="E442" s="183">
        <v>2378.6</v>
      </c>
      <c r="F442" s="183">
        <v>118953.49</v>
      </c>
    </row>
    <row r="444" spans="1:6" x14ac:dyDescent="0.2">
      <c r="A444" s="181"/>
      <c r="B444" s="182" t="s">
        <v>1660</v>
      </c>
      <c r="C444" s="183"/>
      <c r="D444" s="183"/>
      <c r="E444" s="183"/>
      <c r="F444" s="183"/>
    </row>
    <row r="445" spans="1:6" x14ac:dyDescent="0.2">
      <c r="A445" s="173" t="s">
        <v>1661</v>
      </c>
      <c r="B445" s="173" t="s">
        <v>1662</v>
      </c>
      <c r="D445" s="165">
        <v>461.95</v>
      </c>
      <c r="E445" s="165">
        <v>114.44</v>
      </c>
      <c r="F445" s="165">
        <v>347.51</v>
      </c>
    </row>
    <row r="446" spans="1:6" x14ac:dyDescent="0.2">
      <c r="A446" s="173" t="s">
        <v>1663</v>
      </c>
      <c r="B446" s="173" t="s">
        <v>1664</v>
      </c>
      <c r="D446" s="165">
        <v>1255.95</v>
      </c>
      <c r="E446" s="165">
        <v>324.29000000000002</v>
      </c>
      <c r="F446" s="165">
        <v>931.66</v>
      </c>
    </row>
    <row r="447" spans="1:6" x14ac:dyDescent="0.2">
      <c r="A447" s="173" t="s">
        <v>1665</v>
      </c>
      <c r="B447" s="173" t="s">
        <v>1666</v>
      </c>
      <c r="D447" s="165">
        <v>1361.59</v>
      </c>
      <c r="E447" s="165">
        <v>633.27</v>
      </c>
      <c r="F447" s="165">
        <v>728.32</v>
      </c>
    </row>
    <row r="448" spans="1:6" x14ac:dyDescent="0.2">
      <c r="A448" s="173" t="s">
        <v>1667</v>
      </c>
      <c r="B448" s="173" t="s">
        <v>1668</v>
      </c>
      <c r="D448" s="165">
        <v>3900.48</v>
      </c>
      <c r="E448" s="165">
        <v>1333</v>
      </c>
      <c r="F448" s="165">
        <v>2567.48</v>
      </c>
    </row>
    <row r="449" spans="1:6" x14ac:dyDescent="0.2">
      <c r="C449" s="184" t="s">
        <v>1161</v>
      </c>
      <c r="D449" s="184" t="s">
        <v>1161</v>
      </c>
      <c r="E449" s="184" t="s">
        <v>1161</v>
      </c>
      <c r="F449" s="184" t="s">
        <v>1161</v>
      </c>
    </row>
    <row r="450" spans="1:6" x14ac:dyDescent="0.2">
      <c r="A450" s="181"/>
      <c r="B450" s="182" t="s">
        <v>1669</v>
      </c>
      <c r="C450" s="183"/>
      <c r="D450" s="183">
        <v>6979.97</v>
      </c>
      <c r="E450" s="183">
        <v>2405</v>
      </c>
      <c r="F450" s="183">
        <v>4574.97</v>
      </c>
    </row>
    <row r="452" spans="1:6" x14ac:dyDescent="0.2">
      <c r="A452" s="181"/>
      <c r="B452" s="182" t="s">
        <v>1670</v>
      </c>
      <c r="C452" s="183"/>
      <c r="D452" s="183"/>
      <c r="E452" s="183"/>
      <c r="F452" s="183"/>
    </row>
    <row r="453" spans="1:6" x14ac:dyDescent="0.2">
      <c r="A453" s="173" t="s">
        <v>1671</v>
      </c>
      <c r="B453" s="173" t="s">
        <v>1672</v>
      </c>
      <c r="D453" s="165">
        <v>281484.96000000002</v>
      </c>
      <c r="E453" s="165">
        <v>84089.3</v>
      </c>
      <c r="F453" s="165">
        <v>197395.66</v>
      </c>
    </row>
    <row r="454" spans="1:6" x14ac:dyDescent="0.2">
      <c r="A454" s="173" t="s">
        <v>1673</v>
      </c>
      <c r="B454" s="173" t="s">
        <v>1674</v>
      </c>
      <c r="D454" s="165">
        <v>105999.58</v>
      </c>
      <c r="E454" s="165">
        <v>26198.44</v>
      </c>
      <c r="F454" s="165">
        <v>79801.14</v>
      </c>
    </row>
    <row r="455" spans="1:6" x14ac:dyDescent="0.2">
      <c r="A455" s="173" t="s">
        <v>1675</v>
      </c>
      <c r="B455" s="173" t="s">
        <v>1676</v>
      </c>
      <c r="D455" s="165">
        <v>142411.06</v>
      </c>
      <c r="E455" s="165">
        <v>38294.769999999997</v>
      </c>
      <c r="F455" s="165">
        <v>104116.29</v>
      </c>
    </row>
    <row r="456" spans="1:6" x14ac:dyDescent="0.2">
      <c r="A456" s="173" t="s">
        <v>1677</v>
      </c>
      <c r="B456" s="173" t="s">
        <v>1678</v>
      </c>
      <c r="D456" s="165">
        <v>15621.14</v>
      </c>
      <c r="E456" s="165">
        <v>3399.26</v>
      </c>
      <c r="F456" s="165">
        <v>12221.88</v>
      </c>
    </row>
    <row r="457" spans="1:6" x14ac:dyDescent="0.2">
      <c r="A457" s="173" t="s">
        <v>1679</v>
      </c>
      <c r="B457" s="173" t="s">
        <v>1680</v>
      </c>
      <c r="D457" s="165">
        <v>28039.05</v>
      </c>
      <c r="E457" s="165">
        <v>6821.49</v>
      </c>
      <c r="F457" s="165">
        <v>21217.56</v>
      </c>
    </row>
    <row r="458" spans="1:6" x14ac:dyDescent="0.2">
      <c r="A458" s="173" t="s">
        <v>1681</v>
      </c>
      <c r="B458" s="173" t="s">
        <v>1682</v>
      </c>
      <c r="D458" s="165">
        <v>10359.11</v>
      </c>
      <c r="E458" s="165">
        <v>3509.43</v>
      </c>
      <c r="F458" s="165">
        <v>6849.68</v>
      </c>
    </row>
    <row r="459" spans="1:6" x14ac:dyDescent="0.2">
      <c r="A459" s="173" t="s">
        <v>1683</v>
      </c>
      <c r="B459" s="173" t="s">
        <v>1684</v>
      </c>
      <c r="D459" s="165">
        <v>225.23</v>
      </c>
      <c r="E459" s="165">
        <v>9.1999999999999993</v>
      </c>
      <c r="F459" s="165">
        <v>216.03</v>
      </c>
    </row>
    <row r="460" spans="1:6" x14ac:dyDescent="0.2">
      <c r="A460" s="173" t="s">
        <v>1685</v>
      </c>
      <c r="B460" s="173" t="s">
        <v>1686</v>
      </c>
      <c r="D460" s="165">
        <v>276186.37</v>
      </c>
      <c r="E460" s="165">
        <v>2545.04</v>
      </c>
      <c r="F460" s="165">
        <v>273641.33</v>
      </c>
    </row>
    <row r="461" spans="1:6" x14ac:dyDescent="0.2">
      <c r="A461" s="173" t="s">
        <v>1687</v>
      </c>
      <c r="B461" s="173" t="s">
        <v>1688</v>
      </c>
      <c r="D461" s="165">
        <v>119327.7</v>
      </c>
      <c r="E461" s="165">
        <v>34041.42</v>
      </c>
      <c r="F461" s="165">
        <v>85286.28</v>
      </c>
    </row>
    <row r="462" spans="1:6" x14ac:dyDescent="0.2">
      <c r="C462" s="184" t="s">
        <v>1161</v>
      </c>
      <c r="D462" s="184" t="s">
        <v>1161</v>
      </c>
      <c r="E462" s="184" t="s">
        <v>1161</v>
      </c>
      <c r="F462" s="184" t="s">
        <v>1161</v>
      </c>
    </row>
    <row r="463" spans="1:6" x14ac:dyDescent="0.2">
      <c r="A463" s="181"/>
      <c r="B463" s="182" t="s">
        <v>1689</v>
      </c>
      <c r="C463" s="183"/>
      <c r="D463" s="183">
        <v>979654.2</v>
      </c>
      <c r="E463" s="183">
        <v>198908.35</v>
      </c>
      <c r="F463" s="183">
        <v>780745.85</v>
      </c>
    </row>
    <row r="465" spans="1:6" x14ac:dyDescent="0.2">
      <c r="A465" s="181"/>
      <c r="B465" s="182" t="s">
        <v>1690</v>
      </c>
      <c r="C465" s="183"/>
      <c r="D465" s="183"/>
      <c r="E465" s="183"/>
      <c r="F465" s="183"/>
    </row>
    <row r="466" spans="1:6" x14ac:dyDescent="0.2">
      <c r="A466" s="173" t="s">
        <v>1691</v>
      </c>
      <c r="B466" s="173" t="s">
        <v>1692</v>
      </c>
      <c r="D466" s="165">
        <v>106328.47</v>
      </c>
      <c r="E466" s="165">
        <v>23747.67</v>
      </c>
      <c r="F466" s="165">
        <v>82580.800000000003</v>
      </c>
    </row>
    <row r="467" spans="1:6" x14ac:dyDescent="0.2">
      <c r="A467" s="173" t="s">
        <v>1693</v>
      </c>
      <c r="B467" s="173" t="s">
        <v>1694</v>
      </c>
      <c r="D467" s="165">
        <v>22650.560000000001</v>
      </c>
      <c r="E467" s="165">
        <v>6661.68</v>
      </c>
      <c r="F467" s="165">
        <v>15988.88</v>
      </c>
    </row>
    <row r="468" spans="1:6" x14ac:dyDescent="0.2">
      <c r="A468" s="173" t="s">
        <v>1695</v>
      </c>
      <c r="B468" s="173" t="s">
        <v>1696</v>
      </c>
      <c r="D468" s="165">
        <v>27190.639999999999</v>
      </c>
      <c r="F468" s="165">
        <v>27190.639999999999</v>
      </c>
    </row>
    <row r="469" spans="1:6" x14ac:dyDescent="0.2">
      <c r="A469" s="173" t="s">
        <v>1697</v>
      </c>
      <c r="B469" s="173" t="s">
        <v>1698</v>
      </c>
      <c r="D469" s="165">
        <v>264995.65000000002</v>
      </c>
      <c r="E469" s="165">
        <v>72752.14</v>
      </c>
      <c r="F469" s="165">
        <v>192243.51</v>
      </c>
    </row>
    <row r="470" spans="1:6" x14ac:dyDescent="0.2">
      <c r="C470" s="184" t="s">
        <v>1161</v>
      </c>
      <c r="D470" s="184" t="s">
        <v>1161</v>
      </c>
      <c r="E470" s="184" t="s">
        <v>1161</v>
      </c>
      <c r="F470" s="184" t="s">
        <v>1161</v>
      </c>
    </row>
    <row r="471" spans="1:6" x14ac:dyDescent="0.2">
      <c r="A471" s="181"/>
      <c r="B471" s="182" t="s">
        <v>1699</v>
      </c>
      <c r="C471" s="183"/>
      <c r="D471" s="183">
        <v>421165.32</v>
      </c>
      <c r="E471" s="183">
        <v>103161.49</v>
      </c>
      <c r="F471" s="183">
        <v>318003.83</v>
      </c>
    </row>
    <row r="473" spans="1:6" x14ac:dyDescent="0.2">
      <c r="A473" s="182" t="s">
        <v>1700</v>
      </c>
      <c r="B473" s="182" t="s">
        <v>1701</v>
      </c>
      <c r="C473" s="183"/>
      <c r="D473" s="183">
        <v>6290</v>
      </c>
      <c r="E473" s="183">
        <v>6290</v>
      </c>
      <c r="F473" s="183"/>
    </row>
    <row r="475" spans="1:6" x14ac:dyDescent="0.2">
      <c r="A475" s="182" t="s">
        <v>1702</v>
      </c>
      <c r="B475" s="182" t="s">
        <v>1703</v>
      </c>
      <c r="C475" s="183"/>
      <c r="D475" s="183">
        <v>2722032.64</v>
      </c>
      <c r="E475" s="183">
        <v>2712835.56</v>
      </c>
      <c r="F475" s="183">
        <v>9197.08</v>
      </c>
    </row>
    <row r="477" spans="1:6" x14ac:dyDescent="0.2">
      <c r="A477" s="181"/>
      <c r="B477" s="182" t="s">
        <v>1704</v>
      </c>
      <c r="C477" s="183"/>
      <c r="D477" s="183"/>
      <c r="E477" s="183"/>
      <c r="F477" s="183"/>
    </row>
    <row r="478" spans="1:6" x14ac:dyDescent="0.2">
      <c r="A478" s="173" t="s">
        <v>1705</v>
      </c>
      <c r="B478" s="173" t="s">
        <v>297</v>
      </c>
      <c r="D478" s="165">
        <v>1630040</v>
      </c>
      <c r="F478" s="165">
        <v>1630040</v>
      </c>
    </row>
    <row r="479" spans="1:6" x14ac:dyDescent="0.2">
      <c r="A479" s="173" t="s">
        <v>1706</v>
      </c>
      <c r="B479" s="173" t="s">
        <v>1707</v>
      </c>
      <c r="D479" s="165">
        <v>670503.43000000005</v>
      </c>
      <c r="F479" s="165">
        <v>670503.43000000005</v>
      </c>
    </row>
    <row r="480" spans="1:6" x14ac:dyDescent="0.2">
      <c r="C480" s="184" t="s">
        <v>1161</v>
      </c>
      <c r="D480" s="184" t="s">
        <v>1161</v>
      </c>
      <c r="E480" s="184" t="s">
        <v>1161</v>
      </c>
      <c r="F480" s="184" t="s">
        <v>1161</v>
      </c>
    </row>
    <row r="481" spans="1:6" x14ac:dyDescent="0.2">
      <c r="A481" s="181"/>
      <c r="B481" s="182" t="s">
        <v>1708</v>
      </c>
      <c r="C481" s="183"/>
      <c r="D481" s="183">
        <v>2300543.4300000002</v>
      </c>
      <c r="E481" s="183"/>
      <c r="F481" s="183">
        <v>2300543.4300000002</v>
      </c>
    </row>
    <row r="483" spans="1:6" x14ac:dyDescent="0.2">
      <c r="A483" s="181"/>
      <c r="B483" s="182" t="s">
        <v>1709</v>
      </c>
      <c r="C483" s="183"/>
      <c r="D483" s="183"/>
      <c r="E483" s="183"/>
      <c r="F483" s="183"/>
    </row>
    <row r="484" spans="1:6" x14ac:dyDescent="0.2">
      <c r="A484" s="173" t="s">
        <v>1710</v>
      </c>
      <c r="B484" s="173" t="s">
        <v>1711</v>
      </c>
      <c r="D484" s="165">
        <v>85700.79</v>
      </c>
      <c r="E484" s="165">
        <v>26736.06</v>
      </c>
      <c r="F484" s="165">
        <v>58964.73</v>
      </c>
    </row>
    <row r="485" spans="1:6" x14ac:dyDescent="0.2">
      <c r="A485" s="173" t="s">
        <v>1712</v>
      </c>
      <c r="B485" s="173" t="s">
        <v>1713</v>
      </c>
      <c r="D485" s="165">
        <v>226315.02</v>
      </c>
      <c r="E485" s="165">
        <v>93908.39</v>
      </c>
      <c r="F485" s="165">
        <v>132406.63</v>
      </c>
    </row>
    <row r="486" spans="1:6" x14ac:dyDescent="0.2">
      <c r="A486" s="173" t="s">
        <v>1714</v>
      </c>
      <c r="B486" s="173" t="s">
        <v>1715</v>
      </c>
      <c r="D486" s="165">
        <v>0.02</v>
      </c>
      <c r="E486" s="165">
        <v>15575.68</v>
      </c>
      <c r="F486" s="165">
        <v>-15575.66</v>
      </c>
    </row>
    <row r="487" spans="1:6" x14ac:dyDescent="0.2">
      <c r="A487" s="173" t="s">
        <v>1716</v>
      </c>
      <c r="B487" s="173" t="s">
        <v>281</v>
      </c>
      <c r="D487" s="165">
        <v>752146.98</v>
      </c>
      <c r="F487" s="165">
        <v>752146.98</v>
      </c>
    </row>
    <row r="488" spans="1:6" x14ac:dyDescent="0.2">
      <c r="A488" s="173" t="s">
        <v>1717</v>
      </c>
      <c r="B488" s="173" t="s">
        <v>1718</v>
      </c>
      <c r="D488" s="165">
        <v>11124</v>
      </c>
      <c r="F488" s="165">
        <v>11124</v>
      </c>
    </row>
    <row r="489" spans="1:6" x14ac:dyDescent="0.2">
      <c r="C489" s="184" t="s">
        <v>1161</v>
      </c>
      <c r="D489" s="184" t="s">
        <v>1161</v>
      </c>
      <c r="E489" s="184" t="s">
        <v>1161</v>
      </c>
      <c r="F489" s="184" t="s">
        <v>1161</v>
      </c>
    </row>
    <row r="490" spans="1:6" x14ac:dyDescent="0.2">
      <c r="A490" s="181"/>
      <c r="B490" s="182" t="s">
        <v>1719</v>
      </c>
      <c r="C490" s="183"/>
      <c r="D490" s="183">
        <v>1075286.81</v>
      </c>
      <c r="E490" s="183">
        <v>136220.13</v>
      </c>
      <c r="F490" s="183">
        <v>939066.68</v>
      </c>
    </row>
    <row r="492" spans="1:6" x14ac:dyDescent="0.2">
      <c r="A492" s="181"/>
      <c r="B492" s="182" t="s">
        <v>1720</v>
      </c>
      <c r="C492" s="183"/>
      <c r="D492" s="183"/>
      <c r="E492" s="183"/>
      <c r="F492" s="183"/>
    </row>
    <row r="493" spans="1:6" x14ac:dyDescent="0.2">
      <c r="A493" s="173" t="s">
        <v>1721</v>
      </c>
      <c r="B493" s="173" t="s">
        <v>1722</v>
      </c>
      <c r="D493" s="165">
        <v>258065</v>
      </c>
      <c r="F493" s="165">
        <v>258065</v>
      </c>
    </row>
    <row r="494" spans="1:6" x14ac:dyDescent="0.2">
      <c r="A494" s="173" t="s">
        <v>1723</v>
      </c>
      <c r="B494" s="173" t="s">
        <v>1724</v>
      </c>
      <c r="D494" s="165">
        <v>2774546</v>
      </c>
      <c r="E494" s="165">
        <v>1815847</v>
      </c>
      <c r="F494" s="165">
        <v>958699</v>
      </c>
    </row>
    <row r="495" spans="1:6" x14ac:dyDescent="0.2">
      <c r="A495" s="173" t="s">
        <v>1105</v>
      </c>
      <c r="B495" s="173" t="s">
        <v>1725</v>
      </c>
      <c r="D495" s="165">
        <v>255339</v>
      </c>
      <c r="E495" s="165">
        <v>247108</v>
      </c>
      <c r="F495" s="165">
        <v>8231</v>
      </c>
    </row>
    <row r="496" spans="1:6" x14ac:dyDescent="0.2">
      <c r="A496" s="173" t="s">
        <v>1726</v>
      </c>
      <c r="B496" s="173" t="s">
        <v>1727</v>
      </c>
      <c r="D496" s="165">
        <v>7637</v>
      </c>
      <c r="E496" s="165">
        <v>106749</v>
      </c>
      <c r="F496" s="165">
        <v>-99112</v>
      </c>
    </row>
    <row r="497" spans="1:6" x14ac:dyDescent="0.2">
      <c r="C497" s="184" t="s">
        <v>1161</v>
      </c>
      <c r="D497" s="184" t="s">
        <v>1161</v>
      </c>
      <c r="E497" s="184" t="s">
        <v>1161</v>
      </c>
      <c r="F497" s="184" t="s">
        <v>1161</v>
      </c>
    </row>
    <row r="498" spans="1:6" x14ac:dyDescent="0.2">
      <c r="A498" s="181"/>
      <c r="B498" s="182" t="s">
        <v>1728</v>
      </c>
      <c r="C498" s="183"/>
      <c r="D498" s="183">
        <v>3295587</v>
      </c>
      <c r="E498" s="183">
        <v>2169704</v>
      </c>
      <c r="F498" s="183">
        <v>1125883</v>
      </c>
    </row>
    <row r="500" spans="1:6" x14ac:dyDescent="0.2">
      <c r="A500" s="181"/>
      <c r="B500" s="182" t="s">
        <v>1729</v>
      </c>
      <c r="C500" s="183"/>
      <c r="D500" s="183"/>
      <c r="E500" s="183"/>
      <c r="F500" s="183"/>
    </row>
    <row r="501" spans="1:6" x14ac:dyDescent="0.2">
      <c r="A501" s="173" t="s">
        <v>1730</v>
      </c>
      <c r="B501" s="173" t="s">
        <v>1140</v>
      </c>
      <c r="D501" s="165">
        <v>563059.77</v>
      </c>
      <c r="F501" s="165">
        <v>563059.77</v>
      </c>
    </row>
    <row r="502" spans="1:6" x14ac:dyDescent="0.2">
      <c r="A502" s="173" t="s">
        <v>1731</v>
      </c>
      <c r="B502" s="173" t="s">
        <v>1732</v>
      </c>
      <c r="D502" s="165">
        <v>286024.59999999998</v>
      </c>
      <c r="F502" s="165">
        <v>286024.59999999998</v>
      </c>
    </row>
    <row r="503" spans="1:6" x14ac:dyDescent="0.2">
      <c r="A503" s="173" t="s">
        <v>1733</v>
      </c>
      <c r="B503" s="173" t="s">
        <v>1734</v>
      </c>
      <c r="D503" s="165">
        <v>40002.74</v>
      </c>
      <c r="F503" s="165">
        <v>40002.74</v>
      </c>
    </row>
    <row r="504" spans="1:6" x14ac:dyDescent="0.2">
      <c r="C504" s="184" t="s">
        <v>1161</v>
      </c>
      <c r="D504" s="184" t="s">
        <v>1161</v>
      </c>
      <c r="E504" s="184" t="s">
        <v>1161</v>
      </c>
      <c r="F504" s="184" t="s">
        <v>1161</v>
      </c>
    </row>
    <row r="505" spans="1:6" x14ac:dyDescent="0.2">
      <c r="A505" s="181"/>
      <c r="B505" s="182" t="s">
        <v>1735</v>
      </c>
      <c r="C505" s="183"/>
      <c r="D505" s="183">
        <v>889087.11</v>
      </c>
      <c r="E505" s="183"/>
      <c r="F505" s="183">
        <v>889087.11</v>
      </c>
    </row>
    <row r="507" spans="1:6" x14ac:dyDescent="0.2">
      <c r="A507" s="181"/>
      <c r="B507" s="182" t="s">
        <v>1736</v>
      </c>
      <c r="C507" s="183"/>
      <c r="D507" s="183"/>
      <c r="E507" s="183"/>
      <c r="F507" s="183"/>
    </row>
    <row r="508" spans="1:6" x14ac:dyDescent="0.2">
      <c r="A508" s="173" t="s">
        <v>1737</v>
      </c>
      <c r="B508" s="173" t="s">
        <v>1738</v>
      </c>
      <c r="D508" s="165">
        <v>507.09</v>
      </c>
      <c r="E508" s="165">
        <v>11186.05</v>
      </c>
      <c r="F508" s="165">
        <v>-10678.96</v>
      </c>
    </row>
    <row r="509" spans="1:6" x14ac:dyDescent="0.2">
      <c r="A509" s="173" t="s">
        <v>1739</v>
      </c>
      <c r="B509" s="173" t="s">
        <v>1740</v>
      </c>
      <c r="D509" s="165">
        <v>14283</v>
      </c>
      <c r="E509" s="165">
        <v>5400.4</v>
      </c>
      <c r="F509" s="165">
        <v>8882.6</v>
      </c>
    </row>
    <row r="510" spans="1:6" x14ac:dyDescent="0.2">
      <c r="C510" s="184" t="s">
        <v>1161</v>
      </c>
      <c r="D510" s="184" t="s">
        <v>1161</v>
      </c>
      <c r="E510" s="184" t="s">
        <v>1161</v>
      </c>
      <c r="F510" s="184" t="s">
        <v>1161</v>
      </c>
    </row>
    <row r="511" spans="1:6" x14ac:dyDescent="0.2">
      <c r="A511" s="181"/>
      <c r="B511" s="182" t="s">
        <v>1741</v>
      </c>
      <c r="C511" s="183"/>
      <c r="D511" s="183">
        <v>14790.09</v>
      </c>
      <c r="E511" s="183">
        <v>16586.45</v>
      </c>
      <c r="F511" s="183">
        <v>-1796.36</v>
      </c>
    </row>
    <row r="513" spans="1:6" x14ac:dyDescent="0.2">
      <c r="A513" s="181"/>
      <c r="B513" s="182" t="s">
        <v>1742</v>
      </c>
      <c r="C513" s="183"/>
      <c r="D513" s="183"/>
      <c r="E513" s="183"/>
      <c r="F513" s="183"/>
    </row>
    <row r="514" spans="1:6" x14ac:dyDescent="0.2">
      <c r="A514" s="173" t="s">
        <v>1743</v>
      </c>
      <c r="B514" s="173" t="s">
        <v>1744</v>
      </c>
      <c r="D514" s="165">
        <v>45064</v>
      </c>
      <c r="F514" s="165">
        <v>45064</v>
      </c>
    </row>
    <row r="515" spans="1:6" x14ac:dyDescent="0.2">
      <c r="A515" s="173" t="s">
        <v>1745</v>
      </c>
      <c r="B515" s="173" t="s">
        <v>1746</v>
      </c>
      <c r="D515" s="165">
        <v>6250.03</v>
      </c>
      <c r="F515" s="165">
        <v>6250.03</v>
      </c>
    </row>
    <row r="516" spans="1:6" x14ac:dyDescent="0.2">
      <c r="A516" s="173" t="s">
        <v>1747</v>
      </c>
      <c r="B516" s="173" t="s">
        <v>1748</v>
      </c>
      <c r="D516" s="165">
        <v>1342.27</v>
      </c>
      <c r="E516" s="165">
        <v>929.24</v>
      </c>
      <c r="F516" s="165">
        <v>413.03</v>
      </c>
    </row>
    <row r="517" spans="1:6" x14ac:dyDescent="0.2">
      <c r="A517" s="173" t="s">
        <v>1749</v>
      </c>
      <c r="B517" s="173" t="s">
        <v>1558</v>
      </c>
      <c r="D517" s="165">
        <v>7297.56</v>
      </c>
      <c r="F517" s="165">
        <v>7297.56</v>
      </c>
    </row>
    <row r="518" spans="1:6" x14ac:dyDescent="0.2">
      <c r="A518" s="173" t="s">
        <v>1750</v>
      </c>
      <c r="B518" s="173" t="s">
        <v>287</v>
      </c>
      <c r="D518" s="165">
        <v>126222.78</v>
      </c>
      <c r="E518" s="165">
        <v>38349.99</v>
      </c>
      <c r="F518" s="165">
        <v>87872.79</v>
      </c>
    </row>
    <row r="519" spans="1:6" x14ac:dyDescent="0.2">
      <c r="C519" s="184" t="s">
        <v>1161</v>
      </c>
      <c r="D519" s="184" t="s">
        <v>1161</v>
      </c>
      <c r="E519" s="184" t="s">
        <v>1161</v>
      </c>
      <c r="F519" s="184" t="s">
        <v>1161</v>
      </c>
    </row>
    <row r="520" spans="1:6" x14ac:dyDescent="0.2">
      <c r="A520" s="181"/>
      <c r="B520" s="182" t="s">
        <v>1751</v>
      </c>
      <c r="C520" s="183"/>
      <c r="D520" s="183">
        <v>186176.64000000001</v>
      </c>
      <c r="E520" s="183">
        <v>39279.230000000003</v>
      </c>
      <c r="F520" s="183">
        <v>146897.41</v>
      </c>
    </row>
    <row r="522" spans="1:6" x14ac:dyDescent="0.2">
      <c r="A522" s="181"/>
      <c r="B522" s="182" t="s">
        <v>1752</v>
      </c>
      <c r="C522" s="183"/>
      <c r="D522" s="183"/>
      <c r="E522" s="183"/>
      <c r="F522" s="183"/>
    </row>
    <row r="523" spans="1:6" x14ac:dyDescent="0.2">
      <c r="A523" s="173" t="s">
        <v>1753</v>
      </c>
      <c r="B523" s="173" t="s">
        <v>1754</v>
      </c>
      <c r="D523" s="165">
        <v>11718</v>
      </c>
      <c r="E523" s="165">
        <v>39273</v>
      </c>
      <c r="F523" s="165">
        <v>-27555</v>
      </c>
    </row>
    <row r="524" spans="1:6" x14ac:dyDescent="0.2">
      <c r="A524" s="173" t="s">
        <v>1755</v>
      </c>
      <c r="B524" s="173" t="s">
        <v>1756</v>
      </c>
      <c r="E524" s="165">
        <v>7637</v>
      </c>
      <c r="F524" s="165">
        <v>-7637</v>
      </c>
    </row>
    <row r="525" spans="1:6" x14ac:dyDescent="0.2">
      <c r="C525" s="184" t="s">
        <v>1161</v>
      </c>
      <c r="D525" s="184" t="s">
        <v>1161</v>
      </c>
      <c r="E525" s="184" t="s">
        <v>1161</v>
      </c>
      <c r="F525" s="184" t="s">
        <v>1161</v>
      </c>
    </row>
    <row r="526" spans="1:6" x14ac:dyDescent="0.2">
      <c r="A526" s="181"/>
      <c r="B526" s="182" t="s">
        <v>1757</v>
      </c>
      <c r="C526" s="183"/>
      <c r="D526" s="183">
        <v>11718</v>
      </c>
      <c r="E526" s="183">
        <v>46910</v>
      </c>
      <c r="F526" s="183">
        <v>-35192</v>
      </c>
    </row>
    <row r="528" spans="1:6" x14ac:dyDescent="0.2">
      <c r="A528" s="182" t="s">
        <v>1758</v>
      </c>
      <c r="B528" s="182" t="s">
        <v>1759</v>
      </c>
      <c r="C528" s="183"/>
      <c r="D528" s="183">
        <v>54076707.460000001</v>
      </c>
      <c r="E528" s="183">
        <v>50019041.520000003</v>
      </c>
      <c r="F528" s="183">
        <v>4057665.94</v>
      </c>
    </row>
    <row r="530" spans="1:6" x14ac:dyDescent="0.2">
      <c r="C530" s="184" t="s">
        <v>1161</v>
      </c>
      <c r="D530" s="184" t="s">
        <v>1161</v>
      </c>
      <c r="E530" s="184" t="s">
        <v>1161</v>
      </c>
      <c r="F530" s="184" t="s">
        <v>1161</v>
      </c>
    </row>
    <row r="531" spans="1:6" x14ac:dyDescent="0.2">
      <c r="B531" s="173" t="s">
        <v>1099</v>
      </c>
      <c r="D531" s="165">
        <v>334299462.38</v>
      </c>
      <c r="E531" s="165">
        <v>334299462.38</v>
      </c>
      <c r="F531" s="165">
        <v>-1.43424E-7</v>
      </c>
    </row>
    <row r="532" spans="1:6" x14ac:dyDescent="0.2">
      <c r="C532" s="184" t="s">
        <v>1760</v>
      </c>
      <c r="D532" s="184" t="s">
        <v>1760</v>
      </c>
      <c r="E532" s="184" t="s">
        <v>1760</v>
      </c>
      <c r="F532" s="184" t="s">
        <v>1760</v>
      </c>
    </row>
    <row r="537" spans="1:6" x14ac:dyDescent="0.2">
      <c r="A537" s="173" t="s">
        <v>1761</v>
      </c>
    </row>
    <row r="538" spans="1:6" x14ac:dyDescent="0.2">
      <c r="A538" s="173" t="s">
        <v>1762</v>
      </c>
    </row>
    <row r="539" spans="1:6" x14ac:dyDescent="0.2">
      <c r="A539" s="173" t="s">
        <v>1763</v>
      </c>
    </row>
    <row r="540" spans="1:6" x14ac:dyDescent="0.2">
      <c r="A540" s="173" t="s">
        <v>1764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26"/>
  <sheetViews>
    <sheetView workbookViewId="0"/>
  </sheetViews>
  <sheetFormatPr defaultRowHeight="15" x14ac:dyDescent="0.25"/>
  <cols>
    <col min="1" max="1" width="28.7109375" style="1" customWidth="1"/>
    <col min="2" max="2" width="21.7109375" style="1" customWidth="1"/>
    <col min="3" max="3" width="14.7109375" style="2" customWidth="1"/>
    <col min="4" max="4" width="24.5703125" style="3" customWidth="1"/>
    <col min="5" max="5" width="20.28515625" style="3" customWidth="1"/>
    <col min="6" max="6" width="21.7109375" style="3" customWidth="1"/>
    <col min="7" max="16384" width="9.140625" style="155"/>
  </cols>
  <sheetData>
    <row r="1" spans="1:6" s="7" customFormat="1" x14ac:dyDescent="0.25">
      <c r="A1" s="4" t="s">
        <v>1765</v>
      </c>
      <c r="B1" s="4" t="s">
        <v>1766</v>
      </c>
      <c r="C1" s="6" t="s">
        <v>1767</v>
      </c>
      <c r="D1" s="5" t="s">
        <v>315</v>
      </c>
      <c r="E1" s="5" t="s">
        <v>1768</v>
      </c>
      <c r="F1" s="5" t="s">
        <v>303</v>
      </c>
    </row>
    <row r="2" spans="1:6" hidden="1" x14ac:dyDescent="0.25">
      <c r="A2" s="1" t="s">
        <v>1769</v>
      </c>
      <c r="B2" s="1" t="s">
        <v>535</v>
      </c>
      <c r="C2" s="2">
        <v>43190</v>
      </c>
      <c r="D2" s="3">
        <v>0</v>
      </c>
      <c r="E2" s="3">
        <v>0</v>
      </c>
      <c r="F2" s="3">
        <v>0</v>
      </c>
    </row>
    <row r="3" spans="1:6" hidden="1" x14ac:dyDescent="0.25">
      <c r="A3" s="1" t="s">
        <v>1770</v>
      </c>
      <c r="B3" s="1" t="s">
        <v>535</v>
      </c>
      <c r="C3" s="2">
        <v>43190</v>
      </c>
      <c r="D3" s="3">
        <v>12056</v>
      </c>
      <c r="E3" s="3">
        <v>0</v>
      </c>
      <c r="F3" s="3">
        <v>12056</v>
      </c>
    </row>
    <row r="4" spans="1:6" hidden="1" x14ac:dyDescent="0.25">
      <c r="A4" s="1" t="s">
        <v>1771</v>
      </c>
      <c r="B4" s="1" t="s">
        <v>535</v>
      </c>
      <c r="C4" s="2">
        <v>43190</v>
      </c>
      <c r="D4" s="3">
        <v>56532</v>
      </c>
      <c r="E4" s="3">
        <v>0</v>
      </c>
      <c r="F4" s="3">
        <v>56532</v>
      </c>
    </row>
    <row r="5" spans="1:6" hidden="1" x14ac:dyDescent="0.25">
      <c r="A5" s="1" t="s">
        <v>1772</v>
      </c>
      <c r="B5" s="1" t="s">
        <v>535</v>
      </c>
      <c r="C5" s="2">
        <v>43190</v>
      </c>
      <c r="D5" s="3">
        <v>-12449629</v>
      </c>
      <c r="E5" s="3">
        <v>0</v>
      </c>
      <c r="F5" s="3">
        <v>-12449629</v>
      </c>
    </row>
    <row r="6" spans="1:6" hidden="1" x14ac:dyDescent="0.25">
      <c r="A6" s="1" t="s">
        <v>1773</v>
      </c>
      <c r="B6" s="1" t="s">
        <v>535</v>
      </c>
      <c r="C6" s="2">
        <v>43190</v>
      </c>
      <c r="D6" s="3">
        <v>-13911</v>
      </c>
      <c r="E6" s="3">
        <v>0</v>
      </c>
      <c r="F6" s="3">
        <v>-13911</v>
      </c>
    </row>
    <row r="7" spans="1:6" hidden="1" x14ac:dyDescent="0.25">
      <c r="A7" s="1" t="s">
        <v>1774</v>
      </c>
      <c r="B7" s="1" t="s">
        <v>535</v>
      </c>
      <c r="C7" s="2">
        <v>43190</v>
      </c>
      <c r="D7" s="3">
        <v>-34461</v>
      </c>
      <c r="E7" s="3">
        <v>0</v>
      </c>
      <c r="F7" s="3">
        <v>-34461</v>
      </c>
    </row>
    <row r="8" spans="1:6" hidden="1" x14ac:dyDescent="0.25">
      <c r="A8" s="1" t="s">
        <v>1775</v>
      </c>
      <c r="B8" s="1" t="s">
        <v>535</v>
      </c>
      <c r="C8" s="2">
        <v>43190</v>
      </c>
      <c r="D8" s="3">
        <v>49932</v>
      </c>
      <c r="E8" s="3">
        <v>0</v>
      </c>
      <c r="F8" s="3">
        <v>49932</v>
      </c>
    </row>
    <row r="9" spans="1:6" hidden="1" x14ac:dyDescent="0.25">
      <c r="A9" s="1" t="s">
        <v>1776</v>
      </c>
      <c r="B9" s="1" t="s">
        <v>535</v>
      </c>
      <c r="C9" s="2">
        <v>43190</v>
      </c>
      <c r="D9" s="3">
        <v>15639</v>
      </c>
      <c r="E9" s="3">
        <v>0</v>
      </c>
      <c r="F9" s="3">
        <v>15639</v>
      </c>
    </row>
    <row r="10" spans="1:6" hidden="1" x14ac:dyDescent="0.25">
      <c r="A10" s="1" t="s">
        <v>1777</v>
      </c>
      <c r="B10" s="1" t="s">
        <v>535</v>
      </c>
      <c r="C10" s="2">
        <v>43190</v>
      </c>
      <c r="D10" s="3">
        <v>0</v>
      </c>
      <c r="E10" s="3">
        <v>0</v>
      </c>
      <c r="F10" s="3">
        <v>0</v>
      </c>
    </row>
    <row r="11" spans="1:6" hidden="1" x14ac:dyDescent="0.25">
      <c r="A11" s="1" t="s">
        <v>1778</v>
      </c>
      <c r="B11" s="1" t="s">
        <v>535</v>
      </c>
      <c r="C11" s="2">
        <v>43190</v>
      </c>
      <c r="D11" s="3">
        <v>0</v>
      </c>
      <c r="E11" s="3">
        <v>0</v>
      </c>
      <c r="F11" s="3">
        <v>0</v>
      </c>
    </row>
    <row r="12" spans="1:6" hidden="1" x14ac:dyDescent="0.25">
      <c r="A12" s="1" t="s">
        <v>1779</v>
      </c>
      <c r="B12" s="1" t="s">
        <v>535</v>
      </c>
      <c r="C12" s="2">
        <v>43190</v>
      </c>
      <c r="D12" s="3">
        <v>0</v>
      </c>
      <c r="E12" s="3">
        <v>0</v>
      </c>
      <c r="F12" s="3">
        <v>0</v>
      </c>
    </row>
    <row r="13" spans="1:6" hidden="1" x14ac:dyDescent="0.25">
      <c r="A13" s="1" t="s">
        <v>1780</v>
      </c>
      <c r="B13" s="1" t="s">
        <v>535</v>
      </c>
      <c r="C13" s="2">
        <v>43190</v>
      </c>
      <c r="D13" s="3">
        <v>67434</v>
      </c>
      <c r="E13" s="3">
        <v>0</v>
      </c>
      <c r="F13" s="3">
        <v>67434</v>
      </c>
    </row>
    <row r="14" spans="1:6" hidden="1" x14ac:dyDescent="0.25">
      <c r="A14" s="1" t="s">
        <v>1781</v>
      </c>
      <c r="B14" s="1" t="s">
        <v>535</v>
      </c>
      <c r="C14" s="2">
        <v>43190</v>
      </c>
      <c r="D14" s="3">
        <v>0</v>
      </c>
      <c r="E14" s="3">
        <v>0</v>
      </c>
      <c r="F14" s="3">
        <v>0</v>
      </c>
    </row>
    <row r="15" spans="1:6" hidden="1" x14ac:dyDescent="0.25">
      <c r="A15" s="1" t="s">
        <v>1782</v>
      </c>
      <c r="B15" s="1" t="s">
        <v>535</v>
      </c>
      <c r="C15" s="2">
        <v>43190</v>
      </c>
      <c r="D15" s="3">
        <v>96520</v>
      </c>
      <c r="E15" s="3">
        <v>0</v>
      </c>
      <c r="F15" s="3">
        <v>96520</v>
      </c>
    </row>
    <row r="16" spans="1:6" hidden="1" x14ac:dyDescent="0.25">
      <c r="A16" s="1" t="s">
        <v>1783</v>
      </c>
      <c r="B16" s="1" t="s">
        <v>535</v>
      </c>
      <c r="C16" s="2">
        <v>43190</v>
      </c>
      <c r="D16" s="3">
        <v>22093</v>
      </c>
      <c r="E16" s="3">
        <v>0</v>
      </c>
      <c r="F16" s="3">
        <v>22093</v>
      </c>
    </row>
    <row r="17" spans="1:6" hidden="1" x14ac:dyDescent="0.25">
      <c r="A17" s="1" t="s">
        <v>1784</v>
      </c>
      <c r="B17" s="1" t="s">
        <v>535</v>
      </c>
      <c r="C17" s="2">
        <v>43190</v>
      </c>
      <c r="D17" s="3">
        <v>0</v>
      </c>
      <c r="E17" s="3">
        <v>0</v>
      </c>
      <c r="F17" s="3">
        <v>0</v>
      </c>
    </row>
    <row r="18" spans="1:6" hidden="1" x14ac:dyDescent="0.25">
      <c r="A18" s="1" t="s">
        <v>1785</v>
      </c>
      <c r="B18" s="1" t="s">
        <v>535</v>
      </c>
      <c r="C18" s="2">
        <v>43190</v>
      </c>
      <c r="D18" s="3">
        <v>-3938</v>
      </c>
      <c r="E18" s="3">
        <v>0</v>
      </c>
      <c r="F18" s="3">
        <v>-3938</v>
      </c>
    </row>
    <row r="19" spans="1:6" hidden="1" x14ac:dyDescent="0.25">
      <c r="A19" s="1" t="s">
        <v>1786</v>
      </c>
      <c r="B19" s="1" t="s">
        <v>535</v>
      </c>
      <c r="C19" s="2">
        <v>43190</v>
      </c>
      <c r="D19" s="3">
        <v>-12374</v>
      </c>
      <c r="E19" s="3">
        <v>0</v>
      </c>
      <c r="F19" s="3">
        <v>-12374</v>
      </c>
    </row>
    <row r="20" spans="1:6" hidden="1" x14ac:dyDescent="0.25">
      <c r="A20" s="1" t="s">
        <v>1787</v>
      </c>
      <c r="B20" s="1" t="s">
        <v>535</v>
      </c>
      <c r="C20" s="2">
        <v>43190</v>
      </c>
      <c r="D20" s="3">
        <v>0</v>
      </c>
      <c r="E20" s="3">
        <v>0</v>
      </c>
      <c r="F20" s="3">
        <v>0</v>
      </c>
    </row>
    <row r="21" spans="1:6" hidden="1" x14ac:dyDescent="0.25">
      <c r="A21" s="1" t="s">
        <v>1788</v>
      </c>
      <c r="B21" s="1" t="s">
        <v>535</v>
      </c>
      <c r="C21" s="2">
        <v>43190</v>
      </c>
      <c r="D21" s="3">
        <v>0</v>
      </c>
      <c r="E21" s="3">
        <v>0</v>
      </c>
      <c r="F21" s="3">
        <v>0</v>
      </c>
    </row>
    <row r="22" spans="1:6" hidden="1" x14ac:dyDescent="0.25">
      <c r="A22" s="1" t="s">
        <v>1789</v>
      </c>
      <c r="B22" s="1" t="s">
        <v>535</v>
      </c>
      <c r="C22" s="2">
        <v>43190</v>
      </c>
      <c r="D22" s="3">
        <v>-28451</v>
      </c>
      <c r="E22" s="3">
        <v>0</v>
      </c>
      <c r="F22" s="3">
        <v>-28451</v>
      </c>
    </row>
    <row r="23" spans="1:6" hidden="1" x14ac:dyDescent="0.25">
      <c r="A23" s="1" t="s">
        <v>1790</v>
      </c>
      <c r="B23" s="1" t="s">
        <v>535</v>
      </c>
      <c r="C23" s="2">
        <v>43190</v>
      </c>
      <c r="D23" s="3">
        <v>11932</v>
      </c>
      <c r="E23" s="3">
        <v>0</v>
      </c>
      <c r="F23" s="3">
        <v>11932</v>
      </c>
    </row>
    <row r="24" spans="1:6" hidden="1" x14ac:dyDescent="0.25">
      <c r="A24" s="1" t="s">
        <v>1791</v>
      </c>
      <c r="B24" s="1" t="s">
        <v>535</v>
      </c>
      <c r="C24" s="2">
        <v>43190</v>
      </c>
      <c r="D24" s="3">
        <v>499191</v>
      </c>
      <c r="E24" s="3">
        <v>0</v>
      </c>
      <c r="F24" s="3">
        <v>499191</v>
      </c>
    </row>
    <row r="25" spans="1:6" hidden="1" x14ac:dyDescent="0.25">
      <c r="A25" s="1" t="s">
        <v>1792</v>
      </c>
      <c r="B25" s="1" t="s">
        <v>371</v>
      </c>
      <c r="C25" s="2">
        <v>43190</v>
      </c>
      <c r="D25" s="3">
        <v>1834.460000000021</v>
      </c>
      <c r="E25" s="3">
        <v>-26362</v>
      </c>
      <c r="F25" s="3">
        <v>-24527.539999999979</v>
      </c>
    </row>
    <row r="26" spans="1:6" hidden="1" x14ac:dyDescent="0.25">
      <c r="A26" s="1" t="s">
        <v>1793</v>
      </c>
      <c r="B26" s="1" t="s">
        <v>371</v>
      </c>
      <c r="C26" s="2">
        <v>43190</v>
      </c>
      <c r="D26" s="3">
        <v>-627836</v>
      </c>
      <c r="E26" s="3">
        <v>0</v>
      </c>
      <c r="F26" s="3">
        <v>-627836</v>
      </c>
    </row>
    <row r="27" spans="1:6" hidden="1" x14ac:dyDescent="0.25">
      <c r="A27" s="1" t="s">
        <v>1794</v>
      </c>
      <c r="B27" s="1" t="s">
        <v>376</v>
      </c>
      <c r="C27" s="2">
        <v>43190</v>
      </c>
      <c r="D27" s="3">
        <v>-8737245.2800000012</v>
      </c>
      <c r="E27" s="3">
        <v>0</v>
      </c>
      <c r="F27" s="3">
        <v>-8737245.2800000012</v>
      </c>
    </row>
    <row r="28" spans="1:6" hidden="1" x14ac:dyDescent="0.25">
      <c r="A28" s="1" t="s">
        <v>1795</v>
      </c>
      <c r="B28" s="1" t="s">
        <v>1092</v>
      </c>
      <c r="C28" s="2">
        <v>43190</v>
      </c>
      <c r="D28" s="3">
        <v>-2760999</v>
      </c>
      <c r="E28" s="3">
        <v>0</v>
      </c>
      <c r="F28" s="3">
        <v>-2760999</v>
      </c>
    </row>
    <row r="29" spans="1:6" x14ac:dyDescent="0.25">
      <c r="A29" s="1" t="s">
        <v>629</v>
      </c>
      <c r="B29" s="1" t="s">
        <v>541</v>
      </c>
      <c r="C29" s="2">
        <v>43190</v>
      </c>
      <c r="D29" s="3">
        <v>-30893600</v>
      </c>
      <c r="E29" s="3">
        <v>0</v>
      </c>
      <c r="F29" s="3">
        <v>-30893600</v>
      </c>
    </row>
    <row r="30" spans="1:6" hidden="1" x14ac:dyDescent="0.25">
      <c r="A30" s="1" t="s">
        <v>1796</v>
      </c>
      <c r="B30" s="1" t="s">
        <v>1797</v>
      </c>
      <c r="C30" s="2">
        <v>43190</v>
      </c>
      <c r="D30" s="3">
        <v>0</v>
      </c>
      <c r="E30" s="3">
        <v>0</v>
      </c>
      <c r="F30" s="3">
        <v>0</v>
      </c>
    </row>
    <row r="31" spans="1:6" hidden="1" x14ac:dyDescent="0.25">
      <c r="A31" s="1" t="s">
        <v>1798</v>
      </c>
      <c r="B31" s="1" t="s">
        <v>1799</v>
      </c>
      <c r="C31" s="2">
        <v>43190</v>
      </c>
      <c r="D31" s="3">
        <v>0</v>
      </c>
      <c r="E31" s="3">
        <v>0</v>
      </c>
      <c r="F31" s="3">
        <v>0</v>
      </c>
    </row>
    <row r="32" spans="1:6" hidden="1" x14ac:dyDescent="0.25">
      <c r="A32" s="1" t="s">
        <v>1800</v>
      </c>
      <c r="B32" s="1" t="s">
        <v>1801</v>
      </c>
      <c r="C32" s="2">
        <v>43190</v>
      </c>
      <c r="D32" s="3">
        <v>0</v>
      </c>
      <c r="E32" s="3">
        <v>0</v>
      </c>
      <c r="F32" s="3">
        <v>0</v>
      </c>
    </row>
    <row r="33" spans="1:6" hidden="1" x14ac:dyDescent="0.25">
      <c r="A33" s="1" t="s">
        <v>1802</v>
      </c>
      <c r="B33" s="1" t="s">
        <v>1797</v>
      </c>
      <c r="C33" s="2">
        <v>43190</v>
      </c>
      <c r="D33" s="3">
        <v>0</v>
      </c>
      <c r="E33" s="3">
        <v>0</v>
      </c>
      <c r="F33" s="3">
        <v>0</v>
      </c>
    </row>
    <row r="34" spans="1:6" hidden="1" x14ac:dyDescent="0.25">
      <c r="A34" s="1" t="s">
        <v>1803</v>
      </c>
      <c r="B34" s="1" t="s">
        <v>1799</v>
      </c>
      <c r="C34" s="2">
        <v>43190</v>
      </c>
      <c r="D34" s="3">
        <v>0</v>
      </c>
      <c r="E34" s="3">
        <v>0</v>
      </c>
      <c r="F34" s="3">
        <v>0</v>
      </c>
    </row>
    <row r="35" spans="1:6" hidden="1" x14ac:dyDescent="0.25">
      <c r="A35" s="1" t="s">
        <v>1804</v>
      </c>
      <c r="B35" s="1" t="s">
        <v>1801</v>
      </c>
      <c r="C35" s="2">
        <v>43190</v>
      </c>
      <c r="D35" s="3">
        <v>0</v>
      </c>
      <c r="E35" s="3">
        <v>0</v>
      </c>
      <c r="F35" s="3">
        <v>0</v>
      </c>
    </row>
    <row r="36" spans="1:6" hidden="1" x14ac:dyDescent="0.25">
      <c r="A36" s="1" t="s">
        <v>1805</v>
      </c>
      <c r="B36" s="1" t="s">
        <v>1797</v>
      </c>
      <c r="C36" s="2">
        <v>43190</v>
      </c>
      <c r="D36" s="3">
        <v>0</v>
      </c>
      <c r="E36" s="3">
        <v>0</v>
      </c>
      <c r="F36" s="3">
        <v>0</v>
      </c>
    </row>
    <row r="37" spans="1:6" hidden="1" x14ac:dyDescent="0.25">
      <c r="A37" s="1" t="s">
        <v>1806</v>
      </c>
      <c r="B37" s="1" t="s">
        <v>1799</v>
      </c>
      <c r="C37" s="2">
        <v>43190</v>
      </c>
      <c r="D37" s="3">
        <v>0</v>
      </c>
      <c r="E37" s="3">
        <v>0</v>
      </c>
      <c r="F37" s="3">
        <v>0</v>
      </c>
    </row>
    <row r="38" spans="1:6" hidden="1" x14ac:dyDescent="0.25">
      <c r="A38" s="1" t="s">
        <v>1807</v>
      </c>
      <c r="B38" s="1" t="s">
        <v>1801</v>
      </c>
      <c r="C38" s="2">
        <v>43190</v>
      </c>
      <c r="D38" s="3">
        <v>0</v>
      </c>
      <c r="E38" s="3">
        <v>0</v>
      </c>
      <c r="F38" s="3">
        <v>0</v>
      </c>
    </row>
    <row r="39" spans="1:6" hidden="1" x14ac:dyDescent="0.25">
      <c r="A39" s="1" t="s">
        <v>1808</v>
      </c>
      <c r="B39" s="1" t="s">
        <v>1809</v>
      </c>
      <c r="C39" s="2">
        <v>43190</v>
      </c>
      <c r="D39" s="3">
        <v>0</v>
      </c>
      <c r="E39" s="3">
        <v>0</v>
      </c>
      <c r="F39" s="3">
        <v>0</v>
      </c>
    </row>
    <row r="40" spans="1:6" hidden="1" x14ac:dyDescent="0.25">
      <c r="A40" s="1" t="s">
        <v>1810</v>
      </c>
      <c r="B40" s="1" t="s">
        <v>1811</v>
      </c>
      <c r="C40" s="2">
        <v>43190</v>
      </c>
      <c r="D40" s="3">
        <v>0</v>
      </c>
      <c r="E40" s="3">
        <v>0</v>
      </c>
      <c r="F40" s="3">
        <v>0</v>
      </c>
    </row>
    <row r="41" spans="1:6" hidden="1" x14ac:dyDescent="0.25">
      <c r="A41" s="1" t="s">
        <v>1812</v>
      </c>
      <c r="B41" s="1" t="s">
        <v>1809</v>
      </c>
      <c r="C41" s="2">
        <v>43190</v>
      </c>
      <c r="D41" s="3">
        <v>0</v>
      </c>
      <c r="E41" s="3">
        <v>0</v>
      </c>
      <c r="F41" s="3">
        <v>0</v>
      </c>
    </row>
    <row r="42" spans="1:6" hidden="1" x14ac:dyDescent="0.25">
      <c r="A42" s="1" t="s">
        <v>1813</v>
      </c>
      <c r="B42" s="1" t="s">
        <v>1811</v>
      </c>
      <c r="C42" s="2">
        <v>43190</v>
      </c>
      <c r="D42" s="3">
        <v>0</v>
      </c>
      <c r="E42" s="3">
        <v>0</v>
      </c>
      <c r="F42" s="3">
        <v>0</v>
      </c>
    </row>
    <row r="43" spans="1:6" hidden="1" x14ac:dyDescent="0.25">
      <c r="A43" s="1" t="s">
        <v>1814</v>
      </c>
      <c r="B43" s="1" t="s">
        <v>1809</v>
      </c>
      <c r="C43" s="2">
        <v>43190</v>
      </c>
      <c r="D43" s="3">
        <v>0</v>
      </c>
      <c r="E43" s="3">
        <v>0</v>
      </c>
      <c r="F43" s="3">
        <v>0</v>
      </c>
    </row>
    <row r="44" spans="1:6" hidden="1" x14ac:dyDescent="0.25">
      <c r="A44" s="1" t="s">
        <v>1815</v>
      </c>
      <c r="B44" s="1" t="s">
        <v>1811</v>
      </c>
      <c r="C44" s="2">
        <v>43190</v>
      </c>
      <c r="D44" s="3">
        <v>0</v>
      </c>
      <c r="E44" s="3">
        <v>0</v>
      </c>
      <c r="F44" s="3">
        <v>0</v>
      </c>
    </row>
    <row r="45" spans="1:6" hidden="1" x14ac:dyDescent="0.25">
      <c r="A45" s="1" t="s">
        <v>1816</v>
      </c>
      <c r="B45" s="1" t="s">
        <v>1809</v>
      </c>
      <c r="C45" s="2">
        <v>43190</v>
      </c>
      <c r="D45" s="3">
        <v>0</v>
      </c>
      <c r="E45" s="3">
        <v>0</v>
      </c>
      <c r="F45" s="3">
        <v>0</v>
      </c>
    </row>
    <row r="46" spans="1:6" hidden="1" x14ac:dyDescent="0.25">
      <c r="A46" s="1" t="s">
        <v>1817</v>
      </c>
      <c r="B46" s="1" t="s">
        <v>1811</v>
      </c>
      <c r="C46" s="2">
        <v>43190</v>
      </c>
      <c r="D46" s="3">
        <v>0</v>
      </c>
      <c r="E46" s="3">
        <v>0</v>
      </c>
      <c r="F46" s="3">
        <v>0</v>
      </c>
    </row>
    <row r="47" spans="1:6" hidden="1" x14ac:dyDescent="0.25">
      <c r="A47" s="1" t="s">
        <v>1818</v>
      </c>
      <c r="B47" s="1" t="s">
        <v>1809</v>
      </c>
      <c r="C47" s="2">
        <v>43190</v>
      </c>
      <c r="D47" s="3">
        <v>0</v>
      </c>
      <c r="E47" s="3">
        <v>0</v>
      </c>
      <c r="F47" s="3">
        <v>0</v>
      </c>
    </row>
    <row r="48" spans="1:6" hidden="1" x14ac:dyDescent="0.25">
      <c r="A48" s="1" t="s">
        <v>1819</v>
      </c>
      <c r="B48" s="1" t="s">
        <v>1811</v>
      </c>
      <c r="C48" s="2">
        <v>43190</v>
      </c>
      <c r="D48" s="3">
        <v>0</v>
      </c>
      <c r="E48" s="3">
        <v>0</v>
      </c>
      <c r="F48" s="3">
        <v>0</v>
      </c>
    </row>
    <row r="49" spans="1:6" hidden="1" x14ac:dyDescent="0.25">
      <c r="A49" s="1" t="s">
        <v>1820</v>
      </c>
      <c r="B49" s="1" t="s">
        <v>1809</v>
      </c>
      <c r="C49" s="2">
        <v>43190</v>
      </c>
      <c r="D49" s="3">
        <v>0</v>
      </c>
      <c r="E49" s="3">
        <v>0</v>
      </c>
      <c r="F49" s="3">
        <v>0</v>
      </c>
    </row>
    <row r="50" spans="1:6" hidden="1" x14ac:dyDescent="0.25">
      <c r="A50" s="1" t="s">
        <v>1821</v>
      </c>
      <c r="B50" s="1" t="s">
        <v>1811</v>
      </c>
      <c r="C50" s="2">
        <v>43190</v>
      </c>
      <c r="D50" s="3">
        <v>0</v>
      </c>
      <c r="E50" s="3">
        <v>0</v>
      </c>
      <c r="F50" s="3">
        <v>0</v>
      </c>
    </row>
    <row r="51" spans="1:6" x14ac:dyDescent="0.25">
      <c r="A51" s="1" t="s">
        <v>657</v>
      </c>
      <c r="B51" s="1" t="s">
        <v>620</v>
      </c>
      <c r="C51" s="2">
        <v>43190</v>
      </c>
      <c r="D51" s="3">
        <v>-7.2759576141834259E-12</v>
      </c>
      <c r="E51" s="3">
        <v>0</v>
      </c>
      <c r="F51" s="3">
        <v>-7.2759576141834259E-12</v>
      </c>
    </row>
    <row r="52" spans="1:6" x14ac:dyDescent="0.25">
      <c r="A52" s="1" t="s">
        <v>659</v>
      </c>
      <c r="B52" s="1" t="s">
        <v>622</v>
      </c>
      <c r="C52" s="2">
        <v>43190</v>
      </c>
      <c r="D52" s="3">
        <v>0</v>
      </c>
      <c r="E52" s="3">
        <v>0</v>
      </c>
      <c r="F52" s="3">
        <v>0</v>
      </c>
    </row>
    <row r="53" spans="1:6" x14ac:dyDescent="0.25">
      <c r="A53" s="1" t="s">
        <v>632</v>
      </c>
      <c r="B53" s="1" t="s">
        <v>620</v>
      </c>
      <c r="C53" s="2">
        <v>43190</v>
      </c>
      <c r="D53" s="3">
        <v>0</v>
      </c>
      <c r="E53" s="3">
        <v>0</v>
      </c>
      <c r="F53" s="3">
        <v>0</v>
      </c>
    </row>
    <row r="54" spans="1:6" x14ac:dyDescent="0.25">
      <c r="A54" s="1" t="s">
        <v>633</v>
      </c>
      <c r="B54" s="1" t="s">
        <v>622</v>
      </c>
      <c r="C54" s="2">
        <v>43190</v>
      </c>
      <c r="D54" s="3">
        <v>0</v>
      </c>
      <c r="E54" s="3">
        <v>0</v>
      </c>
      <c r="F54" s="3">
        <v>0</v>
      </c>
    </row>
    <row r="55" spans="1:6" x14ac:dyDescent="0.25">
      <c r="A55" s="1" t="s">
        <v>634</v>
      </c>
      <c r="B55" s="1" t="s">
        <v>620</v>
      </c>
      <c r="C55" s="2">
        <v>43190</v>
      </c>
      <c r="D55" s="3">
        <v>0</v>
      </c>
      <c r="E55" s="3">
        <v>0</v>
      </c>
      <c r="F55" s="3">
        <v>0</v>
      </c>
    </row>
    <row r="56" spans="1:6" x14ac:dyDescent="0.25">
      <c r="A56" s="1" t="s">
        <v>635</v>
      </c>
      <c r="B56" s="1" t="s">
        <v>622</v>
      </c>
      <c r="C56" s="2">
        <v>43190</v>
      </c>
      <c r="D56" s="3">
        <v>0</v>
      </c>
      <c r="E56" s="3">
        <v>0</v>
      </c>
      <c r="F56" s="3">
        <v>0</v>
      </c>
    </row>
    <row r="57" spans="1:6" x14ac:dyDescent="0.25">
      <c r="A57" s="1" t="s">
        <v>639</v>
      </c>
      <c r="B57" s="1" t="s">
        <v>620</v>
      </c>
      <c r="C57" s="2">
        <v>43190</v>
      </c>
      <c r="D57" s="3">
        <v>0</v>
      </c>
      <c r="E57" s="3">
        <v>0</v>
      </c>
      <c r="F57" s="3">
        <v>0</v>
      </c>
    </row>
    <row r="58" spans="1:6" x14ac:dyDescent="0.25">
      <c r="A58" s="1" t="s">
        <v>640</v>
      </c>
      <c r="B58" s="1" t="s">
        <v>622</v>
      </c>
      <c r="C58" s="2">
        <v>43190</v>
      </c>
      <c r="D58" s="3">
        <v>0</v>
      </c>
      <c r="E58" s="3">
        <v>0</v>
      </c>
      <c r="F58" s="3">
        <v>0</v>
      </c>
    </row>
    <row r="59" spans="1:6" x14ac:dyDescent="0.25">
      <c r="A59" s="1" t="s">
        <v>619</v>
      </c>
      <c r="B59" s="1" t="s">
        <v>620</v>
      </c>
      <c r="C59" s="2">
        <v>43190</v>
      </c>
      <c r="D59" s="3">
        <v>-5.8207660913467407E-11</v>
      </c>
      <c r="E59" s="3">
        <v>0</v>
      </c>
      <c r="F59" s="3">
        <v>-5.8207660913467407E-11</v>
      </c>
    </row>
    <row r="60" spans="1:6" x14ac:dyDescent="0.25">
      <c r="A60" s="1" t="s">
        <v>621</v>
      </c>
      <c r="B60" s="1" t="s">
        <v>622</v>
      </c>
      <c r="C60" s="2">
        <v>43190</v>
      </c>
      <c r="D60" s="3">
        <v>0</v>
      </c>
      <c r="E60" s="3">
        <v>0</v>
      </c>
      <c r="F60" s="3">
        <v>0</v>
      </c>
    </row>
    <row r="61" spans="1:6" x14ac:dyDescent="0.25">
      <c r="A61" s="1" t="s">
        <v>636</v>
      </c>
      <c r="B61" s="1" t="s">
        <v>620</v>
      </c>
      <c r="C61" s="2">
        <v>43190</v>
      </c>
      <c r="D61" s="3">
        <v>0</v>
      </c>
      <c r="E61" s="3">
        <v>0</v>
      </c>
      <c r="F61" s="3">
        <v>0</v>
      </c>
    </row>
    <row r="62" spans="1:6" hidden="1" x14ac:dyDescent="0.25">
      <c r="A62" s="1" t="s">
        <v>1822</v>
      </c>
      <c r="B62" s="1" t="s">
        <v>1809</v>
      </c>
      <c r="C62" s="2">
        <v>43190</v>
      </c>
      <c r="D62" s="3">
        <v>0</v>
      </c>
      <c r="E62" s="3">
        <v>0</v>
      </c>
      <c r="F62" s="3">
        <v>0</v>
      </c>
    </row>
    <row r="63" spans="1:6" hidden="1" x14ac:dyDescent="0.25">
      <c r="A63" s="1" t="s">
        <v>1823</v>
      </c>
      <c r="B63" s="1" t="s">
        <v>1811</v>
      </c>
      <c r="C63" s="2">
        <v>43190</v>
      </c>
      <c r="D63" s="3">
        <v>0</v>
      </c>
      <c r="E63" s="3">
        <v>0</v>
      </c>
      <c r="F63" s="3">
        <v>0</v>
      </c>
    </row>
    <row r="64" spans="1:6" hidden="1" x14ac:dyDescent="0.25">
      <c r="A64" s="1" t="s">
        <v>1824</v>
      </c>
      <c r="B64" s="1" t="s">
        <v>1809</v>
      </c>
      <c r="C64" s="2">
        <v>43190</v>
      </c>
      <c r="D64" s="3">
        <v>0</v>
      </c>
      <c r="E64" s="3">
        <v>0</v>
      </c>
      <c r="F64" s="3">
        <v>0</v>
      </c>
    </row>
    <row r="65" spans="1:6" hidden="1" x14ac:dyDescent="0.25">
      <c r="A65" s="1" t="s">
        <v>1825</v>
      </c>
      <c r="B65" s="1" t="s">
        <v>1811</v>
      </c>
      <c r="C65" s="2">
        <v>43190</v>
      </c>
      <c r="D65" s="3">
        <v>0</v>
      </c>
      <c r="E65" s="3">
        <v>0</v>
      </c>
      <c r="F65" s="3">
        <v>0</v>
      </c>
    </row>
    <row r="66" spans="1:6" hidden="1" x14ac:dyDescent="0.25">
      <c r="A66" s="1" t="s">
        <v>1826</v>
      </c>
      <c r="B66" s="1" t="s">
        <v>1809</v>
      </c>
      <c r="C66" s="2">
        <v>43190</v>
      </c>
      <c r="D66" s="3">
        <v>0</v>
      </c>
      <c r="E66" s="3">
        <v>0</v>
      </c>
      <c r="F66" s="3">
        <v>0</v>
      </c>
    </row>
    <row r="67" spans="1:6" hidden="1" x14ac:dyDescent="0.25">
      <c r="A67" s="1" t="s">
        <v>1827</v>
      </c>
      <c r="B67" s="1" t="s">
        <v>1811</v>
      </c>
      <c r="C67" s="2">
        <v>43190</v>
      </c>
      <c r="D67" s="3">
        <v>0</v>
      </c>
      <c r="E67" s="3">
        <v>0</v>
      </c>
      <c r="F67" s="3">
        <v>0</v>
      </c>
    </row>
    <row r="68" spans="1:6" hidden="1" x14ac:dyDescent="0.25">
      <c r="A68" s="1" t="s">
        <v>1828</v>
      </c>
      <c r="B68" s="1" t="s">
        <v>1797</v>
      </c>
      <c r="C68" s="2">
        <v>43190</v>
      </c>
      <c r="D68" s="3">
        <v>0</v>
      </c>
      <c r="E68" s="3">
        <v>0</v>
      </c>
      <c r="F68" s="3">
        <v>0</v>
      </c>
    </row>
    <row r="69" spans="1:6" hidden="1" x14ac:dyDescent="0.25">
      <c r="A69" s="1" t="s">
        <v>1829</v>
      </c>
      <c r="B69" s="1" t="s">
        <v>1799</v>
      </c>
      <c r="C69" s="2">
        <v>43190</v>
      </c>
      <c r="D69" s="3">
        <v>0</v>
      </c>
      <c r="E69" s="3">
        <v>0</v>
      </c>
      <c r="F69" s="3">
        <v>0</v>
      </c>
    </row>
    <row r="70" spans="1:6" hidden="1" x14ac:dyDescent="0.25">
      <c r="A70" s="1" t="s">
        <v>1830</v>
      </c>
      <c r="B70" s="1" t="s">
        <v>1801</v>
      </c>
      <c r="C70" s="2">
        <v>43190</v>
      </c>
      <c r="D70" s="3">
        <v>0</v>
      </c>
      <c r="E70" s="3">
        <v>0</v>
      </c>
      <c r="F70" s="3">
        <v>0</v>
      </c>
    </row>
    <row r="71" spans="1:6" hidden="1" x14ac:dyDescent="0.25">
      <c r="A71" s="1" t="s">
        <v>1831</v>
      </c>
      <c r="B71" s="1" t="s">
        <v>1797</v>
      </c>
      <c r="C71" s="2">
        <v>43190</v>
      </c>
      <c r="D71" s="3">
        <v>0</v>
      </c>
      <c r="E71" s="3">
        <v>0</v>
      </c>
      <c r="F71" s="3">
        <v>0</v>
      </c>
    </row>
    <row r="72" spans="1:6" hidden="1" x14ac:dyDescent="0.25">
      <c r="A72" s="1" t="s">
        <v>1832</v>
      </c>
      <c r="B72" s="1" t="s">
        <v>1799</v>
      </c>
      <c r="C72" s="2">
        <v>43190</v>
      </c>
      <c r="D72" s="3">
        <v>0</v>
      </c>
      <c r="E72" s="3">
        <v>0</v>
      </c>
      <c r="F72" s="3">
        <v>0</v>
      </c>
    </row>
    <row r="73" spans="1:6" hidden="1" x14ac:dyDescent="0.25">
      <c r="A73" s="1" t="s">
        <v>1833</v>
      </c>
      <c r="B73" s="1" t="s">
        <v>1801</v>
      </c>
      <c r="C73" s="2">
        <v>43190</v>
      </c>
      <c r="D73" s="3">
        <v>0</v>
      </c>
      <c r="E73" s="3">
        <v>0</v>
      </c>
      <c r="F73" s="3">
        <v>0</v>
      </c>
    </row>
    <row r="74" spans="1:6" hidden="1" x14ac:dyDescent="0.25">
      <c r="A74" s="1" t="s">
        <v>1834</v>
      </c>
      <c r="B74" s="1" t="s">
        <v>1809</v>
      </c>
      <c r="C74" s="2">
        <v>43190</v>
      </c>
      <c r="D74" s="3">
        <v>0</v>
      </c>
      <c r="E74" s="3">
        <v>0</v>
      </c>
      <c r="F74" s="3">
        <v>0</v>
      </c>
    </row>
    <row r="75" spans="1:6" hidden="1" x14ac:dyDescent="0.25">
      <c r="A75" s="1" t="s">
        <v>1835</v>
      </c>
      <c r="B75" s="1" t="s">
        <v>1811</v>
      </c>
      <c r="C75" s="2">
        <v>43190</v>
      </c>
      <c r="D75" s="3">
        <v>0</v>
      </c>
      <c r="E75" s="3">
        <v>0</v>
      </c>
      <c r="F75" s="3">
        <v>0</v>
      </c>
    </row>
    <row r="76" spans="1:6" hidden="1" x14ac:dyDescent="0.25">
      <c r="A76" s="1" t="s">
        <v>1836</v>
      </c>
      <c r="B76" s="1" t="s">
        <v>1809</v>
      </c>
      <c r="C76" s="2">
        <v>43190</v>
      </c>
      <c r="D76" s="3">
        <v>0</v>
      </c>
      <c r="E76" s="3">
        <v>0</v>
      </c>
      <c r="F76" s="3">
        <v>0</v>
      </c>
    </row>
    <row r="77" spans="1:6" hidden="1" x14ac:dyDescent="0.25">
      <c r="A77" s="1" t="s">
        <v>1837</v>
      </c>
      <c r="B77" s="1" t="s">
        <v>1811</v>
      </c>
      <c r="C77" s="2">
        <v>43190</v>
      </c>
      <c r="D77" s="3">
        <v>0</v>
      </c>
      <c r="E77" s="3">
        <v>0</v>
      </c>
      <c r="F77" s="3">
        <v>0</v>
      </c>
    </row>
    <row r="78" spans="1:6" x14ac:dyDescent="0.25">
      <c r="A78" s="1" t="s">
        <v>641</v>
      </c>
      <c r="B78" s="1" t="s">
        <v>620</v>
      </c>
      <c r="C78" s="2">
        <v>43190</v>
      </c>
      <c r="D78" s="3">
        <v>0</v>
      </c>
      <c r="E78" s="3">
        <v>0</v>
      </c>
      <c r="F78" s="3">
        <v>0</v>
      </c>
    </row>
    <row r="79" spans="1:6" x14ac:dyDescent="0.25">
      <c r="A79" s="1" t="s">
        <v>642</v>
      </c>
      <c r="B79" s="1" t="s">
        <v>622</v>
      </c>
      <c r="C79" s="2">
        <v>43190</v>
      </c>
      <c r="D79" s="3">
        <v>0</v>
      </c>
      <c r="E79" s="3">
        <v>0</v>
      </c>
      <c r="F79" s="3">
        <v>0</v>
      </c>
    </row>
    <row r="80" spans="1:6" x14ac:dyDescent="0.25">
      <c r="A80" s="1" t="s">
        <v>637</v>
      </c>
      <c r="B80" s="1" t="s">
        <v>620</v>
      </c>
      <c r="C80" s="2">
        <v>43190</v>
      </c>
      <c r="D80" s="3">
        <v>0</v>
      </c>
      <c r="E80" s="3">
        <v>0</v>
      </c>
      <c r="F80" s="3">
        <v>0</v>
      </c>
    </row>
    <row r="81" spans="1:6" x14ac:dyDescent="0.25">
      <c r="A81" s="1" t="s">
        <v>638</v>
      </c>
      <c r="B81" s="1" t="s">
        <v>622</v>
      </c>
      <c r="C81" s="2">
        <v>43190</v>
      </c>
      <c r="D81" s="3">
        <v>0</v>
      </c>
      <c r="E81" s="3">
        <v>0</v>
      </c>
      <c r="F81" s="3">
        <v>0</v>
      </c>
    </row>
    <row r="82" spans="1:6" x14ac:dyDescent="0.25">
      <c r="A82" s="1" t="s">
        <v>643</v>
      </c>
      <c r="B82" s="1" t="s">
        <v>620</v>
      </c>
      <c r="C82" s="2">
        <v>43190</v>
      </c>
      <c r="D82" s="3">
        <v>0</v>
      </c>
      <c r="E82" s="3">
        <v>0</v>
      </c>
      <c r="F82" s="3">
        <v>0</v>
      </c>
    </row>
    <row r="83" spans="1:6" x14ac:dyDescent="0.25">
      <c r="A83" s="1" t="s">
        <v>644</v>
      </c>
      <c r="B83" s="1" t="s">
        <v>622</v>
      </c>
      <c r="C83" s="2">
        <v>43190</v>
      </c>
      <c r="D83" s="3">
        <v>0</v>
      </c>
      <c r="E83" s="3">
        <v>0</v>
      </c>
      <c r="F83" s="3">
        <v>0</v>
      </c>
    </row>
    <row r="84" spans="1:6" x14ac:dyDescent="0.25">
      <c r="A84" s="1" t="s">
        <v>623</v>
      </c>
      <c r="B84" s="1" t="s">
        <v>620</v>
      </c>
      <c r="C84" s="2">
        <v>43190</v>
      </c>
      <c r="D84" s="3">
        <v>0</v>
      </c>
      <c r="E84" s="3">
        <v>0</v>
      </c>
      <c r="F84" s="3">
        <v>0</v>
      </c>
    </row>
    <row r="85" spans="1:6" x14ac:dyDescent="0.25">
      <c r="A85" s="1" t="s">
        <v>624</v>
      </c>
      <c r="B85" s="1" t="s">
        <v>622</v>
      </c>
      <c r="C85" s="2">
        <v>43190</v>
      </c>
      <c r="D85" s="3">
        <v>0</v>
      </c>
      <c r="E85" s="3">
        <v>0</v>
      </c>
      <c r="F85" s="3">
        <v>0</v>
      </c>
    </row>
    <row r="86" spans="1:6" x14ac:dyDescent="0.25">
      <c r="A86" s="1" t="s">
        <v>630</v>
      </c>
      <c r="B86" s="1" t="s">
        <v>620</v>
      </c>
      <c r="C86" s="2">
        <v>43190</v>
      </c>
      <c r="D86" s="3">
        <v>0</v>
      </c>
      <c r="E86" s="3">
        <v>0</v>
      </c>
      <c r="F86" s="3">
        <v>0</v>
      </c>
    </row>
    <row r="87" spans="1:6" x14ac:dyDescent="0.25">
      <c r="A87" s="1" t="s">
        <v>631</v>
      </c>
      <c r="B87" s="1" t="s">
        <v>622</v>
      </c>
      <c r="C87" s="2">
        <v>43190</v>
      </c>
      <c r="D87" s="3">
        <v>0</v>
      </c>
      <c r="E87" s="3">
        <v>0</v>
      </c>
      <c r="F87" s="3">
        <v>0</v>
      </c>
    </row>
    <row r="88" spans="1:6" hidden="1" x14ac:dyDescent="0.25">
      <c r="A88" s="1" t="s">
        <v>1838</v>
      </c>
      <c r="B88" s="1" t="s">
        <v>1797</v>
      </c>
      <c r="C88" s="2">
        <v>43190</v>
      </c>
      <c r="D88" s="3">
        <v>0</v>
      </c>
      <c r="E88" s="3">
        <v>0</v>
      </c>
      <c r="F88" s="3">
        <v>0</v>
      </c>
    </row>
    <row r="89" spans="1:6" hidden="1" x14ac:dyDescent="0.25">
      <c r="A89" s="1" t="s">
        <v>1839</v>
      </c>
      <c r="B89" s="1" t="s">
        <v>1799</v>
      </c>
      <c r="C89" s="2">
        <v>43190</v>
      </c>
      <c r="D89" s="3">
        <v>0</v>
      </c>
      <c r="E89" s="3">
        <v>0</v>
      </c>
      <c r="F89" s="3">
        <v>0</v>
      </c>
    </row>
    <row r="90" spans="1:6" hidden="1" x14ac:dyDescent="0.25">
      <c r="A90" s="1" t="s">
        <v>1840</v>
      </c>
      <c r="B90" s="1" t="s">
        <v>1801</v>
      </c>
      <c r="C90" s="2">
        <v>43190</v>
      </c>
      <c r="D90" s="3">
        <v>0</v>
      </c>
      <c r="E90" s="3">
        <v>0</v>
      </c>
      <c r="F90" s="3">
        <v>0</v>
      </c>
    </row>
    <row r="91" spans="1:6" hidden="1" x14ac:dyDescent="0.25">
      <c r="A91" s="1" t="s">
        <v>1841</v>
      </c>
      <c r="B91" s="1" t="s">
        <v>1809</v>
      </c>
      <c r="C91" s="2">
        <v>43190</v>
      </c>
      <c r="D91" s="3">
        <v>0</v>
      </c>
      <c r="E91" s="3">
        <v>0</v>
      </c>
      <c r="F91" s="3">
        <v>0</v>
      </c>
    </row>
    <row r="92" spans="1:6" hidden="1" x14ac:dyDescent="0.25">
      <c r="A92" s="1" t="s">
        <v>1842</v>
      </c>
      <c r="B92" s="1" t="s">
        <v>1811</v>
      </c>
      <c r="C92" s="2">
        <v>43190</v>
      </c>
      <c r="D92" s="3">
        <v>0</v>
      </c>
      <c r="E92" s="3">
        <v>0</v>
      </c>
      <c r="F92" s="3">
        <v>0</v>
      </c>
    </row>
    <row r="93" spans="1:6" x14ac:dyDescent="0.25">
      <c r="A93" s="1" t="s">
        <v>625</v>
      </c>
      <c r="B93" s="1" t="s">
        <v>620</v>
      </c>
      <c r="C93" s="2">
        <v>43190</v>
      </c>
      <c r="D93" s="3">
        <v>0</v>
      </c>
      <c r="E93" s="3">
        <v>0</v>
      </c>
      <c r="F93" s="3">
        <v>0</v>
      </c>
    </row>
    <row r="94" spans="1:6" x14ac:dyDescent="0.25">
      <c r="A94" s="1" t="s">
        <v>626</v>
      </c>
      <c r="B94" s="1" t="s">
        <v>622</v>
      </c>
      <c r="C94" s="2">
        <v>43190</v>
      </c>
      <c r="D94" s="3">
        <v>0</v>
      </c>
      <c r="E94" s="3">
        <v>0</v>
      </c>
      <c r="F94" s="3">
        <v>0</v>
      </c>
    </row>
    <row r="95" spans="1:6" hidden="1" x14ac:dyDescent="0.25">
      <c r="A95" s="1" t="s">
        <v>1843</v>
      </c>
      <c r="B95" s="1" t="s">
        <v>1797</v>
      </c>
      <c r="C95" s="2">
        <v>43190</v>
      </c>
      <c r="D95" s="3">
        <v>0</v>
      </c>
      <c r="E95" s="3">
        <v>0</v>
      </c>
      <c r="F95" s="3">
        <v>0</v>
      </c>
    </row>
    <row r="96" spans="1:6" hidden="1" x14ac:dyDescent="0.25">
      <c r="A96" s="1" t="s">
        <v>1844</v>
      </c>
      <c r="B96" s="1" t="s">
        <v>1799</v>
      </c>
      <c r="C96" s="2">
        <v>43190</v>
      </c>
      <c r="D96" s="3">
        <v>0</v>
      </c>
      <c r="E96" s="3">
        <v>0</v>
      </c>
      <c r="F96" s="3">
        <v>0</v>
      </c>
    </row>
    <row r="97" spans="1:6" hidden="1" x14ac:dyDescent="0.25">
      <c r="A97" s="1" t="s">
        <v>1845</v>
      </c>
      <c r="B97" s="1" t="s">
        <v>1801</v>
      </c>
      <c r="C97" s="2">
        <v>43190</v>
      </c>
      <c r="D97" s="3">
        <v>0</v>
      </c>
      <c r="E97" s="3">
        <v>0</v>
      </c>
      <c r="F97" s="3">
        <v>0</v>
      </c>
    </row>
    <row r="98" spans="1:6" x14ac:dyDescent="0.25">
      <c r="A98" s="1" t="s">
        <v>627</v>
      </c>
      <c r="B98" s="1" t="s">
        <v>620</v>
      </c>
      <c r="C98" s="2">
        <v>43190</v>
      </c>
      <c r="D98" s="3">
        <v>0</v>
      </c>
      <c r="E98" s="3">
        <v>0</v>
      </c>
      <c r="F98" s="3">
        <v>0</v>
      </c>
    </row>
    <row r="99" spans="1:6" x14ac:dyDescent="0.25">
      <c r="A99" s="1" t="s">
        <v>628</v>
      </c>
      <c r="B99" s="1" t="s">
        <v>622</v>
      </c>
      <c r="C99" s="2">
        <v>43190</v>
      </c>
      <c r="D99" s="3">
        <v>0</v>
      </c>
      <c r="E99" s="3">
        <v>0</v>
      </c>
      <c r="F99" s="3">
        <v>0</v>
      </c>
    </row>
    <row r="100" spans="1:6" hidden="1" x14ac:dyDescent="0.25">
      <c r="A100" s="1" t="s">
        <v>1846</v>
      </c>
      <c r="B100" s="1" t="s">
        <v>1809</v>
      </c>
      <c r="C100" s="2">
        <v>43190</v>
      </c>
      <c r="D100" s="3">
        <v>0</v>
      </c>
      <c r="E100" s="3">
        <v>0</v>
      </c>
      <c r="F100" s="3">
        <v>0</v>
      </c>
    </row>
    <row r="101" spans="1:6" hidden="1" x14ac:dyDescent="0.25">
      <c r="A101" s="1" t="s">
        <v>1847</v>
      </c>
      <c r="B101" s="1" t="s">
        <v>1811</v>
      </c>
      <c r="C101" s="2">
        <v>43190</v>
      </c>
      <c r="D101" s="3">
        <v>0</v>
      </c>
      <c r="E101" s="3">
        <v>0</v>
      </c>
      <c r="F101" s="3">
        <v>0</v>
      </c>
    </row>
    <row r="102" spans="1:6" hidden="1" x14ac:dyDescent="0.25">
      <c r="A102" s="1" t="s">
        <v>1848</v>
      </c>
      <c r="B102" s="1" t="s">
        <v>371</v>
      </c>
      <c r="C102" s="2">
        <v>43190</v>
      </c>
      <c r="D102" s="3">
        <v>0</v>
      </c>
      <c r="E102" s="3">
        <v>0</v>
      </c>
      <c r="F102" s="3">
        <v>0</v>
      </c>
    </row>
    <row r="103" spans="1:6" hidden="1" x14ac:dyDescent="0.25">
      <c r="A103" s="1" t="s">
        <v>1849</v>
      </c>
      <c r="B103" s="1" t="s">
        <v>376</v>
      </c>
      <c r="C103" s="2">
        <v>43190</v>
      </c>
      <c r="D103" s="3">
        <v>2.9103830456733704E-11</v>
      </c>
      <c r="E103" s="3">
        <v>0</v>
      </c>
      <c r="F103" s="3">
        <v>2.9103830456733704E-11</v>
      </c>
    </row>
    <row r="104" spans="1:6" x14ac:dyDescent="0.25">
      <c r="A104" s="1" t="s">
        <v>666</v>
      </c>
      <c r="B104" s="1" t="s">
        <v>541</v>
      </c>
      <c r="C104" s="2">
        <v>43190</v>
      </c>
      <c r="D104" s="3">
        <v>-4.3655745685100555E-11</v>
      </c>
      <c r="E104" s="3">
        <v>0</v>
      </c>
      <c r="F104" s="3">
        <v>-4.3655745685100555E-11</v>
      </c>
    </row>
    <row r="105" spans="1:6" hidden="1" x14ac:dyDescent="0.25">
      <c r="A105" s="1" t="s">
        <v>1850</v>
      </c>
      <c r="B105" s="1" t="s">
        <v>1093</v>
      </c>
      <c r="C105" s="2">
        <v>43190</v>
      </c>
      <c r="D105" s="3">
        <v>0</v>
      </c>
      <c r="E105" s="3">
        <v>0</v>
      </c>
      <c r="F105" s="3">
        <v>0</v>
      </c>
    </row>
    <row r="106" spans="1:6" hidden="1" x14ac:dyDescent="0.25">
      <c r="A106" s="1" t="s">
        <v>1851</v>
      </c>
      <c r="B106" s="1" t="s">
        <v>376</v>
      </c>
      <c r="C106" s="2">
        <v>43190</v>
      </c>
      <c r="D106" s="3">
        <v>-1428501</v>
      </c>
      <c r="E106" s="3">
        <v>0</v>
      </c>
      <c r="F106" s="3">
        <v>-1428501</v>
      </c>
    </row>
    <row r="107" spans="1:6" x14ac:dyDescent="0.25">
      <c r="A107" s="1" t="s">
        <v>676</v>
      </c>
      <c r="B107" s="1" t="s">
        <v>541</v>
      </c>
      <c r="C107" s="2">
        <v>43190</v>
      </c>
      <c r="D107" s="3">
        <v>1286931</v>
      </c>
      <c r="E107" s="3">
        <v>0</v>
      </c>
      <c r="F107" s="3">
        <v>1286931</v>
      </c>
    </row>
    <row r="108" spans="1:6" x14ac:dyDescent="0.25">
      <c r="A108" s="1" t="s">
        <v>668</v>
      </c>
      <c r="B108" s="1" t="s">
        <v>541</v>
      </c>
      <c r="C108" s="2">
        <v>43190</v>
      </c>
      <c r="D108" s="3">
        <v>0</v>
      </c>
      <c r="E108" s="3">
        <v>0</v>
      </c>
      <c r="F108" s="3">
        <v>0</v>
      </c>
    </row>
    <row r="109" spans="1:6" x14ac:dyDescent="0.25">
      <c r="A109" s="1" t="s">
        <v>670</v>
      </c>
      <c r="B109" s="1" t="s">
        <v>541</v>
      </c>
      <c r="C109" s="2">
        <v>43190</v>
      </c>
      <c r="D109" s="3">
        <v>0</v>
      </c>
      <c r="E109" s="3">
        <v>0</v>
      </c>
      <c r="F109" s="3">
        <v>0</v>
      </c>
    </row>
    <row r="110" spans="1:6" x14ac:dyDescent="0.25">
      <c r="A110" s="1" t="s">
        <v>671</v>
      </c>
      <c r="B110" s="1" t="s">
        <v>541</v>
      </c>
      <c r="C110" s="2">
        <v>43190</v>
      </c>
      <c r="D110" s="3">
        <v>0</v>
      </c>
      <c r="E110" s="3">
        <v>0</v>
      </c>
      <c r="F110" s="3">
        <v>0</v>
      </c>
    </row>
    <row r="111" spans="1:6" x14ac:dyDescent="0.25">
      <c r="A111" s="1" t="s">
        <v>672</v>
      </c>
      <c r="B111" s="1" t="s">
        <v>541</v>
      </c>
      <c r="C111" s="2">
        <v>43190</v>
      </c>
      <c r="D111" s="3">
        <v>-153136.99999999994</v>
      </c>
      <c r="E111" s="3">
        <v>0</v>
      </c>
      <c r="F111" s="3">
        <v>-153136.99999999994</v>
      </c>
    </row>
    <row r="112" spans="1:6" x14ac:dyDescent="0.25">
      <c r="A112" s="1" t="s">
        <v>680</v>
      </c>
      <c r="B112" s="1" t="s">
        <v>541</v>
      </c>
      <c r="C112" s="2">
        <v>43190</v>
      </c>
      <c r="D112" s="3">
        <v>0</v>
      </c>
      <c r="E112" s="3">
        <v>0</v>
      </c>
      <c r="F112" s="3">
        <v>0</v>
      </c>
    </row>
    <row r="113" spans="1:6" x14ac:dyDescent="0.25">
      <c r="A113" s="1" t="s">
        <v>674</v>
      </c>
      <c r="B113" s="1" t="s">
        <v>541</v>
      </c>
      <c r="C113" s="2">
        <v>43190</v>
      </c>
      <c r="D113" s="3">
        <v>169730</v>
      </c>
      <c r="E113" s="3">
        <v>0</v>
      </c>
      <c r="F113" s="3">
        <v>169730</v>
      </c>
    </row>
    <row r="114" spans="1:6" hidden="1" x14ac:dyDescent="0.25">
      <c r="A114" s="1" t="s">
        <v>1852</v>
      </c>
      <c r="B114" s="1" t="s">
        <v>376</v>
      </c>
      <c r="C114" s="2">
        <v>43190</v>
      </c>
      <c r="D114" s="3">
        <v>93055</v>
      </c>
      <c r="E114" s="3">
        <v>0</v>
      </c>
      <c r="F114" s="3">
        <v>93055</v>
      </c>
    </row>
    <row r="115" spans="1:6" hidden="1" x14ac:dyDescent="0.25">
      <c r="A115" s="1" t="s">
        <v>1853</v>
      </c>
      <c r="B115" s="1" t="s">
        <v>376</v>
      </c>
      <c r="C115" s="2">
        <v>43190</v>
      </c>
      <c r="D115" s="3">
        <v>0</v>
      </c>
      <c r="E115" s="3">
        <v>0</v>
      </c>
      <c r="F115" s="3">
        <v>0</v>
      </c>
    </row>
    <row r="116" spans="1:6" hidden="1" x14ac:dyDescent="0.25">
      <c r="A116" s="1" t="s">
        <v>1854</v>
      </c>
      <c r="B116" s="1" t="s">
        <v>376</v>
      </c>
      <c r="C116" s="2">
        <v>43190</v>
      </c>
      <c r="D116" s="3">
        <v>-90944</v>
      </c>
      <c r="E116" s="3">
        <v>0</v>
      </c>
      <c r="F116" s="3">
        <v>-90944</v>
      </c>
    </row>
    <row r="117" spans="1:6" hidden="1" x14ac:dyDescent="0.25">
      <c r="A117" s="1" t="s">
        <v>1855</v>
      </c>
      <c r="B117" s="1" t="s">
        <v>376</v>
      </c>
      <c r="C117" s="2">
        <v>43190</v>
      </c>
      <c r="D117" s="3">
        <v>0</v>
      </c>
      <c r="E117" s="3">
        <v>0</v>
      </c>
      <c r="F117" s="3">
        <v>0</v>
      </c>
    </row>
    <row r="118" spans="1:6" hidden="1" x14ac:dyDescent="0.25">
      <c r="A118" s="1" t="s">
        <v>1856</v>
      </c>
      <c r="B118" s="1" t="s">
        <v>376</v>
      </c>
      <c r="C118" s="2">
        <v>43190</v>
      </c>
      <c r="D118" s="3">
        <v>0</v>
      </c>
      <c r="E118" s="3">
        <v>0</v>
      </c>
      <c r="F118" s="3">
        <v>0</v>
      </c>
    </row>
    <row r="119" spans="1:6" hidden="1" x14ac:dyDescent="0.25">
      <c r="A119" s="1" t="s">
        <v>1857</v>
      </c>
      <c r="B119" s="1" t="s">
        <v>376</v>
      </c>
      <c r="C119" s="2">
        <v>43190</v>
      </c>
      <c r="D119" s="3">
        <v>-192740</v>
      </c>
      <c r="E119" s="3">
        <v>0</v>
      </c>
      <c r="F119" s="3">
        <v>-192740</v>
      </c>
    </row>
    <row r="120" spans="1:6" hidden="1" x14ac:dyDescent="0.25">
      <c r="A120" s="1" t="s">
        <v>1858</v>
      </c>
      <c r="B120" s="1" t="s">
        <v>376</v>
      </c>
      <c r="C120" s="2">
        <v>43190</v>
      </c>
      <c r="D120" s="3">
        <v>0</v>
      </c>
      <c r="E120" s="3">
        <v>0</v>
      </c>
      <c r="F120" s="3">
        <v>0</v>
      </c>
    </row>
    <row r="121" spans="1:6" hidden="1" x14ac:dyDescent="0.25">
      <c r="A121" s="1" t="s">
        <v>1859</v>
      </c>
      <c r="B121" s="1" t="s">
        <v>1092</v>
      </c>
      <c r="C121" s="2">
        <v>43190</v>
      </c>
      <c r="D121" s="3">
        <v>-954864</v>
      </c>
      <c r="E121" s="3">
        <v>0</v>
      </c>
      <c r="F121" s="3">
        <v>-954864</v>
      </c>
    </row>
    <row r="122" spans="1:6" hidden="1" x14ac:dyDescent="0.25">
      <c r="A122" s="1" t="s">
        <v>1860</v>
      </c>
      <c r="B122" s="1" t="s">
        <v>1092</v>
      </c>
      <c r="C122" s="2">
        <v>43190</v>
      </c>
      <c r="D122" s="3">
        <v>-172905</v>
      </c>
      <c r="E122" s="3">
        <v>0</v>
      </c>
      <c r="F122" s="3">
        <v>-172905</v>
      </c>
    </row>
    <row r="123" spans="1:6" hidden="1" x14ac:dyDescent="0.25">
      <c r="A123" s="1" t="s">
        <v>1861</v>
      </c>
      <c r="B123" s="1" t="s">
        <v>1092</v>
      </c>
      <c r="C123" s="2">
        <v>43190</v>
      </c>
      <c r="D123" s="3">
        <v>-349137</v>
      </c>
      <c r="E123" s="3">
        <v>0</v>
      </c>
      <c r="F123" s="3">
        <v>-349137</v>
      </c>
    </row>
    <row r="124" spans="1:6" hidden="1" x14ac:dyDescent="0.25">
      <c r="A124" s="1" t="s">
        <v>1862</v>
      </c>
      <c r="B124" s="1" t="s">
        <v>1092</v>
      </c>
      <c r="C124" s="2">
        <v>43190</v>
      </c>
      <c r="D124" s="3">
        <v>0</v>
      </c>
      <c r="E124" s="3">
        <v>0</v>
      </c>
      <c r="F124" s="3">
        <v>0</v>
      </c>
    </row>
    <row r="125" spans="1:6" hidden="1" x14ac:dyDescent="0.25">
      <c r="A125" s="1" t="s">
        <v>1863</v>
      </c>
      <c r="B125" s="1" t="s">
        <v>376</v>
      </c>
      <c r="C125" s="2">
        <v>43190</v>
      </c>
      <c r="D125" s="3">
        <v>0</v>
      </c>
      <c r="E125" s="3">
        <v>0</v>
      </c>
      <c r="F125" s="3">
        <v>0</v>
      </c>
    </row>
    <row r="126" spans="1:6" hidden="1" x14ac:dyDescent="0.25">
      <c r="A126" s="1" t="s">
        <v>1864</v>
      </c>
      <c r="B126" s="1" t="s">
        <v>376</v>
      </c>
      <c r="C126" s="2">
        <v>43190</v>
      </c>
      <c r="D126" s="3">
        <v>0</v>
      </c>
      <c r="E126" s="3">
        <v>0</v>
      </c>
      <c r="F126" s="3">
        <v>0</v>
      </c>
    </row>
    <row r="127" spans="1:6" x14ac:dyDescent="0.25">
      <c r="A127" s="1" t="s">
        <v>683</v>
      </c>
      <c r="B127" s="1" t="s">
        <v>541</v>
      </c>
      <c r="C127" s="2">
        <v>43190</v>
      </c>
      <c r="D127" s="3">
        <v>1690256</v>
      </c>
      <c r="E127" s="3">
        <v>0</v>
      </c>
      <c r="F127" s="3">
        <v>1690256</v>
      </c>
    </row>
    <row r="128" spans="1:6" x14ac:dyDescent="0.25">
      <c r="A128" s="1" t="s">
        <v>682</v>
      </c>
      <c r="B128" s="1" t="s">
        <v>541</v>
      </c>
      <c r="C128" s="2">
        <v>43190</v>
      </c>
      <c r="D128" s="3">
        <v>-582</v>
      </c>
      <c r="E128" s="3">
        <v>0</v>
      </c>
      <c r="F128" s="3">
        <v>-582</v>
      </c>
    </row>
    <row r="129" spans="1:6" x14ac:dyDescent="0.25">
      <c r="A129" s="1" t="s">
        <v>692</v>
      </c>
      <c r="B129" s="1" t="s">
        <v>541</v>
      </c>
      <c r="C129" s="2">
        <v>43190</v>
      </c>
      <c r="D129" s="3">
        <v>0</v>
      </c>
      <c r="E129" s="3">
        <v>0</v>
      </c>
      <c r="F129" s="3">
        <v>0</v>
      </c>
    </row>
    <row r="130" spans="1:6" hidden="1" x14ac:dyDescent="0.25">
      <c r="A130" s="1" t="s">
        <v>1865</v>
      </c>
      <c r="B130" s="1" t="s">
        <v>1092</v>
      </c>
      <c r="C130" s="2">
        <v>43190</v>
      </c>
      <c r="D130" s="3">
        <v>0</v>
      </c>
      <c r="E130" s="3">
        <v>0</v>
      </c>
      <c r="F130" s="3">
        <v>0</v>
      </c>
    </row>
    <row r="131" spans="1:6" x14ac:dyDescent="0.25">
      <c r="A131" s="1" t="s">
        <v>691</v>
      </c>
      <c r="B131" s="1" t="s">
        <v>541</v>
      </c>
      <c r="C131" s="2">
        <v>43190</v>
      </c>
      <c r="D131" s="3">
        <v>0</v>
      </c>
      <c r="E131" s="3">
        <v>0</v>
      </c>
      <c r="F131" s="3">
        <v>0</v>
      </c>
    </row>
    <row r="132" spans="1:6" hidden="1" x14ac:dyDescent="0.25">
      <c r="A132" s="1" t="s">
        <v>1866</v>
      </c>
      <c r="B132" s="1" t="s">
        <v>1092</v>
      </c>
      <c r="C132" s="2">
        <v>43190</v>
      </c>
      <c r="D132" s="3">
        <v>0</v>
      </c>
      <c r="E132" s="3">
        <v>0</v>
      </c>
      <c r="F132" s="3">
        <v>0</v>
      </c>
    </row>
    <row r="133" spans="1:6" hidden="1" x14ac:dyDescent="0.25">
      <c r="A133" s="1" t="s">
        <v>1867</v>
      </c>
      <c r="B133" s="1" t="s">
        <v>1092</v>
      </c>
      <c r="C133" s="2">
        <v>43190</v>
      </c>
      <c r="D133" s="3">
        <v>1</v>
      </c>
      <c r="E133" s="3">
        <v>0</v>
      </c>
      <c r="F133" s="3">
        <v>1</v>
      </c>
    </row>
    <row r="134" spans="1:6" hidden="1" x14ac:dyDescent="0.25">
      <c r="A134" s="1" t="s">
        <v>1868</v>
      </c>
      <c r="B134" s="1" t="s">
        <v>1092</v>
      </c>
      <c r="C134" s="2">
        <v>43190</v>
      </c>
      <c r="D134" s="3">
        <v>140644</v>
      </c>
      <c r="E134" s="3">
        <v>0</v>
      </c>
      <c r="F134" s="3">
        <v>140644</v>
      </c>
    </row>
    <row r="135" spans="1:6" hidden="1" x14ac:dyDescent="0.25">
      <c r="A135" s="1" t="s">
        <v>1869</v>
      </c>
      <c r="B135" s="1" t="s">
        <v>376</v>
      </c>
      <c r="C135" s="2">
        <v>43190</v>
      </c>
      <c r="D135" s="3">
        <v>763202</v>
      </c>
      <c r="E135" s="3">
        <v>0</v>
      </c>
      <c r="F135" s="3">
        <v>763202</v>
      </c>
    </row>
    <row r="136" spans="1:6" x14ac:dyDescent="0.25">
      <c r="A136" s="1" t="s">
        <v>681</v>
      </c>
      <c r="B136" s="1" t="s">
        <v>541</v>
      </c>
      <c r="C136" s="2">
        <v>43190</v>
      </c>
      <c r="D136" s="3">
        <v>1437729</v>
      </c>
      <c r="E136" s="3">
        <v>0</v>
      </c>
      <c r="F136" s="3">
        <v>1437729</v>
      </c>
    </row>
    <row r="137" spans="1:6" x14ac:dyDescent="0.25">
      <c r="A137" s="1" t="s">
        <v>654</v>
      </c>
      <c r="B137" s="1" t="s">
        <v>622</v>
      </c>
      <c r="C137" s="2">
        <v>43190</v>
      </c>
      <c r="D137" s="3">
        <v>0</v>
      </c>
      <c r="E137" s="3">
        <v>0</v>
      </c>
      <c r="F137" s="3">
        <v>0</v>
      </c>
    </row>
    <row r="138" spans="1:6" x14ac:dyDescent="0.25">
      <c r="A138" s="1" t="s">
        <v>655</v>
      </c>
      <c r="B138" s="1" t="s">
        <v>622</v>
      </c>
      <c r="C138" s="2">
        <v>43190</v>
      </c>
      <c r="D138" s="3">
        <v>0</v>
      </c>
      <c r="E138" s="3">
        <v>0</v>
      </c>
      <c r="F138" s="3">
        <v>0</v>
      </c>
    </row>
    <row r="139" spans="1:6" x14ac:dyDescent="0.25">
      <c r="A139" s="1" t="s">
        <v>645</v>
      </c>
      <c r="B139" s="1" t="s">
        <v>620</v>
      </c>
      <c r="C139" s="2">
        <v>43190</v>
      </c>
      <c r="D139" s="3">
        <v>0</v>
      </c>
      <c r="E139" s="3">
        <v>0</v>
      </c>
      <c r="F139" s="3">
        <v>0</v>
      </c>
    </row>
    <row r="140" spans="1:6" x14ac:dyDescent="0.25">
      <c r="A140" s="1" t="s">
        <v>649</v>
      </c>
      <c r="B140" s="1" t="s">
        <v>620</v>
      </c>
      <c r="C140" s="2">
        <v>43190</v>
      </c>
      <c r="D140" s="3">
        <v>8</v>
      </c>
      <c r="E140" s="3">
        <v>0</v>
      </c>
      <c r="F140" s="3">
        <v>8</v>
      </c>
    </row>
    <row r="141" spans="1:6" x14ac:dyDescent="0.25">
      <c r="A141" s="1" t="s">
        <v>650</v>
      </c>
      <c r="B141" s="1" t="s">
        <v>620</v>
      </c>
      <c r="C141" s="2">
        <v>43190</v>
      </c>
      <c r="D141" s="3">
        <v>0</v>
      </c>
      <c r="E141" s="3">
        <v>0</v>
      </c>
      <c r="F141" s="3">
        <v>0</v>
      </c>
    </row>
    <row r="142" spans="1:6" x14ac:dyDescent="0.25">
      <c r="A142" s="1" t="s">
        <v>651</v>
      </c>
      <c r="B142" s="1" t="s">
        <v>620</v>
      </c>
      <c r="C142" s="2">
        <v>43190</v>
      </c>
      <c r="D142" s="3">
        <v>0</v>
      </c>
      <c r="E142" s="3">
        <v>0</v>
      </c>
      <c r="F142" s="3">
        <v>0</v>
      </c>
    </row>
    <row r="143" spans="1:6" x14ac:dyDescent="0.25">
      <c r="A143" s="1" t="s">
        <v>652</v>
      </c>
      <c r="B143" s="1" t="s">
        <v>620</v>
      </c>
      <c r="C143" s="2">
        <v>43190</v>
      </c>
      <c r="D143" s="3">
        <v>0</v>
      </c>
      <c r="E143" s="3">
        <v>0</v>
      </c>
      <c r="F143" s="3">
        <v>0</v>
      </c>
    </row>
    <row r="144" spans="1:6" x14ac:dyDescent="0.25">
      <c r="A144" s="1" t="s">
        <v>648</v>
      </c>
      <c r="B144" s="1" t="s">
        <v>622</v>
      </c>
      <c r="C144" s="2">
        <v>43190</v>
      </c>
      <c r="D144" s="3">
        <v>0</v>
      </c>
      <c r="E144" s="3">
        <v>0</v>
      </c>
      <c r="F144" s="3">
        <v>0</v>
      </c>
    </row>
    <row r="145" spans="1:6" x14ac:dyDescent="0.25">
      <c r="A145" s="1" t="s">
        <v>646</v>
      </c>
      <c r="B145" s="1" t="s">
        <v>622</v>
      </c>
      <c r="C145" s="2">
        <v>43190</v>
      </c>
      <c r="D145" s="3">
        <v>0</v>
      </c>
      <c r="E145" s="3">
        <v>0</v>
      </c>
      <c r="F145" s="3">
        <v>0</v>
      </c>
    </row>
    <row r="146" spans="1:6" x14ac:dyDescent="0.25">
      <c r="A146" s="1" t="s">
        <v>653</v>
      </c>
      <c r="B146" s="1" t="s">
        <v>622</v>
      </c>
      <c r="C146" s="2">
        <v>43190</v>
      </c>
      <c r="D146" s="3">
        <v>0</v>
      </c>
      <c r="E146" s="3">
        <v>0</v>
      </c>
      <c r="F146" s="3">
        <v>0</v>
      </c>
    </row>
    <row r="147" spans="1:6" x14ac:dyDescent="0.25">
      <c r="A147" s="1" t="s">
        <v>658</v>
      </c>
      <c r="B147" s="1" t="s">
        <v>622</v>
      </c>
      <c r="C147" s="2">
        <v>43190</v>
      </c>
      <c r="D147" s="3">
        <v>0</v>
      </c>
      <c r="E147" s="3">
        <v>0</v>
      </c>
      <c r="F147" s="3">
        <v>0</v>
      </c>
    </row>
    <row r="148" spans="1:6" hidden="1" x14ac:dyDescent="0.25">
      <c r="A148" s="1" t="s">
        <v>1870</v>
      </c>
      <c r="B148" s="1" t="s">
        <v>1797</v>
      </c>
      <c r="C148" s="2">
        <v>43190</v>
      </c>
      <c r="D148" s="3">
        <v>0</v>
      </c>
      <c r="E148" s="3">
        <v>0</v>
      </c>
      <c r="F148" s="3">
        <v>0</v>
      </c>
    </row>
    <row r="149" spans="1:6" hidden="1" x14ac:dyDescent="0.25">
      <c r="A149" s="1" t="s">
        <v>1871</v>
      </c>
      <c r="B149" s="1" t="s">
        <v>1799</v>
      </c>
      <c r="C149" s="2">
        <v>43190</v>
      </c>
      <c r="D149" s="3">
        <v>0</v>
      </c>
      <c r="E149" s="3">
        <v>0</v>
      </c>
      <c r="F149" s="3">
        <v>0</v>
      </c>
    </row>
    <row r="150" spans="1:6" hidden="1" x14ac:dyDescent="0.25">
      <c r="A150" s="1" t="s">
        <v>1872</v>
      </c>
      <c r="B150" s="1" t="s">
        <v>1801</v>
      </c>
      <c r="C150" s="2">
        <v>43190</v>
      </c>
      <c r="D150" s="3">
        <v>0</v>
      </c>
      <c r="E150" s="3">
        <v>0</v>
      </c>
      <c r="F150" s="3">
        <v>0</v>
      </c>
    </row>
    <row r="151" spans="1:6" x14ac:dyDescent="0.25">
      <c r="A151" s="1" t="s">
        <v>647</v>
      </c>
      <c r="B151" s="1" t="s">
        <v>620</v>
      </c>
      <c r="C151" s="2">
        <v>43190</v>
      </c>
      <c r="D151" s="3">
        <v>0</v>
      </c>
      <c r="E151" s="3">
        <v>0</v>
      </c>
      <c r="F151" s="3">
        <v>0</v>
      </c>
    </row>
    <row r="152" spans="1:6" x14ac:dyDescent="0.25">
      <c r="A152" s="1" t="s">
        <v>656</v>
      </c>
      <c r="B152" s="1" t="s">
        <v>620</v>
      </c>
      <c r="C152" s="2">
        <v>43190</v>
      </c>
      <c r="D152" s="3">
        <v>0</v>
      </c>
      <c r="E152" s="3">
        <v>0</v>
      </c>
      <c r="F152" s="3">
        <v>0</v>
      </c>
    </row>
    <row r="153" spans="1:6" hidden="1" x14ac:dyDescent="0.25">
      <c r="A153" s="1" t="s">
        <v>1873</v>
      </c>
      <c r="B153" s="1" t="s">
        <v>1811</v>
      </c>
      <c r="C153" s="2">
        <v>43190</v>
      </c>
      <c r="D153" s="3">
        <v>0</v>
      </c>
      <c r="E153" s="3">
        <v>0</v>
      </c>
      <c r="F153" s="3">
        <v>0</v>
      </c>
    </row>
    <row r="154" spans="1:6" hidden="1" x14ac:dyDescent="0.25">
      <c r="A154" s="1" t="s">
        <v>1874</v>
      </c>
      <c r="B154" s="1" t="s">
        <v>1811</v>
      </c>
      <c r="C154" s="2">
        <v>43190</v>
      </c>
      <c r="D154" s="3">
        <v>0</v>
      </c>
      <c r="E154" s="3">
        <v>0</v>
      </c>
      <c r="F154" s="3">
        <v>0</v>
      </c>
    </row>
    <row r="155" spans="1:6" hidden="1" x14ac:dyDescent="0.25">
      <c r="A155" s="1" t="s">
        <v>1875</v>
      </c>
      <c r="B155" s="1" t="s">
        <v>1811</v>
      </c>
      <c r="C155" s="2">
        <v>43190</v>
      </c>
      <c r="D155" s="3">
        <v>0</v>
      </c>
      <c r="E155" s="3">
        <v>0</v>
      </c>
      <c r="F155" s="3">
        <v>0</v>
      </c>
    </row>
    <row r="156" spans="1:6" hidden="1" x14ac:dyDescent="0.25">
      <c r="A156" s="1" t="s">
        <v>1876</v>
      </c>
      <c r="B156" s="1" t="s">
        <v>1811</v>
      </c>
      <c r="C156" s="2">
        <v>43190</v>
      </c>
      <c r="D156" s="3">
        <v>0</v>
      </c>
      <c r="E156" s="3">
        <v>0</v>
      </c>
      <c r="F156" s="3">
        <v>0</v>
      </c>
    </row>
    <row r="157" spans="1:6" hidden="1" x14ac:dyDescent="0.25">
      <c r="A157" s="1" t="s">
        <v>1877</v>
      </c>
      <c r="B157" s="1" t="s">
        <v>1809</v>
      </c>
      <c r="C157" s="2">
        <v>43190</v>
      </c>
      <c r="D157" s="3">
        <v>0</v>
      </c>
      <c r="E157" s="3">
        <v>0</v>
      </c>
      <c r="F157" s="3">
        <v>0</v>
      </c>
    </row>
    <row r="158" spans="1:6" hidden="1" x14ac:dyDescent="0.25">
      <c r="A158" s="1" t="s">
        <v>1878</v>
      </c>
      <c r="B158" s="1" t="s">
        <v>1809</v>
      </c>
      <c r="C158" s="2">
        <v>43190</v>
      </c>
      <c r="D158" s="3">
        <v>0</v>
      </c>
      <c r="E158" s="3">
        <v>0</v>
      </c>
      <c r="F158" s="3">
        <v>0</v>
      </c>
    </row>
    <row r="159" spans="1:6" hidden="1" x14ac:dyDescent="0.25">
      <c r="A159" s="1" t="s">
        <v>1879</v>
      </c>
      <c r="B159" s="1" t="s">
        <v>1809</v>
      </c>
      <c r="C159" s="2">
        <v>43190</v>
      </c>
      <c r="D159" s="3">
        <v>0</v>
      </c>
      <c r="E159" s="3">
        <v>0</v>
      </c>
      <c r="F159" s="3">
        <v>0</v>
      </c>
    </row>
    <row r="160" spans="1:6" hidden="1" x14ac:dyDescent="0.25">
      <c r="A160" s="1" t="s">
        <v>1880</v>
      </c>
      <c r="B160" s="1" t="s">
        <v>1809</v>
      </c>
      <c r="C160" s="2">
        <v>43190</v>
      </c>
      <c r="D160" s="3">
        <v>0</v>
      </c>
      <c r="E160" s="3">
        <v>0</v>
      </c>
      <c r="F160" s="3">
        <v>0</v>
      </c>
    </row>
    <row r="161" spans="1:6" hidden="1" x14ac:dyDescent="0.25">
      <c r="A161" s="1" t="s">
        <v>1881</v>
      </c>
      <c r="B161" s="1" t="s">
        <v>1809</v>
      </c>
      <c r="C161" s="2">
        <v>43190</v>
      </c>
      <c r="D161" s="3">
        <v>74109</v>
      </c>
      <c r="E161" s="3">
        <v>0</v>
      </c>
      <c r="F161" s="3">
        <v>74109</v>
      </c>
    </row>
    <row r="162" spans="1:6" hidden="1" x14ac:dyDescent="0.25">
      <c r="A162" s="1" t="s">
        <v>1882</v>
      </c>
      <c r="B162" s="1" t="s">
        <v>1809</v>
      </c>
      <c r="C162" s="2">
        <v>43190</v>
      </c>
      <c r="D162" s="3">
        <v>0</v>
      </c>
      <c r="E162" s="3">
        <v>0</v>
      </c>
      <c r="F162" s="3">
        <v>0</v>
      </c>
    </row>
    <row r="163" spans="1:6" hidden="1" x14ac:dyDescent="0.25">
      <c r="A163" s="1" t="s">
        <v>1883</v>
      </c>
      <c r="B163" s="1" t="s">
        <v>1809</v>
      </c>
      <c r="C163" s="2">
        <v>43190</v>
      </c>
      <c r="D163" s="3">
        <v>0</v>
      </c>
      <c r="E163" s="3">
        <v>0</v>
      </c>
      <c r="F163" s="3">
        <v>0</v>
      </c>
    </row>
    <row r="164" spans="1:6" hidden="1" x14ac:dyDescent="0.25">
      <c r="A164" s="1" t="s">
        <v>1884</v>
      </c>
      <c r="B164" s="1" t="s">
        <v>1811</v>
      </c>
      <c r="C164" s="2">
        <v>43190</v>
      </c>
      <c r="D164" s="3">
        <v>0</v>
      </c>
      <c r="E164" s="3">
        <v>0</v>
      </c>
      <c r="F164" s="3">
        <v>0</v>
      </c>
    </row>
    <row r="165" spans="1:6" hidden="1" x14ac:dyDescent="0.25">
      <c r="A165" s="1" t="s">
        <v>1885</v>
      </c>
      <c r="B165" s="1" t="s">
        <v>1811</v>
      </c>
      <c r="C165" s="2">
        <v>43190</v>
      </c>
      <c r="D165" s="3">
        <v>0</v>
      </c>
      <c r="E165" s="3">
        <v>0</v>
      </c>
      <c r="F165" s="3">
        <v>0</v>
      </c>
    </row>
    <row r="166" spans="1:6" hidden="1" x14ac:dyDescent="0.25">
      <c r="A166" s="1" t="s">
        <v>1886</v>
      </c>
      <c r="B166" s="1" t="s">
        <v>1811</v>
      </c>
      <c r="C166" s="2">
        <v>43190</v>
      </c>
      <c r="D166" s="3">
        <v>0</v>
      </c>
      <c r="E166" s="3">
        <v>0</v>
      </c>
      <c r="F166" s="3">
        <v>0</v>
      </c>
    </row>
    <row r="167" spans="1:6" hidden="1" x14ac:dyDescent="0.25">
      <c r="A167" s="1" t="s">
        <v>1887</v>
      </c>
      <c r="B167" s="1" t="s">
        <v>371</v>
      </c>
      <c r="C167" s="2">
        <v>43190</v>
      </c>
      <c r="D167" s="3">
        <v>0</v>
      </c>
      <c r="E167" s="3">
        <v>0</v>
      </c>
      <c r="F167" s="3">
        <v>0</v>
      </c>
    </row>
    <row r="168" spans="1:6" hidden="1" x14ac:dyDescent="0.25">
      <c r="A168" s="1" t="s">
        <v>1888</v>
      </c>
      <c r="B168" s="1" t="s">
        <v>535</v>
      </c>
      <c r="C168" s="2">
        <v>43190</v>
      </c>
      <c r="D168" s="3">
        <v>76178</v>
      </c>
      <c r="E168" s="3">
        <v>0</v>
      </c>
      <c r="F168" s="3">
        <v>76178</v>
      </c>
    </row>
    <row r="169" spans="1:6" hidden="1" x14ac:dyDescent="0.25">
      <c r="A169" s="1" t="s">
        <v>1889</v>
      </c>
      <c r="B169" s="1" t="s">
        <v>371</v>
      </c>
      <c r="C169" s="2">
        <v>43190</v>
      </c>
      <c r="D169" s="3">
        <v>669</v>
      </c>
      <c r="E169" s="3">
        <v>0</v>
      </c>
      <c r="F169" s="3">
        <v>669</v>
      </c>
    </row>
    <row r="170" spans="1:6" hidden="1" x14ac:dyDescent="0.25">
      <c r="A170" s="1" t="s">
        <v>1890</v>
      </c>
      <c r="B170" s="1" t="s">
        <v>535</v>
      </c>
      <c r="C170" s="2">
        <v>43190</v>
      </c>
      <c r="D170" s="3">
        <v>0</v>
      </c>
      <c r="E170" s="3">
        <v>0</v>
      </c>
      <c r="F170" s="3">
        <v>0</v>
      </c>
    </row>
    <row r="171" spans="1:6" hidden="1" x14ac:dyDescent="0.25">
      <c r="A171" s="1" t="s">
        <v>1891</v>
      </c>
      <c r="B171" s="1" t="s">
        <v>371</v>
      </c>
      <c r="C171" s="2">
        <v>43190</v>
      </c>
      <c r="D171" s="3">
        <v>841926</v>
      </c>
      <c r="E171" s="3">
        <v>-5222</v>
      </c>
      <c r="F171" s="3">
        <v>836704</v>
      </c>
    </row>
    <row r="172" spans="1:6" hidden="1" x14ac:dyDescent="0.25">
      <c r="A172" s="1" t="s">
        <v>1892</v>
      </c>
      <c r="B172" s="1" t="s">
        <v>371</v>
      </c>
      <c r="C172" s="2">
        <v>43190</v>
      </c>
      <c r="D172" s="3">
        <v>480</v>
      </c>
      <c r="E172" s="3">
        <v>0</v>
      </c>
      <c r="F172" s="3">
        <v>480</v>
      </c>
    </row>
    <row r="173" spans="1:6" hidden="1" x14ac:dyDescent="0.25">
      <c r="A173" s="1" t="s">
        <v>1893</v>
      </c>
      <c r="B173" s="1" t="s">
        <v>1093</v>
      </c>
      <c r="C173" s="2">
        <v>43190</v>
      </c>
      <c r="D173" s="3">
        <v>814</v>
      </c>
      <c r="E173" s="3">
        <v>0</v>
      </c>
      <c r="F173" s="3">
        <v>814</v>
      </c>
    </row>
    <row r="174" spans="1:6" hidden="1" x14ac:dyDescent="0.25">
      <c r="A174" s="1" t="s">
        <v>1894</v>
      </c>
      <c r="B174" s="1" t="s">
        <v>371</v>
      </c>
      <c r="C174" s="2">
        <v>43190</v>
      </c>
      <c r="D174" s="3">
        <v>0</v>
      </c>
      <c r="E174" s="3">
        <v>0</v>
      </c>
      <c r="F174" s="3">
        <v>0</v>
      </c>
    </row>
    <row r="175" spans="1:6" hidden="1" x14ac:dyDescent="0.25">
      <c r="A175" s="1" t="s">
        <v>1895</v>
      </c>
      <c r="B175" s="1" t="s">
        <v>376</v>
      </c>
      <c r="C175" s="2">
        <v>43190</v>
      </c>
      <c r="D175" s="3">
        <v>41345</v>
      </c>
      <c r="E175" s="3">
        <v>0</v>
      </c>
      <c r="F175" s="3">
        <v>41345</v>
      </c>
    </row>
    <row r="176" spans="1:6" x14ac:dyDescent="0.25">
      <c r="A176" s="1" t="s">
        <v>719</v>
      </c>
      <c r="B176" s="1" t="s">
        <v>541</v>
      </c>
      <c r="C176" s="2">
        <v>43190</v>
      </c>
      <c r="D176" s="3">
        <v>33798</v>
      </c>
      <c r="E176" s="3">
        <v>0</v>
      </c>
      <c r="F176" s="3">
        <v>33798</v>
      </c>
    </row>
    <row r="177" spans="1:6" hidden="1" x14ac:dyDescent="0.25">
      <c r="A177" s="1" t="s">
        <v>1896</v>
      </c>
      <c r="B177" s="1" t="s">
        <v>1092</v>
      </c>
      <c r="C177" s="2">
        <v>43190</v>
      </c>
      <c r="D177" s="3">
        <v>37558</v>
      </c>
      <c r="E177" s="3">
        <v>0</v>
      </c>
      <c r="F177" s="3">
        <v>37558</v>
      </c>
    </row>
    <row r="178" spans="1:6" hidden="1" x14ac:dyDescent="0.25">
      <c r="A178" s="1" t="s">
        <v>1897</v>
      </c>
      <c r="B178" s="1" t="s">
        <v>549</v>
      </c>
      <c r="C178" s="2">
        <v>43190</v>
      </c>
      <c r="D178" s="3">
        <v>-266872</v>
      </c>
      <c r="E178" s="3">
        <v>0</v>
      </c>
      <c r="F178" s="3">
        <v>-266872</v>
      </c>
    </row>
    <row r="179" spans="1:6" hidden="1" x14ac:dyDescent="0.25">
      <c r="A179" s="1" t="s">
        <v>1898</v>
      </c>
      <c r="B179" s="1" t="s">
        <v>549</v>
      </c>
      <c r="C179" s="2">
        <v>43190</v>
      </c>
      <c r="D179" s="3">
        <v>2341</v>
      </c>
      <c r="E179" s="3">
        <v>0</v>
      </c>
      <c r="F179" s="3">
        <v>2341</v>
      </c>
    </row>
    <row r="180" spans="1:6" hidden="1" x14ac:dyDescent="0.25">
      <c r="A180" s="1" t="s">
        <v>1899</v>
      </c>
      <c r="B180" s="1" t="s">
        <v>371</v>
      </c>
      <c r="C180" s="2">
        <v>43190</v>
      </c>
      <c r="D180" s="3">
        <v>0</v>
      </c>
      <c r="E180" s="3">
        <v>0</v>
      </c>
      <c r="F180" s="3">
        <v>0</v>
      </c>
    </row>
    <row r="181" spans="1:6" hidden="1" x14ac:dyDescent="0.25">
      <c r="A181" s="1" t="s">
        <v>1900</v>
      </c>
      <c r="B181" s="1" t="s">
        <v>376</v>
      </c>
      <c r="C181" s="2">
        <v>43190</v>
      </c>
      <c r="D181" s="3">
        <v>-216047</v>
      </c>
      <c r="E181" s="3">
        <v>0</v>
      </c>
      <c r="F181" s="3">
        <v>-216047</v>
      </c>
    </row>
    <row r="182" spans="1:6" hidden="1" x14ac:dyDescent="0.25">
      <c r="A182" s="1" t="s">
        <v>1901</v>
      </c>
      <c r="B182" s="1" t="s">
        <v>376</v>
      </c>
      <c r="C182" s="2">
        <v>43190</v>
      </c>
      <c r="D182" s="3">
        <v>546945</v>
      </c>
      <c r="E182" s="3">
        <v>0</v>
      </c>
      <c r="F182" s="3">
        <v>546945</v>
      </c>
    </row>
    <row r="183" spans="1:6" x14ac:dyDescent="0.25">
      <c r="A183" s="1" t="s">
        <v>713</v>
      </c>
      <c r="B183" s="1" t="s">
        <v>541</v>
      </c>
      <c r="C183" s="2">
        <v>43190</v>
      </c>
      <c r="D183" s="3">
        <v>169621</v>
      </c>
      <c r="E183" s="3">
        <v>0</v>
      </c>
      <c r="F183" s="3">
        <v>169621</v>
      </c>
    </row>
    <row r="184" spans="1:6" hidden="1" x14ac:dyDescent="0.25">
      <c r="A184" s="1" t="s">
        <v>1902</v>
      </c>
      <c r="B184" s="1" t="s">
        <v>371</v>
      </c>
      <c r="C184" s="2">
        <v>43190</v>
      </c>
      <c r="D184" s="3">
        <v>0</v>
      </c>
      <c r="E184" s="3">
        <v>0</v>
      </c>
      <c r="F184" s="3">
        <v>0</v>
      </c>
    </row>
    <row r="185" spans="1:6" hidden="1" x14ac:dyDescent="0.25">
      <c r="A185" s="1" t="s">
        <v>1903</v>
      </c>
      <c r="B185" s="1" t="s">
        <v>371</v>
      </c>
      <c r="C185" s="2">
        <v>43190</v>
      </c>
      <c r="D185" s="3">
        <v>0</v>
      </c>
      <c r="E185" s="3">
        <v>0</v>
      </c>
      <c r="F185" s="3">
        <v>0</v>
      </c>
    </row>
    <row r="186" spans="1:6" x14ac:dyDescent="0.25">
      <c r="A186" s="1" t="s">
        <v>720</v>
      </c>
      <c r="B186" s="1" t="s">
        <v>541</v>
      </c>
      <c r="C186" s="2">
        <v>43190</v>
      </c>
      <c r="D186" s="3">
        <v>195143</v>
      </c>
      <c r="E186" s="3">
        <v>0</v>
      </c>
      <c r="F186" s="3">
        <v>195143</v>
      </c>
    </row>
    <row r="187" spans="1:6" hidden="1" x14ac:dyDescent="0.25">
      <c r="A187" s="1" t="s">
        <v>1904</v>
      </c>
      <c r="B187" s="1" t="s">
        <v>376</v>
      </c>
      <c r="C187" s="2">
        <v>43190</v>
      </c>
      <c r="D187" s="3">
        <v>15214</v>
      </c>
      <c r="E187" s="3">
        <v>0</v>
      </c>
      <c r="F187" s="3">
        <v>15214</v>
      </c>
    </row>
    <row r="188" spans="1:6" hidden="1" x14ac:dyDescent="0.25">
      <c r="A188" s="1" t="s">
        <v>1905</v>
      </c>
      <c r="B188" s="1" t="s">
        <v>1092</v>
      </c>
      <c r="C188" s="2">
        <v>43190</v>
      </c>
      <c r="D188" s="3">
        <v>422637</v>
      </c>
      <c r="E188" s="3">
        <v>0</v>
      </c>
      <c r="F188" s="3">
        <v>422637</v>
      </c>
    </row>
    <row r="189" spans="1:6" hidden="1" x14ac:dyDescent="0.25">
      <c r="A189" s="1" t="s">
        <v>1906</v>
      </c>
      <c r="B189" s="1" t="s">
        <v>371</v>
      </c>
      <c r="C189" s="2">
        <v>43190</v>
      </c>
      <c r="D189" s="3">
        <v>-935</v>
      </c>
      <c r="E189" s="3">
        <v>0</v>
      </c>
      <c r="F189" s="3">
        <v>-935</v>
      </c>
    </row>
    <row r="190" spans="1:6" hidden="1" x14ac:dyDescent="0.25">
      <c r="A190" s="1" t="s">
        <v>1907</v>
      </c>
      <c r="B190" s="1" t="s">
        <v>371</v>
      </c>
      <c r="C190" s="2">
        <v>43190</v>
      </c>
      <c r="D190" s="3">
        <v>0</v>
      </c>
      <c r="E190" s="3">
        <v>0</v>
      </c>
      <c r="F190" s="3">
        <v>0</v>
      </c>
    </row>
    <row r="191" spans="1:6" hidden="1" x14ac:dyDescent="0.25">
      <c r="A191" s="1" t="s">
        <v>1908</v>
      </c>
      <c r="B191" s="1" t="s">
        <v>371</v>
      </c>
      <c r="C191" s="2">
        <v>43190</v>
      </c>
      <c r="D191" s="3">
        <v>0</v>
      </c>
      <c r="E191" s="3">
        <v>0</v>
      </c>
      <c r="F191" s="3">
        <v>0</v>
      </c>
    </row>
    <row r="192" spans="1:6" hidden="1" x14ac:dyDescent="0.25">
      <c r="A192" s="1" t="s">
        <v>1909</v>
      </c>
      <c r="B192" s="1" t="s">
        <v>371</v>
      </c>
      <c r="C192" s="2">
        <v>43190</v>
      </c>
      <c r="D192" s="3">
        <v>-227415</v>
      </c>
      <c r="E192" s="3">
        <v>0</v>
      </c>
      <c r="F192" s="3">
        <v>-227415</v>
      </c>
    </row>
    <row r="193" spans="1:6" hidden="1" x14ac:dyDescent="0.25">
      <c r="A193" s="1" t="s">
        <v>1910</v>
      </c>
      <c r="B193" s="1" t="s">
        <v>371</v>
      </c>
      <c r="C193" s="2">
        <v>43190</v>
      </c>
      <c r="D193" s="3">
        <v>15.000000000058208</v>
      </c>
      <c r="E193" s="3">
        <v>0</v>
      </c>
      <c r="F193" s="3">
        <v>15.000000000058208</v>
      </c>
    </row>
    <row r="194" spans="1:6" hidden="1" x14ac:dyDescent="0.25">
      <c r="A194" s="1" t="s">
        <v>1911</v>
      </c>
      <c r="B194" s="1" t="s">
        <v>371</v>
      </c>
      <c r="C194" s="2">
        <v>43190</v>
      </c>
      <c r="D194" s="3">
        <v>-10852</v>
      </c>
      <c r="E194" s="3">
        <v>0</v>
      </c>
      <c r="F194" s="3">
        <v>-10852</v>
      </c>
    </row>
    <row r="195" spans="1:6" hidden="1" x14ac:dyDescent="0.25">
      <c r="A195" s="1" t="s">
        <v>1912</v>
      </c>
      <c r="B195" s="1" t="s">
        <v>371</v>
      </c>
      <c r="C195" s="2">
        <v>43190</v>
      </c>
      <c r="D195" s="3">
        <v>0</v>
      </c>
      <c r="E195" s="3">
        <v>0</v>
      </c>
      <c r="F195" s="3">
        <v>0</v>
      </c>
    </row>
    <row r="196" spans="1:6" hidden="1" x14ac:dyDescent="0.25">
      <c r="A196" s="1" t="s">
        <v>1913</v>
      </c>
      <c r="B196" s="1" t="s">
        <v>371</v>
      </c>
      <c r="C196" s="2">
        <v>43190</v>
      </c>
      <c r="D196" s="3">
        <v>95145</v>
      </c>
      <c r="E196" s="3">
        <v>0</v>
      </c>
      <c r="F196" s="3">
        <v>95145</v>
      </c>
    </row>
    <row r="197" spans="1:6" x14ac:dyDescent="0.25">
      <c r="A197" s="1" t="s">
        <v>716</v>
      </c>
      <c r="B197" s="1" t="s">
        <v>541</v>
      </c>
      <c r="C197" s="2">
        <v>43190</v>
      </c>
      <c r="D197" s="3">
        <v>-58670</v>
      </c>
      <c r="E197" s="3">
        <v>0</v>
      </c>
      <c r="F197" s="3">
        <v>-58670</v>
      </c>
    </row>
    <row r="198" spans="1:6" hidden="1" x14ac:dyDescent="0.25">
      <c r="A198" s="1" t="s">
        <v>1914</v>
      </c>
      <c r="B198" s="1" t="s">
        <v>376</v>
      </c>
      <c r="C198" s="2">
        <v>43190</v>
      </c>
      <c r="D198" s="3">
        <v>-30316</v>
      </c>
      <c r="E198" s="3">
        <v>0</v>
      </c>
      <c r="F198" s="3">
        <v>-30316</v>
      </c>
    </row>
    <row r="199" spans="1:6" hidden="1" x14ac:dyDescent="0.25">
      <c r="A199" s="1" t="s">
        <v>1915</v>
      </c>
      <c r="B199" s="1" t="s">
        <v>1092</v>
      </c>
      <c r="C199" s="2">
        <v>43190</v>
      </c>
      <c r="D199" s="3">
        <v>-24406</v>
      </c>
      <c r="E199" s="3">
        <v>0</v>
      </c>
      <c r="F199" s="3">
        <v>-24406</v>
      </c>
    </row>
    <row r="200" spans="1:6" x14ac:dyDescent="0.25">
      <c r="A200" s="1" t="s">
        <v>726</v>
      </c>
      <c r="B200" s="1" t="s">
        <v>541</v>
      </c>
      <c r="C200" s="2">
        <v>43190</v>
      </c>
      <c r="D200" s="3">
        <v>-98886</v>
      </c>
      <c r="E200" s="3">
        <v>0</v>
      </c>
      <c r="F200" s="3">
        <v>-98886</v>
      </c>
    </row>
    <row r="201" spans="1:6" x14ac:dyDescent="0.25">
      <c r="A201" s="1" t="s">
        <v>723</v>
      </c>
      <c r="B201" s="1" t="s">
        <v>541</v>
      </c>
      <c r="C201" s="2">
        <v>43190</v>
      </c>
      <c r="D201" s="3">
        <v>0</v>
      </c>
      <c r="E201" s="3">
        <v>0</v>
      </c>
      <c r="F201" s="3">
        <v>0</v>
      </c>
    </row>
    <row r="202" spans="1:6" hidden="1" x14ac:dyDescent="0.25">
      <c r="A202" s="1" t="s">
        <v>1916</v>
      </c>
      <c r="B202" s="1" t="s">
        <v>535</v>
      </c>
      <c r="C202" s="2">
        <v>43190</v>
      </c>
      <c r="D202" s="3">
        <v>0</v>
      </c>
      <c r="E202" s="3">
        <v>0</v>
      </c>
      <c r="F202" s="3">
        <v>0</v>
      </c>
    </row>
    <row r="203" spans="1:6" hidden="1" x14ac:dyDescent="0.25">
      <c r="A203" s="1" t="s">
        <v>1917</v>
      </c>
      <c r="B203" s="1" t="s">
        <v>376</v>
      </c>
      <c r="C203" s="2">
        <v>43190</v>
      </c>
      <c r="D203" s="3">
        <v>0</v>
      </c>
      <c r="E203" s="3">
        <v>0</v>
      </c>
      <c r="F203" s="3">
        <v>0</v>
      </c>
    </row>
    <row r="204" spans="1:6" hidden="1" x14ac:dyDescent="0.25">
      <c r="A204" s="1" t="s">
        <v>1918</v>
      </c>
      <c r="B204" s="1" t="s">
        <v>1092</v>
      </c>
      <c r="C204" s="2">
        <v>43190</v>
      </c>
      <c r="D204" s="3">
        <v>0</v>
      </c>
      <c r="E204" s="3">
        <v>0</v>
      </c>
      <c r="F204" s="3">
        <v>0</v>
      </c>
    </row>
    <row r="205" spans="1:6" hidden="1" x14ac:dyDescent="0.25">
      <c r="A205" s="1" t="s">
        <v>1919</v>
      </c>
      <c r="B205" s="1" t="s">
        <v>549</v>
      </c>
      <c r="C205" s="2">
        <v>43190</v>
      </c>
      <c r="D205" s="3">
        <v>0</v>
      </c>
      <c r="E205" s="3">
        <v>0</v>
      </c>
      <c r="F205" s="3">
        <v>0</v>
      </c>
    </row>
    <row r="206" spans="1:6" hidden="1" x14ac:dyDescent="0.25">
      <c r="A206" s="1" t="s">
        <v>1920</v>
      </c>
      <c r="B206" s="1" t="s">
        <v>1093</v>
      </c>
      <c r="C206" s="2">
        <v>43190</v>
      </c>
      <c r="D206" s="3">
        <v>0</v>
      </c>
      <c r="E206" s="3">
        <v>0</v>
      </c>
      <c r="F206" s="3">
        <v>0</v>
      </c>
    </row>
    <row r="207" spans="1:6" x14ac:dyDescent="0.25">
      <c r="A207" s="1" t="s">
        <v>735</v>
      </c>
      <c r="B207" s="1" t="s">
        <v>541</v>
      </c>
      <c r="C207" s="2">
        <v>43190</v>
      </c>
      <c r="D207" s="3">
        <v>0</v>
      </c>
      <c r="E207" s="3">
        <v>0</v>
      </c>
      <c r="F207" s="3">
        <v>0</v>
      </c>
    </row>
    <row r="208" spans="1:6" hidden="1" x14ac:dyDescent="0.25">
      <c r="A208" s="1" t="s">
        <v>1921</v>
      </c>
      <c r="B208" s="1" t="s">
        <v>1922</v>
      </c>
      <c r="C208" s="2">
        <v>43190</v>
      </c>
      <c r="D208" s="3">
        <v>0</v>
      </c>
      <c r="E208" s="3">
        <v>0</v>
      </c>
      <c r="F208" s="3">
        <v>0</v>
      </c>
    </row>
    <row r="209" spans="1:6" hidden="1" x14ac:dyDescent="0.25">
      <c r="A209" s="1" t="s">
        <v>1923</v>
      </c>
      <c r="B209" s="1" t="s">
        <v>1922</v>
      </c>
      <c r="C209" s="2">
        <v>43190</v>
      </c>
      <c r="D209" s="3">
        <v>0</v>
      </c>
      <c r="E209" s="3">
        <v>0</v>
      </c>
      <c r="F209" s="3">
        <v>0</v>
      </c>
    </row>
    <row r="210" spans="1:6" hidden="1" x14ac:dyDescent="0.25">
      <c r="A210" s="1" t="s">
        <v>1924</v>
      </c>
      <c r="B210" s="1" t="s">
        <v>1922</v>
      </c>
      <c r="C210" s="2">
        <v>43190</v>
      </c>
      <c r="D210" s="3">
        <v>0</v>
      </c>
      <c r="E210" s="3">
        <v>0</v>
      </c>
      <c r="F210" s="3">
        <v>0</v>
      </c>
    </row>
    <row r="211" spans="1:6" x14ac:dyDescent="0.25">
      <c r="A211" s="1" t="s">
        <v>760</v>
      </c>
      <c r="B211" s="1" t="s">
        <v>541</v>
      </c>
      <c r="C211" s="2">
        <v>43190</v>
      </c>
      <c r="D211" s="3">
        <v>0</v>
      </c>
      <c r="E211" s="3">
        <v>0</v>
      </c>
      <c r="F211" s="3">
        <v>0</v>
      </c>
    </row>
    <row r="212" spans="1:6" x14ac:dyDescent="0.25">
      <c r="A212" s="1" t="s">
        <v>777</v>
      </c>
      <c r="B212" s="1" t="s">
        <v>541</v>
      </c>
      <c r="C212" s="2">
        <v>43190</v>
      </c>
      <c r="D212" s="3">
        <v>0</v>
      </c>
      <c r="E212" s="3">
        <v>0</v>
      </c>
      <c r="F212" s="3">
        <v>0</v>
      </c>
    </row>
    <row r="213" spans="1:6" x14ac:dyDescent="0.25">
      <c r="A213" s="1" t="s">
        <v>780</v>
      </c>
      <c r="B213" s="1" t="s">
        <v>541</v>
      </c>
      <c r="C213" s="2">
        <v>43190</v>
      </c>
      <c r="D213" s="3">
        <v>-9251628</v>
      </c>
      <c r="E213" s="3">
        <v>35583</v>
      </c>
      <c r="F213" s="3">
        <v>-9216045</v>
      </c>
    </row>
    <row r="214" spans="1:6" hidden="1" x14ac:dyDescent="0.25">
      <c r="A214" s="1" t="s">
        <v>1925</v>
      </c>
      <c r="B214" s="1" t="s">
        <v>549</v>
      </c>
      <c r="C214" s="2">
        <v>43190</v>
      </c>
      <c r="D214" s="3">
        <v>497</v>
      </c>
      <c r="E214" s="3">
        <v>0</v>
      </c>
      <c r="F214" s="3">
        <v>497</v>
      </c>
    </row>
    <row r="215" spans="1:6" hidden="1" x14ac:dyDescent="0.25">
      <c r="A215" s="1" t="s">
        <v>1926</v>
      </c>
      <c r="B215" s="1" t="s">
        <v>549</v>
      </c>
      <c r="C215" s="2">
        <v>43190</v>
      </c>
      <c r="D215" s="3">
        <v>-498</v>
      </c>
      <c r="E215" s="3">
        <v>0</v>
      </c>
      <c r="F215" s="3">
        <v>-498</v>
      </c>
    </row>
    <row r="216" spans="1:6" hidden="1" x14ac:dyDescent="0.25">
      <c r="A216" s="1" t="s">
        <v>1927</v>
      </c>
      <c r="B216" s="1" t="s">
        <v>1928</v>
      </c>
      <c r="C216" s="2">
        <v>43190</v>
      </c>
      <c r="D216" s="3">
        <v>0</v>
      </c>
      <c r="E216" s="3">
        <v>0</v>
      </c>
      <c r="F216" s="3">
        <v>0</v>
      </c>
    </row>
    <row r="217" spans="1:6" hidden="1" x14ac:dyDescent="0.25">
      <c r="A217" s="1" t="s">
        <v>1929</v>
      </c>
      <c r="B217" s="1" t="s">
        <v>376</v>
      </c>
      <c r="C217" s="2">
        <v>43190</v>
      </c>
      <c r="D217" s="3">
        <v>0</v>
      </c>
      <c r="E217" s="3">
        <v>0</v>
      </c>
      <c r="F217" s="3">
        <v>0</v>
      </c>
    </row>
    <row r="218" spans="1:6" x14ac:dyDescent="0.25">
      <c r="A218" s="1" t="s">
        <v>833</v>
      </c>
      <c r="B218" s="1" t="s">
        <v>541</v>
      </c>
      <c r="C218" s="2">
        <v>43190</v>
      </c>
      <c r="D218" s="3">
        <v>5.2750692702829838E-11</v>
      </c>
      <c r="E218" s="3">
        <v>0</v>
      </c>
      <c r="F218" s="3">
        <v>5.2750692702829838E-11</v>
      </c>
    </row>
    <row r="219" spans="1:6" hidden="1" x14ac:dyDescent="0.25">
      <c r="A219" s="1" t="s">
        <v>1930</v>
      </c>
      <c r="B219" s="1" t="s">
        <v>376</v>
      </c>
      <c r="C219" s="2">
        <v>43190</v>
      </c>
      <c r="D219" s="3">
        <v>1</v>
      </c>
      <c r="E219" s="3">
        <v>0</v>
      </c>
      <c r="F219" s="3">
        <v>1</v>
      </c>
    </row>
    <row r="220" spans="1:6" hidden="1" x14ac:dyDescent="0.25">
      <c r="A220" s="1" t="s">
        <v>1931</v>
      </c>
      <c r="B220" s="1" t="s">
        <v>535</v>
      </c>
      <c r="C220" s="2">
        <v>43190</v>
      </c>
      <c r="D220" s="3">
        <v>0</v>
      </c>
      <c r="E220" s="3">
        <v>0</v>
      </c>
      <c r="F220" s="3">
        <v>0</v>
      </c>
    </row>
    <row r="221" spans="1:6" hidden="1" x14ac:dyDescent="0.25">
      <c r="A221" s="1" t="s">
        <v>1932</v>
      </c>
      <c r="B221" s="1" t="s">
        <v>371</v>
      </c>
      <c r="C221" s="2">
        <v>43190</v>
      </c>
      <c r="D221" s="3">
        <v>12908</v>
      </c>
      <c r="E221" s="3">
        <v>0</v>
      </c>
      <c r="F221" s="3">
        <v>12908</v>
      </c>
    </row>
    <row r="222" spans="1:6" hidden="1" x14ac:dyDescent="0.25">
      <c r="A222" s="1" t="s">
        <v>1933</v>
      </c>
      <c r="B222" s="1" t="s">
        <v>376</v>
      </c>
      <c r="C222" s="2">
        <v>43190</v>
      </c>
      <c r="D222" s="3">
        <v>-1</v>
      </c>
      <c r="E222" s="3">
        <v>0</v>
      </c>
      <c r="F222" s="3">
        <v>-1</v>
      </c>
    </row>
    <row r="223" spans="1:6" hidden="1" x14ac:dyDescent="0.25">
      <c r="A223" s="1" t="s">
        <v>1934</v>
      </c>
      <c r="B223" s="1" t="s">
        <v>1092</v>
      </c>
      <c r="C223" s="2">
        <v>43190</v>
      </c>
      <c r="D223" s="3">
        <v>0</v>
      </c>
      <c r="E223" s="3">
        <v>0</v>
      </c>
      <c r="F223" s="3">
        <v>0</v>
      </c>
    </row>
    <row r="224" spans="1:6" x14ac:dyDescent="0.25">
      <c r="A224" s="1" t="s">
        <v>845</v>
      </c>
      <c r="B224" s="1" t="s">
        <v>541</v>
      </c>
      <c r="C224" s="2">
        <v>43190</v>
      </c>
      <c r="D224" s="3">
        <v>0</v>
      </c>
      <c r="E224" s="3">
        <v>0</v>
      </c>
      <c r="F224" s="3">
        <v>0</v>
      </c>
    </row>
    <row r="225" spans="1:6" x14ac:dyDescent="0.25">
      <c r="A225" s="1" t="s">
        <v>838</v>
      </c>
      <c r="B225" s="1" t="s">
        <v>541</v>
      </c>
      <c r="C225" s="2">
        <v>43190</v>
      </c>
      <c r="D225" s="3">
        <v>269759</v>
      </c>
      <c r="E225" s="3">
        <v>0</v>
      </c>
      <c r="F225" s="3">
        <v>269759</v>
      </c>
    </row>
    <row r="226" spans="1:6" hidden="1" x14ac:dyDescent="0.25">
      <c r="A226" s="1" t="s">
        <v>1935</v>
      </c>
      <c r="B226" s="1" t="s">
        <v>535</v>
      </c>
      <c r="C226" s="2">
        <v>43190</v>
      </c>
      <c r="D226" s="3">
        <v>0</v>
      </c>
      <c r="E226" s="3">
        <v>0</v>
      </c>
      <c r="F226" s="3">
        <v>0</v>
      </c>
    </row>
    <row r="227" spans="1:6" hidden="1" x14ac:dyDescent="0.25">
      <c r="A227" s="1" t="s">
        <v>1936</v>
      </c>
      <c r="B227" s="1" t="s">
        <v>535</v>
      </c>
      <c r="C227" s="2">
        <v>43190</v>
      </c>
      <c r="D227" s="3">
        <v>189283</v>
      </c>
      <c r="E227" s="3">
        <v>0</v>
      </c>
      <c r="F227" s="3">
        <v>189283</v>
      </c>
    </row>
    <row r="228" spans="1:6" hidden="1" x14ac:dyDescent="0.25">
      <c r="A228" s="1" t="s">
        <v>1937</v>
      </c>
      <c r="B228" s="1" t="s">
        <v>549</v>
      </c>
      <c r="C228" s="2">
        <v>43190</v>
      </c>
      <c r="D228" s="3">
        <v>0</v>
      </c>
      <c r="E228" s="3">
        <v>0</v>
      </c>
      <c r="F228" s="3">
        <v>0</v>
      </c>
    </row>
    <row r="229" spans="1:6" hidden="1" x14ac:dyDescent="0.25">
      <c r="A229" s="1" t="s">
        <v>1938</v>
      </c>
      <c r="B229" s="1" t="s">
        <v>549</v>
      </c>
      <c r="C229" s="2">
        <v>43190</v>
      </c>
      <c r="D229" s="3">
        <v>-1</v>
      </c>
      <c r="E229" s="3">
        <v>0</v>
      </c>
      <c r="F229" s="3">
        <v>-1</v>
      </c>
    </row>
    <row r="230" spans="1:6" hidden="1" x14ac:dyDescent="0.25">
      <c r="A230" s="1" t="s">
        <v>1939</v>
      </c>
      <c r="B230" s="1" t="s">
        <v>371</v>
      </c>
      <c r="C230" s="2">
        <v>43190</v>
      </c>
      <c r="D230" s="3">
        <v>0</v>
      </c>
      <c r="E230" s="3">
        <v>0</v>
      </c>
      <c r="F230" s="3">
        <v>0</v>
      </c>
    </row>
    <row r="231" spans="1:6" hidden="1" x14ac:dyDescent="0.25">
      <c r="A231" s="1" t="s">
        <v>1940</v>
      </c>
      <c r="B231" s="1" t="s">
        <v>371</v>
      </c>
      <c r="C231" s="2">
        <v>43190</v>
      </c>
      <c r="D231" s="3">
        <v>0</v>
      </c>
      <c r="E231" s="3">
        <v>0</v>
      </c>
      <c r="F231" s="3">
        <v>0</v>
      </c>
    </row>
    <row r="232" spans="1:6" hidden="1" x14ac:dyDescent="0.25">
      <c r="A232" s="1" t="s">
        <v>1941</v>
      </c>
      <c r="B232" s="1" t="s">
        <v>376</v>
      </c>
      <c r="C232" s="2">
        <v>43190</v>
      </c>
      <c r="D232" s="3">
        <v>90856</v>
      </c>
      <c r="E232" s="3">
        <v>0</v>
      </c>
      <c r="F232" s="3">
        <v>90856</v>
      </c>
    </row>
    <row r="233" spans="1:6" hidden="1" x14ac:dyDescent="0.25">
      <c r="A233" s="1" t="s">
        <v>1942</v>
      </c>
      <c r="B233" s="1" t="s">
        <v>376</v>
      </c>
      <c r="C233" s="2">
        <v>43190</v>
      </c>
      <c r="D233" s="3">
        <v>92197</v>
      </c>
      <c r="E233" s="3">
        <v>0</v>
      </c>
      <c r="F233" s="3">
        <v>92197</v>
      </c>
    </row>
    <row r="234" spans="1:6" hidden="1" x14ac:dyDescent="0.25">
      <c r="A234" s="1" t="s">
        <v>1943</v>
      </c>
      <c r="B234" s="1" t="s">
        <v>1092</v>
      </c>
      <c r="C234" s="2">
        <v>43190</v>
      </c>
      <c r="D234" s="3">
        <v>121882</v>
      </c>
      <c r="E234" s="3">
        <v>0</v>
      </c>
      <c r="F234" s="3">
        <v>121882</v>
      </c>
    </row>
    <row r="235" spans="1:6" hidden="1" x14ac:dyDescent="0.25">
      <c r="A235" s="1" t="s">
        <v>1944</v>
      </c>
      <c r="B235" s="1" t="s">
        <v>1092</v>
      </c>
      <c r="C235" s="2">
        <v>43190</v>
      </c>
      <c r="D235" s="3">
        <v>457403</v>
      </c>
      <c r="E235" s="3">
        <v>0</v>
      </c>
      <c r="F235" s="3">
        <v>457403</v>
      </c>
    </row>
    <row r="236" spans="1:6" x14ac:dyDescent="0.25">
      <c r="A236" s="1" t="s">
        <v>1945</v>
      </c>
      <c r="B236" s="1" t="s">
        <v>541</v>
      </c>
      <c r="C236" s="2">
        <v>43190</v>
      </c>
      <c r="D236" s="3">
        <v>0</v>
      </c>
      <c r="E236" s="3">
        <v>0</v>
      </c>
      <c r="F236" s="3">
        <v>0</v>
      </c>
    </row>
    <row r="237" spans="1:6" x14ac:dyDescent="0.25">
      <c r="A237" s="1" t="s">
        <v>906</v>
      </c>
      <c r="B237" s="1" t="s">
        <v>541</v>
      </c>
      <c r="C237" s="2">
        <v>43190</v>
      </c>
      <c r="D237" s="3">
        <v>165493</v>
      </c>
      <c r="E237" s="3">
        <v>0</v>
      </c>
      <c r="F237" s="3">
        <v>165493</v>
      </c>
    </row>
    <row r="238" spans="1:6" hidden="1" x14ac:dyDescent="0.25">
      <c r="A238" s="1" t="s">
        <v>1946</v>
      </c>
      <c r="B238" s="1" t="s">
        <v>543</v>
      </c>
      <c r="C238" s="2">
        <v>43190</v>
      </c>
      <c r="D238" s="3">
        <v>-60316</v>
      </c>
      <c r="E238" s="3">
        <v>0</v>
      </c>
      <c r="F238" s="3">
        <v>-60316</v>
      </c>
    </row>
    <row r="239" spans="1:6" hidden="1" x14ac:dyDescent="0.25">
      <c r="A239" s="1" t="s">
        <v>1947</v>
      </c>
      <c r="B239" s="1" t="s">
        <v>543</v>
      </c>
      <c r="C239" s="2">
        <v>43190</v>
      </c>
      <c r="D239" s="3">
        <v>464</v>
      </c>
      <c r="E239" s="3">
        <v>0</v>
      </c>
      <c r="F239" s="3">
        <v>464</v>
      </c>
    </row>
    <row r="240" spans="1:6" hidden="1" x14ac:dyDescent="0.25">
      <c r="A240" s="1" t="s">
        <v>1948</v>
      </c>
      <c r="B240" s="1" t="s">
        <v>543</v>
      </c>
      <c r="C240" s="2">
        <v>43190</v>
      </c>
      <c r="D240" s="3">
        <v>2082</v>
      </c>
      <c r="E240" s="3">
        <v>0</v>
      </c>
      <c r="F240" s="3">
        <v>2082</v>
      </c>
    </row>
    <row r="241" spans="1:6" hidden="1" x14ac:dyDescent="0.25">
      <c r="A241" s="1" t="s">
        <v>1949</v>
      </c>
      <c r="B241" s="1" t="s">
        <v>543</v>
      </c>
      <c r="C241" s="2">
        <v>43190</v>
      </c>
      <c r="D241" s="3">
        <v>-76277</v>
      </c>
      <c r="E241" s="3">
        <v>0</v>
      </c>
      <c r="F241" s="3">
        <v>-76277</v>
      </c>
    </row>
    <row r="242" spans="1:6" hidden="1" x14ac:dyDescent="0.25">
      <c r="A242" s="1" t="s">
        <v>1950</v>
      </c>
      <c r="B242" s="1" t="s">
        <v>543</v>
      </c>
      <c r="C242" s="2">
        <v>43190</v>
      </c>
      <c r="D242" s="3">
        <v>0</v>
      </c>
      <c r="E242" s="3">
        <v>0</v>
      </c>
      <c r="F242" s="3">
        <v>0</v>
      </c>
    </row>
    <row r="243" spans="1:6" hidden="1" x14ac:dyDescent="0.25">
      <c r="A243" s="1" t="s">
        <v>1951</v>
      </c>
      <c r="B243" s="1" t="s">
        <v>1093</v>
      </c>
      <c r="C243" s="2">
        <v>43190</v>
      </c>
      <c r="D243" s="3">
        <v>-952</v>
      </c>
      <c r="E243" s="3">
        <v>0</v>
      </c>
      <c r="F243" s="3">
        <v>-952</v>
      </c>
    </row>
    <row r="244" spans="1:6" hidden="1" x14ac:dyDescent="0.25">
      <c r="A244" s="1" t="s">
        <v>1952</v>
      </c>
      <c r="B244" s="1" t="s">
        <v>535</v>
      </c>
      <c r="C244" s="2">
        <v>43190</v>
      </c>
      <c r="D244" s="3">
        <v>0</v>
      </c>
      <c r="E244" s="3">
        <v>0</v>
      </c>
      <c r="F244" s="3">
        <v>0</v>
      </c>
    </row>
    <row r="245" spans="1:6" hidden="1" x14ac:dyDescent="0.25">
      <c r="A245" s="1" t="s">
        <v>1953</v>
      </c>
      <c r="B245" s="1" t="s">
        <v>549</v>
      </c>
      <c r="C245" s="2">
        <v>43190</v>
      </c>
      <c r="D245" s="3">
        <v>0</v>
      </c>
      <c r="E245" s="3">
        <v>0</v>
      </c>
      <c r="F245" s="3">
        <v>0</v>
      </c>
    </row>
    <row r="246" spans="1:6" x14ac:dyDescent="0.25">
      <c r="A246" s="1" t="s">
        <v>902</v>
      </c>
      <c r="B246" s="1" t="s">
        <v>541</v>
      </c>
      <c r="C246" s="2">
        <v>43190</v>
      </c>
      <c r="D246" s="3">
        <v>0</v>
      </c>
      <c r="E246" s="3">
        <v>0</v>
      </c>
      <c r="F246" s="3">
        <v>0</v>
      </c>
    </row>
    <row r="247" spans="1:6" hidden="1" x14ac:dyDescent="0.25">
      <c r="A247" s="1" t="s">
        <v>1954</v>
      </c>
      <c r="B247" s="1" t="s">
        <v>371</v>
      </c>
      <c r="C247" s="2">
        <v>43190</v>
      </c>
      <c r="D247" s="3">
        <v>0</v>
      </c>
      <c r="E247" s="3">
        <v>0</v>
      </c>
      <c r="F247" s="3">
        <v>0</v>
      </c>
    </row>
    <row r="248" spans="1:6" hidden="1" x14ac:dyDescent="0.25">
      <c r="A248" s="1" t="s">
        <v>1955</v>
      </c>
      <c r="B248" s="1" t="s">
        <v>1092</v>
      </c>
      <c r="C248" s="2">
        <v>43190</v>
      </c>
      <c r="D248" s="3">
        <v>0</v>
      </c>
      <c r="E248" s="3">
        <v>0</v>
      </c>
      <c r="F248" s="3">
        <v>0</v>
      </c>
    </row>
    <row r="249" spans="1:6" hidden="1" x14ac:dyDescent="0.25">
      <c r="A249" s="1" t="s">
        <v>1956</v>
      </c>
      <c r="B249" s="1" t="s">
        <v>549</v>
      </c>
      <c r="C249" s="2">
        <v>43190</v>
      </c>
      <c r="D249" s="3">
        <v>0</v>
      </c>
      <c r="E249" s="3">
        <v>0</v>
      </c>
      <c r="F249" s="3">
        <v>0</v>
      </c>
    </row>
    <row r="250" spans="1:6" hidden="1" x14ac:dyDescent="0.25">
      <c r="A250" s="1" t="s">
        <v>1957</v>
      </c>
      <c r="B250" s="1" t="s">
        <v>1093</v>
      </c>
      <c r="C250" s="2">
        <v>43190</v>
      </c>
      <c r="D250" s="3">
        <v>0</v>
      </c>
      <c r="E250" s="3">
        <v>0</v>
      </c>
      <c r="F250" s="3">
        <v>0</v>
      </c>
    </row>
    <row r="251" spans="1:6" hidden="1" x14ac:dyDescent="0.25">
      <c r="A251" s="1" t="s">
        <v>1958</v>
      </c>
      <c r="B251" s="1" t="s">
        <v>543</v>
      </c>
      <c r="C251" s="2">
        <v>43190</v>
      </c>
      <c r="D251" s="3">
        <v>0</v>
      </c>
      <c r="E251" s="3">
        <v>0</v>
      </c>
      <c r="F251" s="3">
        <v>0</v>
      </c>
    </row>
    <row r="252" spans="1:6" hidden="1" x14ac:dyDescent="0.25">
      <c r="A252" s="1" t="s">
        <v>1959</v>
      </c>
      <c r="B252" s="1" t="s">
        <v>535</v>
      </c>
      <c r="C252" s="2">
        <v>43190</v>
      </c>
      <c r="D252" s="3">
        <v>0</v>
      </c>
      <c r="E252" s="3">
        <v>0</v>
      </c>
      <c r="F252" s="3">
        <v>0</v>
      </c>
    </row>
    <row r="253" spans="1:6" hidden="1" x14ac:dyDescent="0.25">
      <c r="A253" s="1" t="s">
        <v>1960</v>
      </c>
      <c r="B253" s="1" t="s">
        <v>1092</v>
      </c>
      <c r="C253" s="2">
        <v>43190</v>
      </c>
      <c r="D253" s="3">
        <v>-249753</v>
      </c>
      <c r="E253" s="3">
        <v>0</v>
      </c>
      <c r="F253" s="3">
        <v>-249753</v>
      </c>
    </row>
    <row r="254" spans="1:6" hidden="1" x14ac:dyDescent="0.25">
      <c r="A254" s="1" t="s">
        <v>1961</v>
      </c>
      <c r="B254" s="1" t="s">
        <v>1092</v>
      </c>
      <c r="C254" s="2">
        <v>43190</v>
      </c>
      <c r="D254" s="3">
        <v>0</v>
      </c>
      <c r="E254" s="3">
        <v>0</v>
      </c>
      <c r="F254" s="3">
        <v>0</v>
      </c>
    </row>
    <row r="255" spans="1:6" hidden="1" x14ac:dyDescent="0.25">
      <c r="A255" s="1" t="s">
        <v>1962</v>
      </c>
      <c r="B255" s="1" t="s">
        <v>376</v>
      </c>
      <c r="C255" s="2">
        <v>43190</v>
      </c>
      <c r="D255" s="3">
        <v>-67334.139999999956</v>
      </c>
      <c r="E255" s="3">
        <v>317.47000000000116</v>
      </c>
      <c r="F255" s="3">
        <v>-67016.669999999955</v>
      </c>
    </row>
    <row r="256" spans="1:6" hidden="1" x14ac:dyDescent="0.25">
      <c r="A256" s="1" t="s">
        <v>1963</v>
      </c>
      <c r="B256" s="1" t="s">
        <v>376</v>
      </c>
      <c r="C256" s="2">
        <v>43190</v>
      </c>
      <c r="D256" s="3">
        <v>-60190</v>
      </c>
      <c r="E256" s="3">
        <v>0</v>
      </c>
      <c r="F256" s="3">
        <v>-60190</v>
      </c>
    </row>
    <row r="257" spans="1:6" hidden="1" x14ac:dyDescent="0.25">
      <c r="A257" s="1" t="s">
        <v>1964</v>
      </c>
      <c r="B257" s="1" t="s">
        <v>543</v>
      </c>
      <c r="C257" s="2">
        <v>43190</v>
      </c>
      <c r="D257" s="3">
        <v>0</v>
      </c>
      <c r="E257" s="3">
        <v>0</v>
      </c>
      <c r="F257" s="3">
        <v>0</v>
      </c>
    </row>
    <row r="258" spans="1:6" hidden="1" x14ac:dyDescent="0.25">
      <c r="A258" s="1" t="s">
        <v>1965</v>
      </c>
      <c r="B258" s="1" t="s">
        <v>543</v>
      </c>
      <c r="C258" s="2">
        <v>43190</v>
      </c>
      <c r="D258" s="3">
        <v>2993</v>
      </c>
      <c r="E258" s="3">
        <v>0</v>
      </c>
      <c r="F258" s="3">
        <v>2993</v>
      </c>
    </row>
    <row r="259" spans="1:6" hidden="1" x14ac:dyDescent="0.25">
      <c r="A259" s="1" t="s">
        <v>1966</v>
      </c>
      <c r="B259" s="1" t="s">
        <v>543</v>
      </c>
      <c r="C259" s="2">
        <v>43190</v>
      </c>
      <c r="D259" s="3">
        <v>-300</v>
      </c>
      <c r="E259" s="3">
        <v>0</v>
      </c>
      <c r="F259" s="3">
        <v>-300</v>
      </c>
    </row>
    <row r="260" spans="1:6" hidden="1" x14ac:dyDescent="0.25">
      <c r="A260" s="1" t="s">
        <v>1967</v>
      </c>
      <c r="B260" s="1" t="s">
        <v>1093</v>
      </c>
      <c r="C260" s="2">
        <v>43190</v>
      </c>
      <c r="D260" s="3">
        <v>0</v>
      </c>
      <c r="E260" s="3">
        <v>0</v>
      </c>
      <c r="F260" s="3">
        <v>0</v>
      </c>
    </row>
    <row r="261" spans="1:6" hidden="1" x14ac:dyDescent="0.25">
      <c r="A261" s="1" t="s">
        <v>1968</v>
      </c>
      <c r="B261" s="1" t="s">
        <v>535</v>
      </c>
      <c r="C261" s="2">
        <v>43190</v>
      </c>
      <c r="D261" s="3">
        <v>3</v>
      </c>
      <c r="E261" s="3">
        <v>0</v>
      </c>
      <c r="F261" s="3">
        <v>3</v>
      </c>
    </row>
    <row r="262" spans="1:6" hidden="1" x14ac:dyDescent="0.25">
      <c r="A262" s="1" t="s">
        <v>1969</v>
      </c>
      <c r="B262" s="1" t="s">
        <v>1092</v>
      </c>
      <c r="C262" s="2">
        <v>43190</v>
      </c>
      <c r="D262" s="3">
        <v>-59070</v>
      </c>
      <c r="E262" s="3">
        <v>0</v>
      </c>
      <c r="F262" s="3">
        <v>-59070</v>
      </c>
    </row>
    <row r="263" spans="1:6" hidden="1" x14ac:dyDescent="0.25">
      <c r="A263" s="1" t="s">
        <v>1970</v>
      </c>
      <c r="B263" s="1" t="s">
        <v>371</v>
      </c>
      <c r="C263" s="2">
        <v>43190</v>
      </c>
      <c r="D263" s="3">
        <v>420318</v>
      </c>
      <c r="E263" s="3">
        <v>0</v>
      </c>
      <c r="F263" s="3">
        <v>420318</v>
      </c>
    </row>
    <row r="264" spans="1:6" hidden="1" x14ac:dyDescent="0.25">
      <c r="A264" s="1" t="s">
        <v>1971</v>
      </c>
      <c r="B264" s="1" t="s">
        <v>535</v>
      </c>
      <c r="C264" s="2">
        <v>43190</v>
      </c>
      <c r="D264" s="3">
        <v>-171214</v>
      </c>
      <c r="E264" s="3">
        <v>0</v>
      </c>
      <c r="F264" s="3">
        <v>-171214</v>
      </c>
    </row>
    <row r="265" spans="1:6" hidden="1" x14ac:dyDescent="0.25">
      <c r="A265" s="1" t="s">
        <v>1972</v>
      </c>
      <c r="B265" s="1" t="s">
        <v>371</v>
      </c>
      <c r="C265" s="2">
        <v>43190</v>
      </c>
      <c r="D265" s="3">
        <v>36480</v>
      </c>
      <c r="E265" s="3">
        <v>0</v>
      </c>
      <c r="F265" s="3">
        <v>36480</v>
      </c>
    </row>
    <row r="266" spans="1:6" hidden="1" x14ac:dyDescent="0.25">
      <c r="A266" s="1" t="s">
        <v>1973</v>
      </c>
      <c r="B266" s="1" t="s">
        <v>376</v>
      </c>
      <c r="C266" s="2">
        <v>43190</v>
      </c>
      <c r="D266" s="3">
        <v>-1481411</v>
      </c>
      <c r="E266" s="3">
        <v>0</v>
      </c>
      <c r="F266" s="3">
        <v>-1481411</v>
      </c>
    </row>
    <row r="267" spans="1:6" hidden="1" x14ac:dyDescent="0.25">
      <c r="A267" s="1" t="s">
        <v>1974</v>
      </c>
      <c r="B267" s="1" t="s">
        <v>1092</v>
      </c>
      <c r="C267" s="2">
        <v>43190</v>
      </c>
      <c r="D267" s="3">
        <v>-26328</v>
      </c>
      <c r="E267" s="3">
        <v>0</v>
      </c>
      <c r="F267" s="3">
        <v>-26328</v>
      </c>
    </row>
    <row r="268" spans="1:6" hidden="1" x14ac:dyDescent="0.25">
      <c r="A268" s="1" t="s">
        <v>1975</v>
      </c>
      <c r="B268" s="1" t="s">
        <v>549</v>
      </c>
      <c r="C268" s="2">
        <v>43190</v>
      </c>
      <c r="D268" s="3">
        <v>-2061</v>
      </c>
      <c r="E268" s="3">
        <v>0</v>
      </c>
      <c r="F268" s="3">
        <v>-2061</v>
      </c>
    </row>
    <row r="269" spans="1:6" hidden="1" x14ac:dyDescent="0.25">
      <c r="A269" s="1" t="s">
        <v>1976</v>
      </c>
      <c r="B269" s="1" t="s">
        <v>1093</v>
      </c>
      <c r="C269" s="2">
        <v>43190</v>
      </c>
      <c r="D269" s="3">
        <v>0</v>
      </c>
      <c r="E269" s="3">
        <v>0</v>
      </c>
      <c r="F269" s="3">
        <v>0</v>
      </c>
    </row>
    <row r="270" spans="1:6" x14ac:dyDescent="0.25">
      <c r="A270" s="1" t="s">
        <v>987</v>
      </c>
      <c r="B270" s="1" t="s">
        <v>541</v>
      </c>
      <c r="C270" s="2">
        <v>43190</v>
      </c>
      <c r="D270" s="3">
        <v>-528716</v>
      </c>
      <c r="E270" s="3">
        <v>0</v>
      </c>
      <c r="F270" s="3">
        <v>-528716</v>
      </c>
    </row>
    <row r="271" spans="1:6" hidden="1" x14ac:dyDescent="0.25">
      <c r="A271" s="1" t="s">
        <v>1977</v>
      </c>
      <c r="B271" s="1" t="s">
        <v>543</v>
      </c>
      <c r="C271" s="2">
        <v>43190</v>
      </c>
      <c r="D271" s="3">
        <v>-91</v>
      </c>
      <c r="E271" s="3">
        <v>0</v>
      </c>
      <c r="F271" s="3">
        <v>-91</v>
      </c>
    </row>
    <row r="272" spans="1:6" hidden="1" x14ac:dyDescent="0.25">
      <c r="A272" s="1" t="s">
        <v>1978</v>
      </c>
      <c r="B272" s="1" t="s">
        <v>535</v>
      </c>
      <c r="C272" s="2">
        <v>43190</v>
      </c>
      <c r="D272" s="3">
        <v>-557</v>
      </c>
      <c r="E272" s="3">
        <v>0</v>
      </c>
      <c r="F272" s="3">
        <v>-557</v>
      </c>
    </row>
    <row r="273" spans="1:6" hidden="1" x14ac:dyDescent="0.25">
      <c r="A273" s="1" t="s">
        <v>1979</v>
      </c>
      <c r="B273" s="1" t="s">
        <v>549</v>
      </c>
      <c r="C273" s="2">
        <v>43190</v>
      </c>
      <c r="D273" s="3">
        <v>666</v>
      </c>
      <c r="E273" s="3">
        <v>0</v>
      </c>
      <c r="F273" s="3">
        <v>666</v>
      </c>
    </row>
    <row r="274" spans="1:6" hidden="1" x14ac:dyDescent="0.25">
      <c r="A274" s="1" t="s">
        <v>1980</v>
      </c>
      <c r="B274" s="1" t="s">
        <v>376</v>
      </c>
      <c r="C274" s="2">
        <v>43190</v>
      </c>
      <c r="D274" s="3">
        <v>0</v>
      </c>
      <c r="E274" s="3">
        <v>0</v>
      </c>
      <c r="F274" s="3">
        <v>0</v>
      </c>
    </row>
    <row r="275" spans="1:6" hidden="1" x14ac:dyDescent="0.25">
      <c r="A275" s="1" t="s">
        <v>1981</v>
      </c>
      <c r="B275" s="1" t="s">
        <v>1093</v>
      </c>
      <c r="C275" s="2">
        <v>43190</v>
      </c>
      <c r="D275" s="3">
        <v>5</v>
      </c>
      <c r="E275" s="3">
        <v>0</v>
      </c>
      <c r="F275" s="3">
        <v>5</v>
      </c>
    </row>
    <row r="276" spans="1:6" x14ac:dyDescent="0.25">
      <c r="A276" s="1" t="s">
        <v>988</v>
      </c>
      <c r="B276" s="1" t="s">
        <v>541</v>
      </c>
      <c r="C276" s="2">
        <v>43190</v>
      </c>
      <c r="D276" s="3">
        <v>-1336</v>
      </c>
      <c r="E276" s="3">
        <v>0</v>
      </c>
      <c r="F276" s="3">
        <v>-1336</v>
      </c>
    </row>
    <row r="277" spans="1:6" hidden="1" x14ac:dyDescent="0.25">
      <c r="A277" s="1" t="s">
        <v>1982</v>
      </c>
      <c r="B277" s="1" t="s">
        <v>543</v>
      </c>
      <c r="C277" s="2">
        <v>43190</v>
      </c>
      <c r="D277" s="3">
        <v>0</v>
      </c>
      <c r="E277" s="3">
        <v>0</v>
      </c>
      <c r="F277" s="3">
        <v>0</v>
      </c>
    </row>
    <row r="278" spans="1:6" hidden="1" x14ac:dyDescent="0.25">
      <c r="A278" s="1" t="s">
        <v>1983</v>
      </c>
      <c r="B278" s="1" t="s">
        <v>543</v>
      </c>
      <c r="C278" s="2">
        <v>43190</v>
      </c>
      <c r="D278" s="3">
        <v>-8455</v>
      </c>
      <c r="E278" s="3">
        <v>0</v>
      </c>
      <c r="F278" s="3">
        <v>-8455</v>
      </c>
    </row>
    <row r="279" spans="1:6" hidden="1" x14ac:dyDescent="0.25">
      <c r="A279" s="1" t="s">
        <v>1984</v>
      </c>
      <c r="B279" s="1" t="s">
        <v>535</v>
      </c>
      <c r="C279" s="2">
        <v>43190</v>
      </c>
      <c r="D279" s="3">
        <v>0</v>
      </c>
      <c r="E279" s="3">
        <v>-69773</v>
      </c>
      <c r="F279" s="3">
        <v>-69773</v>
      </c>
    </row>
    <row r="280" spans="1:6" hidden="1" x14ac:dyDescent="0.25">
      <c r="A280" s="1" t="s">
        <v>1985</v>
      </c>
      <c r="B280" s="1" t="s">
        <v>376</v>
      </c>
      <c r="C280" s="2">
        <v>43190</v>
      </c>
      <c r="D280" s="3">
        <v>0</v>
      </c>
      <c r="E280" s="3">
        <v>-50178</v>
      </c>
      <c r="F280" s="3">
        <v>-50178</v>
      </c>
    </row>
    <row r="281" spans="1:6" hidden="1" x14ac:dyDescent="0.25">
      <c r="A281" s="1" t="s">
        <v>1986</v>
      </c>
      <c r="B281" s="1" t="s">
        <v>1092</v>
      </c>
      <c r="C281" s="2">
        <v>43190</v>
      </c>
      <c r="D281" s="3">
        <v>0</v>
      </c>
      <c r="E281" s="3">
        <v>-177516</v>
      </c>
      <c r="F281" s="3">
        <v>-177516</v>
      </c>
    </row>
    <row r="282" spans="1:6" hidden="1" x14ac:dyDescent="0.25">
      <c r="A282" s="1" t="s">
        <v>1987</v>
      </c>
      <c r="B282" s="1" t="s">
        <v>549</v>
      </c>
      <c r="C282" s="2">
        <v>43190</v>
      </c>
      <c r="D282" s="3">
        <v>0</v>
      </c>
      <c r="E282" s="3">
        <v>4490</v>
      </c>
      <c r="F282" s="3">
        <v>4490</v>
      </c>
    </row>
    <row r="283" spans="1:6" hidden="1" x14ac:dyDescent="0.25">
      <c r="A283" s="1" t="s">
        <v>1988</v>
      </c>
      <c r="B283" s="1" t="s">
        <v>1093</v>
      </c>
      <c r="C283" s="2">
        <v>43190</v>
      </c>
      <c r="D283" s="3">
        <v>0</v>
      </c>
      <c r="E283" s="3">
        <v>-426</v>
      </c>
      <c r="F283" s="3">
        <v>-426</v>
      </c>
    </row>
    <row r="284" spans="1:6" x14ac:dyDescent="0.25">
      <c r="A284" s="1" t="s">
        <v>1015</v>
      </c>
      <c r="B284" s="1" t="s">
        <v>541</v>
      </c>
      <c r="C284" s="2">
        <v>43190</v>
      </c>
      <c r="D284" s="3">
        <v>0</v>
      </c>
      <c r="E284" s="3">
        <v>-8231</v>
      </c>
      <c r="F284" s="3">
        <v>-8231</v>
      </c>
    </row>
    <row r="285" spans="1:6" hidden="1" x14ac:dyDescent="0.25">
      <c r="A285" s="1" t="s">
        <v>1989</v>
      </c>
      <c r="B285" s="1" t="s">
        <v>543</v>
      </c>
      <c r="C285" s="2">
        <v>43190</v>
      </c>
      <c r="D285" s="3">
        <v>0</v>
      </c>
      <c r="E285" s="3">
        <v>9400</v>
      </c>
      <c r="F285" s="3">
        <v>9400</v>
      </c>
    </row>
    <row r="286" spans="1:6" hidden="1" x14ac:dyDescent="0.25">
      <c r="A286" s="1" t="s">
        <v>1990</v>
      </c>
      <c r="B286" s="1" t="s">
        <v>535</v>
      </c>
      <c r="C286" s="2">
        <v>43190</v>
      </c>
      <c r="D286" s="3">
        <v>2196230</v>
      </c>
      <c r="E286" s="3">
        <v>0</v>
      </c>
      <c r="F286" s="3">
        <v>2196230</v>
      </c>
    </row>
    <row r="287" spans="1:6" x14ac:dyDescent="0.25">
      <c r="A287" s="1" t="s">
        <v>1023</v>
      </c>
      <c r="B287" s="1" t="s">
        <v>541</v>
      </c>
      <c r="C287" s="2">
        <v>43190</v>
      </c>
      <c r="D287" s="3">
        <v>6601471</v>
      </c>
      <c r="E287" s="3">
        <v>0</v>
      </c>
      <c r="F287" s="3">
        <v>6601471</v>
      </c>
    </row>
    <row r="288" spans="1:6" hidden="1" x14ac:dyDescent="0.25">
      <c r="A288" s="1" t="s">
        <v>1991</v>
      </c>
      <c r="B288" s="1" t="s">
        <v>549</v>
      </c>
      <c r="C288" s="2">
        <v>43190</v>
      </c>
      <c r="D288" s="3">
        <v>59873</v>
      </c>
      <c r="E288" s="3">
        <v>0</v>
      </c>
      <c r="F288" s="3">
        <v>59873</v>
      </c>
    </row>
    <row r="289" spans="1:6" hidden="1" x14ac:dyDescent="0.25">
      <c r="A289" s="1" t="s">
        <v>1992</v>
      </c>
      <c r="B289" s="1" t="s">
        <v>543</v>
      </c>
      <c r="C289" s="2">
        <v>43190</v>
      </c>
      <c r="D289" s="3">
        <v>24791</v>
      </c>
      <c r="E289" s="3">
        <v>0</v>
      </c>
      <c r="F289" s="3">
        <v>24791</v>
      </c>
    </row>
    <row r="290" spans="1:6" hidden="1" x14ac:dyDescent="0.25">
      <c r="A290" s="1" t="s">
        <v>1993</v>
      </c>
      <c r="B290" s="1" t="s">
        <v>376</v>
      </c>
      <c r="C290" s="2">
        <v>43190</v>
      </c>
      <c r="D290" s="3">
        <v>1998594</v>
      </c>
      <c r="E290" s="3">
        <v>0</v>
      </c>
      <c r="F290" s="3">
        <v>1998594</v>
      </c>
    </row>
    <row r="291" spans="1:6" hidden="1" x14ac:dyDescent="0.25">
      <c r="A291" s="1" t="s">
        <v>1994</v>
      </c>
      <c r="B291" s="1" t="s">
        <v>371</v>
      </c>
      <c r="C291" s="2">
        <v>43190</v>
      </c>
      <c r="D291" s="3">
        <v>-87725</v>
      </c>
      <c r="E291" s="3">
        <v>0</v>
      </c>
      <c r="F291" s="3">
        <v>-87725</v>
      </c>
    </row>
    <row r="292" spans="1:6" hidden="1" x14ac:dyDescent="0.25">
      <c r="A292" s="1" t="s">
        <v>1995</v>
      </c>
      <c r="B292" s="1" t="s">
        <v>535</v>
      </c>
      <c r="C292" s="2">
        <v>43190</v>
      </c>
      <c r="D292" s="3">
        <v>35165</v>
      </c>
      <c r="E292" s="3">
        <v>30431</v>
      </c>
      <c r="F292" s="3">
        <v>65596</v>
      </c>
    </row>
    <row r="293" spans="1:6" hidden="1" x14ac:dyDescent="0.25">
      <c r="A293" s="1" t="s">
        <v>1996</v>
      </c>
      <c r="B293" s="1" t="s">
        <v>376</v>
      </c>
      <c r="C293" s="2">
        <v>43190</v>
      </c>
      <c r="D293" s="3">
        <v>39641</v>
      </c>
      <c r="E293" s="3">
        <v>34079</v>
      </c>
      <c r="F293" s="3">
        <v>73720</v>
      </c>
    </row>
    <row r="294" spans="1:6" hidden="1" x14ac:dyDescent="0.25">
      <c r="A294" s="1" t="s">
        <v>1997</v>
      </c>
      <c r="B294" s="1" t="s">
        <v>1092</v>
      </c>
      <c r="C294" s="2">
        <v>43190</v>
      </c>
      <c r="D294" s="3">
        <v>11039</v>
      </c>
      <c r="E294" s="3">
        <v>8512</v>
      </c>
      <c r="F294" s="3">
        <v>19551</v>
      </c>
    </row>
    <row r="295" spans="1:6" hidden="1" x14ac:dyDescent="0.25">
      <c r="A295" s="1" t="s">
        <v>1998</v>
      </c>
      <c r="B295" s="1" t="s">
        <v>549</v>
      </c>
      <c r="C295" s="2">
        <v>43190</v>
      </c>
      <c r="D295" s="3">
        <v>1111</v>
      </c>
      <c r="E295" s="3">
        <v>1158</v>
      </c>
      <c r="F295" s="3">
        <v>2269</v>
      </c>
    </row>
    <row r="296" spans="1:6" hidden="1" x14ac:dyDescent="0.25">
      <c r="A296" s="1" t="s">
        <v>1999</v>
      </c>
      <c r="B296" s="1" t="s">
        <v>1093</v>
      </c>
      <c r="C296" s="2">
        <v>43190</v>
      </c>
      <c r="D296" s="3">
        <v>771</v>
      </c>
      <c r="E296" s="3">
        <v>595</v>
      </c>
      <c r="F296" s="3">
        <v>1366</v>
      </c>
    </row>
    <row r="297" spans="1:6" x14ac:dyDescent="0.25">
      <c r="A297" s="1" t="s">
        <v>1030</v>
      </c>
      <c r="B297" s="1" t="s">
        <v>541</v>
      </c>
      <c r="C297" s="2">
        <v>43190</v>
      </c>
      <c r="D297" s="3">
        <v>88753</v>
      </c>
      <c r="E297" s="3">
        <v>72484</v>
      </c>
      <c r="F297" s="3">
        <v>161237</v>
      </c>
    </row>
    <row r="298" spans="1:6" hidden="1" x14ac:dyDescent="0.25">
      <c r="A298" s="1" t="s">
        <v>2000</v>
      </c>
      <c r="B298" s="1" t="s">
        <v>543</v>
      </c>
      <c r="C298" s="2">
        <v>43190</v>
      </c>
      <c r="D298" s="3">
        <v>900</v>
      </c>
      <c r="E298" s="3">
        <v>969</v>
      </c>
      <c r="F298" s="3">
        <v>1869</v>
      </c>
    </row>
    <row r="299" spans="1:6" hidden="1" x14ac:dyDescent="0.25">
      <c r="A299" s="1" t="s">
        <v>2001</v>
      </c>
      <c r="B299" s="1" t="s">
        <v>535</v>
      </c>
      <c r="C299" s="2">
        <v>43190</v>
      </c>
      <c r="D299" s="3">
        <v>36268</v>
      </c>
      <c r="E299" s="3">
        <v>0</v>
      </c>
      <c r="F299" s="3">
        <v>36268</v>
      </c>
    </row>
    <row r="300" spans="1:6" hidden="1" x14ac:dyDescent="0.25">
      <c r="A300" s="1" t="s">
        <v>2002</v>
      </c>
      <c r="B300" s="1" t="s">
        <v>376</v>
      </c>
      <c r="C300" s="2">
        <v>43190</v>
      </c>
      <c r="D300" s="3">
        <v>40999</v>
      </c>
      <c r="E300" s="3">
        <v>0</v>
      </c>
      <c r="F300" s="3">
        <v>40999</v>
      </c>
    </row>
    <row r="301" spans="1:6" hidden="1" x14ac:dyDescent="0.25">
      <c r="A301" s="1" t="s">
        <v>2003</v>
      </c>
      <c r="B301" s="1" t="s">
        <v>1092</v>
      </c>
      <c r="C301" s="2">
        <v>43190</v>
      </c>
      <c r="D301" s="3">
        <v>19448</v>
      </c>
      <c r="E301" s="3">
        <v>0</v>
      </c>
      <c r="F301" s="3">
        <v>19448</v>
      </c>
    </row>
    <row r="302" spans="1:6" hidden="1" x14ac:dyDescent="0.25">
      <c r="A302" s="1" t="s">
        <v>2004</v>
      </c>
      <c r="B302" s="1" t="s">
        <v>549</v>
      </c>
      <c r="C302" s="2">
        <v>43190</v>
      </c>
      <c r="D302" s="3">
        <v>526</v>
      </c>
      <c r="E302" s="3">
        <v>0</v>
      </c>
      <c r="F302" s="3">
        <v>526</v>
      </c>
    </row>
    <row r="303" spans="1:6" hidden="1" x14ac:dyDescent="0.25">
      <c r="A303" s="1" t="s">
        <v>2005</v>
      </c>
      <c r="B303" s="1" t="s">
        <v>1093</v>
      </c>
      <c r="C303" s="2">
        <v>43190</v>
      </c>
      <c r="D303" s="3">
        <v>2103</v>
      </c>
      <c r="E303" s="3">
        <v>0</v>
      </c>
      <c r="F303" s="3">
        <v>2103</v>
      </c>
    </row>
    <row r="304" spans="1:6" x14ac:dyDescent="0.25">
      <c r="A304" s="1" t="s">
        <v>1031</v>
      </c>
      <c r="B304" s="1" t="s">
        <v>541</v>
      </c>
      <c r="C304" s="2">
        <v>43190</v>
      </c>
      <c r="D304" s="3">
        <v>93562</v>
      </c>
      <c r="E304" s="3">
        <v>0</v>
      </c>
      <c r="F304" s="3">
        <v>93562</v>
      </c>
    </row>
    <row r="305" spans="1:6" hidden="1" x14ac:dyDescent="0.25">
      <c r="A305" s="1" t="s">
        <v>2006</v>
      </c>
      <c r="B305" s="1" t="s">
        <v>543</v>
      </c>
      <c r="C305" s="2">
        <v>43190</v>
      </c>
      <c r="D305" s="3">
        <v>526</v>
      </c>
      <c r="E305" s="3">
        <v>0</v>
      </c>
      <c r="F305" s="3">
        <v>526</v>
      </c>
    </row>
    <row r="306" spans="1:6" hidden="1" x14ac:dyDescent="0.25">
      <c r="A306" s="1" t="s">
        <v>2007</v>
      </c>
      <c r="B306" s="1" t="s">
        <v>535</v>
      </c>
      <c r="C306" s="2">
        <v>43190</v>
      </c>
      <c r="D306" s="3">
        <v>51192</v>
      </c>
      <c r="E306" s="3">
        <v>0</v>
      </c>
      <c r="F306" s="3">
        <v>51192</v>
      </c>
    </row>
    <row r="307" spans="1:6" hidden="1" x14ac:dyDescent="0.25">
      <c r="A307" s="1" t="s">
        <v>2008</v>
      </c>
      <c r="B307" s="1" t="s">
        <v>376</v>
      </c>
      <c r="C307" s="2">
        <v>43190</v>
      </c>
      <c r="D307" s="3">
        <v>54634</v>
      </c>
      <c r="E307" s="3">
        <v>0</v>
      </c>
      <c r="F307" s="3">
        <v>54634</v>
      </c>
    </row>
    <row r="308" spans="1:6" hidden="1" x14ac:dyDescent="0.25">
      <c r="A308" s="1" t="s">
        <v>2009</v>
      </c>
      <c r="B308" s="1" t="s">
        <v>1092</v>
      </c>
      <c r="C308" s="2">
        <v>43190</v>
      </c>
      <c r="D308" s="3">
        <v>15143</v>
      </c>
      <c r="E308" s="3">
        <v>0</v>
      </c>
      <c r="F308" s="3">
        <v>15143</v>
      </c>
    </row>
    <row r="309" spans="1:6" hidden="1" x14ac:dyDescent="0.25">
      <c r="A309" s="1" t="s">
        <v>2010</v>
      </c>
      <c r="B309" s="1" t="s">
        <v>549</v>
      </c>
      <c r="C309" s="2">
        <v>43190</v>
      </c>
      <c r="D309" s="3">
        <v>1835</v>
      </c>
      <c r="E309" s="3">
        <v>0</v>
      </c>
      <c r="F309" s="3">
        <v>1835</v>
      </c>
    </row>
    <row r="310" spans="1:6" hidden="1" x14ac:dyDescent="0.25">
      <c r="A310" s="1" t="s">
        <v>2011</v>
      </c>
      <c r="B310" s="1" t="s">
        <v>1093</v>
      </c>
      <c r="C310" s="2">
        <v>43190</v>
      </c>
      <c r="D310" s="3">
        <v>667</v>
      </c>
      <c r="E310" s="3">
        <v>0</v>
      </c>
      <c r="F310" s="3">
        <v>667</v>
      </c>
    </row>
    <row r="311" spans="1:6" x14ac:dyDescent="0.25">
      <c r="A311" s="1" t="s">
        <v>1032</v>
      </c>
      <c r="B311" s="1" t="s">
        <v>541</v>
      </c>
      <c r="C311" s="2">
        <v>43190</v>
      </c>
      <c r="D311" s="3">
        <v>135072</v>
      </c>
      <c r="E311" s="3">
        <v>0</v>
      </c>
      <c r="F311" s="3">
        <v>135072</v>
      </c>
    </row>
    <row r="312" spans="1:6" hidden="1" x14ac:dyDescent="0.25">
      <c r="A312" s="1" t="s">
        <v>2012</v>
      </c>
      <c r="B312" s="1" t="s">
        <v>543</v>
      </c>
      <c r="C312" s="2">
        <v>43190</v>
      </c>
      <c r="D312" s="3">
        <v>1369</v>
      </c>
      <c r="E312" s="3">
        <v>0</v>
      </c>
      <c r="F312" s="3">
        <v>1369</v>
      </c>
    </row>
    <row r="313" spans="1:6" hidden="1" x14ac:dyDescent="0.25">
      <c r="A313" s="1" t="s">
        <v>2013</v>
      </c>
      <c r="B313" s="1" t="s">
        <v>376</v>
      </c>
      <c r="C313" s="2">
        <v>43190</v>
      </c>
      <c r="D313" s="3">
        <v>134066</v>
      </c>
      <c r="E313" s="3">
        <v>0</v>
      </c>
      <c r="F313" s="3">
        <v>134066</v>
      </c>
    </row>
    <row r="314" spans="1:6" hidden="1" x14ac:dyDescent="0.25">
      <c r="A314" s="1" t="s">
        <v>2014</v>
      </c>
      <c r="B314" s="1" t="s">
        <v>1092</v>
      </c>
      <c r="C314" s="2">
        <v>43190</v>
      </c>
      <c r="D314" s="3">
        <v>34454</v>
      </c>
      <c r="E314" s="3">
        <v>0</v>
      </c>
      <c r="F314" s="3">
        <v>34454</v>
      </c>
    </row>
    <row r="315" spans="1:6" hidden="1" x14ac:dyDescent="0.25">
      <c r="A315" s="1" t="s">
        <v>2015</v>
      </c>
      <c r="B315" s="1" t="s">
        <v>549</v>
      </c>
      <c r="C315" s="2">
        <v>43190</v>
      </c>
      <c r="D315" s="3">
        <v>3889</v>
      </c>
      <c r="E315" s="3">
        <v>0</v>
      </c>
      <c r="F315" s="3">
        <v>3889</v>
      </c>
    </row>
    <row r="316" spans="1:6" hidden="1" x14ac:dyDescent="0.25">
      <c r="A316" s="1" t="s">
        <v>2016</v>
      </c>
      <c r="B316" s="1" t="s">
        <v>1093</v>
      </c>
      <c r="C316" s="2">
        <v>43190</v>
      </c>
      <c r="D316" s="3">
        <v>2048</v>
      </c>
      <c r="E316" s="3">
        <v>0</v>
      </c>
      <c r="F316" s="3">
        <v>2048</v>
      </c>
    </row>
    <row r="317" spans="1:6" x14ac:dyDescent="0.25">
      <c r="A317" s="1" t="s">
        <v>1033</v>
      </c>
      <c r="B317" s="1" t="s">
        <v>541</v>
      </c>
      <c r="C317" s="2">
        <v>43190</v>
      </c>
      <c r="D317" s="3">
        <v>303293</v>
      </c>
      <c r="E317" s="3">
        <v>0</v>
      </c>
      <c r="F317" s="3">
        <v>303293</v>
      </c>
    </row>
    <row r="318" spans="1:6" hidden="1" x14ac:dyDescent="0.25">
      <c r="A318" s="1" t="s">
        <v>2017</v>
      </c>
      <c r="B318" s="1" t="s">
        <v>543</v>
      </c>
      <c r="C318" s="2">
        <v>43190</v>
      </c>
      <c r="D318" s="3">
        <v>3063</v>
      </c>
      <c r="E318" s="3">
        <v>0</v>
      </c>
      <c r="F318" s="3">
        <v>3063</v>
      </c>
    </row>
    <row r="319" spans="1:6" hidden="1" x14ac:dyDescent="0.25">
      <c r="A319" s="1" t="s">
        <v>2018</v>
      </c>
      <c r="B319" s="1" t="s">
        <v>535</v>
      </c>
      <c r="C319" s="2">
        <v>43190</v>
      </c>
      <c r="D319" s="3">
        <v>118336</v>
      </c>
      <c r="E319" s="3">
        <v>0</v>
      </c>
      <c r="F319" s="3">
        <v>118336</v>
      </c>
    </row>
    <row r="320" spans="1:6" hidden="1" x14ac:dyDescent="0.25">
      <c r="A320" s="1" t="s">
        <v>2019</v>
      </c>
      <c r="B320" s="1" t="s">
        <v>535</v>
      </c>
      <c r="C320" s="2">
        <v>43190</v>
      </c>
      <c r="D320" s="3">
        <v>-42702</v>
      </c>
      <c r="E320" s="3">
        <v>-5393</v>
      </c>
      <c r="F320" s="3">
        <v>-48095</v>
      </c>
    </row>
    <row r="321" spans="1:6" hidden="1" x14ac:dyDescent="0.25">
      <c r="A321" s="1" t="s">
        <v>2020</v>
      </c>
      <c r="B321" s="1" t="s">
        <v>376</v>
      </c>
      <c r="C321" s="2">
        <v>43190</v>
      </c>
      <c r="D321" s="3">
        <v>-47732</v>
      </c>
      <c r="E321" s="3">
        <v>-6039</v>
      </c>
      <c r="F321" s="3">
        <v>-53771</v>
      </c>
    </row>
    <row r="322" spans="1:6" hidden="1" x14ac:dyDescent="0.25">
      <c r="A322" s="1" t="s">
        <v>2021</v>
      </c>
      <c r="B322" s="1" t="s">
        <v>549</v>
      </c>
      <c r="C322" s="2">
        <v>43190</v>
      </c>
      <c r="D322" s="3">
        <v>-1304</v>
      </c>
      <c r="E322" s="3">
        <v>-205</v>
      </c>
      <c r="F322" s="3">
        <v>-1509</v>
      </c>
    </row>
    <row r="323" spans="1:6" x14ac:dyDescent="0.25">
      <c r="A323" s="1" t="s">
        <v>1029</v>
      </c>
      <c r="B323" s="1" t="s">
        <v>541</v>
      </c>
      <c r="C323" s="2">
        <v>43190</v>
      </c>
      <c r="D323" s="3">
        <v>-109994</v>
      </c>
      <c r="E323" s="3">
        <v>-12845</v>
      </c>
      <c r="F323" s="3">
        <v>-122839</v>
      </c>
    </row>
    <row r="324" spans="1:6" hidden="1" x14ac:dyDescent="0.25">
      <c r="A324" s="1" t="s">
        <v>2022</v>
      </c>
      <c r="B324" s="1" t="s">
        <v>543</v>
      </c>
      <c r="C324" s="2">
        <v>43190</v>
      </c>
      <c r="D324" s="3">
        <v>-1039</v>
      </c>
      <c r="E324" s="3">
        <v>-171</v>
      </c>
      <c r="F324" s="3">
        <v>-1210</v>
      </c>
    </row>
    <row r="326" spans="1:6" x14ac:dyDescent="0.25">
      <c r="D326" s="3">
        <f>SUBTOTAL(9,D2:D325)</f>
        <v>-28455930</v>
      </c>
      <c r="E326" s="3">
        <f t="shared" ref="E326:F326" si="0">SUBTOTAL(9,E2:E325)</f>
        <v>86991</v>
      </c>
      <c r="F326" s="3">
        <f t="shared" si="0"/>
        <v>-28368939</v>
      </c>
    </row>
  </sheetData>
  <autoFilter ref="A1:F324">
    <filterColumn colId="1">
      <filters>
        <filter val="FN00"/>
        <filter val="FN41"/>
        <filter val="FN43"/>
      </filters>
    </filterColumn>
  </autoFilter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55"/>
  <sheetViews>
    <sheetView workbookViewId="0"/>
  </sheetViews>
  <sheetFormatPr defaultRowHeight="12.75" x14ac:dyDescent="0.2"/>
  <cols>
    <col min="1" max="1" width="23" style="94" customWidth="1"/>
    <col min="2" max="3" width="13.5703125" style="93" customWidth="1"/>
    <col min="4" max="4" width="13.5703125" style="94" customWidth="1"/>
    <col min="5" max="5" width="15.5703125" style="94" bestFit="1" customWidth="1"/>
    <col min="6" max="6" width="40.7109375" style="94" customWidth="1"/>
    <col min="7" max="9" width="1.7109375" style="94" customWidth="1"/>
    <col min="10" max="10" width="12.7109375" style="93" customWidth="1"/>
    <col min="11" max="14" width="7.7109375" style="99" customWidth="1"/>
    <col min="15" max="15" width="7.7109375" style="94" customWidth="1"/>
    <col min="16" max="18" width="10.7109375" style="94" customWidth="1"/>
    <col min="19" max="16384" width="9.140625" style="94"/>
  </cols>
  <sheetData>
    <row r="1" spans="1:18" ht="18" customHeight="1" x14ac:dyDescent="0.35">
      <c r="A1" s="91" t="s">
        <v>1057</v>
      </c>
      <c r="B1" s="92" t="s">
        <v>25</v>
      </c>
      <c r="E1" s="91" t="s">
        <v>1058</v>
      </c>
      <c r="F1" s="95"/>
      <c r="J1" s="96">
        <f>SUBTOTAL(9,B8:B46)</f>
        <v>117468</v>
      </c>
      <c r="K1" s="97" t="s">
        <v>1059</v>
      </c>
      <c r="L1" s="98"/>
    </row>
    <row r="2" spans="1:18" ht="18" customHeight="1" x14ac:dyDescent="0.35">
      <c r="A2" s="91" t="s">
        <v>1060</v>
      </c>
      <c r="B2" s="92"/>
      <c r="E2" s="91" t="s">
        <v>1061</v>
      </c>
      <c r="F2" s="100"/>
      <c r="J2" s="101" t="s">
        <v>1062</v>
      </c>
    </row>
    <row r="3" spans="1:18" ht="18" customHeight="1" x14ac:dyDescent="0.35">
      <c r="A3" s="91" t="s">
        <v>1063</v>
      </c>
      <c r="B3" s="102" t="s">
        <v>1064</v>
      </c>
      <c r="E3" s="91" t="s">
        <v>1065</v>
      </c>
      <c r="F3" s="100"/>
      <c r="J3" s="103">
        <f>SUBTOTAL(9,J8:J46)</f>
        <v>72484</v>
      </c>
      <c r="K3" s="104">
        <f>SUBTOTAL(3,K8:K46)</f>
        <v>2</v>
      </c>
      <c r="L3" s="105" t="s">
        <v>1066</v>
      </c>
      <c r="M3" s="106">
        <f>LEN(B3)</f>
        <v>12</v>
      </c>
      <c r="N3" s="107" t="s">
        <v>1067</v>
      </c>
      <c r="O3" s="108"/>
      <c r="P3" s="109"/>
      <c r="Q3" s="109"/>
    </row>
    <row r="4" spans="1:18" ht="18" customHeight="1" thickBot="1" x14ac:dyDescent="0.4">
      <c r="A4" s="91" t="s">
        <v>1068</v>
      </c>
      <c r="B4" s="92" t="s">
        <v>41</v>
      </c>
      <c r="E4" s="91" t="s">
        <v>1069</v>
      </c>
      <c r="F4" s="100"/>
    </row>
    <row r="5" spans="1:18" ht="18" customHeight="1" thickBot="1" x14ac:dyDescent="0.35">
      <c r="A5" s="91" t="s">
        <v>1070</v>
      </c>
      <c r="B5" s="110">
        <v>43190</v>
      </c>
      <c r="F5" s="111" t="str">
        <f>IF(J5="Y","&gt; &gt; &gt; &gt;  REVERSING  &lt; &lt; &lt; &lt;    ","")</f>
        <v/>
      </c>
      <c r="J5" s="112" t="s">
        <v>1071</v>
      </c>
      <c r="K5" s="113" t="s">
        <v>1072</v>
      </c>
      <c r="L5" s="114"/>
      <c r="M5" s="115"/>
    </row>
    <row r="6" spans="1:18" ht="6" customHeight="1" x14ac:dyDescent="0.2"/>
    <row r="7" spans="1:18" ht="25.5" x14ac:dyDescent="0.2">
      <c r="A7" s="116" t="s">
        <v>1073</v>
      </c>
      <c r="B7" s="117" t="s">
        <v>1074</v>
      </c>
      <c r="C7" s="117" t="s">
        <v>1075</v>
      </c>
      <c r="D7" s="116" t="s">
        <v>1076</v>
      </c>
      <c r="E7" s="116" t="s">
        <v>1077</v>
      </c>
      <c r="F7" s="116" t="s">
        <v>10</v>
      </c>
      <c r="G7" s="118" t="s">
        <v>1078</v>
      </c>
      <c r="H7" s="118" t="s">
        <v>1079</v>
      </c>
      <c r="I7" s="118" t="s">
        <v>1080</v>
      </c>
      <c r="J7" s="117" t="s">
        <v>9</v>
      </c>
      <c r="K7" s="119" t="s">
        <v>1081</v>
      </c>
      <c r="L7" s="119" t="s">
        <v>1082</v>
      </c>
      <c r="M7" s="119" t="s">
        <v>1083</v>
      </c>
      <c r="N7" s="119" t="s">
        <v>1084</v>
      </c>
      <c r="O7" s="119" t="s">
        <v>1085</v>
      </c>
      <c r="P7" s="119" t="s">
        <v>1086</v>
      </c>
      <c r="Q7" s="119" t="s">
        <v>1087</v>
      </c>
      <c r="R7" s="119" t="s">
        <v>1088</v>
      </c>
    </row>
    <row r="8" spans="1:18" hidden="1" x14ac:dyDescent="0.2">
      <c r="A8" s="120" t="str">
        <f t="shared" ref="A8:A45" si="0">UPPER(K8&amp;"-"&amp;L8&amp;"-"&amp;M8&amp;"-"&amp;N8)</f>
        <v>AE01-AA700-25BN-2832</v>
      </c>
      <c r="B8" s="121">
        <f t="shared" ref="B8:B45" si="1">ROUND(IF($J8&gt;0,$J8,0),2)</f>
        <v>18395</v>
      </c>
      <c r="C8" s="121">
        <f t="shared" ref="C8:C45" si="2">ROUND(IF($J8&lt;0,-$J8,0),2)</f>
        <v>0</v>
      </c>
      <c r="D8" s="122"/>
      <c r="E8" s="122"/>
      <c r="F8" s="120" t="str">
        <f t="shared" ref="F8:F45" si="3">$B$3&amp;"-"&amp;P8</f>
        <v>Recl YE ADIT-LT Stock</v>
      </c>
      <c r="G8" s="123"/>
      <c r="H8" s="123"/>
      <c r="I8" s="123"/>
      <c r="J8" s="124">
        <v>18395</v>
      </c>
      <c r="K8" s="125" t="s">
        <v>1089</v>
      </c>
      <c r="L8" s="125" t="s">
        <v>118</v>
      </c>
      <c r="M8" s="125" t="s">
        <v>48</v>
      </c>
      <c r="N8" s="125" t="s">
        <v>21</v>
      </c>
      <c r="O8" s="123">
        <f t="shared" ref="O8:O45" si="4">LEN(F8)</f>
        <v>21</v>
      </c>
      <c r="P8" s="126" t="s">
        <v>1090</v>
      </c>
    </row>
    <row r="9" spans="1:18" hidden="1" x14ac:dyDescent="0.2">
      <c r="A9" s="88" t="str">
        <f t="shared" si="0"/>
        <v>CF00-AA700-25BN-2832</v>
      </c>
      <c r="B9" s="127">
        <f t="shared" si="1"/>
        <v>49316</v>
      </c>
      <c r="C9" s="127">
        <f t="shared" si="2"/>
        <v>0</v>
      </c>
      <c r="D9" s="123"/>
      <c r="E9" s="123"/>
      <c r="F9" s="88" t="str">
        <f t="shared" si="3"/>
        <v>Recl YE ADIT-LT Stock</v>
      </c>
      <c r="G9" s="123"/>
      <c r="H9" s="123"/>
      <c r="I9" s="123"/>
      <c r="J9" s="124">
        <v>49316</v>
      </c>
      <c r="K9" s="125" t="s">
        <v>535</v>
      </c>
      <c r="L9" s="125" t="s">
        <v>118</v>
      </c>
      <c r="M9" s="128" t="str">
        <f t="shared" ref="M9:N24" si="5">M8</f>
        <v>25BN</v>
      </c>
      <c r="N9" s="128" t="str">
        <f t="shared" si="5"/>
        <v>2832</v>
      </c>
      <c r="O9" s="123">
        <f t="shared" si="4"/>
        <v>21</v>
      </c>
      <c r="P9" s="129" t="str">
        <f t="shared" ref="P9:P26" si="6">P8</f>
        <v>LT Stock</v>
      </c>
    </row>
    <row r="10" spans="1:18" hidden="1" x14ac:dyDescent="0.2">
      <c r="A10" s="88" t="str">
        <f t="shared" si="0"/>
        <v>DE00-AA700-25BN-2832</v>
      </c>
      <c r="B10" s="127">
        <f t="shared" si="1"/>
        <v>79158</v>
      </c>
      <c r="C10" s="127">
        <f t="shared" si="2"/>
        <v>0</v>
      </c>
      <c r="D10" s="123"/>
      <c r="E10" s="123"/>
      <c r="F10" s="88" t="str">
        <f t="shared" si="3"/>
        <v>Recl YE ADIT-LT Stock</v>
      </c>
      <c r="G10" s="123"/>
      <c r="H10" s="123"/>
      <c r="I10" s="123"/>
      <c r="J10" s="124">
        <v>79158</v>
      </c>
      <c r="K10" s="125" t="s">
        <v>71</v>
      </c>
      <c r="L10" s="125" t="s">
        <v>118</v>
      </c>
      <c r="M10" s="128" t="str">
        <f t="shared" si="5"/>
        <v>25BN</v>
      </c>
      <c r="N10" s="128" t="str">
        <f t="shared" si="5"/>
        <v>2832</v>
      </c>
      <c r="O10" s="123">
        <f t="shared" si="4"/>
        <v>21</v>
      </c>
      <c r="P10" s="129" t="str">
        <f t="shared" si="6"/>
        <v>LT Stock</v>
      </c>
    </row>
    <row r="11" spans="1:18" hidden="1" x14ac:dyDescent="0.2">
      <c r="A11" s="88" t="str">
        <f t="shared" si="0"/>
        <v>EF00-AA700-25BN-2832</v>
      </c>
      <c r="B11" s="127">
        <f t="shared" si="1"/>
        <v>23907</v>
      </c>
      <c r="C11" s="127">
        <f t="shared" si="2"/>
        <v>0</v>
      </c>
      <c r="D11" s="123"/>
      <c r="E11" s="123"/>
      <c r="F11" s="88" t="str">
        <f t="shared" si="3"/>
        <v>Recl YE ADIT-LT Stock</v>
      </c>
      <c r="G11" s="123"/>
      <c r="H11" s="123"/>
      <c r="I11" s="123"/>
      <c r="J11" s="124">
        <v>23907</v>
      </c>
      <c r="K11" s="125" t="s">
        <v>1091</v>
      </c>
      <c r="L11" s="125" t="s">
        <v>118</v>
      </c>
      <c r="M11" s="128" t="str">
        <f t="shared" si="5"/>
        <v>25BN</v>
      </c>
      <c r="N11" s="128" t="str">
        <f t="shared" si="5"/>
        <v>2832</v>
      </c>
      <c r="O11" s="123">
        <f t="shared" si="4"/>
        <v>21</v>
      </c>
      <c r="P11" s="129" t="str">
        <f t="shared" si="6"/>
        <v>LT Stock</v>
      </c>
    </row>
    <row r="12" spans="1:18" hidden="1" x14ac:dyDescent="0.2">
      <c r="A12" s="88" t="str">
        <f t="shared" si="0"/>
        <v>ES00-AA700-25BN-2832</v>
      </c>
      <c r="B12" s="127">
        <f t="shared" si="1"/>
        <v>225106</v>
      </c>
      <c r="C12" s="127">
        <f t="shared" si="2"/>
        <v>0</v>
      </c>
      <c r="D12" s="123"/>
      <c r="E12" s="123"/>
      <c r="F12" s="88" t="str">
        <f t="shared" si="3"/>
        <v>Recl YE ADIT-LT Stock</v>
      </c>
      <c r="G12" s="123"/>
      <c r="H12" s="123"/>
      <c r="I12" s="123"/>
      <c r="J12" s="124">
        <v>225106</v>
      </c>
      <c r="K12" s="125" t="s">
        <v>538</v>
      </c>
      <c r="L12" s="125" t="s">
        <v>118</v>
      </c>
      <c r="M12" s="128" t="str">
        <f t="shared" si="5"/>
        <v>25BN</v>
      </c>
      <c r="N12" s="128" t="str">
        <f t="shared" si="5"/>
        <v>2832</v>
      </c>
      <c r="O12" s="123">
        <f t="shared" si="4"/>
        <v>21</v>
      </c>
      <c r="P12" s="129" t="str">
        <f t="shared" si="6"/>
        <v>LT Stock</v>
      </c>
    </row>
    <row r="13" spans="1:18" hidden="1" x14ac:dyDescent="0.2">
      <c r="A13" s="88" t="str">
        <f t="shared" si="0"/>
        <v>FE00-AA700-25BN-2832</v>
      </c>
      <c r="B13" s="127">
        <f t="shared" si="1"/>
        <v>55228</v>
      </c>
      <c r="C13" s="127">
        <f t="shared" si="2"/>
        <v>0</v>
      </c>
      <c r="D13" s="123"/>
      <c r="E13" s="123"/>
      <c r="F13" s="88" t="str">
        <f t="shared" si="3"/>
        <v>Recl YE ADIT-LT Stock</v>
      </c>
      <c r="G13" s="123"/>
      <c r="H13" s="123"/>
      <c r="I13" s="123"/>
      <c r="J13" s="124">
        <v>55228</v>
      </c>
      <c r="K13" s="125" t="s">
        <v>376</v>
      </c>
      <c r="L13" s="125" t="s">
        <v>118</v>
      </c>
      <c r="M13" s="128" t="str">
        <f t="shared" si="5"/>
        <v>25BN</v>
      </c>
      <c r="N13" s="128" t="str">
        <f t="shared" si="5"/>
        <v>2832</v>
      </c>
      <c r="O13" s="123">
        <f t="shared" si="4"/>
        <v>21</v>
      </c>
      <c r="P13" s="129" t="str">
        <f t="shared" si="6"/>
        <v>LT Stock</v>
      </c>
    </row>
    <row r="14" spans="1:18" hidden="1" x14ac:dyDescent="0.2">
      <c r="A14" s="88" t="str">
        <f t="shared" si="0"/>
        <v>FF00-AA700-25BN-2832</v>
      </c>
      <c r="B14" s="127">
        <f t="shared" si="1"/>
        <v>13795</v>
      </c>
      <c r="C14" s="127">
        <f t="shared" si="2"/>
        <v>0</v>
      </c>
      <c r="D14" s="123"/>
      <c r="E14" s="123"/>
      <c r="F14" s="88" t="str">
        <f t="shared" si="3"/>
        <v>Recl YE ADIT-LT Stock</v>
      </c>
      <c r="G14" s="123"/>
      <c r="H14" s="123"/>
      <c r="I14" s="123"/>
      <c r="J14" s="124">
        <v>13795</v>
      </c>
      <c r="K14" s="125" t="s">
        <v>1092</v>
      </c>
      <c r="L14" s="125" t="s">
        <v>118</v>
      </c>
      <c r="M14" s="128" t="str">
        <f t="shared" si="5"/>
        <v>25BN</v>
      </c>
      <c r="N14" s="128" t="str">
        <f t="shared" si="5"/>
        <v>2832</v>
      </c>
      <c r="O14" s="123">
        <f t="shared" si="4"/>
        <v>21</v>
      </c>
      <c r="P14" s="129" t="str">
        <f t="shared" si="6"/>
        <v>LT Stock</v>
      </c>
    </row>
    <row r="15" spans="1:18" hidden="1" x14ac:dyDescent="0.2">
      <c r="A15" s="88" t="str">
        <f t="shared" si="0"/>
        <v>FI00-AA700-25BN-2832</v>
      </c>
      <c r="B15" s="127">
        <f t="shared" si="1"/>
        <v>1876</v>
      </c>
      <c r="C15" s="127">
        <f t="shared" si="2"/>
        <v>0</v>
      </c>
      <c r="D15" s="123"/>
      <c r="E15" s="123"/>
      <c r="F15" s="88" t="str">
        <f t="shared" si="3"/>
        <v>Recl YE ADIT-LT Stock</v>
      </c>
      <c r="G15" s="123"/>
      <c r="H15" s="123"/>
      <c r="I15" s="123"/>
      <c r="J15" s="124">
        <v>1876</v>
      </c>
      <c r="K15" s="125" t="s">
        <v>549</v>
      </c>
      <c r="L15" s="125" t="s">
        <v>118</v>
      </c>
      <c r="M15" s="128" t="str">
        <f t="shared" si="5"/>
        <v>25BN</v>
      </c>
      <c r="N15" s="128" t="str">
        <f t="shared" si="5"/>
        <v>2832</v>
      </c>
      <c r="O15" s="123">
        <f t="shared" si="4"/>
        <v>21</v>
      </c>
      <c r="P15" s="129" t="str">
        <f t="shared" si="6"/>
        <v>LT Stock</v>
      </c>
    </row>
    <row r="16" spans="1:18" hidden="1" x14ac:dyDescent="0.2">
      <c r="A16" s="88" t="str">
        <f t="shared" si="0"/>
        <v>FM00-AA700-25BN-2832</v>
      </c>
      <c r="B16" s="127">
        <f t="shared" si="1"/>
        <v>965</v>
      </c>
      <c r="C16" s="127">
        <f t="shared" si="2"/>
        <v>0</v>
      </c>
      <c r="D16" s="123"/>
      <c r="E16" s="123"/>
      <c r="F16" s="88" t="str">
        <f t="shared" si="3"/>
        <v>Recl YE ADIT-LT Stock</v>
      </c>
      <c r="G16" s="123"/>
      <c r="H16" s="123"/>
      <c r="I16" s="123"/>
      <c r="J16" s="124">
        <v>965</v>
      </c>
      <c r="K16" s="125" t="s">
        <v>1093</v>
      </c>
      <c r="L16" s="125" t="s">
        <v>118</v>
      </c>
      <c r="M16" s="128" t="str">
        <f t="shared" si="5"/>
        <v>25BN</v>
      </c>
      <c r="N16" s="128" t="str">
        <f t="shared" si="5"/>
        <v>2832</v>
      </c>
      <c r="O16" s="123">
        <f t="shared" si="4"/>
        <v>21</v>
      </c>
      <c r="P16" s="129" t="str">
        <f t="shared" si="6"/>
        <v>LT Stock</v>
      </c>
    </row>
    <row r="17" spans="1:16" x14ac:dyDescent="0.2">
      <c r="A17" s="88" t="str">
        <f t="shared" si="0"/>
        <v>FN00-AA700-25BN-2832</v>
      </c>
      <c r="B17" s="127">
        <f t="shared" si="1"/>
        <v>117468</v>
      </c>
      <c r="C17" s="127">
        <f t="shared" si="2"/>
        <v>0</v>
      </c>
      <c r="D17" s="123"/>
      <c r="E17" s="123"/>
      <c r="F17" s="88" t="str">
        <f t="shared" si="3"/>
        <v>Recl YE ADIT-LT Stock</v>
      </c>
      <c r="G17" s="123"/>
      <c r="H17" s="123"/>
      <c r="I17" s="123"/>
      <c r="J17" s="124">
        <v>117468</v>
      </c>
      <c r="K17" s="125" t="s">
        <v>541</v>
      </c>
      <c r="L17" s="125" t="s">
        <v>118</v>
      </c>
      <c r="M17" s="128" t="str">
        <f t="shared" si="5"/>
        <v>25BN</v>
      </c>
      <c r="N17" s="128" t="str">
        <f t="shared" si="5"/>
        <v>2832</v>
      </c>
      <c r="O17" s="123">
        <f t="shared" si="4"/>
        <v>21</v>
      </c>
      <c r="P17" s="129" t="str">
        <f t="shared" si="6"/>
        <v>LT Stock</v>
      </c>
    </row>
    <row r="18" spans="1:16" hidden="1" x14ac:dyDescent="0.2">
      <c r="A18" s="88" t="str">
        <f t="shared" si="0"/>
        <v>FT00-AA700-25BN-2832</v>
      </c>
      <c r="B18" s="127">
        <f t="shared" si="1"/>
        <v>1570</v>
      </c>
      <c r="C18" s="127">
        <f t="shared" si="2"/>
        <v>0</v>
      </c>
      <c r="D18" s="123"/>
      <c r="E18" s="123"/>
      <c r="F18" s="88" t="str">
        <f t="shared" si="3"/>
        <v>Recl YE ADIT-LT Stock</v>
      </c>
      <c r="G18" s="123"/>
      <c r="H18" s="123"/>
      <c r="I18" s="123"/>
      <c r="J18" s="124">
        <v>1570</v>
      </c>
      <c r="K18" s="125" t="s">
        <v>543</v>
      </c>
      <c r="L18" s="125" t="s">
        <v>118</v>
      </c>
      <c r="M18" s="128" t="str">
        <f t="shared" si="5"/>
        <v>25BN</v>
      </c>
      <c r="N18" s="128" t="str">
        <f t="shared" si="5"/>
        <v>2832</v>
      </c>
      <c r="O18" s="123">
        <f t="shared" si="4"/>
        <v>21</v>
      </c>
      <c r="P18" s="129" t="str">
        <f t="shared" si="6"/>
        <v>LT Stock</v>
      </c>
    </row>
    <row r="19" spans="1:16" hidden="1" x14ac:dyDescent="0.2">
      <c r="A19" s="88" t="str">
        <f t="shared" si="0"/>
        <v>MD00-AA700-25BN-2832</v>
      </c>
      <c r="B19" s="127">
        <f t="shared" si="1"/>
        <v>20946</v>
      </c>
      <c r="C19" s="127">
        <f t="shared" si="2"/>
        <v>0</v>
      </c>
      <c r="D19" s="123"/>
      <c r="E19" s="123"/>
      <c r="F19" s="88" t="str">
        <f t="shared" si="3"/>
        <v>Recl YE ADIT-LT Stock</v>
      </c>
      <c r="G19" s="123"/>
      <c r="H19" s="123"/>
      <c r="I19" s="123"/>
      <c r="J19" s="124">
        <v>20946</v>
      </c>
      <c r="K19" s="125" t="s">
        <v>32</v>
      </c>
      <c r="L19" s="125" t="s">
        <v>118</v>
      </c>
      <c r="M19" s="128" t="str">
        <f t="shared" si="5"/>
        <v>25BN</v>
      </c>
      <c r="N19" s="128" t="str">
        <f t="shared" si="5"/>
        <v>2832</v>
      </c>
      <c r="O19" s="123">
        <f t="shared" si="4"/>
        <v>21</v>
      </c>
      <c r="P19" s="129" t="str">
        <f t="shared" si="6"/>
        <v>LT Stock</v>
      </c>
    </row>
    <row r="20" spans="1:16" hidden="1" x14ac:dyDescent="0.2">
      <c r="A20" s="88" t="str">
        <f t="shared" si="0"/>
        <v>PC00-AA700-25BN-2832</v>
      </c>
      <c r="B20" s="127">
        <f t="shared" si="1"/>
        <v>28113</v>
      </c>
      <c r="C20" s="127">
        <f t="shared" si="2"/>
        <v>0</v>
      </c>
      <c r="D20" s="123"/>
      <c r="E20" s="123"/>
      <c r="F20" s="88" t="str">
        <f t="shared" si="3"/>
        <v>Recl YE ADIT-LT Stock</v>
      </c>
      <c r="G20" s="123"/>
      <c r="H20" s="123"/>
      <c r="I20" s="123"/>
      <c r="J20" s="124">
        <v>28113</v>
      </c>
      <c r="K20" s="125" t="s">
        <v>1094</v>
      </c>
      <c r="L20" s="125" t="s">
        <v>118</v>
      </c>
      <c r="M20" s="128" t="str">
        <f t="shared" si="5"/>
        <v>25BN</v>
      </c>
      <c r="N20" s="128" t="str">
        <f t="shared" si="5"/>
        <v>2832</v>
      </c>
      <c r="O20" s="123">
        <f t="shared" si="4"/>
        <v>21</v>
      </c>
      <c r="P20" s="129" t="str">
        <f t="shared" si="6"/>
        <v>LT Stock</v>
      </c>
    </row>
    <row r="21" spans="1:16" hidden="1" x14ac:dyDescent="0.2">
      <c r="A21" s="88" t="str">
        <f t="shared" si="0"/>
        <v>PS00-AA700-25BN-2832</v>
      </c>
      <c r="B21" s="127">
        <f t="shared" si="1"/>
        <v>20574</v>
      </c>
      <c r="C21" s="127">
        <f t="shared" si="2"/>
        <v>0</v>
      </c>
      <c r="D21" s="123"/>
      <c r="E21" s="123"/>
      <c r="F21" s="88" t="str">
        <f t="shared" si="3"/>
        <v>Recl YE ADIT-LT Stock</v>
      </c>
      <c r="G21" s="123"/>
      <c r="H21" s="123"/>
      <c r="I21" s="123"/>
      <c r="J21" s="124">
        <v>20574</v>
      </c>
      <c r="K21" s="125" t="s">
        <v>1095</v>
      </c>
      <c r="L21" s="125" t="s">
        <v>118</v>
      </c>
      <c r="M21" s="128" t="str">
        <f t="shared" si="5"/>
        <v>25BN</v>
      </c>
      <c r="N21" s="128" t="str">
        <f t="shared" si="5"/>
        <v>2832</v>
      </c>
      <c r="O21" s="123">
        <f t="shared" si="4"/>
        <v>21</v>
      </c>
      <c r="P21" s="129" t="str">
        <f t="shared" si="6"/>
        <v>LT Stock</v>
      </c>
    </row>
    <row r="22" spans="1:16" hidden="1" x14ac:dyDescent="0.2">
      <c r="A22" s="88" t="str">
        <f t="shared" si="0"/>
        <v>SC00-AA700-25BN-2832</v>
      </c>
      <c r="B22" s="127">
        <f t="shared" si="1"/>
        <v>6386</v>
      </c>
      <c r="C22" s="127">
        <f t="shared" si="2"/>
        <v>0</v>
      </c>
      <c r="D22" s="123"/>
      <c r="E22" s="123"/>
      <c r="F22" s="88" t="str">
        <f t="shared" si="3"/>
        <v>Recl YE ADIT-LT Stock</v>
      </c>
      <c r="G22" s="123"/>
      <c r="H22" s="123"/>
      <c r="I22" s="123"/>
      <c r="J22" s="124">
        <v>6386</v>
      </c>
      <c r="K22" s="125" t="s">
        <v>1096</v>
      </c>
      <c r="L22" s="125" t="s">
        <v>118</v>
      </c>
      <c r="M22" s="128" t="str">
        <f t="shared" si="5"/>
        <v>25BN</v>
      </c>
      <c r="N22" s="128" t="str">
        <f t="shared" si="5"/>
        <v>2832</v>
      </c>
      <c r="O22" s="123">
        <f t="shared" si="4"/>
        <v>21</v>
      </c>
      <c r="P22" s="129" t="str">
        <f t="shared" si="6"/>
        <v>LT Stock</v>
      </c>
    </row>
    <row r="23" spans="1:16" hidden="1" x14ac:dyDescent="0.2">
      <c r="A23" s="88" t="str">
        <f t="shared" si="0"/>
        <v>SG00-AA700-25BN-2832</v>
      </c>
      <c r="B23" s="127">
        <f t="shared" si="1"/>
        <v>29887</v>
      </c>
      <c r="C23" s="127">
        <f t="shared" si="2"/>
        <v>0</v>
      </c>
      <c r="D23" s="123"/>
      <c r="E23" s="123"/>
      <c r="F23" s="88" t="str">
        <f t="shared" si="3"/>
        <v>Recl YE ADIT-LT Stock</v>
      </c>
      <c r="G23" s="123"/>
      <c r="H23" s="123"/>
      <c r="I23" s="123"/>
      <c r="J23" s="124">
        <v>29887</v>
      </c>
      <c r="K23" s="125" t="s">
        <v>1097</v>
      </c>
      <c r="L23" s="125" t="s">
        <v>118</v>
      </c>
      <c r="M23" s="128" t="str">
        <f t="shared" si="5"/>
        <v>25BN</v>
      </c>
      <c r="N23" s="128" t="str">
        <f t="shared" si="5"/>
        <v>2832</v>
      </c>
      <c r="O23" s="123">
        <f t="shared" si="4"/>
        <v>21</v>
      </c>
      <c r="P23" s="129" t="str">
        <f t="shared" si="6"/>
        <v>LT Stock</v>
      </c>
    </row>
    <row r="24" spans="1:16" hidden="1" x14ac:dyDescent="0.2">
      <c r="A24" s="88" t="str">
        <f t="shared" si="0"/>
        <v>SK00-AA700-25BN-2832</v>
      </c>
      <c r="B24" s="127">
        <f t="shared" si="1"/>
        <v>981</v>
      </c>
      <c r="C24" s="127">
        <f t="shared" si="2"/>
        <v>0</v>
      </c>
      <c r="D24" s="123"/>
      <c r="E24" s="123"/>
      <c r="F24" s="88" t="str">
        <f t="shared" si="3"/>
        <v>Recl YE ADIT-LT Stock</v>
      </c>
      <c r="G24" s="123"/>
      <c r="H24" s="123"/>
      <c r="I24" s="123"/>
      <c r="J24" s="124">
        <v>981</v>
      </c>
      <c r="K24" s="125" t="s">
        <v>1098</v>
      </c>
      <c r="L24" s="125" t="s">
        <v>118</v>
      </c>
      <c r="M24" s="128" t="str">
        <f t="shared" si="5"/>
        <v>25BN</v>
      </c>
      <c r="N24" s="128" t="str">
        <f t="shared" si="5"/>
        <v>2832</v>
      </c>
      <c r="O24" s="123">
        <f t="shared" si="4"/>
        <v>21</v>
      </c>
      <c r="P24" s="129" t="str">
        <f t="shared" si="6"/>
        <v>LT Stock</v>
      </c>
    </row>
    <row r="25" spans="1:16" hidden="1" x14ac:dyDescent="0.2">
      <c r="A25" s="88" t="str">
        <f t="shared" si="0"/>
        <v>WC00-AA700-25BN-2832</v>
      </c>
      <c r="B25" s="127">
        <f t="shared" si="1"/>
        <v>24052</v>
      </c>
      <c r="C25" s="127">
        <f t="shared" si="2"/>
        <v>0</v>
      </c>
      <c r="D25" s="123"/>
      <c r="E25" s="123"/>
      <c r="F25" s="88" t="str">
        <f t="shared" si="3"/>
        <v>Recl YE ADIT-LT Stock</v>
      </c>
      <c r="G25" s="123"/>
      <c r="H25" s="123"/>
      <c r="I25" s="123"/>
      <c r="J25" s="124">
        <v>24052</v>
      </c>
      <c r="K25" s="125" t="s">
        <v>18</v>
      </c>
      <c r="L25" s="125" t="s">
        <v>118</v>
      </c>
      <c r="M25" s="128" t="str">
        <f t="shared" ref="M25:N26" si="7">M24</f>
        <v>25BN</v>
      </c>
      <c r="N25" s="128" t="str">
        <f t="shared" si="7"/>
        <v>2832</v>
      </c>
      <c r="O25" s="123">
        <f t="shared" si="4"/>
        <v>21</v>
      </c>
      <c r="P25" s="129" t="str">
        <f t="shared" si="6"/>
        <v>LT Stock</v>
      </c>
    </row>
    <row r="26" spans="1:16" hidden="1" x14ac:dyDescent="0.2">
      <c r="A26" s="88" t="str">
        <f t="shared" si="0"/>
        <v>CU00-AA700-25BN-2832</v>
      </c>
      <c r="B26" s="127">
        <f t="shared" si="1"/>
        <v>0</v>
      </c>
      <c r="C26" s="127">
        <f t="shared" si="2"/>
        <v>717723</v>
      </c>
      <c r="D26" s="123"/>
      <c r="E26" s="123"/>
      <c r="F26" s="88" t="str">
        <f t="shared" si="3"/>
        <v>Recl YE ADIT-LT Stock</v>
      </c>
      <c r="G26" s="123"/>
      <c r="H26" s="123"/>
      <c r="I26" s="123"/>
      <c r="J26" s="130">
        <f>-SUM(J8:J25)</f>
        <v>-717723</v>
      </c>
      <c r="K26" s="125" t="s">
        <v>25</v>
      </c>
      <c r="L26" s="125" t="s">
        <v>118</v>
      </c>
      <c r="M26" s="128" t="str">
        <f t="shared" si="7"/>
        <v>25BN</v>
      </c>
      <c r="N26" s="128" t="str">
        <f t="shared" si="7"/>
        <v>2832</v>
      </c>
      <c r="O26" s="123">
        <f t="shared" si="4"/>
        <v>21</v>
      </c>
      <c r="P26" s="129" t="str">
        <f t="shared" si="6"/>
        <v>LT Stock</v>
      </c>
    </row>
    <row r="27" spans="1:16" hidden="1" x14ac:dyDescent="0.2">
      <c r="A27" s="120" t="str">
        <f t="shared" si="0"/>
        <v>AE01-AA700-25BN-2832</v>
      </c>
      <c r="B27" s="121">
        <f t="shared" si="1"/>
        <v>0</v>
      </c>
      <c r="C27" s="121">
        <f t="shared" si="2"/>
        <v>7044</v>
      </c>
      <c r="D27" s="122"/>
      <c r="E27" s="122"/>
      <c r="F27" s="120" t="str">
        <f t="shared" si="3"/>
        <v>Recl YE ADIT-LT Stock</v>
      </c>
      <c r="G27" s="123"/>
      <c r="H27" s="123"/>
      <c r="I27" s="123"/>
      <c r="J27" s="124">
        <v>-7044</v>
      </c>
      <c r="K27" s="125" t="s">
        <v>1089</v>
      </c>
      <c r="L27" s="125" t="s">
        <v>118</v>
      </c>
      <c r="M27" s="125" t="s">
        <v>48</v>
      </c>
      <c r="N27" s="125" t="s">
        <v>21</v>
      </c>
      <c r="O27" s="123">
        <f t="shared" si="4"/>
        <v>21</v>
      </c>
      <c r="P27" s="126" t="s">
        <v>1090</v>
      </c>
    </row>
    <row r="28" spans="1:16" hidden="1" x14ac:dyDescent="0.2">
      <c r="A28" s="88" t="str">
        <f t="shared" si="0"/>
        <v>CF00-AA700-25BN-2832</v>
      </c>
      <c r="B28" s="127">
        <f t="shared" si="1"/>
        <v>0</v>
      </c>
      <c r="C28" s="127">
        <f t="shared" si="2"/>
        <v>18885</v>
      </c>
      <c r="D28" s="123"/>
      <c r="E28" s="123"/>
      <c r="F28" s="88" t="str">
        <f t="shared" si="3"/>
        <v>Recl YE ADIT-LT Stock</v>
      </c>
      <c r="G28" s="123"/>
      <c r="H28" s="123"/>
      <c r="I28" s="123"/>
      <c r="J28" s="124">
        <v>-18885</v>
      </c>
      <c r="K28" s="125" t="s">
        <v>535</v>
      </c>
      <c r="L28" s="125" t="s">
        <v>118</v>
      </c>
      <c r="M28" s="128" t="str">
        <f t="shared" ref="M28:N43" si="8">M27</f>
        <v>25BN</v>
      </c>
      <c r="N28" s="128" t="str">
        <f t="shared" si="8"/>
        <v>2832</v>
      </c>
      <c r="O28" s="123">
        <f t="shared" si="4"/>
        <v>21</v>
      </c>
      <c r="P28" s="129" t="str">
        <f t="shared" ref="P28:P45" si="9">P27</f>
        <v>LT Stock</v>
      </c>
    </row>
    <row r="29" spans="1:16" hidden="1" x14ac:dyDescent="0.2">
      <c r="A29" s="88" t="str">
        <f t="shared" si="0"/>
        <v>DE00-AA700-25BN-2832</v>
      </c>
      <c r="B29" s="127">
        <f t="shared" si="1"/>
        <v>0</v>
      </c>
      <c r="C29" s="127">
        <f t="shared" si="2"/>
        <v>30313</v>
      </c>
      <c r="D29" s="123"/>
      <c r="E29" s="123"/>
      <c r="F29" s="88" t="str">
        <f t="shared" si="3"/>
        <v>Recl YE ADIT-LT Stock</v>
      </c>
      <c r="G29" s="123"/>
      <c r="H29" s="123"/>
      <c r="I29" s="123"/>
      <c r="J29" s="124">
        <v>-30313</v>
      </c>
      <c r="K29" s="125" t="s">
        <v>71</v>
      </c>
      <c r="L29" s="125" t="s">
        <v>118</v>
      </c>
      <c r="M29" s="128" t="str">
        <f t="shared" si="8"/>
        <v>25BN</v>
      </c>
      <c r="N29" s="128" t="str">
        <f t="shared" si="8"/>
        <v>2832</v>
      </c>
      <c r="O29" s="123">
        <f t="shared" si="4"/>
        <v>21</v>
      </c>
      <c r="P29" s="129" t="str">
        <f t="shared" si="9"/>
        <v>LT Stock</v>
      </c>
    </row>
    <row r="30" spans="1:16" hidden="1" x14ac:dyDescent="0.2">
      <c r="A30" s="88" t="str">
        <f t="shared" si="0"/>
        <v>EF00-AA700-25BN-2832</v>
      </c>
      <c r="B30" s="127">
        <f t="shared" si="1"/>
        <v>0</v>
      </c>
      <c r="C30" s="127">
        <f t="shared" si="2"/>
        <v>9155</v>
      </c>
      <c r="D30" s="123"/>
      <c r="E30" s="123"/>
      <c r="F30" s="88" t="str">
        <f t="shared" si="3"/>
        <v>Recl YE ADIT-LT Stock</v>
      </c>
      <c r="G30" s="123"/>
      <c r="H30" s="123"/>
      <c r="I30" s="123"/>
      <c r="J30" s="124">
        <v>-9155</v>
      </c>
      <c r="K30" s="125" t="s">
        <v>1091</v>
      </c>
      <c r="L30" s="125" t="s">
        <v>118</v>
      </c>
      <c r="M30" s="128" t="str">
        <f t="shared" si="8"/>
        <v>25BN</v>
      </c>
      <c r="N30" s="128" t="str">
        <f t="shared" si="8"/>
        <v>2832</v>
      </c>
      <c r="O30" s="123">
        <f t="shared" si="4"/>
        <v>21</v>
      </c>
      <c r="P30" s="129" t="str">
        <f t="shared" si="9"/>
        <v>LT Stock</v>
      </c>
    </row>
    <row r="31" spans="1:16" hidden="1" x14ac:dyDescent="0.2">
      <c r="A31" s="88" t="str">
        <f t="shared" si="0"/>
        <v>ES00-AA700-25BN-2832</v>
      </c>
      <c r="B31" s="127">
        <f t="shared" si="1"/>
        <v>0</v>
      </c>
      <c r="C31" s="127">
        <f t="shared" si="2"/>
        <v>86203</v>
      </c>
      <c r="D31" s="123"/>
      <c r="E31" s="123"/>
      <c r="F31" s="88" t="str">
        <f t="shared" si="3"/>
        <v>Recl YE ADIT-LT Stock</v>
      </c>
      <c r="G31" s="123"/>
      <c r="H31" s="123"/>
      <c r="I31" s="123"/>
      <c r="J31" s="124">
        <v>-86203</v>
      </c>
      <c r="K31" s="125" t="s">
        <v>538</v>
      </c>
      <c r="L31" s="125" t="s">
        <v>118</v>
      </c>
      <c r="M31" s="128" t="str">
        <f t="shared" si="8"/>
        <v>25BN</v>
      </c>
      <c r="N31" s="128" t="str">
        <f t="shared" si="8"/>
        <v>2832</v>
      </c>
      <c r="O31" s="123">
        <f t="shared" si="4"/>
        <v>21</v>
      </c>
      <c r="P31" s="129" t="str">
        <f t="shared" si="9"/>
        <v>LT Stock</v>
      </c>
    </row>
    <row r="32" spans="1:16" hidden="1" x14ac:dyDescent="0.2">
      <c r="A32" s="88" t="str">
        <f t="shared" si="0"/>
        <v>FE00-AA700-25BN-2832</v>
      </c>
      <c r="B32" s="127">
        <f t="shared" si="1"/>
        <v>0</v>
      </c>
      <c r="C32" s="127">
        <f t="shared" si="2"/>
        <v>21149</v>
      </c>
      <c r="D32" s="123"/>
      <c r="E32" s="123"/>
      <c r="F32" s="88" t="str">
        <f t="shared" si="3"/>
        <v>Recl YE ADIT-LT Stock</v>
      </c>
      <c r="G32" s="123"/>
      <c r="H32" s="123"/>
      <c r="I32" s="123"/>
      <c r="J32" s="124">
        <v>-21149</v>
      </c>
      <c r="K32" s="125" t="s">
        <v>376</v>
      </c>
      <c r="L32" s="125" t="s">
        <v>118</v>
      </c>
      <c r="M32" s="128" t="str">
        <f t="shared" si="8"/>
        <v>25BN</v>
      </c>
      <c r="N32" s="128" t="str">
        <f t="shared" si="8"/>
        <v>2832</v>
      </c>
      <c r="O32" s="123">
        <f t="shared" si="4"/>
        <v>21</v>
      </c>
      <c r="P32" s="129" t="str">
        <f t="shared" si="9"/>
        <v>LT Stock</v>
      </c>
    </row>
    <row r="33" spans="1:18" hidden="1" x14ac:dyDescent="0.2">
      <c r="A33" s="88" t="str">
        <f t="shared" si="0"/>
        <v>FF00-AA700-25BN-2832</v>
      </c>
      <c r="B33" s="127">
        <f t="shared" si="1"/>
        <v>0</v>
      </c>
      <c r="C33" s="127">
        <f t="shared" si="2"/>
        <v>5283</v>
      </c>
      <c r="D33" s="123"/>
      <c r="E33" s="123"/>
      <c r="F33" s="88" t="str">
        <f t="shared" si="3"/>
        <v>Recl YE ADIT-LT Stock</v>
      </c>
      <c r="G33" s="123"/>
      <c r="H33" s="123"/>
      <c r="I33" s="123"/>
      <c r="J33" s="124">
        <v>-5283</v>
      </c>
      <c r="K33" s="125" t="s">
        <v>1092</v>
      </c>
      <c r="L33" s="125" t="s">
        <v>118</v>
      </c>
      <c r="M33" s="128" t="str">
        <f t="shared" si="8"/>
        <v>25BN</v>
      </c>
      <c r="N33" s="128" t="str">
        <f t="shared" si="8"/>
        <v>2832</v>
      </c>
      <c r="O33" s="123">
        <f t="shared" si="4"/>
        <v>21</v>
      </c>
      <c r="P33" s="129" t="str">
        <f t="shared" si="9"/>
        <v>LT Stock</v>
      </c>
    </row>
    <row r="34" spans="1:18" hidden="1" x14ac:dyDescent="0.2">
      <c r="A34" s="88" t="str">
        <f t="shared" si="0"/>
        <v>FI00-AA700-25BN-2832</v>
      </c>
      <c r="B34" s="127">
        <f t="shared" si="1"/>
        <v>0</v>
      </c>
      <c r="C34" s="127">
        <f t="shared" si="2"/>
        <v>718</v>
      </c>
      <c r="D34" s="123"/>
      <c r="E34" s="123"/>
      <c r="F34" s="88" t="str">
        <f t="shared" si="3"/>
        <v>Recl YE ADIT-LT Stock</v>
      </c>
      <c r="G34" s="123"/>
      <c r="H34" s="123"/>
      <c r="I34" s="123"/>
      <c r="J34" s="124">
        <v>-718</v>
      </c>
      <c r="K34" s="125" t="s">
        <v>549</v>
      </c>
      <c r="L34" s="125" t="s">
        <v>118</v>
      </c>
      <c r="M34" s="128" t="str">
        <f t="shared" si="8"/>
        <v>25BN</v>
      </c>
      <c r="N34" s="128" t="str">
        <f t="shared" si="8"/>
        <v>2832</v>
      </c>
      <c r="O34" s="123">
        <f t="shared" si="4"/>
        <v>21</v>
      </c>
      <c r="P34" s="129" t="str">
        <f t="shared" si="9"/>
        <v>LT Stock</v>
      </c>
    </row>
    <row r="35" spans="1:18" hidden="1" x14ac:dyDescent="0.2">
      <c r="A35" s="88" t="str">
        <f t="shared" si="0"/>
        <v>FM00-AA700-25BN-2832</v>
      </c>
      <c r="B35" s="127">
        <f t="shared" si="1"/>
        <v>0</v>
      </c>
      <c r="C35" s="127">
        <f t="shared" si="2"/>
        <v>370</v>
      </c>
      <c r="D35" s="123"/>
      <c r="E35" s="123"/>
      <c r="F35" s="88" t="str">
        <f t="shared" si="3"/>
        <v>Recl YE ADIT-LT Stock</v>
      </c>
      <c r="G35" s="123"/>
      <c r="H35" s="123"/>
      <c r="I35" s="123"/>
      <c r="J35" s="124">
        <v>-370</v>
      </c>
      <c r="K35" s="125" t="s">
        <v>1093</v>
      </c>
      <c r="L35" s="125" t="s">
        <v>118</v>
      </c>
      <c r="M35" s="128" t="str">
        <f t="shared" si="8"/>
        <v>25BN</v>
      </c>
      <c r="N35" s="128" t="str">
        <f t="shared" si="8"/>
        <v>2832</v>
      </c>
      <c r="O35" s="123">
        <f t="shared" si="4"/>
        <v>21</v>
      </c>
      <c r="P35" s="129" t="str">
        <f t="shared" si="9"/>
        <v>LT Stock</v>
      </c>
    </row>
    <row r="36" spans="1:18" x14ac:dyDescent="0.2">
      <c r="A36" s="88" t="str">
        <f t="shared" si="0"/>
        <v>FN00-AA700-25BN-2832</v>
      </c>
      <c r="B36" s="127">
        <f t="shared" si="1"/>
        <v>0</v>
      </c>
      <c r="C36" s="127">
        <f t="shared" si="2"/>
        <v>44984</v>
      </c>
      <c r="D36" s="123"/>
      <c r="E36" s="123"/>
      <c r="F36" s="88" t="str">
        <f t="shared" si="3"/>
        <v>Recl YE ADIT-LT Stock</v>
      </c>
      <c r="G36" s="123"/>
      <c r="H36" s="123"/>
      <c r="I36" s="123"/>
      <c r="J36" s="124">
        <v>-44984</v>
      </c>
      <c r="K36" s="125" t="s">
        <v>541</v>
      </c>
      <c r="L36" s="125" t="s">
        <v>118</v>
      </c>
      <c r="M36" s="128" t="str">
        <f t="shared" si="8"/>
        <v>25BN</v>
      </c>
      <c r="N36" s="128" t="str">
        <f t="shared" si="8"/>
        <v>2832</v>
      </c>
      <c r="O36" s="123">
        <f t="shared" si="4"/>
        <v>21</v>
      </c>
      <c r="P36" s="129" t="str">
        <f t="shared" si="9"/>
        <v>LT Stock</v>
      </c>
    </row>
    <row r="37" spans="1:18" hidden="1" x14ac:dyDescent="0.2">
      <c r="A37" s="88" t="str">
        <f t="shared" si="0"/>
        <v>FT00-AA700-25BN-2832</v>
      </c>
      <c r="B37" s="127">
        <f t="shared" si="1"/>
        <v>0</v>
      </c>
      <c r="C37" s="127">
        <f t="shared" si="2"/>
        <v>601</v>
      </c>
      <c r="D37" s="123"/>
      <c r="E37" s="123"/>
      <c r="F37" s="88" t="str">
        <f t="shared" si="3"/>
        <v>Recl YE ADIT-LT Stock</v>
      </c>
      <c r="G37" s="123"/>
      <c r="H37" s="123"/>
      <c r="I37" s="123"/>
      <c r="J37" s="124">
        <v>-601</v>
      </c>
      <c r="K37" s="125" t="s">
        <v>543</v>
      </c>
      <c r="L37" s="125" t="s">
        <v>118</v>
      </c>
      <c r="M37" s="128" t="str">
        <f t="shared" si="8"/>
        <v>25BN</v>
      </c>
      <c r="N37" s="128" t="str">
        <f t="shared" si="8"/>
        <v>2832</v>
      </c>
      <c r="O37" s="123">
        <f t="shared" si="4"/>
        <v>21</v>
      </c>
      <c r="P37" s="129" t="str">
        <f t="shared" si="9"/>
        <v>LT Stock</v>
      </c>
    </row>
    <row r="38" spans="1:18" hidden="1" x14ac:dyDescent="0.2">
      <c r="A38" s="88" t="str">
        <f t="shared" si="0"/>
        <v>MD00-AA700-25BN-2832</v>
      </c>
      <c r="B38" s="127">
        <f t="shared" si="1"/>
        <v>0</v>
      </c>
      <c r="C38" s="127">
        <f t="shared" si="2"/>
        <v>8021</v>
      </c>
      <c r="D38" s="123"/>
      <c r="E38" s="123"/>
      <c r="F38" s="88" t="str">
        <f t="shared" si="3"/>
        <v>Recl YE ADIT-LT Stock</v>
      </c>
      <c r="G38" s="123"/>
      <c r="H38" s="123"/>
      <c r="I38" s="123"/>
      <c r="J38" s="124">
        <v>-8021</v>
      </c>
      <c r="K38" s="125" t="s">
        <v>32</v>
      </c>
      <c r="L38" s="125" t="s">
        <v>118</v>
      </c>
      <c r="M38" s="128" t="str">
        <f t="shared" si="8"/>
        <v>25BN</v>
      </c>
      <c r="N38" s="128" t="str">
        <f t="shared" si="8"/>
        <v>2832</v>
      </c>
      <c r="O38" s="123">
        <f t="shared" si="4"/>
        <v>21</v>
      </c>
      <c r="P38" s="129" t="str">
        <f t="shared" si="9"/>
        <v>LT Stock</v>
      </c>
    </row>
    <row r="39" spans="1:18" hidden="1" x14ac:dyDescent="0.2">
      <c r="A39" s="88" t="str">
        <f t="shared" si="0"/>
        <v>PC00-AA700-25BN-2832</v>
      </c>
      <c r="B39" s="127">
        <f t="shared" si="1"/>
        <v>0</v>
      </c>
      <c r="C39" s="127">
        <f t="shared" si="2"/>
        <v>10766</v>
      </c>
      <c r="D39" s="123"/>
      <c r="E39" s="123"/>
      <c r="F39" s="88" t="str">
        <f t="shared" si="3"/>
        <v>Recl YE ADIT-LT Stock</v>
      </c>
      <c r="G39" s="123"/>
      <c r="H39" s="123"/>
      <c r="I39" s="123"/>
      <c r="J39" s="124">
        <v>-10766</v>
      </c>
      <c r="K39" s="125" t="s">
        <v>1094</v>
      </c>
      <c r="L39" s="125" t="s">
        <v>118</v>
      </c>
      <c r="M39" s="128" t="str">
        <f t="shared" si="8"/>
        <v>25BN</v>
      </c>
      <c r="N39" s="128" t="str">
        <f t="shared" si="8"/>
        <v>2832</v>
      </c>
      <c r="O39" s="123">
        <f t="shared" si="4"/>
        <v>21</v>
      </c>
      <c r="P39" s="129" t="str">
        <f t="shared" si="9"/>
        <v>LT Stock</v>
      </c>
    </row>
    <row r="40" spans="1:18" hidden="1" x14ac:dyDescent="0.2">
      <c r="A40" s="88" t="str">
        <f t="shared" si="0"/>
        <v>PS00-AA700-25BN-2832</v>
      </c>
      <c r="B40" s="127">
        <f t="shared" si="1"/>
        <v>0</v>
      </c>
      <c r="C40" s="127">
        <f t="shared" si="2"/>
        <v>7878</v>
      </c>
      <c r="D40" s="123"/>
      <c r="E40" s="123"/>
      <c r="F40" s="88" t="str">
        <f t="shared" si="3"/>
        <v>Recl YE ADIT-LT Stock</v>
      </c>
      <c r="G40" s="123"/>
      <c r="H40" s="123"/>
      <c r="I40" s="123"/>
      <c r="J40" s="124">
        <v>-7878</v>
      </c>
      <c r="K40" s="125" t="s">
        <v>1095</v>
      </c>
      <c r="L40" s="125" t="s">
        <v>118</v>
      </c>
      <c r="M40" s="128" t="str">
        <f t="shared" si="8"/>
        <v>25BN</v>
      </c>
      <c r="N40" s="128" t="str">
        <f t="shared" si="8"/>
        <v>2832</v>
      </c>
      <c r="O40" s="123">
        <f t="shared" si="4"/>
        <v>21</v>
      </c>
      <c r="P40" s="129" t="str">
        <f t="shared" si="9"/>
        <v>LT Stock</v>
      </c>
    </row>
    <row r="41" spans="1:18" hidden="1" x14ac:dyDescent="0.2">
      <c r="A41" s="88" t="str">
        <f t="shared" si="0"/>
        <v>SC00-AA700-25BN-2832</v>
      </c>
      <c r="B41" s="127">
        <f t="shared" si="1"/>
        <v>0</v>
      </c>
      <c r="C41" s="127">
        <f t="shared" si="2"/>
        <v>2446</v>
      </c>
      <c r="D41" s="123"/>
      <c r="E41" s="123"/>
      <c r="F41" s="88" t="str">
        <f t="shared" si="3"/>
        <v>Recl YE ADIT-LT Stock</v>
      </c>
      <c r="G41" s="123"/>
      <c r="H41" s="123"/>
      <c r="I41" s="123"/>
      <c r="J41" s="124">
        <v>-2446</v>
      </c>
      <c r="K41" s="125" t="s">
        <v>1096</v>
      </c>
      <c r="L41" s="125" t="s">
        <v>118</v>
      </c>
      <c r="M41" s="128" t="str">
        <f t="shared" si="8"/>
        <v>25BN</v>
      </c>
      <c r="N41" s="128" t="str">
        <f t="shared" si="8"/>
        <v>2832</v>
      </c>
      <c r="O41" s="123">
        <f t="shared" si="4"/>
        <v>21</v>
      </c>
      <c r="P41" s="129" t="str">
        <f t="shared" si="9"/>
        <v>LT Stock</v>
      </c>
    </row>
    <row r="42" spans="1:18" hidden="1" x14ac:dyDescent="0.2">
      <c r="A42" s="88" t="str">
        <f t="shared" si="0"/>
        <v>SG00-AA700-25BN-2832</v>
      </c>
      <c r="B42" s="127">
        <f t="shared" si="1"/>
        <v>0</v>
      </c>
      <c r="C42" s="127">
        <f t="shared" si="2"/>
        <v>11445</v>
      </c>
      <c r="D42" s="123"/>
      <c r="E42" s="123"/>
      <c r="F42" s="88" t="str">
        <f t="shared" si="3"/>
        <v>Recl YE ADIT-LT Stock</v>
      </c>
      <c r="G42" s="123"/>
      <c r="H42" s="123"/>
      <c r="I42" s="123"/>
      <c r="J42" s="124">
        <v>-11445</v>
      </c>
      <c r="K42" s="125" t="s">
        <v>1097</v>
      </c>
      <c r="L42" s="125" t="s">
        <v>118</v>
      </c>
      <c r="M42" s="128" t="str">
        <f t="shared" si="8"/>
        <v>25BN</v>
      </c>
      <c r="N42" s="128" t="str">
        <f t="shared" si="8"/>
        <v>2832</v>
      </c>
      <c r="O42" s="123">
        <f t="shared" si="4"/>
        <v>21</v>
      </c>
      <c r="P42" s="129" t="str">
        <f t="shared" si="9"/>
        <v>LT Stock</v>
      </c>
    </row>
    <row r="43" spans="1:18" hidden="1" x14ac:dyDescent="0.2">
      <c r="A43" s="88" t="str">
        <f t="shared" si="0"/>
        <v>SK00-AA700-25BN-2832</v>
      </c>
      <c r="B43" s="127">
        <f t="shared" si="1"/>
        <v>0</v>
      </c>
      <c r="C43" s="127">
        <f t="shared" si="2"/>
        <v>376</v>
      </c>
      <c r="D43" s="123"/>
      <c r="E43" s="123"/>
      <c r="F43" s="88" t="str">
        <f t="shared" si="3"/>
        <v>Recl YE ADIT-LT Stock</v>
      </c>
      <c r="G43" s="123"/>
      <c r="H43" s="123"/>
      <c r="I43" s="123"/>
      <c r="J43" s="124">
        <v>-376</v>
      </c>
      <c r="K43" s="125" t="s">
        <v>1098</v>
      </c>
      <c r="L43" s="125" t="s">
        <v>118</v>
      </c>
      <c r="M43" s="128" t="str">
        <f t="shared" si="8"/>
        <v>25BN</v>
      </c>
      <c r="N43" s="128" t="str">
        <f t="shared" si="8"/>
        <v>2832</v>
      </c>
      <c r="O43" s="123">
        <f t="shared" si="4"/>
        <v>21</v>
      </c>
      <c r="P43" s="129" t="str">
        <f t="shared" si="9"/>
        <v>LT Stock</v>
      </c>
    </row>
    <row r="44" spans="1:18" hidden="1" x14ac:dyDescent="0.2">
      <c r="A44" s="88" t="str">
        <f t="shared" si="0"/>
        <v>WC00-AA700-25BN-2832</v>
      </c>
      <c r="B44" s="127">
        <f t="shared" si="1"/>
        <v>0</v>
      </c>
      <c r="C44" s="127">
        <f t="shared" si="2"/>
        <v>9211</v>
      </c>
      <c r="D44" s="123"/>
      <c r="E44" s="123"/>
      <c r="F44" s="88" t="str">
        <f t="shared" si="3"/>
        <v>Recl YE ADIT-LT Stock</v>
      </c>
      <c r="G44" s="123"/>
      <c r="H44" s="123"/>
      <c r="I44" s="123"/>
      <c r="J44" s="124">
        <v>-9211</v>
      </c>
      <c r="K44" s="125" t="s">
        <v>18</v>
      </c>
      <c r="L44" s="125" t="s">
        <v>118</v>
      </c>
      <c r="M44" s="128" t="str">
        <f t="shared" ref="M44:N45" si="10">M43</f>
        <v>25BN</v>
      </c>
      <c r="N44" s="128" t="str">
        <f t="shared" si="10"/>
        <v>2832</v>
      </c>
      <c r="O44" s="123">
        <f t="shared" si="4"/>
        <v>21</v>
      </c>
      <c r="P44" s="129" t="str">
        <f t="shared" si="9"/>
        <v>LT Stock</v>
      </c>
    </row>
    <row r="45" spans="1:18" hidden="1" x14ac:dyDescent="0.2">
      <c r="A45" s="88" t="str">
        <f t="shared" si="0"/>
        <v>CU00-AA700-25BN-2832</v>
      </c>
      <c r="B45" s="127">
        <f t="shared" si="1"/>
        <v>274848</v>
      </c>
      <c r="C45" s="127">
        <f t="shared" si="2"/>
        <v>0</v>
      </c>
      <c r="D45" s="123"/>
      <c r="E45" s="123"/>
      <c r="F45" s="88" t="str">
        <f t="shared" si="3"/>
        <v>Recl YE ADIT-LT Stock</v>
      </c>
      <c r="G45" s="123"/>
      <c r="H45" s="123"/>
      <c r="I45" s="123"/>
      <c r="J45" s="130">
        <f>-SUM(J27:J44)</f>
        <v>274848</v>
      </c>
      <c r="K45" s="125" t="s">
        <v>25</v>
      </c>
      <c r="L45" s="125" t="s">
        <v>118</v>
      </c>
      <c r="M45" s="128" t="str">
        <f t="shared" si="10"/>
        <v>25BN</v>
      </c>
      <c r="N45" s="128" t="str">
        <f t="shared" si="10"/>
        <v>2832</v>
      </c>
      <c r="O45" s="123">
        <f t="shared" si="4"/>
        <v>21</v>
      </c>
      <c r="P45" s="129" t="str">
        <f t="shared" si="9"/>
        <v>LT Stock</v>
      </c>
    </row>
    <row r="46" spans="1:18" ht="6" customHeight="1" x14ac:dyDescent="0.2"/>
    <row r="47" spans="1:18" ht="13.5" thickBot="1" x14ac:dyDescent="0.25">
      <c r="A47" s="109" t="s">
        <v>1099</v>
      </c>
      <c r="B47" s="131">
        <f>SUBTOTAL(9,B8:B46)</f>
        <v>117468</v>
      </c>
      <c r="C47" s="131">
        <f>SUBTOTAL(9,C8:C46)</f>
        <v>44984</v>
      </c>
      <c r="J47" s="131">
        <f>SUBTOTAL(9,J8:J46)</f>
        <v>72484</v>
      </c>
      <c r="K47" s="132"/>
      <c r="L47" s="97"/>
      <c r="M47" s="97"/>
      <c r="N47" s="98"/>
      <c r="O47" s="133">
        <f>SUBTOTAL(3,O8:O46)</f>
        <v>2</v>
      </c>
      <c r="P47" s="131"/>
      <c r="Q47" s="131"/>
      <c r="R47" s="131"/>
    </row>
    <row r="48" spans="1:18" ht="6" customHeight="1" x14ac:dyDescent="0.2"/>
    <row r="49" spans="1:19" x14ac:dyDescent="0.2">
      <c r="A49" s="94" t="s">
        <v>1100</v>
      </c>
      <c r="C49" s="93">
        <f>B47-C47</f>
        <v>72484</v>
      </c>
      <c r="J49" s="93">
        <v>72484</v>
      </c>
    </row>
    <row r="55" spans="1:19" x14ac:dyDescent="0.2">
      <c r="A55" s="134" t="s">
        <v>1101</v>
      </c>
      <c r="B55" s="127">
        <f>ROUND(IF($J55&gt;0,$J55,0),2)</f>
        <v>0</v>
      </c>
      <c r="C55" s="127">
        <f>ROUND(IF($J55&lt;0,-$J55,0),2)</f>
        <v>0</v>
      </c>
      <c r="D55" s="134"/>
      <c r="E55" s="135"/>
      <c r="F55" s="134"/>
      <c r="G55" s="136"/>
      <c r="H55" s="136"/>
      <c r="I55" s="136"/>
      <c r="J55" s="137">
        <v>0</v>
      </c>
      <c r="K55" s="138" t="str">
        <f>LEFT($A55,4)</f>
        <v>cccc</v>
      </c>
      <c r="L55" s="138" t="str">
        <f>MID($A55,6,5)</f>
        <v>ddddd</v>
      </c>
      <c r="M55" s="138" t="str">
        <f>MID($A55,12,4)</f>
        <v>nnnn</v>
      </c>
      <c r="N55" s="138" t="str">
        <f>RIGHT($A55,4)</f>
        <v>aaaa</v>
      </c>
      <c r="O55" s="136">
        <f>LEN(F55)</f>
        <v>0</v>
      </c>
      <c r="S55" s="94" t="s">
        <v>1102</v>
      </c>
    </row>
  </sheetData>
  <autoFilter ref="A7:R45">
    <filterColumn colId="10">
      <filters>
        <filter val="FN00"/>
      </filters>
    </filterColumn>
  </autoFilter>
  <conditionalFormatting sqref="M3">
    <cfRule type="cellIs" dxfId="10" priority="8" stopIfTrue="1" operator="greaterThan">
      <formula>30</formula>
    </cfRule>
  </conditionalFormatting>
  <conditionalFormatting sqref="O55">
    <cfRule type="cellIs" dxfId="9" priority="7" stopIfTrue="1" operator="greaterThan">
      <formula>40</formula>
    </cfRule>
  </conditionalFormatting>
  <conditionalFormatting sqref="O8:O9">
    <cfRule type="cellIs" dxfId="8" priority="6" stopIfTrue="1" operator="greaterThan">
      <formula>40</formula>
    </cfRule>
  </conditionalFormatting>
  <conditionalFormatting sqref="O10 O19:O26">
    <cfRule type="cellIs" dxfId="7" priority="5" stopIfTrue="1" operator="greaterThan">
      <formula>40</formula>
    </cfRule>
  </conditionalFormatting>
  <conditionalFormatting sqref="O11:O18">
    <cfRule type="cellIs" dxfId="6" priority="4" stopIfTrue="1" operator="greaterThan">
      <formula>40</formula>
    </cfRule>
  </conditionalFormatting>
  <conditionalFormatting sqref="O27:O28">
    <cfRule type="cellIs" dxfId="5" priority="3" stopIfTrue="1" operator="greaterThan">
      <formula>40</formula>
    </cfRule>
  </conditionalFormatting>
  <conditionalFormatting sqref="O29 O38:O45">
    <cfRule type="cellIs" dxfId="4" priority="2" stopIfTrue="1" operator="greaterThan">
      <formula>40</formula>
    </cfRule>
  </conditionalFormatting>
  <conditionalFormatting sqref="O30:O37">
    <cfRule type="cellIs" dxfId="3" priority="1" stopIfTrue="1" operator="greaterThan">
      <formula>40</formula>
    </cfRule>
  </conditionalFormatting>
  <printOptions gridLines="1"/>
  <pageMargins left="0.75" right="0.75" top="1" bottom="1" header="0.5" footer="0.5"/>
  <pageSetup scale="75" fitToHeight="0" orientation="portrait" r:id="rId1"/>
  <headerFooter alignWithMargins="0">
    <oddFooter>&amp;L&amp;F &amp;A&amp;CPage &amp;P of 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91"/>
  <sheetViews>
    <sheetView workbookViewId="0"/>
  </sheetViews>
  <sheetFormatPr defaultRowHeight="12.75" x14ac:dyDescent="0.2"/>
  <cols>
    <col min="1" max="1" width="23" style="94" customWidth="1"/>
    <col min="2" max="2" width="14.5703125" style="93" customWidth="1"/>
    <col min="3" max="3" width="12.7109375" style="93" customWidth="1"/>
    <col min="4" max="4" width="13.5703125" style="94" customWidth="1"/>
    <col min="5" max="5" width="15.5703125" style="94" bestFit="1" customWidth="1"/>
    <col min="6" max="6" width="40.7109375" style="94" customWidth="1"/>
    <col min="7" max="9" width="1.7109375" style="94" customWidth="1"/>
    <col min="10" max="10" width="12.7109375" style="93" customWidth="1"/>
    <col min="11" max="14" width="7.7109375" style="99" customWidth="1"/>
    <col min="15" max="15" width="7.7109375" style="94" customWidth="1"/>
    <col min="16" max="18" width="10.7109375" style="94" customWidth="1"/>
    <col min="19" max="16384" width="9.140625" style="94"/>
  </cols>
  <sheetData>
    <row r="1" spans="1:18" ht="18" customHeight="1" x14ac:dyDescent="0.35">
      <c r="A1" s="91" t="s">
        <v>1057</v>
      </c>
      <c r="B1" s="92" t="s">
        <v>25</v>
      </c>
      <c r="E1" s="91" t="s">
        <v>1058</v>
      </c>
      <c r="F1" s="95"/>
      <c r="J1" s="96">
        <f>SUBTOTAL(9,B8:B82)</f>
        <v>112738</v>
      </c>
      <c r="K1" s="97" t="s">
        <v>1059</v>
      </c>
      <c r="L1" s="98"/>
    </row>
    <row r="2" spans="1:18" ht="18" customHeight="1" x14ac:dyDescent="0.35">
      <c r="A2" s="91" t="s">
        <v>1060</v>
      </c>
      <c r="B2" s="92"/>
      <c r="E2" s="91" t="s">
        <v>1061</v>
      </c>
      <c r="F2" s="100"/>
      <c r="J2" s="101" t="s">
        <v>1062</v>
      </c>
    </row>
    <row r="3" spans="1:18" ht="18" customHeight="1" x14ac:dyDescent="0.35">
      <c r="A3" s="91" t="s">
        <v>1063</v>
      </c>
      <c r="B3" s="102" t="s">
        <v>1103</v>
      </c>
      <c r="E3" s="91" t="s">
        <v>1065</v>
      </c>
      <c r="F3" s="100"/>
      <c r="J3" s="103">
        <f>SUBTOTAL(9,J8:J82)</f>
        <v>84165</v>
      </c>
      <c r="K3" s="104">
        <f>SUBTOTAL(3,K8:K82)</f>
        <v>4</v>
      </c>
      <c r="L3" s="105" t="s">
        <v>1066</v>
      </c>
      <c r="M3" s="106">
        <f>LEN(B3)</f>
        <v>19</v>
      </c>
      <c r="N3" s="107" t="s">
        <v>1067</v>
      </c>
      <c r="O3" s="108"/>
      <c r="P3" s="109"/>
      <c r="Q3" s="109"/>
    </row>
    <row r="4" spans="1:18" ht="18" customHeight="1" thickBot="1" x14ac:dyDescent="0.4">
      <c r="A4" s="91" t="s">
        <v>1068</v>
      </c>
      <c r="B4" s="92" t="s">
        <v>41</v>
      </c>
      <c r="E4" s="91" t="s">
        <v>1069</v>
      </c>
      <c r="F4" s="100"/>
    </row>
    <row r="5" spans="1:18" ht="18" customHeight="1" thickBot="1" x14ac:dyDescent="0.35">
      <c r="A5" s="91" t="s">
        <v>1070</v>
      </c>
      <c r="B5" s="110">
        <v>43190</v>
      </c>
      <c r="F5" s="111" t="str">
        <f>IF(J5="Y","&gt; &gt; &gt; &gt;  REVERSING  &lt; &lt; &lt; &lt;    ","")</f>
        <v/>
      </c>
      <c r="J5" s="112" t="s">
        <v>1071</v>
      </c>
      <c r="K5" s="113" t="s">
        <v>1072</v>
      </c>
      <c r="L5" s="114"/>
      <c r="M5" s="115"/>
    </row>
    <row r="6" spans="1:18" ht="6" customHeight="1" x14ac:dyDescent="0.2"/>
    <row r="7" spans="1:18" ht="25.5" x14ac:dyDescent="0.2">
      <c r="A7" s="116" t="s">
        <v>1073</v>
      </c>
      <c r="B7" s="117" t="s">
        <v>1074</v>
      </c>
      <c r="C7" s="117" t="s">
        <v>1075</v>
      </c>
      <c r="D7" s="116" t="s">
        <v>1076</v>
      </c>
      <c r="E7" s="116" t="s">
        <v>1077</v>
      </c>
      <c r="F7" s="116" t="s">
        <v>10</v>
      </c>
      <c r="G7" s="118" t="s">
        <v>1078</v>
      </c>
      <c r="H7" s="118" t="s">
        <v>1079</v>
      </c>
      <c r="I7" s="118" t="s">
        <v>1080</v>
      </c>
      <c r="J7" s="117" t="s">
        <v>9</v>
      </c>
      <c r="K7" s="119" t="s">
        <v>1081</v>
      </c>
      <c r="L7" s="119" t="s">
        <v>1082</v>
      </c>
      <c r="M7" s="119" t="s">
        <v>1083</v>
      </c>
      <c r="N7" s="119" t="s">
        <v>1084</v>
      </c>
      <c r="O7" s="119" t="s">
        <v>1085</v>
      </c>
      <c r="P7" s="119" t="s">
        <v>1086</v>
      </c>
      <c r="Q7" s="119" t="s">
        <v>1087</v>
      </c>
      <c r="R7" s="119" t="s">
        <v>1088</v>
      </c>
    </row>
    <row r="8" spans="1:18" hidden="1" x14ac:dyDescent="0.2">
      <c r="A8" s="139" t="str">
        <f t="shared" ref="A8:A71" si="0">UPPER(K8&amp;"-"&amp;L8&amp;"-"&amp;M8&amp;"-"&amp;N8)</f>
        <v>AE01-AA700-8500-4101</v>
      </c>
      <c r="B8" s="140">
        <f t="shared" ref="B8:B71" si="1">ROUND(IF($J8&gt;0,$J8,0),2)</f>
        <v>12263</v>
      </c>
      <c r="C8" s="140">
        <f t="shared" ref="C8:C71" si="2">ROUND(IF($J8&lt;0,-$J8,0),2)</f>
        <v>0</v>
      </c>
      <c r="D8" s="141"/>
      <c r="E8" s="142"/>
      <c r="F8" s="139" t="s">
        <v>1104</v>
      </c>
      <c r="G8" s="143"/>
      <c r="H8" s="143"/>
      <c r="I8" s="143"/>
      <c r="J8" s="144">
        <v>12263</v>
      </c>
      <c r="K8" s="145" t="s">
        <v>1089</v>
      </c>
      <c r="L8" s="145" t="s">
        <v>118</v>
      </c>
      <c r="M8" s="145" t="s">
        <v>1105</v>
      </c>
      <c r="N8" s="145" t="s">
        <v>1106</v>
      </c>
      <c r="O8" s="143">
        <f t="shared" ref="O8:O71" si="3">LEN(F8)</f>
        <v>40</v>
      </c>
    </row>
    <row r="9" spans="1:18" hidden="1" x14ac:dyDescent="0.2">
      <c r="A9" s="146" t="str">
        <f t="shared" si="0"/>
        <v>EF00-AA700-8500-4101</v>
      </c>
      <c r="B9" s="147">
        <f t="shared" si="1"/>
        <v>12479</v>
      </c>
      <c r="C9" s="147">
        <f t="shared" si="2"/>
        <v>0</v>
      </c>
      <c r="D9" s="143"/>
      <c r="E9" s="148"/>
      <c r="F9" s="146" t="s">
        <v>1104</v>
      </c>
      <c r="G9" s="143"/>
      <c r="H9" s="143"/>
      <c r="I9" s="143"/>
      <c r="J9" s="144">
        <v>12479</v>
      </c>
      <c r="K9" s="145" t="s">
        <v>1091</v>
      </c>
      <c r="L9" s="145" t="s">
        <v>118</v>
      </c>
      <c r="M9" s="145" t="s">
        <v>1105</v>
      </c>
      <c r="N9" s="145" t="s">
        <v>1106</v>
      </c>
      <c r="O9" s="143">
        <f t="shared" si="3"/>
        <v>40</v>
      </c>
    </row>
    <row r="10" spans="1:18" hidden="1" x14ac:dyDescent="0.2">
      <c r="A10" s="146" t="str">
        <f t="shared" si="0"/>
        <v>FF00-AA700-8500-4101</v>
      </c>
      <c r="B10" s="147">
        <f t="shared" si="1"/>
        <v>7201</v>
      </c>
      <c r="C10" s="147">
        <f t="shared" si="2"/>
        <v>0</v>
      </c>
      <c r="D10" s="143"/>
      <c r="E10" s="148"/>
      <c r="F10" s="146" t="s">
        <v>1104</v>
      </c>
      <c r="G10" s="143"/>
      <c r="H10" s="143"/>
      <c r="I10" s="143"/>
      <c r="J10" s="144">
        <v>7201</v>
      </c>
      <c r="K10" s="145" t="s">
        <v>1092</v>
      </c>
      <c r="L10" s="145" t="s">
        <v>118</v>
      </c>
      <c r="M10" s="145" t="s">
        <v>1105</v>
      </c>
      <c r="N10" s="145" t="s">
        <v>1106</v>
      </c>
      <c r="O10" s="143">
        <f t="shared" si="3"/>
        <v>40</v>
      </c>
    </row>
    <row r="11" spans="1:18" hidden="1" x14ac:dyDescent="0.2">
      <c r="A11" s="146" t="str">
        <f t="shared" si="0"/>
        <v>FM00-AA700-8500-4101</v>
      </c>
      <c r="B11" s="147">
        <f t="shared" si="1"/>
        <v>504</v>
      </c>
      <c r="C11" s="147">
        <f t="shared" si="2"/>
        <v>0</v>
      </c>
      <c r="D11" s="143"/>
      <c r="E11" s="148"/>
      <c r="F11" s="146" t="s">
        <v>1104</v>
      </c>
      <c r="G11" s="143"/>
      <c r="H11" s="143"/>
      <c r="I11" s="143"/>
      <c r="J11" s="144">
        <v>504</v>
      </c>
      <c r="K11" s="145" t="s">
        <v>1093</v>
      </c>
      <c r="L11" s="145" t="s">
        <v>118</v>
      </c>
      <c r="M11" s="145" t="s">
        <v>1105</v>
      </c>
      <c r="N11" s="145" t="s">
        <v>1106</v>
      </c>
      <c r="O11" s="143">
        <f t="shared" si="3"/>
        <v>40</v>
      </c>
    </row>
    <row r="12" spans="1:18" hidden="1" x14ac:dyDescent="0.2">
      <c r="A12" s="146" t="str">
        <f t="shared" si="0"/>
        <v>PC00-AA700-8500-4101</v>
      </c>
      <c r="B12" s="147">
        <f t="shared" si="1"/>
        <v>14675</v>
      </c>
      <c r="C12" s="147">
        <f t="shared" si="2"/>
        <v>0</v>
      </c>
      <c r="D12" s="143"/>
      <c r="E12" s="148"/>
      <c r="F12" s="146" t="s">
        <v>1104</v>
      </c>
      <c r="G12" s="143"/>
      <c r="H12" s="143"/>
      <c r="I12" s="143"/>
      <c r="J12" s="144">
        <v>14675</v>
      </c>
      <c r="K12" s="145" t="s">
        <v>1094</v>
      </c>
      <c r="L12" s="145" t="s">
        <v>118</v>
      </c>
      <c r="M12" s="145" t="s">
        <v>1105</v>
      </c>
      <c r="N12" s="145" t="s">
        <v>1106</v>
      </c>
      <c r="O12" s="143">
        <f t="shared" si="3"/>
        <v>40</v>
      </c>
    </row>
    <row r="13" spans="1:18" hidden="1" x14ac:dyDescent="0.2">
      <c r="A13" s="146" t="str">
        <f t="shared" si="0"/>
        <v>PS00-AA700-8500-4101</v>
      </c>
      <c r="B13" s="147">
        <f t="shared" si="1"/>
        <v>10865</v>
      </c>
      <c r="C13" s="147">
        <f t="shared" si="2"/>
        <v>0</v>
      </c>
      <c r="D13" s="143"/>
      <c r="E13" s="148"/>
      <c r="F13" s="146" t="s">
        <v>1104</v>
      </c>
      <c r="G13" s="143"/>
      <c r="H13" s="143"/>
      <c r="I13" s="143"/>
      <c r="J13" s="144">
        <v>10865</v>
      </c>
      <c r="K13" s="145" t="s">
        <v>1095</v>
      </c>
      <c r="L13" s="145" t="s">
        <v>118</v>
      </c>
      <c r="M13" s="145" t="s">
        <v>1105</v>
      </c>
      <c r="N13" s="145" t="s">
        <v>1106</v>
      </c>
      <c r="O13" s="143">
        <f t="shared" si="3"/>
        <v>40</v>
      </c>
    </row>
    <row r="14" spans="1:18" hidden="1" x14ac:dyDescent="0.2">
      <c r="A14" s="146" t="str">
        <f t="shared" si="0"/>
        <v>SC00-AA700-8500-4101</v>
      </c>
      <c r="B14" s="147">
        <f t="shared" si="1"/>
        <v>2964</v>
      </c>
      <c r="C14" s="147">
        <f t="shared" si="2"/>
        <v>0</v>
      </c>
      <c r="D14" s="143"/>
      <c r="E14" s="148"/>
      <c r="F14" s="146" t="s">
        <v>1104</v>
      </c>
      <c r="G14" s="143"/>
      <c r="H14" s="143"/>
      <c r="I14" s="143"/>
      <c r="J14" s="144">
        <v>2964</v>
      </c>
      <c r="K14" s="145" t="s">
        <v>1096</v>
      </c>
      <c r="L14" s="145" t="s">
        <v>118</v>
      </c>
      <c r="M14" s="145" t="s">
        <v>1105</v>
      </c>
      <c r="N14" s="145" t="s">
        <v>1106</v>
      </c>
      <c r="O14" s="143">
        <f t="shared" si="3"/>
        <v>40</v>
      </c>
    </row>
    <row r="15" spans="1:18" hidden="1" x14ac:dyDescent="0.2">
      <c r="A15" s="146" t="str">
        <f t="shared" si="0"/>
        <v>SG00-AA700-8500-4101</v>
      </c>
      <c r="B15" s="147">
        <f t="shared" si="1"/>
        <v>13871</v>
      </c>
      <c r="C15" s="147">
        <f t="shared" si="2"/>
        <v>0</v>
      </c>
      <c r="D15" s="143"/>
      <c r="E15" s="148"/>
      <c r="F15" s="146" t="s">
        <v>1104</v>
      </c>
      <c r="G15" s="143"/>
      <c r="H15" s="143"/>
      <c r="I15" s="143"/>
      <c r="J15" s="144">
        <v>13871</v>
      </c>
      <c r="K15" s="145" t="s">
        <v>1097</v>
      </c>
      <c r="L15" s="145" t="s">
        <v>118</v>
      </c>
      <c r="M15" s="145" t="s">
        <v>1105</v>
      </c>
      <c r="N15" s="145" t="s">
        <v>1106</v>
      </c>
      <c r="O15" s="143">
        <f t="shared" si="3"/>
        <v>40</v>
      </c>
    </row>
    <row r="16" spans="1:18" hidden="1" x14ac:dyDescent="0.2">
      <c r="A16" s="146" t="str">
        <f t="shared" si="0"/>
        <v>SK00-AA700-8500-4101</v>
      </c>
      <c r="B16" s="147">
        <f t="shared" si="1"/>
        <v>444</v>
      </c>
      <c r="C16" s="147">
        <f t="shared" si="2"/>
        <v>0</v>
      </c>
      <c r="D16" s="143"/>
      <c r="E16" s="148"/>
      <c r="F16" s="146" t="s">
        <v>1104</v>
      </c>
      <c r="G16" s="143"/>
      <c r="H16" s="143"/>
      <c r="I16" s="143"/>
      <c r="J16" s="144">
        <v>444</v>
      </c>
      <c r="K16" s="145" t="s">
        <v>1098</v>
      </c>
      <c r="L16" s="145" t="s">
        <v>118</v>
      </c>
      <c r="M16" s="145" t="s">
        <v>1105</v>
      </c>
      <c r="N16" s="145" t="s">
        <v>1106</v>
      </c>
      <c r="O16" s="143">
        <f t="shared" si="3"/>
        <v>40</v>
      </c>
    </row>
    <row r="17" spans="1:15" ht="15" hidden="1" x14ac:dyDescent="0.25">
      <c r="A17" s="146" t="str">
        <f t="shared" si="0"/>
        <v>CU00-AA700-8500-4101</v>
      </c>
      <c r="B17" s="147">
        <f t="shared" si="1"/>
        <v>0</v>
      </c>
      <c r="C17" s="147">
        <f t="shared" si="2"/>
        <v>75266</v>
      </c>
      <c r="D17" s="143"/>
      <c r="E17" s="149" t="s">
        <v>1107</v>
      </c>
      <c r="F17" s="146" t="s">
        <v>1104</v>
      </c>
      <c r="G17" s="143"/>
      <c r="H17" s="143"/>
      <c r="I17" s="143"/>
      <c r="J17" s="144">
        <v>-75266</v>
      </c>
      <c r="K17" s="145" t="s">
        <v>25</v>
      </c>
      <c r="L17" s="145" t="s">
        <v>118</v>
      </c>
      <c r="M17" s="145" t="s">
        <v>1105</v>
      </c>
      <c r="N17" s="145" t="s">
        <v>1106</v>
      </c>
      <c r="O17" s="143">
        <f t="shared" si="3"/>
        <v>40</v>
      </c>
    </row>
    <row r="18" spans="1:15" hidden="1" x14ac:dyDescent="0.2">
      <c r="A18" s="150" t="str">
        <f t="shared" si="0"/>
        <v>CF00-00000-25TX-2832</v>
      </c>
      <c r="B18" s="151">
        <f t="shared" si="1"/>
        <v>0</v>
      </c>
      <c r="C18" s="151">
        <f t="shared" si="2"/>
        <v>8740</v>
      </c>
      <c r="D18" s="152"/>
      <c r="E18" s="153"/>
      <c r="F18" s="150" t="s">
        <v>264</v>
      </c>
      <c r="G18" s="143"/>
      <c r="H18" s="143"/>
      <c r="I18" s="143"/>
      <c r="J18" s="144">
        <v>-8740</v>
      </c>
      <c r="K18" s="145" t="s">
        <v>535</v>
      </c>
      <c r="L18" s="145" t="s">
        <v>19</v>
      </c>
      <c r="M18" s="145" t="s">
        <v>239</v>
      </c>
      <c r="N18" s="145" t="s">
        <v>21</v>
      </c>
      <c r="O18" s="143">
        <f t="shared" si="3"/>
        <v>35</v>
      </c>
    </row>
    <row r="19" spans="1:15" hidden="1" x14ac:dyDescent="0.2">
      <c r="A19" s="146" t="str">
        <f t="shared" si="0"/>
        <v>CF00-00000-280R-254N</v>
      </c>
      <c r="B19" s="147">
        <f t="shared" si="1"/>
        <v>34483</v>
      </c>
      <c r="C19" s="147">
        <f t="shared" si="2"/>
        <v>0</v>
      </c>
      <c r="D19" s="143"/>
      <c r="E19" s="154"/>
      <c r="F19" s="146" t="s">
        <v>264</v>
      </c>
      <c r="G19" s="143"/>
      <c r="H19" s="143"/>
      <c r="I19" s="143"/>
      <c r="J19" s="144">
        <v>34483</v>
      </c>
      <c r="K19" s="145" t="s">
        <v>535</v>
      </c>
      <c r="L19" s="145" t="s">
        <v>19</v>
      </c>
      <c r="M19" s="145" t="s">
        <v>357</v>
      </c>
      <c r="N19" s="145" t="s">
        <v>352</v>
      </c>
      <c r="O19" s="143">
        <f t="shared" si="3"/>
        <v>35</v>
      </c>
    </row>
    <row r="20" spans="1:15" ht="15" hidden="1" x14ac:dyDescent="0.25">
      <c r="A20" s="146" t="str">
        <f t="shared" si="0"/>
        <v>CU00-AA700-8500-4101</v>
      </c>
      <c r="B20" s="147">
        <f t="shared" si="1"/>
        <v>0</v>
      </c>
      <c r="C20" s="147">
        <f t="shared" si="2"/>
        <v>25743</v>
      </c>
      <c r="D20" s="143"/>
      <c r="E20" s="149" t="str">
        <f>K19</f>
        <v>CF00</v>
      </c>
      <c r="F20" s="146" t="s">
        <v>264</v>
      </c>
      <c r="G20" s="143"/>
      <c r="H20" s="143"/>
      <c r="I20" s="143"/>
      <c r="J20" s="144">
        <v>-25743</v>
      </c>
      <c r="K20" s="145" t="s">
        <v>25</v>
      </c>
      <c r="L20" s="145" t="s">
        <v>118</v>
      </c>
      <c r="M20" s="145" t="s">
        <v>1105</v>
      </c>
      <c r="N20" s="145" t="s">
        <v>1106</v>
      </c>
      <c r="O20" s="143">
        <f t="shared" si="3"/>
        <v>35</v>
      </c>
    </row>
    <row r="21" spans="1:15" hidden="1" x14ac:dyDescent="0.2">
      <c r="A21" s="146" t="str">
        <f t="shared" si="0"/>
        <v>DE00-00000-25TX-2832</v>
      </c>
      <c r="B21" s="147">
        <f t="shared" si="1"/>
        <v>0</v>
      </c>
      <c r="C21" s="147">
        <f t="shared" si="2"/>
        <v>14028</v>
      </c>
      <c r="D21" s="143"/>
      <c r="E21" s="154"/>
      <c r="F21" s="146" t="s">
        <v>264</v>
      </c>
      <c r="G21" s="143"/>
      <c r="H21" s="143"/>
      <c r="I21" s="143"/>
      <c r="J21" s="144">
        <v>-14028</v>
      </c>
      <c r="K21" s="145" t="s">
        <v>71</v>
      </c>
      <c r="L21" s="145" t="s">
        <v>19</v>
      </c>
      <c r="M21" s="145" t="s">
        <v>239</v>
      </c>
      <c r="N21" s="145" t="s">
        <v>21</v>
      </c>
      <c r="O21" s="143">
        <f t="shared" si="3"/>
        <v>35</v>
      </c>
    </row>
    <row r="22" spans="1:15" hidden="1" x14ac:dyDescent="0.2">
      <c r="A22" s="146" t="str">
        <f t="shared" si="0"/>
        <v>DE00-00000-280R-254N</v>
      </c>
      <c r="B22" s="147">
        <f t="shared" si="1"/>
        <v>50328</v>
      </c>
      <c r="C22" s="147">
        <f t="shared" si="2"/>
        <v>0</v>
      </c>
      <c r="D22" s="143"/>
      <c r="E22" s="154"/>
      <c r="F22" s="146" t="s">
        <v>264</v>
      </c>
      <c r="G22" s="143"/>
      <c r="H22" s="143"/>
      <c r="I22" s="143"/>
      <c r="J22" s="144">
        <v>50328</v>
      </c>
      <c r="K22" s="145" t="s">
        <v>71</v>
      </c>
      <c r="L22" s="145" t="s">
        <v>19</v>
      </c>
      <c r="M22" s="145" t="s">
        <v>357</v>
      </c>
      <c r="N22" s="145" t="s">
        <v>352</v>
      </c>
      <c r="O22" s="143">
        <f t="shared" si="3"/>
        <v>35</v>
      </c>
    </row>
    <row r="23" spans="1:15" ht="15" hidden="1" x14ac:dyDescent="0.25">
      <c r="A23" s="146" t="str">
        <f t="shared" si="0"/>
        <v>CU00-AA700-8500-4101</v>
      </c>
      <c r="B23" s="147">
        <f t="shared" si="1"/>
        <v>0</v>
      </c>
      <c r="C23" s="147">
        <f t="shared" si="2"/>
        <v>36300</v>
      </c>
      <c r="D23" s="143"/>
      <c r="E23" s="149" t="str">
        <f>K22</f>
        <v>DE00</v>
      </c>
      <c r="F23" s="146" t="s">
        <v>264</v>
      </c>
      <c r="G23" s="143"/>
      <c r="H23" s="143"/>
      <c r="I23" s="143"/>
      <c r="J23" s="144">
        <v>-36300</v>
      </c>
      <c r="K23" s="145" t="s">
        <v>25</v>
      </c>
      <c r="L23" s="145" t="s">
        <v>118</v>
      </c>
      <c r="M23" s="145" t="s">
        <v>1105</v>
      </c>
      <c r="N23" s="145" t="s">
        <v>1106</v>
      </c>
      <c r="O23" s="143">
        <f t="shared" si="3"/>
        <v>35</v>
      </c>
    </row>
    <row r="24" spans="1:15" hidden="1" x14ac:dyDescent="0.2">
      <c r="A24" s="146" t="str">
        <f t="shared" si="0"/>
        <v>ES00-00000-25TX-2832</v>
      </c>
      <c r="B24" s="147">
        <f t="shared" si="1"/>
        <v>0</v>
      </c>
      <c r="C24" s="147">
        <f t="shared" si="2"/>
        <v>39892</v>
      </c>
      <c r="D24" s="143"/>
      <c r="E24" s="154"/>
      <c r="F24" s="146" t="s">
        <v>264</v>
      </c>
      <c r="G24" s="143"/>
      <c r="H24" s="143"/>
      <c r="I24" s="143"/>
      <c r="J24" s="144">
        <v>-39892</v>
      </c>
      <c r="K24" s="145" t="s">
        <v>538</v>
      </c>
      <c r="L24" s="145" t="s">
        <v>19</v>
      </c>
      <c r="M24" s="145" t="s">
        <v>239</v>
      </c>
      <c r="N24" s="145" t="s">
        <v>21</v>
      </c>
      <c r="O24" s="143">
        <f t="shared" si="3"/>
        <v>35</v>
      </c>
    </row>
    <row r="25" spans="1:15" hidden="1" x14ac:dyDescent="0.2">
      <c r="A25" s="146" t="str">
        <f t="shared" si="0"/>
        <v>ES00-00000-280R-254N</v>
      </c>
      <c r="B25" s="147">
        <f t="shared" si="1"/>
        <v>137595</v>
      </c>
      <c r="C25" s="147">
        <f t="shared" si="2"/>
        <v>0</v>
      </c>
      <c r="D25" s="143"/>
      <c r="E25" s="154"/>
      <c r="F25" s="146" t="s">
        <v>264</v>
      </c>
      <c r="G25" s="143"/>
      <c r="H25" s="143"/>
      <c r="I25" s="143"/>
      <c r="J25" s="144">
        <v>137595</v>
      </c>
      <c r="K25" s="145" t="s">
        <v>538</v>
      </c>
      <c r="L25" s="145" t="s">
        <v>19</v>
      </c>
      <c r="M25" s="145" t="s">
        <v>357</v>
      </c>
      <c r="N25" s="145" t="s">
        <v>352</v>
      </c>
      <c r="O25" s="143">
        <f t="shared" si="3"/>
        <v>35</v>
      </c>
    </row>
    <row r="26" spans="1:15" ht="15" hidden="1" x14ac:dyDescent="0.25">
      <c r="A26" s="146" t="str">
        <f t="shared" si="0"/>
        <v>CU00-AA700-8500-4101</v>
      </c>
      <c r="B26" s="147">
        <f t="shared" si="1"/>
        <v>0</v>
      </c>
      <c r="C26" s="147">
        <f t="shared" si="2"/>
        <v>97703</v>
      </c>
      <c r="D26" s="143"/>
      <c r="E26" s="149" t="str">
        <f>K25</f>
        <v>ES00</v>
      </c>
      <c r="F26" s="146" t="s">
        <v>264</v>
      </c>
      <c r="G26" s="143"/>
      <c r="H26" s="143"/>
      <c r="I26" s="143"/>
      <c r="J26" s="144">
        <v>-97703</v>
      </c>
      <c r="K26" s="145" t="s">
        <v>25</v>
      </c>
      <c r="L26" s="145" t="s">
        <v>118</v>
      </c>
      <c r="M26" s="145" t="s">
        <v>1105</v>
      </c>
      <c r="N26" s="145" t="s">
        <v>1106</v>
      </c>
      <c r="O26" s="143">
        <f t="shared" si="3"/>
        <v>35</v>
      </c>
    </row>
    <row r="27" spans="1:15" hidden="1" x14ac:dyDescent="0.2">
      <c r="A27" s="146" t="str">
        <f t="shared" si="0"/>
        <v>FE00-00000-25TX-2832</v>
      </c>
      <c r="B27" s="147">
        <f t="shared" si="1"/>
        <v>0</v>
      </c>
      <c r="C27" s="147">
        <f t="shared" si="2"/>
        <v>9787</v>
      </c>
      <c r="D27" s="143"/>
      <c r="E27" s="154"/>
      <c r="F27" s="146" t="s">
        <v>264</v>
      </c>
      <c r="G27" s="143"/>
      <c r="H27" s="143"/>
      <c r="I27" s="143"/>
      <c r="J27" s="144">
        <v>-9787</v>
      </c>
      <c r="K27" s="145" t="s">
        <v>376</v>
      </c>
      <c r="L27" s="145" t="s">
        <v>19</v>
      </c>
      <c r="M27" s="145" t="s">
        <v>239</v>
      </c>
      <c r="N27" s="145" t="s">
        <v>21</v>
      </c>
      <c r="O27" s="143">
        <f t="shared" si="3"/>
        <v>35</v>
      </c>
    </row>
    <row r="28" spans="1:15" hidden="1" x14ac:dyDescent="0.2">
      <c r="A28" s="146" t="str">
        <f t="shared" si="0"/>
        <v>FE00-00000-280R-254N</v>
      </c>
      <c r="B28" s="147">
        <f t="shared" si="1"/>
        <v>38616</v>
      </c>
      <c r="C28" s="147">
        <f t="shared" si="2"/>
        <v>0</v>
      </c>
      <c r="D28" s="143"/>
      <c r="E28" s="154"/>
      <c r="F28" s="146" t="s">
        <v>264</v>
      </c>
      <c r="G28" s="143"/>
      <c r="H28" s="143"/>
      <c r="I28" s="143"/>
      <c r="J28" s="144">
        <v>38616</v>
      </c>
      <c r="K28" s="145" t="s">
        <v>376</v>
      </c>
      <c r="L28" s="145" t="s">
        <v>19</v>
      </c>
      <c r="M28" s="145" t="s">
        <v>357</v>
      </c>
      <c r="N28" s="145" t="s">
        <v>352</v>
      </c>
      <c r="O28" s="143">
        <f t="shared" si="3"/>
        <v>35</v>
      </c>
    </row>
    <row r="29" spans="1:15" ht="15" hidden="1" x14ac:dyDescent="0.25">
      <c r="A29" s="146" t="str">
        <f t="shared" si="0"/>
        <v>CU00-AA700-8500-4101</v>
      </c>
      <c r="B29" s="147">
        <f t="shared" si="1"/>
        <v>0</v>
      </c>
      <c r="C29" s="147">
        <f t="shared" si="2"/>
        <v>28829</v>
      </c>
      <c r="D29" s="143"/>
      <c r="E29" s="149" t="str">
        <f>K28</f>
        <v>FE00</v>
      </c>
      <c r="F29" s="146" t="s">
        <v>264</v>
      </c>
      <c r="G29" s="143"/>
      <c r="H29" s="143"/>
      <c r="I29" s="143"/>
      <c r="J29" s="144">
        <v>-28829</v>
      </c>
      <c r="K29" s="145" t="s">
        <v>25</v>
      </c>
      <c r="L29" s="145" t="s">
        <v>118</v>
      </c>
      <c r="M29" s="145" t="s">
        <v>1105</v>
      </c>
      <c r="N29" s="145" t="s">
        <v>1106</v>
      </c>
      <c r="O29" s="143">
        <f t="shared" si="3"/>
        <v>35</v>
      </c>
    </row>
    <row r="30" spans="1:15" hidden="1" x14ac:dyDescent="0.2">
      <c r="A30" s="146" t="str">
        <f t="shared" si="0"/>
        <v>FI00-00000-25TX-2832</v>
      </c>
      <c r="B30" s="147">
        <f t="shared" si="1"/>
        <v>0</v>
      </c>
      <c r="C30" s="147">
        <f t="shared" si="2"/>
        <v>332</v>
      </c>
      <c r="D30" s="143"/>
      <c r="E30" s="154"/>
      <c r="F30" s="146" t="s">
        <v>264</v>
      </c>
      <c r="G30" s="143"/>
      <c r="H30" s="143"/>
      <c r="I30" s="143"/>
      <c r="J30" s="144">
        <v>-332</v>
      </c>
      <c r="K30" s="145" t="s">
        <v>549</v>
      </c>
      <c r="L30" s="145" t="s">
        <v>19</v>
      </c>
      <c r="M30" s="145" t="s">
        <v>239</v>
      </c>
      <c r="N30" s="145" t="s">
        <v>21</v>
      </c>
      <c r="O30" s="143">
        <f t="shared" si="3"/>
        <v>35</v>
      </c>
    </row>
    <row r="31" spans="1:15" hidden="1" x14ac:dyDescent="0.2">
      <c r="A31" s="146" t="str">
        <f t="shared" si="0"/>
        <v>FI00-00000-280R-254N</v>
      </c>
      <c r="B31" s="147">
        <f t="shared" si="1"/>
        <v>1311</v>
      </c>
      <c r="C31" s="147">
        <f t="shared" si="2"/>
        <v>0</v>
      </c>
      <c r="D31" s="143"/>
      <c r="E31" s="154"/>
      <c r="F31" s="146" t="s">
        <v>264</v>
      </c>
      <c r="G31" s="143"/>
      <c r="H31" s="143"/>
      <c r="I31" s="143"/>
      <c r="J31" s="144">
        <v>1311</v>
      </c>
      <c r="K31" s="145" t="s">
        <v>549</v>
      </c>
      <c r="L31" s="145" t="s">
        <v>19</v>
      </c>
      <c r="M31" s="145" t="s">
        <v>357</v>
      </c>
      <c r="N31" s="145" t="s">
        <v>352</v>
      </c>
      <c r="O31" s="143">
        <f t="shared" si="3"/>
        <v>35</v>
      </c>
    </row>
    <row r="32" spans="1:15" ht="15" hidden="1" x14ac:dyDescent="0.25">
      <c r="A32" s="146" t="str">
        <f t="shared" si="0"/>
        <v>CU00-AA700-8500-4101</v>
      </c>
      <c r="B32" s="147">
        <f t="shared" si="1"/>
        <v>0</v>
      </c>
      <c r="C32" s="147">
        <f t="shared" si="2"/>
        <v>979</v>
      </c>
      <c r="D32" s="143"/>
      <c r="E32" s="149" t="str">
        <f>K31</f>
        <v>FI00</v>
      </c>
      <c r="F32" s="146" t="s">
        <v>264</v>
      </c>
      <c r="G32" s="143"/>
      <c r="H32" s="143"/>
      <c r="I32" s="143"/>
      <c r="J32" s="144">
        <v>-979</v>
      </c>
      <c r="K32" s="145" t="s">
        <v>25</v>
      </c>
      <c r="L32" s="145" t="s">
        <v>118</v>
      </c>
      <c r="M32" s="145" t="s">
        <v>1105</v>
      </c>
      <c r="N32" s="145" t="s">
        <v>1106</v>
      </c>
      <c r="O32" s="143">
        <f t="shared" si="3"/>
        <v>35</v>
      </c>
    </row>
    <row r="33" spans="1:15" x14ac:dyDescent="0.2">
      <c r="A33" s="146" t="str">
        <f t="shared" si="0"/>
        <v>FN00-00000-25TX-2832</v>
      </c>
      <c r="B33" s="147">
        <f t="shared" si="1"/>
        <v>0</v>
      </c>
      <c r="C33" s="147">
        <f t="shared" si="2"/>
        <v>20817</v>
      </c>
      <c r="D33" s="143"/>
      <c r="E33" s="154"/>
      <c r="F33" s="146" t="s">
        <v>264</v>
      </c>
      <c r="G33" s="143"/>
      <c r="H33" s="143"/>
      <c r="I33" s="143"/>
      <c r="J33" s="144">
        <v>-20817</v>
      </c>
      <c r="K33" s="145" t="s">
        <v>541</v>
      </c>
      <c r="L33" s="145" t="s">
        <v>19</v>
      </c>
      <c r="M33" s="145" t="s">
        <v>239</v>
      </c>
      <c r="N33" s="145" t="s">
        <v>21</v>
      </c>
      <c r="O33" s="143">
        <f t="shared" si="3"/>
        <v>35</v>
      </c>
    </row>
    <row r="34" spans="1:15" x14ac:dyDescent="0.2">
      <c r="A34" s="146" t="str">
        <f t="shared" si="0"/>
        <v>FN00-00000-280R-254N</v>
      </c>
      <c r="B34" s="147">
        <f t="shared" si="1"/>
        <v>82135</v>
      </c>
      <c r="C34" s="147">
        <f t="shared" si="2"/>
        <v>0</v>
      </c>
      <c r="D34" s="143"/>
      <c r="E34" s="154"/>
      <c r="F34" s="146" t="s">
        <v>264</v>
      </c>
      <c r="G34" s="143"/>
      <c r="H34" s="143"/>
      <c r="I34" s="143"/>
      <c r="J34" s="144">
        <v>82135</v>
      </c>
      <c r="K34" s="145" t="s">
        <v>541</v>
      </c>
      <c r="L34" s="145" t="s">
        <v>19</v>
      </c>
      <c r="M34" s="145" t="s">
        <v>357</v>
      </c>
      <c r="N34" s="145" t="s">
        <v>352</v>
      </c>
      <c r="O34" s="143">
        <f t="shared" si="3"/>
        <v>35</v>
      </c>
    </row>
    <row r="35" spans="1:15" ht="15" hidden="1" x14ac:dyDescent="0.25">
      <c r="A35" s="146" t="str">
        <f t="shared" si="0"/>
        <v>CU00-AA700-8500-4101</v>
      </c>
      <c r="B35" s="147">
        <f t="shared" si="1"/>
        <v>0</v>
      </c>
      <c r="C35" s="147">
        <f t="shared" si="2"/>
        <v>61318</v>
      </c>
      <c r="D35" s="143"/>
      <c r="E35" s="149" t="str">
        <f>K34</f>
        <v>FN00</v>
      </c>
      <c r="F35" s="146" t="s">
        <v>264</v>
      </c>
      <c r="G35" s="143"/>
      <c r="H35" s="143"/>
      <c r="I35" s="143"/>
      <c r="J35" s="144">
        <v>-61318</v>
      </c>
      <c r="K35" s="145" t="s">
        <v>25</v>
      </c>
      <c r="L35" s="145" t="s">
        <v>118</v>
      </c>
      <c r="M35" s="145" t="s">
        <v>1105</v>
      </c>
      <c r="N35" s="145" t="s">
        <v>1106</v>
      </c>
      <c r="O35" s="143">
        <f t="shared" si="3"/>
        <v>35</v>
      </c>
    </row>
    <row r="36" spans="1:15" hidden="1" x14ac:dyDescent="0.2">
      <c r="A36" s="146" t="str">
        <f t="shared" si="0"/>
        <v>FT00-00000-25TX-2832</v>
      </c>
      <c r="B36" s="147">
        <f t="shared" si="1"/>
        <v>0</v>
      </c>
      <c r="C36" s="147">
        <f t="shared" si="2"/>
        <v>278</v>
      </c>
      <c r="D36" s="143"/>
      <c r="E36" s="154"/>
      <c r="F36" s="146" t="s">
        <v>264</v>
      </c>
      <c r="G36" s="143"/>
      <c r="H36" s="143"/>
      <c r="I36" s="143"/>
      <c r="J36" s="144">
        <v>-278</v>
      </c>
      <c r="K36" s="145" t="s">
        <v>543</v>
      </c>
      <c r="L36" s="145" t="s">
        <v>19</v>
      </c>
      <c r="M36" s="145" t="s">
        <v>239</v>
      </c>
      <c r="N36" s="145" t="s">
        <v>21</v>
      </c>
      <c r="O36" s="143">
        <f t="shared" si="3"/>
        <v>35</v>
      </c>
    </row>
    <row r="37" spans="1:15" hidden="1" x14ac:dyDescent="0.2">
      <c r="A37" s="146" t="str">
        <f t="shared" si="0"/>
        <v>FT00-00000-280R-254N</v>
      </c>
      <c r="B37" s="147">
        <f t="shared" si="1"/>
        <v>1097</v>
      </c>
      <c r="C37" s="147">
        <f t="shared" si="2"/>
        <v>0</v>
      </c>
      <c r="D37" s="143"/>
      <c r="E37" s="154"/>
      <c r="F37" s="146" t="s">
        <v>264</v>
      </c>
      <c r="G37" s="143"/>
      <c r="H37" s="143"/>
      <c r="I37" s="143"/>
      <c r="J37" s="144">
        <v>1097</v>
      </c>
      <c r="K37" s="145" t="s">
        <v>543</v>
      </c>
      <c r="L37" s="145" t="s">
        <v>19</v>
      </c>
      <c r="M37" s="145" t="s">
        <v>357</v>
      </c>
      <c r="N37" s="145" t="s">
        <v>352</v>
      </c>
      <c r="O37" s="143">
        <f t="shared" si="3"/>
        <v>35</v>
      </c>
    </row>
    <row r="38" spans="1:15" ht="15" hidden="1" x14ac:dyDescent="0.25">
      <c r="A38" s="146" t="str">
        <f t="shared" si="0"/>
        <v>CU00-AA700-8500-4101</v>
      </c>
      <c r="B38" s="147">
        <f t="shared" si="1"/>
        <v>0</v>
      </c>
      <c r="C38" s="147">
        <f t="shared" si="2"/>
        <v>819</v>
      </c>
      <c r="D38" s="143"/>
      <c r="E38" s="149" t="str">
        <f>K37</f>
        <v>FT00</v>
      </c>
      <c r="F38" s="146" t="s">
        <v>264</v>
      </c>
      <c r="G38" s="143"/>
      <c r="H38" s="143"/>
      <c r="I38" s="143"/>
      <c r="J38" s="144">
        <v>-819</v>
      </c>
      <c r="K38" s="145" t="s">
        <v>25</v>
      </c>
      <c r="L38" s="145" t="s">
        <v>118</v>
      </c>
      <c r="M38" s="145" t="s">
        <v>1105</v>
      </c>
      <c r="N38" s="145" t="s">
        <v>1106</v>
      </c>
      <c r="O38" s="143">
        <f t="shared" si="3"/>
        <v>35</v>
      </c>
    </row>
    <row r="39" spans="1:15" hidden="1" x14ac:dyDescent="0.2">
      <c r="A39" s="146" t="str">
        <f t="shared" si="0"/>
        <v>MD00-00000-25TX-2832</v>
      </c>
      <c r="B39" s="147">
        <f t="shared" si="1"/>
        <v>0</v>
      </c>
      <c r="C39" s="147">
        <f t="shared" si="2"/>
        <v>3712</v>
      </c>
      <c r="D39" s="143"/>
      <c r="E39" s="154"/>
      <c r="F39" s="146" t="s">
        <v>264</v>
      </c>
      <c r="G39" s="143"/>
      <c r="H39" s="143"/>
      <c r="I39" s="143"/>
      <c r="J39" s="144">
        <v>-3712</v>
      </c>
      <c r="K39" s="145" t="s">
        <v>32</v>
      </c>
      <c r="L39" s="145" t="s">
        <v>19</v>
      </c>
      <c r="M39" s="145" t="s">
        <v>239</v>
      </c>
      <c r="N39" s="145" t="s">
        <v>21</v>
      </c>
      <c r="O39" s="143">
        <f t="shared" si="3"/>
        <v>35</v>
      </c>
    </row>
    <row r="40" spans="1:15" hidden="1" x14ac:dyDescent="0.2">
      <c r="A40" s="146" t="str">
        <f t="shared" si="0"/>
        <v>MD00-00000-280R-254N</v>
      </c>
      <c r="B40" s="147">
        <f t="shared" si="1"/>
        <v>13490</v>
      </c>
      <c r="C40" s="147">
        <f t="shared" si="2"/>
        <v>0</v>
      </c>
      <c r="D40" s="143"/>
      <c r="E40" s="154"/>
      <c r="F40" s="146" t="s">
        <v>264</v>
      </c>
      <c r="G40" s="143"/>
      <c r="H40" s="143"/>
      <c r="I40" s="143"/>
      <c r="J40" s="144">
        <v>13490</v>
      </c>
      <c r="K40" s="145" t="s">
        <v>32</v>
      </c>
      <c r="L40" s="145" t="s">
        <v>19</v>
      </c>
      <c r="M40" s="145" t="s">
        <v>357</v>
      </c>
      <c r="N40" s="145" t="s">
        <v>352</v>
      </c>
      <c r="O40" s="143">
        <f t="shared" si="3"/>
        <v>35</v>
      </c>
    </row>
    <row r="41" spans="1:15" ht="15" hidden="1" x14ac:dyDescent="0.25">
      <c r="A41" s="146" t="str">
        <f t="shared" si="0"/>
        <v>CU00-AA700-8500-4101</v>
      </c>
      <c r="B41" s="147">
        <f t="shared" si="1"/>
        <v>0</v>
      </c>
      <c r="C41" s="147">
        <f t="shared" si="2"/>
        <v>9778</v>
      </c>
      <c r="D41" s="143"/>
      <c r="E41" s="149" t="str">
        <f>K40</f>
        <v>MD00</v>
      </c>
      <c r="F41" s="146" t="s">
        <v>264</v>
      </c>
      <c r="G41" s="143"/>
      <c r="H41" s="143"/>
      <c r="I41" s="143"/>
      <c r="J41" s="144">
        <v>-9778</v>
      </c>
      <c r="K41" s="145" t="s">
        <v>25</v>
      </c>
      <c r="L41" s="145" t="s">
        <v>118</v>
      </c>
      <c r="M41" s="145" t="s">
        <v>1105</v>
      </c>
      <c r="N41" s="145" t="s">
        <v>1106</v>
      </c>
      <c r="O41" s="143">
        <f t="shared" si="3"/>
        <v>35</v>
      </c>
    </row>
    <row r="42" spans="1:15" hidden="1" x14ac:dyDescent="0.2">
      <c r="A42" s="146" t="str">
        <f t="shared" si="0"/>
        <v>WC00-00000-25TX-2832</v>
      </c>
      <c r="B42" s="147">
        <f t="shared" si="1"/>
        <v>0</v>
      </c>
      <c r="C42" s="147">
        <f t="shared" si="2"/>
        <v>4262</v>
      </c>
      <c r="D42" s="143"/>
      <c r="E42" s="154"/>
      <c r="F42" s="146" t="s">
        <v>264</v>
      </c>
      <c r="G42" s="143"/>
      <c r="H42" s="143"/>
      <c r="I42" s="143"/>
      <c r="J42" s="144">
        <v>-4262</v>
      </c>
      <c r="K42" s="145" t="s">
        <v>18</v>
      </c>
      <c r="L42" s="145" t="s">
        <v>19</v>
      </c>
      <c r="M42" s="145" t="s">
        <v>239</v>
      </c>
      <c r="N42" s="145" t="s">
        <v>21</v>
      </c>
      <c r="O42" s="143">
        <f t="shared" si="3"/>
        <v>35</v>
      </c>
    </row>
    <row r="43" spans="1:15" hidden="1" x14ac:dyDescent="0.2">
      <c r="A43" s="146" t="str">
        <f t="shared" si="0"/>
        <v>WC00-00000-280R-254N</v>
      </c>
      <c r="B43" s="147">
        <f t="shared" si="1"/>
        <v>15489</v>
      </c>
      <c r="C43" s="147">
        <f t="shared" si="2"/>
        <v>0</v>
      </c>
      <c r="D43" s="143"/>
      <c r="E43" s="154"/>
      <c r="F43" s="146" t="s">
        <v>264</v>
      </c>
      <c r="G43" s="143"/>
      <c r="H43" s="143"/>
      <c r="I43" s="143"/>
      <c r="J43" s="144">
        <v>15489</v>
      </c>
      <c r="K43" s="145" t="s">
        <v>18</v>
      </c>
      <c r="L43" s="145" t="s">
        <v>19</v>
      </c>
      <c r="M43" s="145" t="s">
        <v>357</v>
      </c>
      <c r="N43" s="145" t="s">
        <v>352</v>
      </c>
      <c r="O43" s="143">
        <f t="shared" si="3"/>
        <v>35</v>
      </c>
    </row>
    <row r="44" spans="1:15" ht="15" hidden="1" x14ac:dyDescent="0.25">
      <c r="A44" s="146" t="str">
        <f t="shared" si="0"/>
        <v>CU00-AA700-8500-4101</v>
      </c>
      <c r="B44" s="147">
        <f t="shared" si="1"/>
        <v>0</v>
      </c>
      <c r="C44" s="147">
        <f t="shared" si="2"/>
        <v>11227</v>
      </c>
      <c r="D44" s="143"/>
      <c r="E44" s="149" t="str">
        <f>K43</f>
        <v>WC00</v>
      </c>
      <c r="F44" s="146" t="s">
        <v>264</v>
      </c>
      <c r="G44" s="143"/>
      <c r="H44" s="143"/>
      <c r="I44" s="143"/>
      <c r="J44" s="144">
        <v>-11227</v>
      </c>
      <c r="K44" s="145" t="s">
        <v>25</v>
      </c>
      <c r="L44" s="145" t="s">
        <v>118</v>
      </c>
      <c r="M44" s="145" t="s">
        <v>1105</v>
      </c>
      <c r="N44" s="145" t="s">
        <v>1106</v>
      </c>
      <c r="O44" s="143">
        <f t="shared" si="3"/>
        <v>35</v>
      </c>
    </row>
    <row r="45" spans="1:15" hidden="1" x14ac:dyDescent="0.2">
      <c r="A45" s="139" t="str">
        <f t="shared" si="0"/>
        <v>AE01-AA700-8500-4101</v>
      </c>
      <c r="B45" s="140">
        <f t="shared" si="1"/>
        <v>6474</v>
      </c>
      <c r="C45" s="140">
        <f t="shared" si="2"/>
        <v>0</v>
      </c>
      <c r="D45" s="141"/>
      <c r="E45" s="142"/>
      <c r="F45" s="146" t="s">
        <v>1104</v>
      </c>
      <c r="G45" s="143"/>
      <c r="H45" s="143"/>
      <c r="I45" s="143"/>
      <c r="J45" s="144">
        <v>6474</v>
      </c>
      <c r="K45" s="145" t="s">
        <v>1089</v>
      </c>
      <c r="L45" s="145" t="s">
        <v>118</v>
      </c>
      <c r="M45" s="145" t="s">
        <v>1105</v>
      </c>
      <c r="N45" s="145" t="s">
        <v>1106</v>
      </c>
      <c r="O45" s="143">
        <f t="shared" si="3"/>
        <v>40</v>
      </c>
    </row>
    <row r="46" spans="1:15" hidden="1" x14ac:dyDescent="0.2">
      <c r="A46" s="146" t="str">
        <f t="shared" si="0"/>
        <v>EF00-AA700-8500-4101</v>
      </c>
      <c r="B46" s="147">
        <f t="shared" si="1"/>
        <v>3033</v>
      </c>
      <c r="C46" s="147">
        <f t="shared" si="2"/>
        <v>0</v>
      </c>
      <c r="D46" s="143"/>
      <c r="E46" s="148"/>
      <c r="F46" s="146" t="s">
        <v>1104</v>
      </c>
      <c r="G46" s="143"/>
      <c r="H46" s="143"/>
      <c r="I46" s="143"/>
      <c r="J46" s="144">
        <v>3033</v>
      </c>
      <c r="K46" s="145" t="s">
        <v>1091</v>
      </c>
      <c r="L46" s="145" t="s">
        <v>118</v>
      </c>
      <c r="M46" s="145" t="s">
        <v>1105</v>
      </c>
      <c r="N46" s="145" t="s">
        <v>1106</v>
      </c>
      <c r="O46" s="143">
        <f t="shared" si="3"/>
        <v>40</v>
      </c>
    </row>
    <row r="47" spans="1:15" hidden="1" x14ac:dyDescent="0.2">
      <c r="A47" s="146" t="str">
        <f t="shared" si="0"/>
        <v>FF00-AA700-8500-4101</v>
      </c>
      <c r="B47" s="147">
        <f t="shared" si="1"/>
        <v>3005</v>
      </c>
      <c r="C47" s="147">
        <f t="shared" si="2"/>
        <v>0</v>
      </c>
      <c r="D47" s="143"/>
      <c r="E47" s="148"/>
      <c r="F47" s="146" t="s">
        <v>1104</v>
      </c>
      <c r="G47" s="143"/>
      <c r="H47" s="143"/>
      <c r="I47" s="143"/>
      <c r="J47" s="144">
        <v>3005</v>
      </c>
      <c r="K47" s="145" t="s">
        <v>1092</v>
      </c>
      <c r="L47" s="145" t="s">
        <v>118</v>
      </c>
      <c r="M47" s="145" t="s">
        <v>1105</v>
      </c>
      <c r="N47" s="145" t="s">
        <v>1106</v>
      </c>
      <c r="O47" s="143">
        <f t="shared" si="3"/>
        <v>40</v>
      </c>
    </row>
    <row r="48" spans="1:15" hidden="1" x14ac:dyDescent="0.2">
      <c r="A48" s="146" t="str">
        <f t="shared" si="0"/>
        <v>FM00-AA700-8500-4101</v>
      </c>
      <c r="B48" s="147">
        <f t="shared" si="1"/>
        <v>209</v>
      </c>
      <c r="C48" s="147">
        <f t="shared" si="2"/>
        <v>0</v>
      </c>
      <c r="D48" s="143"/>
      <c r="E48" s="148"/>
      <c r="F48" s="146" t="s">
        <v>1104</v>
      </c>
      <c r="G48" s="143"/>
      <c r="H48" s="143"/>
      <c r="I48" s="143"/>
      <c r="J48" s="144">
        <v>209</v>
      </c>
      <c r="K48" s="145" t="s">
        <v>1093</v>
      </c>
      <c r="L48" s="145" t="s">
        <v>118</v>
      </c>
      <c r="M48" s="145" t="s">
        <v>1105</v>
      </c>
      <c r="N48" s="145" t="s">
        <v>1106</v>
      </c>
      <c r="O48" s="143">
        <f t="shared" si="3"/>
        <v>40</v>
      </c>
    </row>
    <row r="49" spans="1:15" hidden="1" x14ac:dyDescent="0.2">
      <c r="A49" s="146" t="str">
        <f t="shared" si="0"/>
        <v>PC00-AA700-8500-4101</v>
      </c>
      <c r="B49" s="147">
        <f t="shared" si="1"/>
        <v>5989</v>
      </c>
      <c r="C49" s="147">
        <f t="shared" si="2"/>
        <v>0</v>
      </c>
      <c r="D49" s="143"/>
      <c r="E49" s="148"/>
      <c r="F49" s="146" t="s">
        <v>1104</v>
      </c>
      <c r="G49" s="143"/>
      <c r="H49" s="143"/>
      <c r="I49" s="143"/>
      <c r="J49" s="144">
        <v>5989</v>
      </c>
      <c r="K49" s="145" t="s">
        <v>1094</v>
      </c>
      <c r="L49" s="145" t="s">
        <v>118</v>
      </c>
      <c r="M49" s="145" t="s">
        <v>1105</v>
      </c>
      <c r="N49" s="145" t="s">
        <v>1106</v>
      </c>
      <c r="O49" s="143">
        <f t="shared" si="3"/>
        <v>40</v>
      </c>
    </row>
    <row r="50" spans="1:15" hidden="1" x14ac:dyDescent="0.2">
      <c r="A50" s="146" t="str">
        <f t="shared" si="0"/>
        <v>PS00-AA700-8500-4101</v>
      </c>
      <c r="B50" s="147">
        <f t="shared" si="1"/>
        <v>12309</v>
      </c>
      <c r="C50" s="147">
        <f t="shared" si="2"/>
        <v>0</v>
      </c>
      <c r="D50" s="143"/>
      <c r="E50" s="148"/>
      <c r="F50" s="146" t="s">
        <v>1104</v>
      </c>
      <c r="G50" s="143"/>
      <c r="H50" s="143"/>
      <c r="I50" s="143"/>
      <c r="J50" s="144">
        <v>12309</v>
      </c>
      <c r="K50" s="145" t="s">
        <v>1095</v>
      </c>
      <c r="L50" s="145" t="s">
        <v>118</v>
      </c>
      <c r="M50" s="145" t="s">
        <v>1105</v>
      </c>
      <c r="N50" s="145" t="s">
        <v>1106</v>
      </c>
      <c r="O50" s="143">
        <f t="shared" si="3"/>
        <v>40</v>
      </c>
    </row>
    <row r="51" spans="1:15" hidden="1" x14ac:dyDescent="0.2">
      <c r="A51" s="146" t="str">
        <f t="shared" si="0"/>
        <v>SC00-AA700-8500-4101</v>
      </c>
      <c r="B51" s="147">
        <f t="shared" si="1"/>
        <v>757</v>
      </c>
      <c r="C51" s="147">
        <f t="shared" si="2"/>
        <v>0</v>
      </c>
      <c r="D51" s="143"/>
      <c r="E51" s="148"/>
      <c r="F51" s="146" t="s">
        <v>1104</v>
      </c>
      <c r="G51" s="143"/>
      <c r="H51" s="143"/>
      <c r="I51" s="143"/>
      <c r="J51" s="144">
        <v>757</v>
      </c>
      <c r="K51" s="145" t="s">
        <v>1096</v>
      </c>
      <c r="L51" s="145" t="s">
        <v>118</v>
      </c>
      <c r="M51" s="145" t="s">
        <v>1105</v>
      </c>
      <c r="N51" s="145" t="s">
        <v>1106</v>
      </c>
      <c r="O51" s="143">
        <f t="shared" si="3"/>
        <v>40</v>
      </c>
    </row>
    <row r="52" spans="1:15" hidden="1" x14ac:dyDescent="0.2">
      <c r="A52" s="146" t="str">
        <f t="shared" si="0"/>
        <v>SG00-AA700-8500-4101</v>
      </c>
      <c r="B52" s="147">
        <f t="shared" si="1"/>
        <v>12631</v>
      </c>
      <c r="C52" s="147">
        <f t="shared" si="2"/>
        <v>0</v>
      </c>
      <c r="D52" s="143"/>
      <c r="E52" s="148"/>
      <c r="F52" s="146" t="s">
        <v>1104</v>
      </c>
      <c r="G52" s="143"/>
      <c r="H52" s="143"/>
      <c r="I52" s="143"/>
      <c r="J52" s="144">
        <v>12631</v>
      </c>
      <c r="K52" s="145" t="s">
        <v>1097</v>
      </c>
      <c r="L52" s="145" t="s">
        <v>118</v>
      </c>
      <c r="M52" s="145" t="s">
        <v>1105</v>
      </c>
      <c r="N52" s="145" t="s">
        <v>1106</v>
      </c>
      <c r="O52" s="143">
        <f t="shared" si="3"/>
        <v>40</v>
      </c>
    </row>
    <row r="53" spans="1:15" hidden="1" x14ac:dyDescent="0.2">
      <c r="A53" s="146" t="str">
        <f t="shared" si="0"/>
        <v>SK00-AA700-8500-4101</v>
      </c>
      <c r="B53" s="147">
        <f t="shared" si="1"/>
        <v>136</v>
      </c>
      <c r="C53" s="147">
        <f t="shared" si="2"/>
        <v>0</v>
      </c>
      <c r="D53" s="143"/>
      <c r="E53" s="148"/>
      <c r="F53" s="146" t="s">
        <v>1104</v>
      </c>
      <c r="G53" s="143"/>
      <c r="H53" s="143"/>
      <c r="I53" s="143"/>
      <c r="J53" s="144">
        <v>136</v>
      </c>
      <c r="K53" s="145" t="s">
        <v>1098</v>
      </c>
      <c r="L53" s="145" t="s">
        <v>118</v>
      </c>
      <c r="M53" s="145" t="s">
        <v>1105</v>
      </c>
      <c r="N53" s="145" t="s">
        <v>1106</v>
      </c>
      <c r="O53" s="143">
        <f t="shared" si="3"/>
        <v>40</v>
      </c>
    </row>
    <row r="54" spans="1:15" ht="15" hidden="1" x14ac:dyDescent="0.25">
      <c r="A54" s="146" t="str">
        <f t="shared" si="0"/>
        <v>CU00-AA700-8500-4101</v>
      </c>
      <c r="B54" s="147">
        <f t="shared" si="1"/>
        <v>0</v>
      </c>
      <c r="C54" s="147">
        <f t="shared" si="2"/>
        <v>44543</v>
      </c>
      <c r="D54" s="143"/>
      <c r="E54" s="149" t="s">
        <v>1107</v>
      </c>
      <c r="F54" s="146" t="s">
        <v>1104</v>
      </c>
      <c r="G54" s="143"/>
      <c r="H54" s="143"/>
      <c r="I54" s="143"/>
      <c r="J54" s="144">
        <v>-44543</v>
      </c>
      <c r="K54" s="145" t="s">
        <v>25</v>
      </c>
      <c r="L54" s="145" t="s">
        <v>118</v>
      </c>
      <c r="M54" s="145" t="s">
        <v>1105</v>
      </c>
      <c r="N54" s="145" t="s">
        <v>1106</v>
      </c>
      <c r="O54" s="143">
        <f t="shared" si="3"/>
        <v>40</v>
      </c>
    </row>
    <row r="55" spans="1:15" hidden="1" x14ac:dyDescent="0.2">
      <c r="A55" s="150" t="str">
        <f t="shared" si="0"/>
        <v>CF00-00000-25TX-2832</v>
      </c>
      <c r="B55" s="151">
        <f t="shared" si="1"/>
        <v>0</v>
      </c>
      <c r="C55" s="151">
        <f t="shared" si="2"/>
        <v>2885</v>
      </c>
      <c r="D55" s="152"/>
      <c r="E55" s="153"/>
      <c r="F55" s="146" t="s">
        <v>264</v>
      </c>
      <c r="G55" s="143"/>
      <c r="H55" s="143"/>
      <c r="I55" s="143"/>
      <c r="J55" s="144">
        <v>-2885</v>
      </c>
      <c r="K55" s="145" t="s">
        <v>535</v>
      </c>
      <c r="L55" s="145" t="s">
        <v>19</v>
      </c>
      <c r="M55" s="145" t="s">
        <v>239</v>
      </c>
      <c r="N55" s="145" t="s">
        <v>21</v>
      </c>
      <c r="O55" s="143">
        <f t="shared" si="3"/>
        <v>35</v>
      </c>
    </row>
    <row r="56" spans="1:15" hidden="1" x14ac:dyDescent="0.2">
      <c r="A56" s="146" t="str">
        <f t="shared" si="0"/>
        <v>CF00-00000-280R-254N</v>
      </c>
      <c r="B56" s="147">
        <f t="shared" si="1"/>
        <v>11383</v>
      </c>
      <c r="C56" s="147">
        <f t="shared" si="2"/>
        <v>0</v>
      </c>
      <c r="D56" s="143"/>
      <c r="E56" s="154"/>
      <c r="F56" s="146" t="s">
        <v>264</v>
      </c>
      <c r="G56" s="143"/>
      <c r="H56" s="143"/>
      <c r="I56" s="143"/>
      <c r="J56" s="144">
        <v>11383</v>
      </c>
      <c r="K56" s="145" t="s">
        <v>535</v>
      </c>
      <c r="L56" s="145" t="s">
        <v>19</v>
      </c>
      <c r="M56" s="145" t="s">
        <v>357</v>
      </c>
      <c r="N56" s="145" t="s">
        <v>352</v>
      </c>
      <c r="O56" s="143">
        <f t="shared" si="3"/>
        <v>35</v>
      </c>
    </row>
    <row r="57" spans="1:15" ht="15" hidden="1" x14ac:dyDescent="0.25">
      <c r="A57" s="146" t="str">
        <f t="shared" si="0"/>
        <v>CU00-AA700-8500-4101</v>
      </c>
      <c r="B57" s="147">
        <f t="shared" si="1"/>
        <v>0</v>
      </c>
      <c r="C57" s="147">
        <f t="shared" si="2"/>
        <v>8498</v>
      </c>
      <c r="D57" s="143"/>
      <c r="E57" s="149" t="str">
        <f>K56</f>
        <v>CF00</v>
      </c>
      <c r="F57" s="146" t="s">
        <v>264</v>
      </c>
      <c r="G57" s="143"/>
      <c r="H57" s="143"/>
      <c r="I57" s="143"/>
      <c r="J57" s="144">
        <v>-8498</v>
      </c>
      <c r="K57" s="145" t="s">
        <v>25</v>
      </c>
      <c r="L57" s="145" t="s">
        <v>118</v>
      </c>
      <c r="M57" s="145" t="s">
        <v>1105</v>
      </c>
      <c r="N57" s="145" t="s">
        <v>1106</v>
      </c>
      <c r="O57" s="143">
        <f t="shared" si="3"/>
        <v>35</v>
      </c>
    </row>
    <row r="58" spans="1:15" hidden="1" x14ac:dyDescent="0.2">
      <c r="A58" s="146" t="str">
        <f t="shared" si="0"/>
        <v>DE00-00000-25TX-2832</v>
      </c>
      <c r="B58" s="147">
        <f t="shared" si="1"/>
        <v>0</v>
      </c>
      <c r="C58" s="147">
        <f t="shared" si="2"/>
        <v>4012</v>
      </c>
      <c r="D58" s="143"/>
      <c r="E58" s="154"/>
      <c r="F58" s="146" t="s">
        <v>264</v>
      </c>
      <c r="G58" s="143"/>
      <c r="H58" s="143"/>
      <c r="I58" s="143"/>
      <c r="J58" s="144">
        <v>-4012</v>
      </c>
      <c r="K58" s="145" t="s">
        <v>71</v>
      </c>
      <c r="L58" s="145" t="s">
        <v>19</v>
      </c>
      <c r="M58" s="145" t="s">
        <v>239</v>
      </c>
      <c r="N58" s="145" t="s">
        <v>21</v>
      </c>
      <c r="O58" s="143">
        <f t="shared" si="3"/>
        <v>35</v>
      </c>
    </row>
    <row r="59" spans="1:15" hidden="1" x14ac:dyDescent="0.2">
      <c r="A59" s="146" t="str">
        <f t="shared" si="0"/>
        <v>DE00-00000-280R-254N</v>
      </c>
      <c r="B59" s="147">
        <f t="shared" si="1"/>
        <v>14395</v>
      </c>
      <c r="C59" s="147">
        <f t="shared" si="2"/>
        <v>0</v>
      </c>
      <c r="D59" s="143"/>
      <c r="E59" s="154"/>
      <c r="F59" s="146" t="s">
        <v>264</v>
      </c>
      <c r="G59" s="143"/>
      <c r="H59" s="143"/>
      <c r="I59" s="143"/>
      <c r="J59" s="144">
        <v>14395</v>
      </c>
      <c r="K59" s="145" t="s">
        <v>71</v>
      </c>
      <c r="L59" s="145" t="s">
        <v>19</v>
      </c>
      <c r="M59" s="145" t="s">
        <v>357</v>
      </c>
      <c r="N59" s="145" t="s">
        <v>352</v>
      </c>
      <c r="O59" s="143">
        <f t="shared" si="3"/>
        <v>35</v>
      </c>
    </row>
    <row r="60" spans="1:15" ht="15" hidden="1" x14ac:dyDescent="0.25">
      <c r="A60" s="146" t="str">
        <f t="shared" si="0"/>
        <v>CU00-AA700-8500-4101</v>
      </c>
      <c r="B60" s="147">
        <f t="shared" si="1"/>
        <v>0</v>
      </c>
      <c r="C60" s="147">
        <f t="shared" si="2"/>
        <v>10383</v>
      </c>
      <c r="D60" s="143"/>
      <c r="E60" s="149" t="str">
        <f>K59</f>
        <v>DE00</v>
      </c>
      <c r="F60" s="146" t="s">
        <v>264</v>
      </c>
      <c r="G60" s="143"/>
      <c r="H60" s="143"/>
      <c r="I60" s="143"/>
      <c r="J60" s="144">
        <v>-10383</v>
      </c>
      <c r="K60" s="145" t="s">
        <v>25</v>
      </c>
      <c r="L60" s="145" t="s">
        <v>118</v>
      </c>
      <c r="M60" s="145" t="s">
        <v>1105</v>
      </c>
      <c r="N60" s="145" t="s">
        <v>1106</v>
      </c>
      <c r="O60" s="143">
        <f t="shared" si="3"/>
        <v>35</v>
      </c>
    </row>
    <row r="61" spans="1:15" hidden="1" x14ac:dyDescent="0.2">
      <c r="A61" s="146" t="str">
        <f t="shared" si="0"/>
        <v>ES00-00000-25TX-2832</v>
      </c>
      <c r="B61" s="147">
        <f t="shared" si="1"/>
        <v>0</v>
      </c>
      <c r="C61" s="147">
        <f t="shared" si="2"/>
        <v>12060</v>
      </c>
      <c r="D61" s="143"/>
      <c r="E61" s="154"/>
      <c r="F61" s="146" t="s">
        <v>264</v>
      </c>
      <c r="G61" s="143"/>
      <c r="H61" s="143"/>
      <c r="I61" s="143"/>
      <c r="J61" s="144">
        <v>-12060</v>
      </c>
      <c r="K61" s="145" t="s">
        <v>538</v>
      </c>
      <c r="L61" s="145" t="s">
        <v>19</v>
      </c>
      <c r="M61" s="145" t="s">
        <v>239</v>
      </c>
      <c r="N61" s="145" t="s">
        <v>21</v>
      </c>
      <c r="O61" s="143">
        <f t="shared" si="3"/>
        <v>35</v>
      </c>
    </row>
    <row r="62" spans="1:15" hidden="1" x14ac:dyDescent="0.2">
      <c r="A62" s="146" t="str">
        <f t="shared" si="0"/>
        <v>ES00-00000-280R-254N</v>
      </c>
      <c r="B62" s="147">
        <f t="shared" si="1"/>
        <v>41596</v>
      </c>
      <c r="C62" s="147">
        <f t="shared" si="2"/>
        <v>0</v>
      </c>
      <c r="D62" s="143"/>
      <c r="E62" s="154"/>
      <c r="F62" s="146" t="s">
        <v>264</v>
      </c>
      <c r="G62" s="143"/>
      <c r="H62" s="143"/>
      <c r="I62" s="143"/>
      <c r="J62" s="144">
        <v>41596</v>
      </c>
      <c r="K62" s="145" t="s">
        <v>538</v>
      </c>
      <c r="L62" s="145" t="s">
        <v>19</v>
      </c>
      <c r="M62" s="145" t="s">
        <v>357</v>
      </c>
      <c r="N62" s="145" t="s">
        <v>352</v>
      </c>
      <c r="O62" s="143">
        <f t="shared" si="3"/>
        <v>35</v>
      </c>
    </row>
    <row r="63" spans="1:15" ht="15" hidden="1" x14ac:dyDescent="0.25">
      <c r="A63" s="146" t="str">
        <f t="shared" si="0"/>
        <v>CU00-AA700-8500-4101</v>
      </c>
      <c r="B63" s="147">
        <f t="shared" si="1"/>
        <v>0</v>
      </c>
      <c r="C63" s="147">
        <f t="shared" si="2"/>
        <v>29536</v>
      </c>
      <c r="D63" s="143"/>
      <c r="E63" s="149" t="str">
        <f>K62</f>
        <v>ES00</v>
      </c>
      <c r="F63" s="146" t="s">
        <v>264</v>
      </c>
      <c r="G63" s="143"/>
      <c r="H63" s="143"/>
      <c r="I63" s="143"/>
      <c r="J63" s="144">
        <v>-29536</v>
      </c>
      <c r="K63" s="145" t="s">
        <v>25</v>
      </c>
      <c r="L63" s="145" t="s">
        <v>118</v>
      </c>
      <c r="M63" s="145" t="s">
        <v>1105</v>
      </c>
      <c r="N63" s="145" t="s">
        <v>1106</v>
      </c>
      <c r="O63" s="143">
        <f t="shared" si="3"/>
        <v>35</v>
      </c>
    </row>
    <row r="64" spans="1:15" hidden="1" x14ac:dyDescent="0.2">
      <c r="A64" s="146" t="str">
        <f t="shared" si="0"/>
        <v>FE00-00000-25TX-2832</v>
      </c>
      <c r="B64" s="147">
        <f t="shared" si="1"/>
        <v>0</v>
      </c>
      <c r="C64" s="147">
        <f t="shared" si="2"/>
        <v>3277</v>
      </c>
      <c r="D64" s="143"/>
      <c r="E64" s="154"/>
      <c r="F64" s="146" t="s">
        <v>264</v>
      </c>
      <c r="G64" s="143"/>
      <c r="H64" s="143"/>
      <c r="I64" s="143"/>
      <c r="J64" s="144">
        <v>-3277</v>
      </c>
      <c r="K64" s="145" t="s">
        <v>376</v>
      </c>
      <c r="L64" s="145" t="s">
        <v>19</v>
      </c>
      <c r="M64" s="145" t="s">
        <v>239</v>
      </c>
      <c r="N64" s="145" t="s">
        <v>21</v>
      </c>
      <c r="O64" s="143">
        <f t="shared" si="3"/>
        <v>35</v>
      </c>
    </row>
    <row r="65" spans="1:15" hidden="1" x14ac:dyDescent="0.2">
      <c r="A65" s="146" t="str">
        <f t="shared" si="0"/>
        <v>FE00-00000-280R-254N</v>
      </c>
      <c r="B65" s="147">
        <f t="shared" si="1"/>
        <v>12930</v>
      </c>
      <c r="C65" s="147">
        <f t="shared" si="2"/>
        <v>0</v>
      </c>
      <c r="D65" s="143"/>
      <c r="E65" s="154"/>
      <c r="F65" s="146" t="s">
        <v>264</v>
      </c>
      <c r="G65" s="143"/>
      <c r="H65" s="143"/>
      <c r="I65" s="143"/>
      <c r="J65" s="144">
        <v>12930</v>
      </c>
      <c r="K65" s="145" t="s">
        <v>376</v>
      </c>
      <c r="L65" s="145" t="s">
        <v>19</v>
      </c>
      <c r="M65" s="145" t="s">
        <v>357</v>
      </c>
      <c r="N65" s="145" t="s">
        <v>352</v>
      </c>
      <c r="O65" s="143">
        <f t="shared" si="3"/>
        <v>35</v>
      </c>
    </row>
    <row r="66" spans="1:15" ht="15" hidden="1" x14ac:dyDescent="0.25">
      <c r="A66" s="146" t="str">
        <f t="shared" si="0"/>
        <v>CU00-AA700-8500-4101</v>
      </c>
      <c r="B66" s="147">
        <f t="shared" si="1"/>
        <v>0</v>
      </c>
      <c r="C66" s="147">
        <f t="shared" si="2"/>
        <v>9653</v>
      </c>
      <c r="D66" s="143"/>
      <c r="E66" s="149" t="str">
        <f>K65</f>
        <v>FE00</v>
      </c>
      <c r="F66" s="146" t="s">
        <v>264</v>
      </c>
      <c r="G66" s="143"/>
      <c r="H66" s="143"/>
      <c r="I66" s="143"/>
      <c r="J66" s="144">
        <v>-9653</v>
      </c>
      <c r="K66" s="145" t="s">
        <v>25</v>
      </c>
      <c r="L66" s="145" t="s">
        <v>118</v>
      </c>
      <c r="M66" s="145" t="s">
        <v>1105</v>
      </c>
      <c r="N66" s="145" t="s">
        <v>1106</v>
      </c>
      <c r="O66" s="143">
        <f t="shared" si="3"/>
        <v>35</v>
      </c>
    </row>
    <row r="67" spans="1:15" hidden="1" x14ac:dyDescent="0.2">
      <c r="A67" s="146" t="str">
        <f t="shared" si="0"/>
        <v>FI00-00000-25TX-2832</v>
      </c>
      <c r="B67" s="147">
        <f t="shared" si="1"/>
        <v>0</v>
      </c>
      <c r="C67" s="147">
        <f t="shared" si="2"/>
        <v>70</v>
      </c>
      <c r="D67" s="143"/>
      <c r="E67" s="154"/>
      <c r="F67" s="146" t="s">
        <v>264</v>
      </c>
      <c r="G67" s="143"/>
      <c r="H67" s="143"/>
      <c r="I67" s="143"/>
      <c r="J67" s="144">
        <v>-70</v>
      </c>
      <c r="K67" s="145" t="s">
        <v>549</v>
      </c>
      <c r="L67" s="145" t="s">
        <v>19</v>
      </c>
      <c r="M67" s="145" t="s">
        <v>239</v>
      </c>
      <c r="N67" s="145" t="s">
        <v>21</v>
      </c>
      <c r="O67" s="143">
        <f t="shared" si="3"/>
        <v>35</v>
      </c>
    </row>
    <row r="68" spans="1:15" hidden="1" x14ac:dyDescent="0.2">
      <c r="A68" s="146" t="str">
        <f t="shared" si="0"/>
        <v>FI00-00000-280R-254N</v>
      </c>
      <c r="B68" s="147">
        <f t="shared" si="1"/>
        <v>275</v>
      </c>
      <c r="C68" s="147">
        <f t="shared" si="2"/>
        <v>0</v>
      </c>
      <c r="D68" s="143"/>
      <c r="E68" s="154"/>
      <c r="F68" s="146" t="s">
        <v>264</v>
      </c>
      <c r="G68" s="143"/>
      <c r="H68" s="143"/>
      <c r="I68" s="143"/>
      <c r="J68" s="144">
        <v>275</v>
      </c>
      <c r="K68" s="145" t="s">
        <v>549</v>
      </c>
      <c r="L68" s="145" t="s">
        <v>19</v>
      </c>
      <c r="M68" s="145" t="s">
        <v>357</v>
      </c>
      <c r="N68" s="145" t="s">
        <v>352</v>
      </c>
      <c r="O68" s="143">
        <f t="shared" si="3"/>
        <v>35</v>
      </c>
    </row>
    <row r="69" spans="1:15" ht="15" hidden="1" x14ac:dyDescent="0.25">
      <c r="A69" s="146" t="str">
        <f t="shared" si="0"/>
        <v>CU00-AA700-8500-4101</v>
      </c>
      <c r="B69" s="147">
        <f t="shared" si="1"/>
        <v>0</v>
      </c>
      <c r="C69" s="147">
        <f t="shared" si="2"/>
        <v>205</v>
      </c>
      <c r="D69" s="143"/>
      <c r="E69" s="149" t="str">
        <f>K68</f>
        <v>FI00</v>
      </c>
      <c r="F69" s="146" t="s">
        <v>264</v>
      </c>
      <c r="G69" s="143"/>
      <c r="H69" s="143"/>
      <c r="I69" s="143"/>
      <c r="J69" s="144">
        <v>-205</v>
      </c>
      <c r="K69" s="145" t="s">
        <v>25</v>
      </c>
      <c r="L69" s="145" t="s">
        <v>118</v>
      </c>
      <c r="M69" s="145" t="s">
        <v>1105</v>
      </c>
      <c r="N69" s="145" t="s">
        <v>1106</v>
      </c>
      <c r="O69" s="143">
        <f t="shared" si="3"/>
        <v>35</v>
      </c>
    </row>
    <row r="70" spans="1:15" x14ac:dyDescent="0.2">
      <c r="A70" s="146" t="str">
        <f t="shared" si="0"/>
        <v>FN00-00000-25TX-2832</v>
      </c>
      <c r="B70" s="147">
        <f t="shared" si="1"/>
        <v>0</v>
      </c>
      <c r="C70" s="147">
        <f t="shared" si="2"/>
        <v>7756</v>
      </c>
      <c r="D70" s="143"/>
      <c r="E70" s="154"/>
      <c r="F70" s="146" t="s">
        <v>264</v>
      </c>
      <c r="G70" s="143"/>
      <c r="H70" s="143"/>
      <c r="I70" s="143"/>
      <c r="J70" s="144">
        <v>-7756</v>
      </c>
      <c r="K70" s="145" t="s">
        <v>541</v>
      </c>
      <c r="L70" s="145" t="s">
        <v>19</v>
      </c>
      <c r="M70" s="145" t="s">
        <v>239</v>
      </c>
      <c r="N70" s="145" t="s">
        <v>21</v>
      </c>
      <c r="O70" s="143">
        <f t="shared" si="3"/>
        <v>35</v>
      </c>
    </row>
    <row r="71" spans="1:15" x14ac:dyDescent="0.2">
      <c r="A71" s="146" t="str">
        <f t="shared" si="0"/>
        <v>FN00-00000-280R-254N</v>
      </c>
      <c r="B71" s="147">
        <f t="shared" si="1"/>
        <v>30603</v>
      </c>
      <c r="C71" s="147">
        <f t="shared" si="2"/>
        <v>0</v>
      </c>
      <c r="D71" s="143"/>
      <c r="E71" s="154"/>
      <c r="F71" s="146" t="s">
        <v>264</v>
      </c>
      <c r="G71" s="143"/>
      <c r="H71" s="143"/>
      <c r="I71" s="143"/>
      <c r="J71" s="144">
        <v>30603</v>
      </c>
      <c r="K71" s="145" t="s">
        <v>541</v>
      </c>
      <c r="L71" s="145" t="s">
        <v>19</v>
      </c>
      <c r="M71" s="145" t="s">
        <v>357</v>
      </c>
      <c r="N71" s="145" t="s">
        <v>352</v>
      </c>
      <c r="O71" s="143">
        <f t="shared" si="3"/>
        <v>35</v>
      </c>
    </row>
    <row r="72" spans="1:15" ht="15" hidden="1" x14ac:dyDescent="0.25">
      <c r="A72" s="146" t="str">
        <f t="shared" ref="A72:A81" si="4">UPPER(K72&amp;"-"&amp;L72&amp;"-"&amp;M72&amp;"-"&amp;N72)</f>
        <v>CU00-AA700-8500-4101</v>
      </c>
      <c r="B72" s="147">
        <f t="shared" ref="B72:B81" si="5">ROUND(IF($J72&gt;0,$J72,0),2)</f>
        <v>0</v>
      </c>
      <c r="C72" s="147">
        <f t="shared" ref="C72:C81" si="6">ROUND(IF($J72&lt;0,-$J72,0),2)</f>
        <v>22847</v>
      </c>
      <c r="D72" s="143"/>
      <c r="E72" s="149" t="str">
        <f>K71</f>
        <v>FN00</v>
      </c>
      <c r="F72" s="146" t="s">
        <v>264</v>
      </c>
      <c r="G72" s="143"/>
      <c r="H72" s="143"/>
      <c r="I72" s="143"/>
      <c r="J72" s="144">
        <v>-22847</v>
      </c>
      <c r="K72" s="145" t="s">
        <v>25</v>
      </c>
      <c r="L72" s="145" t="s">
        <v>118</v>
      </c>
      <c r="M72" s="145" t="s">
        <v>1105</v>
      </c>
      <c r="N72" s="145" t="s">
        <v>1106</v>
      </c>
      <c r="O72" s="143">
        <f t="shared" ref="O72:O81" si="7">LEN(F72)</f>
        <v>35</v>
      </c>
    </row>
    <row r="73" spans="1:15" hidden="1" x14ac:dyDescent="0.2">
      <c r="A73" s="146" t="str">
        <f t="shared" si="4"/>
        <v>FT00-00000-25TX-2832</v>
      </c>
      <c r="B73" s="147">
        <f t="shared" si="5"/>
        <v>0</v>
      </c>
      <c r="C73" s="147">
        <f t="shared" si="6"/>
        <v>53</v>
      </c>
      <c r="D73" s="143"/>
      <c r="E73" s="154"/>
      <c r="F73" s="146" t="s">
        <v>264</v>
      </c>
      <c r="G73" s="143"/>
      <c r="H73" s="143"/>
      <c r="I73" s="143"/>
      <c r="J73" s="144">
        <v>-53</v>
      </c>
      <c r="K73" s="145" t="s">
        <v>543</v>
      </c>
      <c r="L73" s="145" t="s">
        <v>19</v>
      </c>
      <c r="M73" s="145" t="s">
        <v>239</v>
      </c>
      <c r="N73" s="145" t="s">
        <v>21</v>
      </c>
      <c r="O73" s="143">
        <f t="shared" si="7"/>
        <v>35</v>
      </c>
    </row>
    <row r="74" spans="1:15" hidden="1" x14ac:dyDescent="0.2">
      <c r="A74" s="146" t="str">
        <f t="shared" si="4"/>
        <v>FT00-00000-280R-254N</v>
      </c>
      <c r="B74" s="147">
        <f t="shared" si="5"/>
        <v>209</v>
      </c>
      <c r="C74" s="147">
        <f t="shared" si="6"/>
        <v>0</v>
      </c>
      <c r="D74" s="143"/>
      <c r="E74" s="154"/>
      <c r="F74" s="146" t="s">
        <v>264</v>
      </c>
      <c r="G74" s="143"/>
      <c r="H74" s="143"/>
      <c r="I74" s="143"/>
      <c r="J74" s="144">
        <v>209</v>
      </c>
      <c r="K74" s="145" t="s">
        <v>543</v>
      </c>
      <c r="L74" s="145" t="s">
        <v>19</v>
      </c>
      <c r="M74" s="145" t="s">
        <v>357</v>
      </c>
      <c r="N74" s="145" t="s">
        <v>352</v>
      </c>
      <c r="O74" s="143">
        <f t="shared" si="7"/>
        <v>35</v>
      </c>
    </row>
    <row r="75" spans="1:15" ht="15" hidden="1" x14ac:dyDescent="0.25">
      <c r="A75" s="146" t="str">
        <f t="shared" si="4"/>
        <v>CU00-AA700-8500-4101</v>
      </c>
      <c r="B75" s="147">
        <f t="shared" si="5"/>
        <v>0</v>
      </c>
      <c r="C75" s="147">
        <f t="shared" si="6"/>
        <v>156</v>
      </c>
      <c r="D75" s="143"/>
      <c r="E75" s="149" t="str">
        <f>K74</f>
        <v>FT00</v>
      </c>
      <c r="F75" s="146" t="s">
        <v>264</v>
      </c>
      <c r="G75" s="143"/>
      <c r="H75" s="143"/>
      <c r="I75" s="143"/>
      <c r="J75" s="144">
        <v>-156</v>
      </c>
      <c r="K75" s="145" t="s">
        <v>25</v>
      </c>
      <c r="L75" s="145" t="s">
        <v>118</v>
      </c>
      <c r="M75" s="145" t="s">
        <v>1105</v>
      </c>
      <c r="N75" s="145" t="s">
        <v>1106</v>
      </c>
      <c r="O75" s="143">
        <f t="shared" si="7"/>
        <v>35</v>
      </c>
    </row>
    <row r="76" spans="1:15" hidden="1" x14ac:dyDescent="0.2">
      <c r="A76" s="146" t="str">
        <f t="shared" si="4"/>
        <v>MD00-00000-25TX-2832</v>
      </c>
      <c r="B76" s="147">
        <f t="shared" si="5"/>
        <v>0</v>
      </c>
      <c r="C76" s="147">
        <f t="shared" si="6"/>
        <v>1451</v>
      </c>
      <c r="D76" s="143"/>
      <c r="E76" s="154"/>
      <c r="F76" s="146" t="s">
        <v>264</v>
      </c>
      <c r="G76" s="143"/>
      <c r="H76" s="143"/>
      <c r="I76" s="143"/>
      <c r="J76" s="144">
        <v>-1451</v>
      </c>
      <c r="K76" s="145" t="s">
        <v>32</v>
      </c>
      <c r="L76" s="145" t="s">
        <v>19</v>
      </c>
      <c r="M76" s="145" t="s">
        <v>239</v>
      </c>
      <c r="N76" s="145" t="s">
        <v>21</v>
      </c>
      <c r="O76" s="143">
        <f t="shared" si="7"/>
        <v>35</v>
      </c>
    </row>
    <row r="77" spans="1:15" hidden="1" x14ac:dyDescent="0.2">
      <c r="A77" s="146" t="str">
        <f t="shared" si="4"/>
        <v>MD00-00000-280R-254N</v>
      </c>
      <c r="B77" s="147">
        <f t="shared" si="5"/>
        <v>5272</v>
      </c>
      <c r="C77" s="147">
        <f t="shared" si="6"/>
        <v>0</v>
      </c>
      <c r="D77" s="143"/>
      <c r="E77" s="154"/>
      <c r="F77" s="146" t="s">
        <v>264</v>
      </c>
      <c r="G77" s="143"/>
      <c r="H77" s="143"/>
      <c r="I77" s="143"/>
      <c r="J77" s="144">
        <v>5272</v>
      </c>
      <c r="K77" s="145" t="s">
        <v>32</v>
      </c>
      <c r="L77" s="145" t="s">
        <v>19</v>
      </c>
      <c r="M77" s="145" t="s">
        <v>357</v>
      </c>
      <c r="N77" s="145" t="s">
        <v>352</v>
      </c>
      <c r="O77" s="143">
        <f t="shared" si="7"/>
        <v>35</v>
      </c>
    </row>
    <row r="78" spans="1:15" ht="15" hidden="1" x14ac:dyDescent="0.25">
      <c r="A78" s="146" t="str">
        <f t="shared" si="4"/>
        <v>CU00-AA700-8500-4101</v>
      </c>
      <c r="B78" s="147">
        <f t="shared" si="5"/>
        <v>0</v>
      </c>
      <c r="C78" s="147">
        <f t="shared" si="6"/>
        <v>3821</v>
      </c>
      <c r="D78" s="143"/>
      <c r="E78" s="149" t="str">
        <f>K77</f>
        <v>MD00</v>
      </c>
      <c r="F78" s="146" t="s">
        <v>264</v>
      </c>
      <c r="G78" s="143"/>
      <c r="H78" s="143"/>
      <c r="I78" s="143"/>
      <c r="J78" s="144">
        <v>-3821</v>
      </c>
      <c r="K78" s="145" t="s">
        <v>25</v>
      </c>
      <c r="L78" s="145" t="s">
        <v>118</v>
      </c>
      <c r="M78" s="145" t="s">
        <v>1105</v>
      </c>
      <c r="N78" s="145" t="s">
        <v>1106</v>
      </c>
      <c r="O78" s="143">
        <f t="shared" si="7"/>
        <v>35</v>
      </c>
    </row>
    <row r="79" spans="1:15" hidden="1" x14ac:dyDescent="0.2">
      <c r="A79" s="146" t="str">
        <f t="shared" si="4"/>
        <v>WC00-00000-25TX-2832</v>
      </c>
      <c r="B79" s="147">
        <f t="shared" si="5"/>
        <v>0</v>
      </c>
      <c r="C79" s="147">
        <f t="shared" si="6"/>
        <v>1536</v>
      </c>
      <c r="D79" s="143"/>
      <c r="E79" s="154"/>
      <c r="F79" s="146" t="s">
        <v>264</v>
      </c>
      <c r="G79" s="143"/>
      <c r="H79" s="143"/>
      <c r="I79" s="143"/>
      <c r="J79" s="144">
        <v>-1536</v>
      </c>
      <c r="K79" s="145" t="s">
        <v>18</v>
      </c>
      <c r="L79" s="145" t="s">
        <v>19</v>
      </c>
      <c r="M79" s="145" t="s">
        <v>239</v>
      </c>
      <c r="N79" s="145" t="s">
        <v>21</v>
      </c>
      <c r="O79" s="143">
        <f t="shared" si="7"/>
        <v>35</v>
      </c>
    </row>
    <row r="80" spans="1:15" hidden="1" x14ac:dyDescent="0.2">
      <c r="A80" s="146" t="str">
        <f t="shared" si="4"/>
        <v>WC00-00000-280R-254N</v>
      </c>
      <c r="B80" s="147">
        <f t="shared" si="5"/>
        <v>5581</v>
      </c>
      <c r="C80" s="147">
        <f t="shared" si="6"/>
        <v>0</v>
      </c>
      <c r="D80" s="143"/>
      <c r="E80" s="154"/>
      <c r="F80" s="146" t="s">
        <v>264</v>
      </c>
      <c r="G80" s="143"/>
      <c r="H80" s="143"/>
      <c r="I80" s="143"/>
      <c r="J80" s="144">
        <v>5581</v>
      </c>
      <c r="K80" s="145" t="s">
        <v>18</v>
      </c>
      <c r="L80" s="145" t="s">
        <v>19</v>
      </c>
      <c r="M80" s="145" t="s">
        <v>357</v>
      </c>
      <c r="N80" s="145" t="s">
        <v>352</v>
      </c>
      <c r="O80" s="143">
        <f t="shared" si="7"/>
        <v>35</v>
      </c>
    </row>
    <row r="81" spans="1:19" ht="15" hidden="1" x14ac:dyDescent="0.25">
      <c r="A81" s="146" t="str">
        <f t="shared" si="4"/>
        <v>CU00-AA700-8500-4101</v>
      </c>
      <c r="B81" s="147">
        <f t="shared" si="5"/>
        <v>0</v>
      </c>
      <c r="C81" s="147">
        <f t="shared" si="6"/>
        <v>4045</v>
      </c>
      <c r="D81" s="143"/>
      <c r="E81" s="149" t="str">
        <f>K80</f>
        <v>WC00</v>
      </c>
      <c r="F81" s="146" t="s">
        <v>264</v>
      </c>
      <c r="G81" s="143"/>
      <c r="H81" s="143"/>
      <c r="I81" s="143"/>
      <c r="J81" s="144">
        <v>-4045</v>
      </c>
      <c r="K81" s="145" t="s">
        <v>25</v>
      </c>
      <c r="L81" s="145" t="s">
        <v>118</v>
      </c>
      <c r="M81" s="145" t="s">
        <v>1105</v>
      </c>
      <c r="N81" s="145" t="s">
        <v>1106</v>
      </c>
      <c r="O81" s="143">
        <f t="shared" si="7"/>
        <v>35</v>
      </c>
    </row>
    <row r="82" spans="1:19" ht="6" customHeight="1" x14ac:dyDescent="0.2"/>
    <row r="83" spans="1:19" ht="13.5" thickBot="1" x14ac:dyDescent="0.25">
      <c r="A83" s="109" t="s">
        <v>1099</v>
      </c>
      <c r="B83" s="131">
        <f>SUBTOTAL(9,B8:B82)</f>
        <v>112738</v>
      </c>
      <c r="C83" s="131">
        <f>SUBTOTAL(9,C8:C82)</f>
        <v>28573</v>
      </c>
      <c r="J83" s="131">
        <f>SUBTOTAL(9,J8:J82)</f>
        <v>84165</v>
      </c>
      <c r="K83" s="132"/>
      <c r="L83" s="97"/>
      <c r="M83" s="97"/>
      <c r="N83" s="98"/>
      <c r="O83" s="133">
        <f>SUBTOTAL(3,O8:O82)</f>
        <v>4</v>
      </c>
      <c r="P83" s="131"/>
      <c r="Q83" s="131"/>
      <c r="R83" s="131"/>
    </row>
    <row r="84" spans="1:19" ht="6" customHeight="1" x14ac:dyDescent="0.2"/>
    <row r="85" spans="1:19" x14ac:dyDescent="0.2">
      <c r="A85" s="94" t="s">
        <v>1100</v>
      </c>
      <c r="C85" s="93">
        <f>B83-C83</f>
        <v>84165</v>
      </c>
      <c r="J85" s="93">
        <v>-28573</v>
      </c>
      <c r="K85" s="99" t="s">
        <v>239</v>
      </c>
    </row>
    <row r="86" spans="1:19" x14ac:dyDescent="0.2">
      <c r="J86" s="93">
        <v>112738</v>
      </c>
      <c r="K86" s="99" t="s">
        <v>357</v>
      </c>
    </row>
    <row r="88" spans="1:19" x14ac:dyDescent="0.2">
      <c r="J88" s="93">
        <f>SUBTOTAL(9,J85:J87)</f>
        <v>84165</v>
      </c>
    </row>
    <row r="91" spans="1:19" x14ac:dyDescent="0.2">
      <c r="A91" s="134" t="s">
        <v>1101</v>
      </c>
      <c r="B91" s="147">
        <f>ROUND(IF($J91&gt;0,$J91,0),2)</f>
        <v>0</v>
      </c>
      <c r="C91" s="147">
        <f>ROUND(IF($J91&lt;0,-$J91,0),2)</f>
        <v>0</v>
      </c>
      <c r="D91" s="134"/>
      <c r="E91" s="135"/>
      <c r="F91" s="134"/>
      <c r="G91" s="136"/>
      <c r="H91" s="136"/>
      <c r="I91" s="136"/>
      <c r="J91" s="137">
        <v>0</v>
      </c>
      <c r="K91" s="138" t="str">
        <f>LEFT($A91,4)</f>
        <v>cccc</v>
      </c>
      <c r="L91" s="138" t="str">
        <f>MID($A91,6,5)</f>
        <v>ddddd</v>
      </c>
      <c r="M91" s="138" t="str">
        <f>MID($A91,12,4)</f>
        <v>nnnn</v>
      </c>
      <c r="N91" s="138" t="str">
        <f>RIGHT($A91,4)</f>
        <v>aaaa</v>
      </c>
      <c r="O91" s="136">
        <f>LEN(F91)</f>
        <v>0</v>
      </c>
      <c r="S91" s="94" t="s">
        <v>1102</v>
      </c>
    </row>
  </sheetData>
  <autoFilter ref="A7:R81">
    <filterColumn colId="10">
      <filters>
        <filter val="FN00"/>
      </filters>
    </filterColumn>
  </autoFilter>
  <conditionalFormatting sqref="O8:O81">
    <cfRule type="cellIs" dxfId="2" priority="3" stopIfTrue="1" operator="greaterThan">
      <formula>40</formula>
    </cfRule>
  </conditionalFormatting>
  <conditionalFormatting sqref="M3">
    <cfRule type="cellIs" dxfId="1" priority="2" stopIfTrue="1" operator="greaterThan">
      <formula>30</formula>
    </cfRule>
  </conditionalFormatting>
  <conditionalFormatting sqref="O91">
    <cfRule type="cellIs" dxfId="0" priority="1" stopIfTrue="1" operator="greaterThan">
      <formula>40</formula>
    </cfRule>
  </conditionalFormatting>
  <printOptions gridLines="1"/>
  <pageMargins left="0.75" right="0.75" top="1" bottom="1" header="0.5" footer="0.5"/>
  <pageSetup scale="75" fitToHeight="0" orientation="portrait" r:id="rId1"/>
  <headerFooter alignWithMargins="0">
    <oddFooter>&amp;L&amp;F &amp;A&amp;CPage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"/>
  <sheetViews>
    <sheetView workbookViewId="0">
      <selection activeCell="J19" sqref="J19"/>
    </sheetView>
  </sheetViews>
  <sheetFormatPr defaultRowHeight="15" x14ac:dyDescent="0.25"/>
  <cols>
    <col min="1" max="1" width="21.140625" style="340" bestFit="1" customWidth="1"/>
    <col min="2" max="2" width="12.28515625" style="340" bestFit="1" customWidth="1"/>
    <col min="3" max="3" width="15.28515625" style="340" bestFit="1" customWidth="1"/>
    <col min="4" max="4" width="17.42578125" style="340" bestFit="1" customWidth="1"/>
    <col min="5" max="5" width="14.140625" style="340" bestFit="1" customWidth="1"/>
    <col min="6" max="6" width="14.42578125" style="340" bestFit="1" customWidth="1"/>
    <col min="7" max="7" width="9.140625" style="340"/>
    <col min="8" max="8" width="10.85546875" style="340" bestFit="1" customWidth="1"/>
    <col min="9" max="9" width="9.85546875" style="340" bestFit="1" customWidth="1"/>
    <col min="10" max="10" width="9.140625" style="340"/>
    <col min="11" max="11" width="13.5703125" style="340" bestFit="1" customWidth="1"/>
    <col min="12" max="16384" width="9.140625" style="340"/>
  </cols>
  <sheetData>
    <row r="1" spans="1:11" x14ac:dyDescent="0.25">
      <c r="A1" s="4" t="s">
        <v>1765</v>
      </c>
      <c r="B1" s="4" t="s">
        <v>1766</v>
      </c>
      <c r="C1" s="6" t="s">
        <v>1767</v>
      </c>
      <c r="D1" s="5" t="s">
        <v>315</v>
      </c>
      <c r="E1" s="5" t="s">
        <v>1768</v>
      </c>
      <c r="F1" s="5" t="s">
        <v>303</v>
      </c>
      <c r="H1" s="3"/>
      <c r="I1" s="3"/>
      <c r="J1" s="3"/>
      <c r="K1" s="3"/>
    </row>
    <row r="2" spans="1:11" x14ac:dyDescent="0.25">
      <c r="A2" s="1" t="s">
        <v>1023</v>
      </c>
      <c r="B2" s="1" t="s">
        <v>541</v>
      </c>
      <c r="C2" s="2">
        <v>43465</v>
      </c>
      <c r="D2" s="3">
        <v>6601471</v>
      </c>
      <c r="E2" s="3">
        <v>-1614689</v>
      </c>
      <c r="F2" s="3">
        <v>4986782</v>
      </c>
      <c r="H2" s="3"/>
      <c r="I2" s="3"/>
      <c r="J2" s="3"/>
      <c r="K2" s="3"/>
    </row>
    <row r="3" spans="1:11" x14ac:dyDescent="0.25">
      <c r="A3" s="1" t="s">
        <v>1029</v>
      </c>
      <c r="B3" s="1" t="s">
        <v>541</v>
      </c>
      <c r="C3" s="2">
        <v>43465</v>
      </c>
      <c r="D3" s="3">
        <v>0</v>
      </c>
      <c r="E3" s="3">
        <v>-122839</v>
      </c>
      <c r="F3" s="3">
        <v>-122839</v>
      </c>
      <c r="H3" s="3"/>
      <c r="I3" s="3"/>
      <c r="J3" s="3"/>
      <c r="K3" s="3"/>
    </row>
    <row r="4" spans="1:11" x14ac:dyDescent="0.25">
      <c r="A4" s="1"/>
      <c r="B4" s="1"/>
      <c r="C4" s="2"/>
      <c r="D4" s="3"/>
      <c r="E4" s="3"/>
      <c r="F4" s="379"/>
      <c r="H4" s="3"/>
      <c r="I4" s="3"/>
      <c r="J4" s="3"/>
      <c r="K4" s="3"/>
    </row>
    <row r="5" spans="1:11" x14ac:dyDescent="0.25">
      <c r="A5" s="1"/>
      <c r="B5" s="1"/>
      <c r="C5" s="2"/>
      <c r="D5" s="3"/>
      <c r="E5" s="3"/>
      <c r="F5" s="3">
        <f>SUM(F2:F4)</f>
        <v>4863943</v>
      </c>
      <c r="H5" s="3">
        <v>-2227</v>
      </c>
      <c r="I5" s="3">
        <f>-3*400</f>
        <v>-1200</v>
      </c>
      <c r="J5" s="3"/>
      <c r="K5" s="3">
        <f>SUBTOTAL(9,F5:J5)</f>
        <v>4860516</v>
      </c>
    </row>
    <row r="6" spans="1:11" x14ac:dyDescent="0.25">
      <c r="A6" s="1"/>
      <c r="B6" s="1"/>
      <c r="C6" s="2"/>
      <c r="D6" s="3"/>
      <c r="E6" s="3"/>
      <c r="F6" s="3"/>
      <c r="H6" s="3"/>
      <c r="I6" s="3"/>
      <c r="J6" s="3"/>
      <c r="K6" s="3"/>
    </row>
    <row r="7" spans="1:11" x14ac:dyDescent="0.25">
      <c r="A7" s="1" t="s">
        <v>540</v>
      </c>
      <c r="B7" s="1" t="s">
        <v>541</v>
      </c>
      <c r="C7" s="2">
        <v>43465</v>
      </c>
      <c r="D7" s="3">
        <v>-4444850</v>
      </c>
      <c r="E7" s="3">
        <v>7021864</v>
      </c>
      <c r="F7" s="3">
        <v>2577014</v>
      </c>
      <c r="H7" s="3">
        <v>-257701</v>
      </c>
      <c r="I7" s="3">
        <f>-3*21475</f>
        <v>-64425</v>
      </c>
      <c r="J7" s="3"/>
      <c r="K7" s="3">
        <f>SUBTOTAL(9,F7:J7)</f>
        <v>2254888</v>
      </c>
    </row>
    <row r="8" spans="1:11" x14ac:dyDescent="0.25">
      <c r="A8" s="1" t="s">
        <v>551</v>
      </c>
      <c r="B8" s="1" t="s">
        <v>541</v>
      </c>
      <c r="C8" s="2">
        <v>43465</v>
      </c>
      <c r="D8" s="3">
        <v>-21601595</v>
      </c>
      <c r="E8" s="3">
        <v>-166358</v>
      </c>
      <c r="F8" s="3">
        <v>-21767953</v>
      </c>
      <c r="H8" s="3">
        <v>266486</v>
      </c>
      <c r="I8" s="3">
        <f>3*23054</f>
        <v>69162</v>
      </c>
      <c r="J8" s="3"/>
      <c r="K8" s="3">
        <f>SUBTOTAL(9,F8:J8)</f>
        <v>-21432305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8"/>
  <sheetViews>
    <sheetView tabSelected="1" workbookViewId="0">
      <selection activeCell="H11" sqref="H11"/>
    </sheetView>
  </sheetViews>
  <sheetFormatPr defaultRowHeight="15" x14ac:dyDescent="0.25"/>
  <cols>
    <col min="1" max="3" width="9.140625" style="340"/>
    <col min="4" max="4" width="13.28515625" style="340" customWidth="1"/>
    <col min="5" max="10" width="11.5703125" style="340" bestFit="1" customWidth="1"/>
    <col min="11" max="12" width="10.85546875" style="340" bestFit="1" customWidth="1"/>
    <col min="13" max="13" width="11.85546875" style="340" customWidth="1"/>
    <col min="14" max="15" width="10.85546875" style="340" bestFit="1" customWidth="1"/>
    <col min="16" max="16" width="10.5703125" style="340" bestFit="1" customWidth="1"/>
    <col min="17" max="17" width="10" style="340" bestFit="1" customWidth="1"/>
    <col min="18" max="16384" width="9.140625" style="340"/>
  </cols>
  <sheetData>
    <row r="1" spans="1:15" ht="31.5" x14ac:dyDescent="0.5">
      <c r="A1" s="327" t="s">
        <v>2117</v>
      </c>
    </row>
    <row r="2" spans="1:15" ht="31.5" x14ac:dyDescent="0.5">
      <c r="A2" s="327" t="s">
        <v>2118</v>
      </c>
    </row>
    <row r="3" spans="1:15" x14ac:dyDescent="0.25">
      <c r="A3" s="45"/>
      <c r="B3" s="45"/>
      <c r="C3" s="45"/>
      <c r="D3" s="45"/>
      <c r="E3" s="45"/>
      <c r="F3" s="45"/>
      <c r="G3" s="45"/>
    </row>
    <row r="4" spans="1:15" ht="45" x14ac:dyDescent="0.25">
      <c r="A4" s="45"/>
      <c r="B4" s="45"/>
      <c r="C4" s="45"/>
      <c r="G4" s="380" t="s">
        <v>2119</v>
      </c>
      <c r="H4" s="380" t="s">
        <v>2120</v>
      </c>
      <c r="I4" s="380" t="s">
        <v>2121</v>
      </c>
      <c r="J4" s="380" t="s">
        <v>2122</v>
      </c>
    </row>
    <row r="5" spans="1:15" x14ac:dyDescent="0.25">
      <c r="A5" s="45" t="s">
        <v>362</v>
      </c>
      <c r="B5" s="45"/>
      <c r="C5" s="45"/>
      <c r="F5" s="381">
        <v>2019</v>
      </c>
      <c r="G5" s="382"/>
      <c r="H5" s="383"/>
      <c r="I5" s="382"/>
      <c r="J5" s="384"/>
      <c r="L5" s="384"/>
      <c r="M5" s="385"/>
    </row>
    <row r="6" spans="1:15" x14ac:dyDescent="0.25">
      <c r="A6" s="45"/>
      <c r="B6" s="45"/>
      <c r="C6" s="45"/>
      <c r="G6" s="45"/>
      <c r="H6" s="383"/>
      <c r="I6" s="382"/>
      <c r="J6" s="45"/>
      <c r="L6" s="386"/>
    </row>
    <row r="7" spans="1:15" x14ac:dyDescent="0.25">
      <c r="A7" s="45" t="s">
        <v>363</v>
      </c>
      <c r="B7" s="45"/>
      <c r="C7" s="45"/>
      <c r="G7" s="382">
        <f>'FN ADIT Before-After As IF'!P91</f>
        <v>559009.2434532186</v>
      </c>
      <c r="H7" s="383">
        <v>10</v>
      </c>
      <c r="I7" s="382">
        <f>G7/H7</f>
        <v>55900.924345321859</v>
      </c>
      <c r="J7" s="384">
        <f>+I7/12</f>
        <v>4658.4103621101549</v>
      </c>
      <c r="L7" s="384"/>
      <c r="M7" s="385"/>
    </row>
    <row r="8" spans="1:15" x14ac:dyDescent="0.25">
      <c r="A8" s="45"/>
      <c r="B8" s="45"/>
      <c r="C8" s="45"/>
      <c r="G8" s="382"/>
      <c r="H8" s="387"/>
      <c r="I8" s="382"/>
      <c r="J8" s="45"/>
      <c r="L8" s="384"/>
      <c r="M8" s="388"/>
      <c r="N8" s="45"/>
    </row>
    <row r="9" spans="1:15" x14ac:dyDescent="0.25">
      <c r="A9" s="45" t="s">
        <v>364</v>
      </c>
      <c r="B9" s="45"/>
      <c r="C9" s="45"/>
      <c r="G9" s="382">
        <f>'FN ADIT Before-After As IF'!P92</f>
        <v>2018004.3384234137</v>
      </c>
      <c r="H9" s="383">
        <v>10</v>
      </c>
      <c r="I9" s="382">
        <f>G9/H9</f>
        <v>201800.43384234136</v>
      </c>
      <c r="J9" s="384">
        <f>+I9/12</f>
        <v>16816.702820195114</v>
      </c>
      <c r="L9" s="384"/>
      <c r="M9" s="384"/>
      <c r="N9" s="45"/>
      <c r="O9" s="63"/>
    </row>
    <row r="10" spans="1:15" x14ac:dyDescent="0.25">
      <c r="A10" s="45"/>
      <c r="B10" s="45"/>
      <c r="C10" s="45"/>
      <c r="G10" s="45"/>
      <c r="H10" s="45"/>
      <c r="I10" s="45"/>
      <c r="J10" s="45"/>
      <c r="L10" s="384"/>
      <c r="M10" s="45"/>
      <c r="N10" s="45"/>
    </row>
    <row r="11" spans="1:15" x14ac:dyDescent="0.25">
      <c r="A11" s="45" t="s">
        <v>365</v>
      </c>
      <c r="B11" s="45"/>
      <c r="C11" s="45"/>
      <c r="G11" s="382">
        <f>SUM(G5:G9)</f>
        <v>2577013.5818766323</v>
      </c>
      <c r="H11" s="45"/>
      <c r="I11" s="382">
        <f>SUM(I5:I9)</f>
        <v>257701.35818766322</v>
      </c>
      <c r="J11" s="384">
        <f>+I11/12</f>
        <v>21475.113182305267</v>
      </c>
      <c r="L11" s="384"/>
      <c r="M11" s="388"/>
      <c r="N11" s="45"/>
    </row>
    <row r="12" spans="1:15" x14ac:dyDescent="0.25">
      <c r="A12" s="45"/>
      <c r="B12" s="45"/>
      <c r="C12" s="45"/>
      <c r="D12" s="45"/>
      <c r="E12" s="389" t="s">
        <v>2123</v>
      </c>
      <c r="F12" s="45"/>
      <c r="G12" s="45"/>
      <c r="L12" s="45"/>
      <c r="M12" s="45"/>
    </row>
    <row r="13" spans="1:15" x14ac:dyDescent="0.25">
      <c r="A13" s="45"/>
      <c r="B13" s="45"/>
      <c r="C13" s="45"/>
      <c r="E13" s="390">
        <f>+F5</f>
        <v>2019</v>
      </c>
      <c r="F13" s="389"/>
      <c r="G13" s="45"/>
      <c r="L13" s="391"/>
      <c r="M13" s="45"/>
    </row>
    <row r="14" spans="1:15" x14ac:dyDescent="0.25">
      <c r="A14" s="392" t="s">
        <v>540</v>
      </c>
      <c r="B14" s="45"/>
      <c r="C14" s="45"/>
      <c r="D14" s="393" t="s">
        <v>2125</v>
      </c>
      <c r="E14" s="394">
        <f>(VLOOKUP(E13,$B$19:$E$28,4,0)-VLOOKUP(E13,$B$19:$E$28,3,0))</f>
        <v>-21475.113182304893</v>
      </c>
      <c r="F14" s="394"/>
      <c r="G14" s="45"/>
      <c r="L14" s="391"/>
      <c r="M14" s="45"/>
    </row>
    <row r="15" spans="1:15" x14ac:dyDescent="0.25">
      <c r="A15" s="392" t="s">
        <v>2144</v>
      </c>
      <c r="B15" s="45"/>
      <c r="C15" s="45"/>
      <c r="D15" s="393" t="s">
        <v>2124</v>
      </c>
      <c r="E15" s="384">
        <f>-E14</f>
        <v>21475.113182304893</v>
      </c>
      <c r="F15" s="384"/>
      <c r="G15" s="45"/>
      <c r="L15" s="45"/>
      <c r="M15" s="45"/>
    </row>
    <row r="16" spans="1:15" x14ac:dyDescent="0.25">
      <c r="A16" s="45"/>
      <c r="B16" s="45"/>
      <c r="C16" s="45"/>
      <c r="D16" s="45"/>
      <c r="E16" s="45"/>
      <c r="F16" s="45"/>
      <c r="G16" s="45"/>
      <c r="L16" s="391"/>
      <c r="M16" s="45"/>
    </row>
    <row r="18" spans="1:18" x14ac:dyDescent="0.25">
      <c r="D18" s="395" t="s">
        <v>2126</v>
      </c>
      <c r="E18" s="395" t="s">
        <v>2127</v>
      </c>
      <c r="F18" s="395" t="s">
        <v>2128</v>
      </c>
      <c r="G18" s="395" t="s">
        <v>2129</v>
      </c>
      <c r="H18" s="395" t="s">
        <v>2130</v>
      </c>
      <c r="I18" s="395" t="s">
        <v>2131</v>
      </c>
      <c r="J18" s="395" t="s">
        <v>2132</v>
      </c>
      <c r="K18" s="395" t="s">
        <v>2133</v>
      </c>
      <c r="L18" s="395" t="s">
        <v>2134</v>
      </c>
      <c r="M18" s="395" t="s">
        <v>2135</v>
      </c>
      <c r="N18" s="395" t="s">
        <v>2136</v>
      </c>
      <c r="O18" s="395" t="s">
        <v>2137</v>
      </c>
    </row>
    <row r="19" spans="1:18" x14ac:dyDescent="0.25">
      <c r="A19" s="80">
        <v>1</v>
      </c>
      <c r="B19" s="80">
        <v>2018</v>
      </c>
      <c r="C19" s="396">
        <v>0</v>
      </c>
      <c r="D19" s="397">
        <f>+G11-($C19/12)-$J$7-$J$9</f>
        <v>2555538.4686943274</v>
      </c>
      <c r="E19" s="397">
        <f>+D19-($C19/12)-$J$7-$J$9</f>
        <v>2534063.3555120225</v>
      </c>
      <c r="F19" s="397">
        <f t="shared" ref="E19:O28" si="0">+E19-($C19/12)-$J$7-$J$9</f>
        <v>2512588.2423297176</v>
      </c>
      <c r="G19" s="397">
        <f t="shared" si="0"/>
        <v>2491113.1291474127</v>
      </c>
      <c r="H19" s="397">
        <f t="shared" si="0"/>
        <v>2469638.0159651078</v>
      </c>
      <c r="I19" s="397">
        <f t="shared" si="0"/>
        <v>2448162.9027828029</v>
      </c>
      <c r="J19" s="397">
        <f t="shared" si="0"/>
        <v>2426687.789600498</v>
      </c>
      <c r="K19" s="397">
        <f t="shared" si="0"/>
        <v>2405212.6764181932</v>
      </c>
      <c r="L19" s="397">
        <f t="shared" si="0"/>
        <v>2383737.5632358883</v>
      </c>
      <c r="M19" s="397">
        <f t="shared" si="0"/>
        <v>2362262.4500535834</v>
      </c>
      <c r="N19" s="397">
        <f t="shared" si="0"/>
        <v>2340787.3368712785</v>
      </c>
      <c r="O19" s="397">
        <f t="shared" si="0"/>
        <v>2319312.2236889736</v>
      </c>
      <c r="P19" s="398"/>
      <c r="Q19" s="399">
        <f>O19-G11</f>
        <v>-257701.35818765871</v>
      </c>
      <c r="R19" s="340" t="s">
        <v>2138</v>
      </c>
    </row>
    <row r="20" spans="1:18" x14ac:dyDescent="0.25">
      <c r="A20" s="340">
        <v>2</v>
      </c>
      <c r="B20" s="340">
        <v>2019</v>
      </c>
      <c r="C20" s="62">
        <v>0</v>
      </c>
      <c r="D20" s="399">
        <f>+O19-($C20/12)-$J$7-$J$9</f>
        <v>2297837.1105066687</v>
      </c>
      <c r="E20" s="399">
        <f>+D20-($C20/12)-$J$7-$J$9</f>
        <v>2276361.9973243638</v>
      </c>
      <c r="F20" s="399">
        <f t="shared" si="0"/>
        <v>2254886.8841420589</v>
      </c>
      <c r="G20" s="399">
        <f t="shared" si="0"/>
        <v>2233411.770959754</v>
      </c>
      <c r="H20" s="399">
        <f t="shared" si="0"/>
        <v>2211936.6577774491</v>
      </c>
      <c r="I20" s="399">
        <f t="shared" si="0"/>
        <v>2190461.5445951442</v>
      </c>
      <c r="J20" s="399">
        <f t="shared" si="0"/>
        <v>2168986.4314128393</v>
      </c>
      <c r="K20" s="399">
        <f t="shared" si="0"/>
        <v>2147511.3182305344</v>
      </c>
      <c r="L20" s="399">
        <f t="shared" si="0"/>
        <v>2126036.2050482295</v>
      </c>
      <c r="M20" s="399">
        <f t="shared" si="0"/>
        <v>2104561.0918659247</v>
      </c>
      <c r="N20" s="399">
        <f t="shared" si="0"/>
        <v>2083085.9786836195</v>
      </c>
      <c r="O20" s="399">
        <f t="shared" si="0"/>
        <v>2061610.8655013142</v>
      </c>
      <c r="Q20" s="399"/>
    </row>
    <row r="21" spans="1:18" x14ac:dyDescent="0.25">
      <c r="A21" s="340">
        <v>3</v>
      </c>
      <c r="B21" s="340">
        <v>2020</v>
      </c>
      <c r="C21" s="62">
        <v>0</v>
      </c>
      <c r="D21" s="399">
        <f>+O20-($C21/12)-$J$7-$J$9</f>
        <v>2040135.7523190088</v>
      </c>
      <c r="E21" s="399">
        <f t="shared" si="0"/>
        <v>2018660.6391367035</v>
      </c>
      <c r="F21" s="399">
        <f t="shared" si="0"/>
        <v>1997185.5259543981</v>
      </c>
      <c r="G21" s="399">
        <f t="shared" si="0"/>
        <v>1975710.4127720927</v>
      </c>
      <c r="H21" s="399">
        <f t="shared" si="0"/>
        <v>1954235.2995897874</v>
      </c>
      <c r="I21" s="399">
        <f t="shared" si="0"/>
        <v>1932760.186407482</v>
      </c>
      <c r="J21" s="399">
        <f t="shared" si="0"/>
        <v>1911285.0732251767</v>
      </c>
      <c r="K21" s="399">
        <f t="shared" si="0"/>
        <v>1889809.9600428713</v>
      </c>
      <c r="L21" s="399">
        <f t="shared" si="0"/>
        <v>1868334.8468605659</v>
      </c>
      <c r="M21" s="399">
        <f t="shared" si="0"/>
        <v>1846859.7336782606</v>
      </c>
      <c r="N21" s="399">
        <f t="shared" si="0"/>
        <v>1825384.6204959552</v>
      </c>
      <c r="O21" s="399">
        <f t="shared" si="0"/>
        <v>1803909.5073136499</v>
      </c>
    </row>
    <row r="22" spans="1:18" x14ac:dyDescent="0.25">
      <c r="A22" s="340">
        <v>4</v>
      </c>
      <c r="B22" s="340">
        <v>2021</v>
      </c>
      <c r="C22" s="62">
        <v>0</v>
      </c>
      <c r="D22" s="399">
        <f t="shared" ref="D22:D28" si="1">+O21-($C22/12)-$J$7-$J$9</f>
        <v>1782434.3941313445</v>
      </c>
      <c r="E22" s="399">
        <f t="shared" si="0"/>
        <v>1760959.2809490392</v>
      </c>
      <c r="F22" s="399">
        <f t="shared" si="0"/>
        <v>1739484.1677667338</v>
      </c>
      <c r="G22" s="399">
        <f t="shared" si="0"/>
        <v>1718009.0545844284</v>
      </c>
      <c r="H22" s="399">
        <f t="shared" si="0"/>
        <v>1696533.9414021231</v>
      </c>
      <c r="I22" s="399">
        <f t="shared" si="0"/>
        <v>1675058.8282198177</v>
      </c>
      <c r="J22" s="399">
        <f t="shared" si="0"/>
        <v>1653583.7150375124</v>
      </c>
      <c r="K22" s="399">
        <f t="shared" si="0"/>
        <v>1632108.601855207</v>
      </c>
      <c r="L22" s="399">
        <f t="shared" si="0"/>
        <v>1610633.4886729016</v>
      </c>
      <c r="M22" s="399">
        <f t="shared" si="0"/>
        <v>1589158.3754905963</v>
      </c>
      <c r="N22" s="399">
        <f t="shared" si="0"/>
        <v>1567683.2623082909</v>
      </c>
      <c r="O22" s="399">
        <f t="shared" si="0"/>
        <v>1546208.1491259856</v>
      </c>
    </row>
    <row r="23" spans="1:18" s="45" customFormat="1" x14ac:dyDescent="0.25">
      <c r="A23" s="45">
        <v>5</v>
      </c>
      <c r="B23" s="45">
        <v>2022</v>
      </c>
      <c r="C23" s="384">
        <v>0</v>
      </c>
      <c r="D23" s="391">
        <f t="shared" si="1"/>
        <v>1524733.0359436802</v>
      </c>
      <c r="E23" s="391">
        <f t="shared" si="0"/>
        <v>1503257.9227613749</v>
      </c>
      <c r="F23" s="391">
        <f t="shared" si="0"/>
        <v>1481782.8095790695</v>
      </c>
      <c r="G23" s="391">
        <f t="shared" si="0"/>
        <v>1460307.6963967641</v>
      </c>
      <c r="H23" s="391">
        <f t="shared" si="0"/>
        <v>1438832.5832144588</v>
      </c>
      <c r="I23" s="391">
        <f t="shared" si="0"/>
        <v>1417357.4700321534</v>
      </c>
      <c r="J23" s="391">
        <f t="shared" si="0"/>
        <v>1395882.3568498481</v>
      </c>
      <c r="K23" s="391">
        <f t="shared" si="0"/>
        <v>1374407.2436675427</v>
      </c>
      <c r="L23" s="391">
        <f t="shared" si="0"/>
        <v>1352932.1304852373</v>
      </c>
      <c r="M23" s="391">
        <f t="shared" si="0"/>
        <v>1331457.017302932</v>
      </c>
      <c r="N23" s="391">
        <f t="shared" si="0"/>
        <v>1309981.9041206266</v>
      </c>
      <c r="O23" s="391">
        <f t="shared" si="0"/>
        <v>1288506.7909383213</v>
      </c>
    </row>
    <row r="24" spans="1:18" x14ac:dyDescent="0.25">
      <c r="A24" s="340">
        <v>6</v>
      </c>
      <c r="B24" s="340">
        <v>2023</v>
      </c>
      <c r="C24" s="62">
        <v>0</v>
      </c>
      <c r="D24" s="391">
        <f t="shared" si="1"/>
        <v>1267031.6777560159</v>
      </c>
      <c r="E24" s="391">
        <f t="shared" si="0"/>
        <v>1245556.5645737106</v>
      </c>
      <c r="F24" s="391">
        <f t="shared" si="0"/>
        <v>1224081.4513914052</v>
      </c>
      <c r="G24" s="391">
        <f t="shared" si="0"/>
        <v>1202606.3382090998</v>
      </c>
      <c r="H24" s="391">
        <f t="shared" si="0"/>
        <v>1181131.2250267945</v>
      </c>
      <c r="I24" s="391">
        <f t="shared" si="0"/>
        <v>1159656.1118444891</v>
      </c>
      <c r="J24" s="391">
        <f t="shared" si="0"/>
        <v>1138180.9986621838</v>
      </c>
      <c r="K24" s="391">
        <f t="shared" si="0"/>
        <v>1116705.8854798784</v>
      </c>
      <c r="L24" s="391">
        <f t="shared" si="0"/>
        <v>1095230.772297573</v>
      </c>
      <c r="M24" s="391">
        <f t="shared" si="0"/>
        <v>1073755.6591152677</v>
      </c>
      <c r="N24" s="391">
        <f t="shared" si="0"/>
        <v>1052280.5459329623</v>
      </c>
      <c r="O24" s="391">
        <f t="shared" si="0"/>
        <v>1030805.4327506571</v>
      </c>
    </row>
    <row r="25" spans="1:18" x14ac:dyDescent="0.25">
      <c r="A25" s="340">
        <v>7</v>
      </c>
      <c r="B25" s="340">
        <v>2024</v>
      </c>
      <c r="C25" s="62">
        <v>0</v>
      </c>
      <c r="D25" s="391">
        <f t="shared" si="1"/>
        <v>1009330.3195683518</v>
      </c>
      <c r="E25" s="391">
        <f t="shared" si="0"/>
        <v>987855.2063860466</v>
      </c>
      <c r="F25" s="391">
        <f t="shared" si="0"/>
        <v>966380.09320374136</v>
      </c>
      <c r="G25" s="391">
        <f t="shared" si="0"/>
        <v>944904.98002143612</v>
      </c>
      <c r="H25" s="391">
        <f t="shared" si="0"/>
        <v>923429.86683913087</v>
      </c>
      <c r="I25" s="391">
        <f t="shared" si="0"/>
        <v>901954.75365682563</v>
      </c>
      <c r="J25" s="391">
        <f t="shared" si="0"/>
        <v>880479.64047452039</v>
      </c>
      <c r="K25" s="391">
        <f t="shared" si="0"/>
        <v>859004.52729221515</v>
      </c>
      <c r="L25" s="391">
        <f t="shared" si="0"/>
        <v>837529.41410990991</v>
      </c>
      <c r="M25" s="391">
        <f t="shared" si="0"/>
        <v>816054.30092760467</v>
      </c>
      <c r="N25" s="391">
        <f t="shared" si="0"/>
        <v>794579.18774529942</v>
      </c>
      <c r="O25" s="391">
        <f t="shared" si="0"/>
        <v>773104.07456299418</v>
      </c>
    </row>
    <row r="26" spans="1:18" x14ac:dyDescent="0.25">
      <c r="A26" s="340">
        <v>8</v>
      </c>
      <c r="B26" s="340">
        <v>2025</v>
      </c>
      <c r="C26" s="62">
        <v>0</v>
      </c>
      <c r="D26" s="391">
        <f t="shared" si="1"/>
        <v>751628.96138068894</v>
      </c>
      <c r="E26" s="391">
        <f t="shared" si="0"/>
        <v>730153.8481983837</v>
      </c>
      <c r="F26" s="391">
        <f t="shared" si="0"/>
        <v>708678.73501607846</v>
      </c>
      <c r="G26" s="391">
        <f t="shared" si="0"/>
        <v>687203.62183377321</v>
      </c>
      <c r="H26" s="391">
        <f t="shared" si="0"/>
        <v>665728.50865146797</v>
      </c>
      <c r="I26" s="391">
        <f t="shared" si="0"/>
        <v>644253.39546916273</v>
      </c>
      <c r="J26" s="391">
        <f t="shared" si="0"/>
        <v>622778.28228685749</v>
      </c>
      <c r="K26" s="391">
        <f t="shared" si="0"/>
        <v>601303.16910455225</v>
      </c>
      <c r="L26" s="391">
        <f t="shared" si="0"/>
        <v>579828.055922247</v>
      </c>
      <c r="M26" s="391">
        <f t="shared" si="0"/>
        <v>558352.94273994176</v>
      </c>
      <c r="N26" s="391">
        <f t="shared" si="0"/>
        <v>536877.82955763652</v>
      </c>
      <c r="O26" s="391">
        <f t="shared" si="0"/>
        <v>515402.71637533128</v>
      </c>
    </row>
    <row r="27" spans="1:18" x14ac:dyDescent="0.25">
      <c r="A27" s="340">
        <v>9</v>
      </c>
      <c r="B27" s="340">
        <v>2026</v>
      </c>
      <c r="C27" s="62">
        <v>0</v>
      </c>
      <c r="D27" s="391">
        <f t="shared" si="1"/>
        <v>493927.60319302598</v>
      </c>
      <c r="E27" s="391">
        <f t="shared" si="0"/>
        <v>472452.49001072068</v>
      </c>
      <c r="F27" s="391">
        <f t="shared" si="0"/>
        <v>450977.37682841538</v>
      </c>
      <c r="G27" s="391">
        <f t="shared" si="0"/>
        <v>429502.26364611008</v>
      </c>
      <c r="H27" s="391">
        <f t="shared" si="0"/>
        <v>408027.15046380478</v>
      </c>
      <c r="I27" s="391">
        <f t="shared" si="0"/>
        <v>386552.03728149948</v>
      </c>
      <c r="J27" s="391">
        <f t="shared" si="0"/>
        <v>365076.92409919418</v>
      </c>
      <c r="K27" s="391">
        <f t="shared" si="0"/>
        <v>343601.81091688888</v>
      </c>
      <c r="L27" s="391">
        <f t="shared" si="0"/>
        <v>322126.69773458358</v>
      </c>
      <c r="M27" s="391">
        <f t="shared" si="0"/>
        <v>300651.58455227828</v>
      </c>
      <c r="N27" s="391">
        <f t="shared" si="0"/>
        <v>279176.47136997298</v>
      </c>
      <c r="O27" s="391">
        <f t="shared" si="0"/>
        <v>257701.35818766768</v>
      </c>
    </row>
    <row r="28" spans="1:18" ht="15.75" thickBot="1" x14ac:dyDescent="0.3">
      <c r="A28" s="400">
        <v>10</v>
      </c>
      <c r="B28" s="400">
        <v>2027</v>
      </c>
      <c r="C28" s="401">
        <v>0</v>
      </c>
      <c r="D28" s="402">
        <f t="shared" si="1"/>
        <v>236226.24500536241</v>
      </c>
      <c r="E28" s="402">
        <f t="shared" si="0"/>
        <v>214751.13182305713</v>
      </c>
      <c r="F28" s="402">
        <f t="shared" si="0"/>
        <v>193276.01864075186</v>
      </c>
      <c r="G28" s="402">
        <f t="shared" si="0"/>
        <v>171800.90545844659</v>
      </c>
      <c r="H28" s="402">
        <f t="shared" si="0"/>
        <v>150325.79227614132</v>
      </c>
      <c r="I28" s="402">
        <f t="shared" si="0"/>
        <v>128850.67909383605</v>
      </c>
      <c r="J28" s="402">
        <f t="shared" si="0"/>
        <v>107375.56591153078</v>
      </c>
      <c r="K28" s="402">
        <f t="shared" si="0"/>
        <v>85900.452729225508</v>
      </c>
      <c r="L28" s="402">
        <f t="shared" si="0"/>
        <v>64425.339546920237</v>
      </c>
      <c r="M28" s="402">
        <f t="shared" si="0"/>
        <v>42950.226364614966</v>
      </c>
      <c r="N28" s="402">
        <f t="shared" si="0"/>
        <v>21475.113182309698</v>
      </c>
      <c r="O28" s="402">
        <f t="shared" si="0"/>
        <v>4.4274202082306147E-9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01"/>
  <sheetViews>
    <sheetView topLeftCell="E1" zoomScale="90" zoomScaleNormal="90" workbookViewId="0">
      <selection activeCell="O22" sqref="O22"/>
    </sheetView>
  </sheetViews>
  <sheetFormatPr defaultRowHeight="15" x14ac:dyDescent="0.25"/>
  <cols>
    <col min="1" max="1" width="11.28515625" style="340" customWidth="1"/>
    <col min="2" max="2" width="19.7109375" style="340" customWidth="1"/>
    <col min="3" max="5" width="14.7109375" style="340" customWidth="1"/>
    <col min="6" max="6" width="13.85546875" style="340" customWidth="1"/>
    <col min="7" max="7" width="14.5703125" style="340" customWidth="1"/>
    <col min="8" max="8" width="19" style="340" bestFit="1" customWidth="1"/>
    <col min="9" max="14" width="14.7109375" style="340" customWidth="1"/>
    <col min="15" max="15" width="12.5703125" style="340" bestFit="1" customWidth="1"/>
    <col min="16" max="16" width="9.140625" style="340"/>
    <col min="17" max="17" width="10.5703125" style="340" bestFit="1" customWidth="1"/>
    <col min="18" max="18" width="12.5703125" style="340" bestFit="1" customWidth="1"/>
    <col min="19" max="16384" width="9.140625" style="340"/>
  </cols>
  <sheetData>
    <row r="1" spans="1:13" ht="31.5" x14ac:dyDescent="0.5">
      <c r="A1" s="327" t="s">
        <v>2139</v>
      </c>
    </row>
    <row r="2" spans="1:13" ht="31.5" x14ac:dyDescent="0.5">
      <c r="A2" s="327" t="s">
        <v>324</v>
      </c>
    </row>
    <row r="3" spans="1:13" x14ac:dyDescent="0.25">
      <c r="A3" s="45"/>
      <c r="B3" s="45"/>
      <c r="C3" s="45"/>
      <c r="D3" s="45"/>
      <c r="E3" s="45"/>
      <c r="F3" s="45"/>
      <c r="G3" s="45"/>
    </row>
    <row r="4" spans="1:13" ht="30" customHeight="1" x14ac:dyDescent="0.25">
      <c r="A4" s="45"/>
      <c r="B4" s="45"/>
      <c r="C4" s="45"/>
      <c r="G4" s="380" t="s">
        <v>2119</v>
      </c>
      <c r="H4" s="380" t="s">
        <v>2120</v>
      </c>
      <c r="I4" s="380" t="s">
        <v>2121</v>
      </c>
      <c r="J4" s="380" t="s">
        <v>2122</v>
      </c>
    </row>
    <row r="5" spans="1:13" x14ac:dyDescent="0.25">
      <c r="A5" s="45" t="s">
        <v>362</v>
      </c>
      <c r="B5" s="45"/>
      <c r="C5" s="45"/>
      <c r="F5" s="381">
        <v>2019</v>
      </c>
      <c r="G5" s="382">
        <f>'FN Combined ARAM Summary'!E14</f>
        <v>21767953</v>
      </c>
      <c r="H5" s="383" t="s">
        <v>2140</v>
      </c>
      <c r="I5" s="382">
        <f>VLOOKUP(F5,$B$19:$C$95,2,0)</f>
        <v>276645</v>
      </c>
      <c r="J5" s="384">
        <f>+I5/12</f>
        <v>23053.75</v>
      </c>
      <c r="L5" s="399"/>
      <c r="M5" s="385"/>
    </row>
    <row r="6" spans="1:13" x14ac:dyDescent="0.25">
      <c r="A6" s="45"/>
      <c r="B6" s="45"/>
      <c r="C6" s="45"/>
      <c r="G6" s="45"/>
      <c r="H6" s="383"/>
      <c r="I6" s="382"/>
      <c r="J6" s="45"/>
      <c r="L6" s="384"/>
    </row>
    <row r="7" spans="1:13" x14ac:dyDescent="0.25">
      <c r="A7" s="45" t="s">
        <v>363</v>
      </c>
      <c r="B7" s="45"/>
      <c r="C7" s="45"/>
      <c r="G7" s="382"/>
      <c r="H7" s="383"/>
      <c r="I7" s="382"/>
      <c r="J7" s="384"/>
      <c r="L7" s="384"/>
      <c r="M7" s="385"/>
    </row>
    <row r="8" spans="1:13" x14ac:dyDescent="0.25">
      <c r="A8" s="45"/>
      <c r="B8" s="45"/>
      <c r="C8" s="45"/>
      <c r="G8" s="382"/>
      <c r="H8" s="387"/>
      <c r="I8" s="382"/>
      <c r="J8" s="45"/>
      <c r="L8" s="384"/>
    </row>
    <row r="9" spans="1:13" x14ac:dyDescent="0.25">
      <c r="A9" s="45" t="s">
        <v>364</v>
      </c>
      <c r="B9" s="45"/>
      <c r="C9" s="45"/>
      <c r="G9" s="382"/>
      <c r="H9" s="383"/>
      <c r="I9" s="382"/>
      <c r="J9" s="384"/>
      <c r="L9" s="384"/>
      <c r="M9" s="385"/>
    </row>
    <row r="10" spans="1:13" x14ac:dyDescent="0.25">
      <c r="A10" s="45"/>
      <c r="B10" s="45"/>
      <c r="C10" s="45"/>
      <c r="G10" s="45"/>
      <c r="H10" s="45"/>
      <c r="I10" s="45"/>
      <c r="J10" s="45"/>
      <c r="L10" s="384"/>
    </row>
    <row r="11" spans="1:13" x14ac:dyDescent="0.25">
      <c r="A11" s="45" t="s">
        <v>365</v>
      </c>
      <c r="B11" s="45"/>
      <c r="C11" s="45"/>
      <c r="G11" s="382">
        <f>SUM(G5:G9)</f>
        <v>21767953</v>
      </c>
      <c r="H11" s="45"/>
      <c r="I11" s="382">
        <f>SUM(I5:I9)</f>
        <v>276645</v>
      </c>
      <c r="J11" s="384">
        <f>+I11/12</f>
        <v>23053.75</v>
      </c>
      <c r="L11" s="384"/>
    </row>
    <row r="12" spans="1:13" x14ac:dyDescent="0.25">
      <c r="A12" s="45"/>
      <c r="B12" s="45"/>
      <c r="C12" s="45"/>
      <c r="D12" s="45"/>
      <c r="E12" s="389" t="s">
        <v>2123</v>
      </c>
      <c r="F12" s="45"/>
      <c r="G12" s="45"/>
    </row>
    <row r="13" spans="1:13" x14ac:dyDescent="0.25">
      <c r="A13" s="45"/>
      <c r="B13" s="45"/>
      <c r="C13" s="45"/>
      <c r="E13" s="390">
        <f>+F5</f>
        <v>2019</v>
      </c>
      <c r="F13" s="389"/>
      <c r="G13" s="45"/>
    </row>
    <row r="14" spans="1:13" x14ac:dyDescent="0.25">
      <c r="A14" s="392" t="s">
        <v>551</v>
      </c>
      <c r="B14" s="45"/>
      <c r="C14" s="45"/>
      <c r="D14" s="393" t="s">
        <v>2124</v>
      </c>
      <c r="E14" s="394">
        <f>-(VLOOKUP(E13,$B$19:$E$95,4,0)-VLOOKUP(E13,$B$19:$E$95,3,0))</f>
        <v>23053.75</v>
      </c>
      <c r="F14" s="394"/>
      <c r="G14" s="45"/>
    </row>
    <row r="15" spans="1:13" x14ac:dyDescent="0.25">
      <c r="A15" s="392" t="s">
        <v>2144</v>
      </c>
      <c r="B15" s="45"/>
      <c r="C15" s="45"/>
      <c r="D15" s="393" t="s">
        <v>2125</v>
      </c>
      <c r="E15" s="384">
        <f>-E14</f>
        <v>-23053.75</v>
      </c>
      <c r="F15" s="384"/>
      <c r="G15" s="45"/>
    </row>
    <row r="16" spans="1:13" x14ac:dyDescent="0.25">
      <c r="A16" s="45"/>
      <c r="B16" s="45"/>
      <c r="C16" s="45"/>
      <c r="D16" s="45"/>
      <c r="E16" s="45"/>
      <c r="F16" s="45"/>
      <c r="G16" s="45"/>
    </row>
    <row r="18" spans="1:18" x14ac:dyDescent="0.25">
      <c r="D18" s="395" t="s">
        <v>2126</v>
      </c>
      <c r="E18" s="395" t="s">
        <v>2127</v>
      </c>
      <c r="F18" s="395" t="s">
        <v>2128</v>
      </c>
      <c r="G18" s="395" t="s">
        <v>2129</v>
      </c>
      <c r="H18" s="395" t="s">
        <v>2130</v>
      </c>
      <c r="I18" s="395" t="s">
        <v>2131</v>
      </c>
      <c r="J18" s="395" t="s">
        <v>2132</v>
      </c>
      <c r="K18" s="395" t="s">
        <v>2133</v>
      </c>
      <c r="L18" s="395" t="s">
        <v>2134</v>
      </c>
      <c r="M18" s="395" t="s">
        <v>2135</v>
      </c>
      <c r="N18" s="395" t="s">
        <v>2136</v>
      </c>
      <c r="O18" s="395" t="s">
        <v>2137</v>
      </c>
    </row>
    <row r="19" spans="1:18" x14ac:dyDescent="0.25">
      <c r="A19" s="340">
        <v>1</v>
      </c>
      <c r="B19" s="340">
        <v>2018</v>
      </c>
      <c r="C19" s="62">
        <f>HLOOKUP(B19,'FN Combined ARAM Summary'!$A$5:$CJ$14,10,0)</f>
        <v>266486</v>
      </c>
      <c r="D19" s="399">
        <f>+G11-($C19/12)-$J$7-$J$9</f>
        <v>21745745.833333332</v>
      </c>
      <c r="E19" s="399">
        <f>+D19-($C19/12)-$J$7-$J$9</f>
        <v>21723538.666666664</v>
      </c>
      <c r="F19" s="399">
        <f t="shared" ref="F19:O19" si="0">+E19-($C19/12)-$J$7-$J$9</f>
        <v>21701331.499999996</v>
      </c>
      <c r="G19" s="399">
        <f t="shared" si="0"/>
        <v>21679124.333333328</v>
      </c>
      <c r="H19" s="399">
        <f t="shared" si="0"/>
        <v>21656917.16666666</v>
      </c>
      <c r="I19" s="399">
        <f t="shared" si="0"/>
        <v>21634709.999999993</v>
      </c>
      <c r="J19" s="399">
        <f t="shared" si="0"/>
        <v>21612502.833333325</v>
      </c>
      <c r="K19" s="399">
        <f t="shared" si="0"/>
        <v>21590295.666666657</v>
      </c>
      <c r="L19" s="399">
        <f t="shared" si="0"/>
        <v>21568088.499999989</v>
      </c>
      <c r="M19" s="399">
        <f t="shared" si="0"/>
        <v>21545881.333333321</v>
      </c>
      <c r="N19" s="399">
        <f t="shared" si="0"/>
        <v>21523674.166666653</v>
      </c>
      <c r="O19" s="399">
        <f t="shared" si="0"/>
        <v>21501466.999999985</v>
      </c>
      <c r="Q19" s="399">
        <f>O19-G11</f>
        <v>-266486.0000000149</v>
      </c>
    </row>
    <row r="20" spans="1:18" x14ac:dyDescent="0.25">
      <c r="A20" s="340">
        <v>2</v>
      </c>
      <c r="B20" s="340">
        <v>2019</v>
      </c>
      <c r="C20" s="62">
        <f>HLOOKUP(B20,'FN Combined ARAM Summary'!$A$5:$CJ$14,10,0)</f>
        <v>276645</v>
      </c>
      <c r="D20" s="399">
        <f>+O19-($C20/12)-$J$7-$J$9</f>
        <v>21478413.249999985</v>
      </c>
      <c r="E20" s="399">
        <f t="shared" ref="E20:O23" si="1">+D20-($C20/12)-$J$7-$J$9</f>
        <v>21455359.499999985</v>
      </c>
      <c r="F20" s="399">
        <f t="shared" si="1"/>
        <v>21432305.749999985</v>
      </c>
      <c r="G20" s="399">
        <f t="shared" si="1"/>
        <v>21409251.999999985</v>
      </c>
      <c r="H20" s="399">
        <f t="shared" si="1"/>
        <v>21386198.249999985</v>
      </c>
      <c r="I20" s="399">
        <f t="shared" si="1"/>
        <v>21363144.499999985</v>
      </c>
      <c r="J20" s="399">
        <f t="shared" si="1"/>
        <v>21340090.749999985</v>
      </c>
      <c r="K20" s="399">
        <f t="shared" si="1"/>
        <v>21317036.999999985</v>
      </c>
      <c r="L20" s="399">
        <f t="shared" si="1"/>
        <v>21293983.249999985</v>
      </c>
      <c r="M20" s="399">
        <f t="shared" si="1"/>
        <v>21270929.499999985</v>
      </c>
      <c r="N20" s="399">
        <f t="shared" si="1"/>
        <v>21247875.749999985</v>
      </c>
      <c r="O20" s="399">
        <f t="shared" si="1"/>
        <v>21224821.999999985</v>
      </c>
      <c r="Q20" s="391"/>
    </row>
    <row r="21" spans="1:18" x14ac:dyDescent="0.25">
      <c r="A21" s="340">
        <v>3</v>
      </c>
      <c r="B21" s="340">
        <v>2020</v>
      </c>
      <c r="C21" s="62">
        <f>HLOOKUP(B21,'FN Combined ARAM Summary'!$A$5:$CJ$14,10,0)</f>
        <v>293253</v>
      </c>
      <c r="D21" s="399">
        <f>+O20-($C21/12)-$J$7-$J$9</f>
        <v>21200384.249999985</v>
      </c>
      <c r="E21" s="399">
        <f t="shared" si="1"/>
        <v>21175946.499999985</v>
      </c>
      <c r="F21" s="399">
        <f t="shared" si="1"/>
        <v>21151508.749999985</v>
      </c>
      <c r="G21" s="399">
        <f t="shared" si="1"/>
        <v>21127070.999999985</v>
      </c>
      <c r="H21" s="399">
        <f t="shared" si="1"/>
        <v>21102633.249999985</v>
      </c>
      <c r="I21" s="399">
        <f t="shared" si="1"/>
        <v>21078195.499999985</v>
      </c>
      <c r="J21" s="399">
        <f t="shared" si="1"/>
        <v>21053757.749999985</v>
      </c>
      <c r="K21" s="399">
        <f t="shared" si="1"/>
        <v>21029319.999999985</v>
      </c>
      <c r="L21" s="399">
        <f t="shared" si="1"/>
        <v>21004882.249999985</v>
      </c>
      <c r="M21" s="399">
        <f t="shared" si="1"/>
        <v>20980444.499999985</v>
      </c>
      <c r="N21" s="399">
        <f t="shared" si="1"/>
        <v>20956006.749999985</v>
      </c>
      <c r="O21" s="399">
        <f t="shared" si="1"/>
        <v>20931568.999999985</v>
      </c>
      <c r="Q21" s="399"/>
      <c r="R21" s="399"/>
    </row>
    <row r="22" spans="1:18" x14ac:dyDescent="0.25">
      <c r="A22" s="340">
        <v>4</v>
      </c>
      <c r="B22" s="340">
        <v>2021</v>
      </c>
      <c r="C22" s="62">
        <f>HLOOKUP(B22,'FN Combined ARAM Summary'!$A$5:$CJ$14,10,0)</f>
        <v>325489</v>
      </c>
      <c r="D22" s="399">
        <f t="shared" ref="D22:D23" si="2">+O21-($C22/12)-$J$7-$J$9</f>
        <v>20904444.916666653</v>
      </c>
      <c r="E22" s="399">
        <f t="shared" si="1"/>
        <v>20877320.833333321</v>
      </c>
      <c r="F22" s="399">
        <f t="shared" si="1"/>
        <v>20850196.749999989</v>
      </c>
      <c r="G22" s="399">
        <f t="shared" si="1"/>
        <v>20823072.666666657</v>
      </c>
      <c r="H22" s="399">
        <f t="shared" si="1"/>
        <v>20795948.583333325</v>
      </c>
      <c r="I22" s="399">
        <f t="shared" si="1"/>
        <v>20768824.499999993</v>
      </c>
      <c r="J22" s="399">
        <f t="shared" si="1"/>
        <v>20741700.41666666</v>
      </c>
      <c r="K22" s="399">
        <f t="shared" si="1"/>
        <v>20714576.333333328</v>
      </c>
      <c r="L22" s="399">
        <f t="shared" si="1"/>
        <v>20687452.249999996</v>
      </c>
      <c r="M22" s="399">
        <f t="shared" si="1"/>
        <v>20660328.166666664</v>
      </c>
      <c r="N22" s="399">
        <f t="shared" si="1"/>
        <v>20633204.083333332</v>
      </c>
      <c r="O22" s="399">
        <f t="shared" si="1"/>
        <v>20606080</v>
      </c>
    </row>
    <row r="23" spans="1:18" s="45" customFormat="1" x14ac:dyDescent="0.25">
      <c r="A23" s="45">
        <v>5</v>
      </c>
      <c r="B23" s="45">
        <v>2022</v>
      </c>
      <c r="C23" s="62">
        <f>HLOOKUP(B23,'FN Combined ARAM Summary'!$A$5:$CJ$14,10,0)</f>
        <v>372588</v>
      </c>
      <c r="D23" s="391">
        <f t="shared" si="2"/>
        <v>20575031</v>
      </c>
      <c r="E23" s="391">
        <f t="shared" si="1"/>
        <v>20543982</v>
      </c>
      <c r="F23" s="391">
        <f t="shared" si="1"/>
        <v>20512933</v>
      </c>
      <c r="G23" s="391">
        <f t="shared" si="1"/>
        <v>20481884</v>
      </c>
      <c r="H23" s="391">
        <f t="shared" si="1"/>
        <v>20450835</v>
      </c>
      <c r="I23" s="391">
        <f t="shared" si="1"/>
        <v>20419786</v>
      </c>
      <c r="J23" s="391">
        <f t="shared" si="1"/>
        <v>20388737</v>
      </c>
      <c r="K23" s="391">
        <f t="shared" si="1"/>
        <v>20357688</v>
      </c>
      <c r="L23" s="391">
        <f t="shared" si="1"/>
        <v>20326639</v>
      </c>
      <c r="M23" s="391">
        <f t="shared" si="1"/>
        <v>20295590</v>
      </c>
      <c r="N23" s="391">
        <f t="shared" si="1"/>
        <v>20264541</v>
      </c>
      <c r="O23" s="391">
        <f t="shared" si="1"/>
        <v>20233492</v>
      </c>
    </row>
    <row r="24" spans="1:18" x14ac:dyDescent="0.25">
      <c r="A24" s="340">
        <v>6</v>
      </c>
      <c r="B24" s="340">
        <v>2023</v>
      </c>
      <c r="C24" s="62">
        <f>HLOOKUP(B24,'FN Combined ARAM Summary'!$A$5:$CJ$14,10,0)</f>
        <v>459083</v>
      </c>
      <c r="D24" s="399">
        <f>+O23-($C24/12)-$J$7</f>
        <v>20195235.083333332</v>
      </c>
      <c r="E24" s="391">
        <f>+D24-($C24/12)-$J$7</f>
        <v>20156978.166666664</v>
      </c>
      <c r="F24" s="391">
        <f t="shared" ref="F24:O24" si="3">+E24-($C24/12)-$J$7</f>
        <v>20118721.249999996</v>
      </c>
      <c r="G24" s="391">
        <f t="shared" si="3"/>
        <v>20080464.333333328</v>
      </c>
      <c r="H24" s="391">
        <f t="shared" si="3"/>
        <v>20042207.41666666</v>
      </c>
      <c r="I24" s="391">
        <f t="shared" si="3"/>
        <v>20003950.499999993</v>
      </c>
      <c r="J24" s="391">
        <f t="shared" si="3"/>
        <v>19965693.583333325</v>
      </c>
      <c r="K24" s="391">
        <f t="shared" si="3"/>
        <v>19927436.666666657</v>
      </c>
      <c r="L24" s="391">
        <f t="shared" si="3"/>
        <v>19889179.749999989</v>
      </c>
      <c r="M24" s="391">
        <f t="shared" si="3"/>
        <v>19850922.833333321</v>
      </c>
      <c r="N24" s="391">
        <f t="shared" si="3"/>
        <v>19812665.916666653</v>
      </c>
      <c r="O24" s="391">
        <f t="shared" si="3"/>
        <v>19774408.999999985</v>
      </c>
    </row>
    <row r="25" spans="1:18" x14ac:dyDescent="0.25">
      <c r="A25" s="340">
        <v>7</v>
      </c>
      <c r="B25" s="340">
        <v>2024</v>
      </c>
      <c r="C25" s="62">
        <f>HLOOKUP(B25,'FN Combined ARAM Summary'!$A$5:$CJ$14,10,0)</f>
        <v>486460</v>
      </c>
      <c r="D25" s="399">
        <f t="shared" ref="D25:D47" si="4">+O24-($C25/12)-$J$7</f>
        <v>19733870.666666653</v>
      </c>
      <c r="E25" s="391">
        <f t="shared" ref="E25:O40" si="5">+D25-($C25/12)-$J$7</f>
        <v>19693332.333333321</v>
      </c>
      <c r="F25" s="391">
        <f t="shared" si="5"/>
        <v>19652793.999999989</v>
      </c>
      <c r="G25" s="391">
        <f t="shared" si="5"/>
        <v>19612255.666666657</v>
      </c>
      <c r="H25" s="391">
        <f t="shared" si="5"/>
        <v>19571717.333333325</v>
      </c>
      <c r="I25" s="391">
        <f t="shared" si="5"/>
        <v>19531178.999999993</v>
      </c>
      <c r="J25" s="391">
        <f t="shared" si="5"/>
        <v>19490640.66666666</v>
      </c>
      <c r="K25" s="391">
        <f t="shared" si="5"/>
        <v>19450102.333333328</v>
      </c>
      <c r="L25" s="391">
        <f t="shared" si="5"/>
        <v>19409563.999999996</v>
      </c>
      <c r="M25" s="391">
        <f t="shared" si="5"/>
        <v>19369025.666666664</v>
      </c>
      <c r="N25" s="391">
        <f t="shared" si="5"/>
        <v>19328487.333333332</v>
      </c>
      <c r="O25" s="391">
        <f t="shared" si="5"/>
        <v>19287949</v>
      </c>
    </row>
    <row r="26" spans="1:18" x14ac:dyDescent="0.25">
      <c r="A26" s="340">
        <v>8</v>
      </c>
      <c r="B26" s="340">
        <v>2025</v>
      </c>
      <c r="C26" s="62">
        <f>HLOOKUP(B26,'FN Combined ARAM Summary'!$A$5:$CJ$14,10,0)</f>
        <v>504979</v>
      </c>
      <c r="D26" s="399">
        <f t="shared" si="4"/>
        <v>19245867.416666668</v>
      </c>
      <c r="E26" s="391">
        <f t="shared" si="5"/>
        <v>19203785.833333336</v>
      </c>
      <c r="F26" s="391">
        <f t="shared" si="5"/>
        <v>19161704.250000004</v>
      </c>
      <c r="G26" s="391">
        <f t="shared" si="5"/>
        <v>19119622.666666672</v>
      </c>
      <c r="H26" s="391">
        <f t="shared" si="5"/>
        <v>19077541.08333334</v>
      </c>
      <c r="I26" s="391">
        <f t="shared" si="5"/>
        <v>19035459.500000007</v>
      </c>
      <c r="J26" s="391">
        <f t="shared" si="5"/>
        <v>18993377.916666675</v>
      </c>
      <c r="K26" s="391">
        <f t="shared" si="5"/>
        <v>18951296.333333343</v>
      </c>
      <c r="L26" s="391">
        <f t="shared" si="5"/>
        <v>18909214.750000011</v>
      </c>
      <c r="M26" s="391">
        <f t="shared" si="5"/>
        <v>18867133.166666679</v>
      </c>
      <c r="N26" s="391">
        <f t="shared" si="5"/>
        <v>18825051.583333347</v>
      </c>
      <c r="O26" s="391">
        <f t="shared" si="5"/>
        <v>18782970.000000015</v>
      </c>
    </row>
    <row r="27" spans="1:18" x14ac:dyDescent="0.25">
      <c r="A27" s="340">
        <v>9</v>
      </c>
      <c r="B27" s="340">
        <v>2026</v>
      </c>
      <c r="C27" s="62">
        <f>HLOOKUP(B27,'FN Combined ARAM Summary'!$A$5:$CJ$14,10,0)</f>
        <v>496921</v>
      </c>
      <c r="D27" s="399">
        <f t="shared" si="4"/>
        <v>18741559.916666683</v>
      </c>
      <c r="E27" s="391">
        <f t="shared" si="5"/>
        <v>18700149.833333351</v>
      </c>
      <c r="F27" s="391">
        <f t="shared" si="5"/>
        <v>18658739.750000019</v>
      </c>
      <c r="G27" s="391">
        <f t="shared" si="5"/>
        <v>18617329.666666687</v>
      </c>
      <c r="H27" s="391">
        <f t="shared" si="5"/>
        <v>18575919.583333354</v>
      </c>
      <c r="I27" s="391">
        <f t="shared" si="5"/>
        <v>18534509.500000022</v>
      </c>
      <c r="J27" s="391">
        <f t="shared" si="5"/>
        <v>18493099.41666669</v>
      </c>
      <c r="K27" s="391">
        <f t="shared" si="5"/>
        <v>18451689.333333358</v>
      </c>
      <c r="L27" s="391">
        <f t="shared" si="5"/>
        <v>18410279.250000026</v>
      </c>
      <c r="M27" s="391">
        <f t="shared" si="5"/>
        <v>18368869.166666694</v>
      </c>
      <c r="N27" s="391">
        <f t="shared" si="5"/>
        <v>18327459.083333362</v>
      </c>
      <c r="O27" s="391">
        <f t="shared" si="5"/>
        <v>18286049.00000003</v>
      </c>
    </row>
    <row r="28" spans="1:18" x14ac:dyDescent="0.25">
      <c r="A28" s="340">
        <v>10</v>
      </c>
      <c r="B28" s="340">
        <v>2027</v>
      </c>
      <c r="C28" s="62">
        <f>HLOOKUP(B28,'FN Combined ARAM Summary'!$A$5:$CJ$14,10,0)</f>
        <v>485558</v>
      </c>
      <c r="D28" s="399">
        <f t="shared" si="4"/>
        <v>18245585.833333362</v>
      </c>
      <c r="E28" s="391">
        <f t="shared" si="5"/>
        <v>18205122.666666694</v>
      </c>
      <c r="F28" s="391">
        <f t="shared" si="5"/>
        <v>18164659.500000026</v>
      </c>
      <c r="G28" s="391">
        <f t="shared" si="5"/>
        <v>18124196.333333358</v>
      </c>
      <c r="H28" s="391">
        <f t="shared" si="5"/>
        <v>18083733.16666669</v>
      </c>
      <c r="I28" s="391">
        <f t="shared" si="5"/>
        <v>18043270.000000022</v>
      </c>
      <c r="J28" s="391">
        <f t="shared" si="5"/>
        <v>18002806.833333354</v>
      </c>
      <c r="K28" s="391">
        <f t="shared" si="5"/>
        <v>17962343.666666687</v>
      </c>
      <c r="L28" s="391">
        <f t="shared" si="5"/>
        <v>17921880.500000019</v>
      </c>
      <c r="M28" s="391">
        <f t="shared" si="5"/>
        <v>17881417.333333351</v>
      </c>
      <c r="N28" s="391">
        <f t="shared" si="5"/>
        <v>17840954.166666683</v>
      </c>
      <c r="O28" s="391">
        <f t="shared" si="5"/>
        <v>17800491.000000015</v>
      </c>
    </row>
    <row r="29" spans="1:18" x14ac:dyDescent="0.25">
      <c r="A29" s="340">
        <v>11</v>
      </c>
      <c r="B29" s="340">
        <v>2028</v>
      </c>
      <c r="C29" s="62">
        <f>HLOOKUP(B29,'FN Combined ARAM Summary'!$A$5:$CJ$14,10,0)</f>
        <v>475976</v>
      </c>
      <c r="D29" s="399">
        <f t="shared" si="4"/>
        <v>17760826.333333347</v>
      </c>
      <c r="E29" s="391">
        <f t="shared" si="5"/>
        <v>17721161.666666679</v>
      </c>
      <c r="F29" s="391">
        <f t="shared" si="5"/>
        <v>17681497.000000011</v>
      </c>
      <c r="G29" s="391">
        <f t="shared" si="5"/>
        <v>17641832.333333343</v>
      </c>
      <c r="H29" s="391">
        <f t="shared" si="5"/>
        <v>17602167.666666675</v>
      </c>
      <c r="I29" s="391">
        <f t="shared" si="5"/>
        <v>17562503.000000007</v>
      </c>
      <c r="J29" s="391">
        <f t="shared" si="5"/>
        <v>17522838.33333334</v>
      </c>
      <c r="K29" s="391">
        <f t="shared" si="5"/>
        <v>17483173.666666672</v>
      </c>
      <c r="L29" s="391">
        <f t="shared" si="5"/>
        <v>17443509.000000004</v>
      </c>
      <c r="M29" s="391">
        <f t="shared" si="5"/>
        <v>17403844.333333336</v>
      </c>
      <c r="N29" s="391">
        <f t="shared" si="5"/>
        <v>17364179.666666668</v>
      </c>
      <c r="O29" s="391">
        <f t="shared" si="5"/>
        <v>17324515</v>
      </c>
    </row>
    <row r="30" spans="1:18" x14ac:dyDescent="0.25">
      <c r="A30" s="340">
        <v>12</v>
      </c>
      <c r="B30" s="340">
        <v>2029</v>
      </c>
      <c r="C30" s="62">
        <f>HLOOKUP(B30,'FN Combined ARAM Summary'!$A$5:$CJ$14,10,0)</f>
        <v>467680</v>
      </c>
      <c r="D30" s="399">
        <f t="shared" si="4"/>
        <v>17285541.666666668</v>
      </c>
      <c r="E30" s="391">
        <f t="shared" si="5"/>
        <v>17246568.333333336</v>
      </c>
      <c r="F30" s="391">
        <f t="shared" si="5"/>
        <v>17207595.000000004</v>
      </c>
      <c r="G30" s="391">
        <f t="shared" si="5"/>
        <v>17168621.666666672</v>
      </c>
      <c r="H30" s="391">
        <f t="shared" si="5"/>
        <v>17129648.33333334</v>
      </c>
      <c r="I30" s="391">
        <f t="shared" si="5"/>
        <v>17090675.000000007</v>
      </c>
      <c r="J30" s="391">
        <f t="shared" si="5"/>
        <v>17051701.666666675</v>
      </c>
      <c r="K30" s="391">
        <f t="shared" si="5"/>
        <v>17012728.333333343</v>
      </c>
      <c r="L30" s="391">
        <f t="shared" si="5"/>
        <v>16973755.000000011</v>
      </c>
      <c r="M30" s="391">
        <f t="shared" si="5"/>
        <v>16934781.666666679</v>
      </c>
      <c r="N30" s="391">
        <f t="shared" si="5"/>
        <v>16895808.333333347</v>
      </c>
      <c r="O30" s="391">
        <f t="shared" si="5"/>
        <v>16856835.000000015</v>
      </c>
    </row>
    <row r="31" spans="1:18" x14ac:dyDescent="0.25">
      <c r="A31" s="340">
        <v>13</v>
      </c>
      <c r="B31" s="340">
        <v>2030</v>
      </c>
      <c r="C31" s="62">
        <f>HLOOKUP(B31,'FN Combined ARAM Summary'!$A$5:$CJ$14,10,0)</f>
        <v>462206</v>
      </c>
      <c r="D31" s="399">
        <f t="shared" si="4"/>
        <v>16818317.833333347</v>
      </c>
      <c r="E31" s="391">
        <f t="shared" si="5"/>
        <v>16779800.666666679</v>
      </c>
      <c r="F31" s="391">
        <f t="shared" si="5"/>
        <v>16741283.500000013</v>
      </c>
      <c r="G31" s="391">
        <f t="shared" si="5"/>
        <v>16702766.333333347</v>
      </c>
      <c r="H31" s="391">
        <f t="shared" si="5"/>
        <v>16664249.166666681</v>
      </c>
      <c r="I31" s="391">
        <f t="shared" si="5"/>
        <v>16625732.000000015</v>
      </c>
      <c r="J31" s="391">
        <f t="shared" si="5"/>
        <v>16587214.833333349</v>
      </c>
      <c r="K31" s="391">
        <f t="shared" si="5"/>
        <v>16548697.666666683</v>
      </c>
      <c r="L31" s="391">
        <f t="shared" si="5"/>
        <v>16510180.500000017</v>
      </c>
      <c r="M31" s="391">
        <f t="shared" si="5"/>
        <v>16471663.333333351</v>
      </c>
      <c r="N31" s="391">
        <f t="shared" si="5"/>
        <v>16433146.166666685</v>
      </c>
      <c r="O31" s="391">
        <f t="shared" si="5"/>
        <v>16394629.000000019</v>
      </c>
    </row>
    <row r="32" spans="1:18" x14ac:dyDescent="0.25">
      <c r="A32" s="340">
        <v>14</v>
      </c>
      <c r="B32" s="340">
        <v>2031</v>
      </c>
      <c r="C32" s="62">
        <f>HLOOKUP(B32,'FN Combined ARAM Summary'!$A$5:$CJ$14,10,0)</f>
        <v>455977</v>
      </c>
      <c r="D32" s="399">
        <f t="shared" si="4"/>
        <v>16356630.916666685</v>
      </c>
      <c r="E32" s="391">
        <f t="shared" si="5"/>
        <v>16318632.833333351</v>
      </c>
      <c r="F32" s="391">
        <f t="shared" si="5"/>
        <v>16280634.750000017</v>
      </c>
      <c r="G32" s="391">
        <f t="shared" si="5"/>
        <v>16242636.666666683</v>
      </c>
      <c r="H32" s="391">
        <f t="shared" si="5"/>
        <v>16204638.583333349</v>
      </c>
      <c r="I32" s="391">
        <f t="shared" si="5"/>
        <v>16166640.500000015</v>
      </c>
      <c r="J32" s="391">
        <f t="shared" si="5"/>
        <v>16128642.416666681</v>
      </c>
      <c r="K32" s="391">
        <f t="shared" si="5"/>
        <v>16090644.333333347</v>
      </c>
      <c r="L32" s="391">
        <f t="shared" si="5"/>
        <v>16052646.250000013</v>
      </c>
      <c r="M32" s="391">
        <f t="shared" si="5"/>
        <v>16014648.166666679</v>
      </c>
      <c r="N32" s="391">
        <f t="shared" si="5"/>
        <v>15976650.083333345</v>
      </c>
      <c r="O32" s="391">
        <f t="shared" si="5"/>
        <v>15938652.000000011</v>
      </c>
    </row>
    <row r="33" spans="1:15" x14ac:dyDescent="0.25">
      <c r="A33" s="340">
        <v>15</v>
      </c>
      <c r="B33" s="340">
        <v>2032</v>
      </c>
      <c r="C33" s="62">
        <f>HLOOKUP(B33,'FN Combined ARAM Summary'!$A$5:$CJ$14,10,0)</f>
        <v>446439</v>
      </c>
      <c r="D33" s="399">
        <f t="shared" si="4"/>
        <v>15901448.750000011</v>
      </c>
      <c r="E33" s="391">
        <f t="shared" si="5"/>
        <v>15864245.500000011</v>
      </c>
      <c r="F33" s="391">
        <f t="shared" si="5"/>
        <v>15827042.250000011</v>
      </c>
      <c r="G33" s="391">
        <f t="shared" si="5"/>
        <v>15789839.000000011</v>
      </c>
      <c r="H33" s="391">
        <f t="shared" si="5"/>
        <v>15752635.750000011</v>
      </c>
      <c r="I33" s="391">
        <f t="shared" si="5"/>
        <v>15715432.500000011</v>
      </c>
      <c r="J33" s="391">
        <f t="shared" si="5"/>
        <v>15678229.250000011</v>
      </c>
      <c r="K33" s="391">
        <f t="shared" si="5"/>
        <v>15641026.000000011</v>
      </c>
      <c r="L33" s="391">
        <f t="shared" si="5"/>
        <v>15603822.750000011</v>
      </c>
      <c r="M33" s="391">
        <f t="shared" si="5"/>
        <v>15566619.500000011</v>
      </c>
      <c r="N33" s="391">
        <f t="shared" si="5"/>
        <v>15529416.250000011</v>
      </c>
      <c r="O33" s="391">
        <f t="shared" si="5"/>
        <v>15492213.000000011</v>
      </c>
    </row>
    <row r="34" spans="1:15" x14ac:dyDescent="0.25">
      <c r="A34" s="340">
        <v>16</v>
      </c>
      <c r="B34" s="340">
        <v>2033</v>
      </c>
      <c r="C34" s="62">
        <f>HLOOKUP(B34,'FN Combined ARAM Summary'!$A$5:$CJ$14,10,0)</f>
        <v>473029</v>
      </c>
      <c r="D34" s="399">
        <f t="shared" si="4"/>
        <v>15452793.916666677</v>
      </c>
      <c r="E34" s="391">
        <f t="shared" si="5"/>
        <v>15413374.833333343</v>
      </c>
      <c r="F34" s="391">
        <f t="shared" si="5"/>
        <v>15373955.750000009</v>
      </c>
      <c r="G34" s="391">
        <f t="shared" si="5"/>
        <v>15334536.666666675</v>
      </c>
      <c r="H34" s="391">
        <f t="shared" si="5"/>
        <v>15295117.583333341</v>
      </c>
      <c r="I34" s="391">
        <f t="shared" si="5"/>
        <v>15255698.500000007</v>
      </c>
      <c r="J34" s="391">
        <f t="shared" si="5"/>
        <v>15216279.416666673</v>
      </c>
      <c r="K34" s="391">
        <f t="shared" si="5"/>
        <v>15176860.33333334</v>
      </c>
      <c r="L34" s="391">
        <f t="shared" si="5"/>
        <v>15137441.250000006</v>
      </c>
      <c r="M34" s="391">
        <f t="shared" si="5"/>
        <v>15098022.166666672</v>
      </c>
      <c r="N34" s="391">
        <f t="shared" si="5"/>
        <v>15058603.083333338</v>
      </c>
      <c r="O34" s="391">
        <f t="shared" si="5"/>
        <v>15019184.000000004</v>
      </c>
    </row>
    <row r="35" spans="1:15" x14ac:dyDescent="0.25">
      <c r="A35" s="340">
        <v>17</v>
      </c>
      <c r="B35" s="340">
        <v>2034</v>
      </c>
      <c r="C35" s="62">
        <f>HLOOKUP(B35,'FN Combined ARAM Summary'!$A$5:$CJ$14,10,0)</f>
        <v>528609</v>
      </c>
      <c r="D35" s="399">
        <f t="shared" si="4"/>
        <v>14975133.250000004</v>
      </c>
      <c r="E35" s="391">
        <f t="shared" si="5"/>
        <v>14931082.500000004</v>
      </c>
      <c r="F35" s="391">
        <f t="shared" si="5"/>
        <v>14887031.750000004</v>
      </c>
      <c r="G35" s="391">
        <f t="shared" si="5"/>
        <v>14842981.000000004</v>
      </c>
      <c r="H35" s="391">
        <f t="shared" si="5"/>
        <v>14798930.250000004</v>
      </c>
      <c r="I35" s="391">
        <f t="shared" si="5"/>
        <v>14754879.500000004</v>
      </c>
      <c r="J35" s="391">
        <f t="shared" si="5"/>
        <v>14710828.750000004</v>
      </c>
      <c r="K35" s="391">
        <f t="shared" si="5"/>
        <v>14666778.000000004</v>
      </c>
      <c r="L35" s="391">
        <f t="shared" si="5"/>
        <v>14622727.250000004</v>
      </c>
      <c r="M35" s="391">
        <f t="shared" si="5"/>
        <v>14578676.500000004</v>
      </c>
      <c r="N35" s="391">
        <f t="shared" si="5"/>
        <v>14534625.750000004</v>
      </c>
      <c r="O35" s="391">
        <f t="shared" si="5"/>
        <v>14490575.000000004</v>
      </c>
    </row>
    <row r="36" spans="1:15" x14ac:dyDescent="0.25">
      <c r="A36" s="340">
        <v>18</v>
      </c>
      <c r="B36" s="340">
        <v>2035</v>
      </c>
      <c r="C36" s="62">
        <f>HLOOKUP(B36,'FN Combined ARAM Summary'!$A$5:$CJ$14,10,0)</f>
        <v>569317</v>
      </c>
      <c r="D36" s="399">
        <f t="shared" si="4"/>
        <v>14443131.91666667</v>
      </c>
      <c r="E36" s="391">
        <f t="shared" si="5"/>
        <v>14395688.833333336</v>
      </c>
      <c r="F36" s="391">
        <f t="shared" si="5"/>
        <v>14348245.750000002</v>
      </c>
      <c r="G36" s="391">
        <f t="shared" si="5"/>
        <v>14300802.666666668</v>
      </c>
      <c r="H36" s="391">
        <f t="shared" si="5"/>
        <v>14253359.583333334</v>
      </c>
      <c r="I36" s="391">
        <f t="shared" si="5"/>
        <v>14205916.5</v>
      </c>
      <c r="J36" s="391">
        <f t="shared" si="5"/>
        <v>14158473.416666666</v>
      </c>
      <c r="K36" s="391">
        <f t="shared" si="5"/>
        <v>14111030.333333332</v>
      </c>
      <c r="L36" s="391">
        <f t="shared" si="5"/>
        <v>14063587.249999998</v>
      </c>
      <c r="M36" s="391">
        <f t="shared" si="5"/>
        <v>14016144.166666664</v>
      </c>
      <c r="N36" s="391">
        <f t="shared" si="5"/>
        <v>13968701.08333333</v>
      </c>
      <c r="O36" s="391">
        <f t="shared" si="5"/>
        <v>13921257.999999996</v>
      </c>
    </row>
    <row r="37" spans="1:15" x14ac:dyDescent="0.25">
      <c r="A37" s="340">
        <v>19</v>
      </c>
      <c r="B37" s="340">
        <v>2036</v>
      </c>
      <c r="C37" s="62">
        <f>HLOOKUP(B37,'FN Combined ARAM Summary'!$A$5:$CJ$14,10,0)</f>
        <v>693088</v>
      </c>
      <c r="D37" s="399">
        <f t="shared" si="4"/>
        <v>13863500.666666662</v>
      </c>
      <c r="E37" s="391">
        <f t="shared" si="5"/>
        <v>13805743.333333328</v>
      </c>
      <c r="F37" s="391">
        <f t="shared" si="5"/>
        <v>13747985.999999994</v>
      </c>
      <c r="G37" s="391">
        <f t="shared" si="5"/>
        <v>13690228.66666666</v>
      </c>
      <c r="H37" s="391">
        <f t="shared" si="5"/>
        <v>13632471.333333327</v>
      </c>
      <c r="I37" s="391">
        <f t="shared" si="5"/>
        <v>13574713.999999993</v>
      </c>
      <c r="J37" s="391">
        <f t="shared" si="5"/>
        <v>13516956.666666659</v>
      </c>
      <c r="K37" s="391">
        <f t="shared" si="5"/>
        <v>13459199.333333325</v>
      </c>
      <c r="L37" s="391">
        <f t="shared" si="5"/>
        <v>13401441.999999991</v>
      </c>
      <c r="M37" s="391">
        <f t="shared" si="5"/>
        <v>13343684.666666657</v>
      </c>
      <c r="N37" s="391">
        <f t="shared" si="5"/>
        <v>13285927.333333323</v>
      </c>
      <c r="O37" s="391">
        <f t="shared" si="5"/>
        <v>13228169.999999989</v>
      </c>
    </row>
    <row r="38" spans="1:15" x14ac:dyDescent="0.25">
      <c r="A38" s="340">
        <v>20</v>
      </c>
      <c r="B38" s="340">
        <v>2037</v>
      </c>
      <c r="C38" s="62">
        <f>HLOOKUP(B38,'FN Combined ARAM Summary'!$A$5:$CJ$14,10,0)</f>
        <v>765867</v>
      </c>
      <c r="D38" s="399">
        <f t="shared" si="4"/>
        <v>13164347.749999989</v>
      </c>
      <c r="E38" s="391">
        <f t="shared" si="5"/>
        <v>13100525.499999989</v>
      </c>
      <c r="F38" s="391">
        <f t="shared" si="5"/>
        <v>13036703.249999989</v>
      </c>
      <c r="G38" s="391">
        <f t="shared" si="5"/>
        <v>12972880.999999989</v>
      </c>
      <c r="H38" s="391">
        <f t="shared" si="5"/>
        <v>12909058.749999989</v>
      </c>
      <c r="I38" s="391">
        <f t="shared" si="5"/>
        <v>12845236.499999989</v>
      </c>
      <c r="J38" s="391">
        <f t="shared" si="5"/>
        <v>12781414.249999989</v>
      </c>
      <c r="K38" s="391">
        <f t="shared" si="5"/>
        <v>12717591.999999989</v>
      </c>
      <c r="L38" s="391">
        <f t="shared" si="5"/>
        <v>12653769.749999989</v>
      </c>
      <c r="M38" s="391">
        <f t="shared" si="5"/>
        <v>12589947.499999989</v>
      </c>
      <c r="N38" s="391">
        <f t="shared" si="5"/>
        <v>12526125.249999989</v>
      </c>
      <c r="O38" s="391">
        <f t="shared" si="5"/>
        <v>12462302.999999989</v>
      </c>
    </row>
    <row r="39" spans="1:15" x14ac:dyDescent="0.25">
      <c r="A39" s="340">
        <v>21</v>
      </c>
      <c r="B39" s="340">
        <v>2038</v>
      </c>
      <c r="C39" s="62">
        <f>HLOOKUP(B39,'FN Combined ARAM Summary'!$A$5:$CJ$14,10,0)</f>
        <v>787649</v>
      </c>
      <c r="D39" s="399">
        <f t="shared" si="4"/>
        <v>12396665.583333323</v>
      </c>
      <c r="E39" s="391">
        <f t="shared" si="5"/>
        <v>12331028.166666657</v>
      </c>
      <c r="F39" s="391">
        <f t="shared" si="5"/>
        <v>12265390.749999991</v>
      </c>
      <c r="G39" s="391">
        <f t="shared" si="5"/>
        <v>12199753.333333325</v>
      </c>
      <c r="H39" s="391">
        <f t="shared" si="5"/>
        <v>12134115.916666659</v>
      </c>
      <c r="I39" s="391">
        <f t="shared" si="5"/>
        <v>12068478.499999993</v>
      </c>
      <c r="J39" s="391">
        <f t="shared" si="5"/>
        <v>12002841.083333327</v>
      </c>
      <c r="K39" s="391">
        <f t="shared" si="5"/>
        <v>11937203.66666666</v>
      </c>
      <c r="L39" s="391">
        <f t="shared" si="5"/>
        <v>11871566.249999994</v>
      </c>
      <c r="M39" s="391">
        <f t="shared" si="5"/>
        <v>11805928.833333328</v>
      </c>
      <c r="N39" s="391">
        <f t="shared" si="5"/>
        <v>11740291.416666662</v>
      </c>
      <c r="O39" s="391">
        <f t="shared" si="5"/>
        <v>11674653.999999996</v>
      </c>
    </row>
    <row r="40" spans="1:15" x14ac:dyDescent="0.25">
      <c r="A40" s="340">
        <v>22</v>
      </c>
      <c r="B40" s="340">
        <v>2039</v>
      </c>
      <c r="C40" s="62">
        <f>HLOOKUP(B40,'FN Combined ARAM Summary'!$A$5:$CJ$14,10,0)</f>
        <v>771579</v>
      </c>
      <c r="D40" s="399">
        <f t="shared" si="4"/>
        <v>11610355.749999996</v>
      </c>
      <c r="E40" s="391">
        <f t="shared" si="5"/>
        <v>11546057.499999996</v>
      </c>
      <c r="F40" s="391">
        <f t="shared" si="5"/>
        <v>11481759.249999996</v>
      </c>
      <c r="G40" s="391">
        <f t="shared" si="5"/>
        <v>11417460.999999996</v>
      </c>
      <c r="H40" s="391">
        <f t="shared" si="5"/>
        <v>11353162.749999996</v>
      </c>
      <c r="I40" s="391">
        <f t="shared" si="5"/>
        <v>11288864.499999996</v>
      </c>
      <c r="J40" s="391">
        <f t="shared" si="5"/>
        <v>11224566.249999996</v>
      </c>
      <c r="K40" s="391">
        <f t="shared" si="5"/>
        <v>11160267.999999996</v>
      </c>
      <c r="L40" s="391">
        <f t="shared" si="5"/>
        <v>11095969.749999996</v>
      </c>
      <c r="M40" s="391">
        <f t="shared" si="5"/>
        <v>11031671.499999996</v>
      </c>
      <c r="N40" s="391">
        <f t="shared" si="5"/>
        <v>10967373.249999996</v>
      </c>
      <c r="O40" s="391">
        <f t="shared" si="5"/>
        <v>10903074.999999996</v>
      </c>
    </row>
    <row r="41" spans="1:15" x14ac:dyDescent="0.25">
      <c r="A41" s="340">
        <v>23</v>
      </c>
      <c r="B41" s="340">
        <v>2040</v>
      </c>
      <c r="C41" s="62">
        <f>HLOOKUP(B41,'FN Combined ARAM Summary'!$A$5:$CJ$14,10,0)</f>
        <v>754300</v>
      </c>
      <c r="D41" s="399">
        <f t="shared" si="4"/>
        <v>10840216.666666662</v>
      </c>
      <c r="E41" s="391">
        <f t="shared" ref="E41:O47" si="6">+D41-($C41/12)-$J$7</f>
        <v>10777358.333333328</v>
      </c>
      <c r="F41" s="391">
        <f t="shared" si="6"/>
        <v>10714499.999999994</v>
      </c>
      <c r="G41" s="391">
        <f t="shared" si="6"/>
        <v>10651641.66666666</v>
      </c>
      <c r="H41" s="391">
        <f t="shared" si="6"/>
        <v>10588783.333333327</v>
      </c>
      <c r="I41" s="391">
        <f t="shared" si="6"/>
        <v>10525924.999999993</v>
      </c>
      <c r="J41" s="391">
        <f t="shared" si="6"/>
        <v>10463066.666666659</v>
      </c>
      <c r="K41" s="391">
        <f t="shared" si="6"/>
        <v>10400208.333333325</v>
      </c>
      <c r="L41" s="391">
        <f t="shared" si="6"/>
        <v>10337349.999999991</v>
      </c>
      <c r="M41" s="391">
        <f t="shared" si="6"/>
        <v>10274491.666666657</v>
      </c>
      <c r="N41" s="391">
        <f t="shared" si="6"/>
        <v>10211633.333333323</v>
      </c>
      <c r="O41" s="391">
        <f t="shared" si="6"/>
        <v>10148774.999999989</v>
      </c>
    </row>
    <row r="42" spans="1:15" x14ac:dyDescent="0.25">
      <c r="A42" s="340">
        <v>24</v>
      </c>
      <c r="B42" s="340">
        <v>2041</v>
      </c>
      <c r="C42" s="62">
        <f>HLOOKUP(B42,'FN Combined ARAM Summary'!$A$5:$CJ$14,10,0)</f>
        <v>709901</v>
      </c>
      <c r="D42" s="399">
        <f t="shared" si="4"/>
        <v>10089616.583333323</v>
      </c>
      <c r="E42" s="391">
        <f t="shared" si="6"/>
        <v>10030458.166666657</v>
      </c>
      <c r="F42" s="391">
        <f t="shared" si="6"/>
        <v>9971299.7499999907</v>
      </c>
      <c r="G42" s="391">
        <f t="shared" si="6"/>
        <v>9912141.3333333246</v>
      </c>
      <c r="H42" s="391">
        <f t="shared" si="6"/>
        <v>9852982.9166666586</v>
      </c>
      <c r="I42" s="391">
        <f t="shared" si="6"/>
        <v>9793824.4999999925</v>
      </c>
      <c r="J42" s="391">
        <f t="shared" si="6"/>
        <v>9734666.0833333265</v>
      </c>
      <c r="K42" s="391">
        <f t="shared" si="6"/>
        <v>9675507.6666666605</v>
      </c>
      <c r="L42" s="391">
        <f t="shared" si="6"/>
        <v>9616349.2499999944</v>
      </c>
      <c r="M42" s="391">
        <f t="shared" si="6"/>
        <v>9557190.8333333284</v>
      </c>
      <c r="N42" s="391">
        <f t="shared" si="6"/>
        <v>9498032.4166666623</v>
      </c>
      <c r="O42" s="391">
        <f t="shared" si="6"/>
        <v>9438873.9999999963</v>
      </c>
    </row>
    <row r="43" spans="1:15" x14ac:dyDescent="0.25">
      <c r="A43" s="340">
        <v>25</v>
      </c>
      <c r="B43" s="340">
        <v>2042</v>
      </c>
      <c r="C43" s="62">
        <f>HLOOKUP(B43,'FN Combined ARAM Summary'!$A$5:$CJ$14,10,0)</f>
        <v>675263</v>
      </c>
      <c r="D43" s="399">
        <f t="shared" si="4"/>
        <v>9382602.0833333302</v>
      </c>
      <c r="E43" s="391">
        <f t="shared" si="6"/>
        <v>9326330.1666666642</v>
      </c>
      <c r="F43" s="391">
        <f t="shared" si="6"/>
        <v>9270058.2499999981</v>
      </c>
      <c r="G43" s="391">
        <f t="shared" si="6"/>
        <v>9213786.3333333321</v>
      </c>
      <c r="H43" s="391">
        <f t="shared" si="6"/>
        <v>9157514.416666666</v>
      </c>
      <c r="I43" s="391">
        <f t="shared" si="6"/>
        <v>9101242.5</v>
      </c>
      <c r="J43" s="391">
        <f t="shared" si="6"/>
        <v>9044970.583333334</v>
      </c>
      <c r="K43" s="391">
        <f t="shared" si="6"/>
        <v>8988698.6666666679</v>
      </c>
      <c r="L43" s="391">
        <f t="shared" si="6"/>
        <v>8932426.7500000019</v>
      </c>
      <c r="M43" s="391">
        <f t="shared" si="6"/>
        <v>8876154.8333333358</v>
      </c>
      <c r="N43" s="391">
        <f t="shared" si="6"/>
        <v>8819882.9166666698</v>
      </c>
      <c r="O43" s="391">
        <f t="shared" si="6"/>
        <v>8763611.0000000037</v>
      </c>
    </row>
    <row r="44" spans="1:15" x14ac:dyDescent="0.25">
      <c r="A44" s="340">
        <v>26</v>
      </c>
      <c r="B44" s="340">
        <v>2043</v>
      </c>
      <c r="C44" s="62">
        <f>HLOOKUP(B44,'FN Combined ARAM Summary'!$A$5:$CJ$14,10,0)</f>
        <v>653363</v>
      </c>
      <c r="D44" s="399">
        <f t="shared" si="4"/>
        <v>8709164.0833333377</v>
      </c>
      <c r="E44" s="391">
        <f t="shared" si="6"/>
        <v>8654717.1666666716</v>
      </c>
      <c r="F44" s="391">
        <f t="shared" si="6"/>
        <v>8600270.2500000056</v>
      </c>
      <c r="G44" s="391">
        <f t="shared" si="6"/>
        <v>8545823.3333333395</v>
      </c>
      <c r="H44" s="391">
        <f t="shared" si="6"/>
        <v>8491376.4166666735</v>
      </c>
      <c r="I44" s="391">
        <f t="shared" si="6"/>
        <v>8436929.5000000075</v>
      </c>
      <c r="J44" s="391">
        <f t="shared" si="6"/>
        <v>8382482.5833333405</v>
      </c>
      <c r="K44" s="391">
        <f t="shared" si="6"/>
        <v>8328035.6666666735</v>
      </c>
      <c r="L44" s="391">
        <f t="shared" si="6"/>
        <v>8273588.7500000065</v>
      </c>
      <c r="M44" s="391">
        <f t="shared" si="6"/>
        <v>8219141.8333333395</v>
      </c>
      <c r="N44" s="391">
        <f t="shared" si="6"/>
        <v>8164694.9166666726</v>
      </c>
      <c r="O44" s="391">
        <f t="shared" si="6"/>
        <v>8110248.0000000056</v>
      </c>
    </row>
    <row r="45" spans="1:15" x14ac:dyDescent="0.25">
      <c r="A45" s="340">
        <v>27</v>
      </c>
      <c r="B45" s="340">
        <v>2044</v>
      </c>
      <c r="C45" s="62">
        <f>HLOOKUP(B45,'FN Combined ARAM Summary'!$A$5:$CJ$14,10,0)</f>
        <v>630102</v>
      </c>
      <c r="D45" s="399">
        <f t="shared" si="4"/>
        <v>8057739.5000000056</v>
      </c>
      <c r="E45" s="391">
        <f t="shared" si="6"/>
        <v>8005231.0000000056</v>
      </c>
      <c r="F45" s="391">
        <f t="shared" si="6"/>
        <v>7952722.5000000056</v>
      </c>
      <c r="G45" s="391">
        <f t="shared" si="6"/>
        <v>7900214.0000000056</v>
      </c>
      <c r="H45" s="391">
        <f t="shared" si="6"/>
        <v>7847705.5000000056</v>
      </c>
      <c r="I45" s="391">
        <f t="shared" si="6"/>
        <v>7795197.0000000056</v>
      </c>
      <c r="J45" s="391">
        <f t="shared" si="6"/>
        <v>7742688.5000000056</v>
      </c>
      <c r="K45" s="391">
        <f t="shared" si="6"/>
        <v>7690180.0000000056</v>
      </c>
      <c r="L45" s="391">
        <f t="shared" si="6"/>
        <v>7637671.5000000056</v>
      </c>
      <c r="M45" s="391">
        <f t="shared" si="6"/>
        <v>7585163.0000000056</v>
      </c>
      <c r="N45" s="391">
        <f t="shared" si="6"/>
        <v>7532654.5000000056</v>
      </c>
      <c r="O45" s="391">
        <f t="shared" si="6"/>
        <v>7480146.0000000056</v>
      </c>
    </row>
    <row r="46" spans="1:15" x14ac:dyDescent="0.25">
      <c r="A46" s="340">
        <v>28</v>
      </c>
      <c r="B46" s="340">
        <v>2045</v>
      </c>
      <c r="C46" s="62">
        <f>HLOOKUP(B46,'FN Combined ARAM Summary'!$A$5:$CJ$14,10,0)</f>
        <v>607926</v>
      </c>
      <c r="D46" s="399">
        <f t="shared" si="4"/>
        <v>7429485.5000000056</v>
      </c>
      <c r="E46" s="391">
        <f t="shared" si="6"/>
        <v>7378825.0000000056</v>
      </c>
      <c r="F46" s="391">
        <f t="shared" si="6"/>
        <v>7328164.5000000056</v>
      </c>
      <c r="G46" s="391">
        <f t="shared" si="6"/>
        <v>7277504.0000000056</v>
      </c>
      <c r="H46" s="391">
        <f t="shared" si="6"/>
        <v>7226843.5000000056</v>
      </c>
      <c r="I46" s="391">
        <f t="shared" si="6"/>
        <v>7176183.0000000056</v>
      </c>
      <c r="J46" s="391">
        <f t="shared" si="6"/>
        <v>7125522.5000000056</v>
      </c>
      <c r="K46" s="391">
        <f t="shared" si="6"/>
        <v>7074862.0000000056</v>
      </c>
      <c r="L46" s="391">
        <f t="shared" si="6"/>
        <v>7024201.5000000056</v>
      </c>
      <c r="M46" s="391">
        <f t="shared" si="6"/>
        <v>6973541.0000000056</v>
      </c>
      <c r="N46" s="391">
        <f t="shared" si="6"/>
        <v>6922880.5000000056</v>
      </c>
      <c r="O46" s="391">
        <f t="shared" si="6"/>
        <v>6872220.0000000056</v>
      </c>
    </row>
    <row r="47" spans="1:15" s="403" customFormat="1" x14ac:dyDescent="0.25">
      <c r="A47" s="403">
        <v>29</v>
      </c>
      <c r="B47" s="403">
        <v>2046</v>
      </c>
      <c r="C47" s="62">
        <f>HLOOKUP(B47,'FN Combined ARAM Summary'!$A$5:$CJ$14,10,0)</f>
        <v>584550</v>
      </c>
      <c r="D47" s="404">
        <f t="shared" si="4"/>
        <v>6823507.5000000056</v>
      </c>
      <c r="E47" s="404">
        <f t="shared" si="6"/>
        <v>6774795.0000000056</v>
      </c>
      <c r="F47" s="404">
        <f t="shared" si="6"/>
        <v>6726082.5000000056</v>
      </c>
      <c r="G47" s="404">
        <f t="shared" si="6"/>
        <v>6677370.0000000056</v>
      </c>
      <c r="H47" s="404">
        <f t="shared" si="6"/>
        <v>6628657.5000000056</v>
      </c>
      <c r="I47" s="404">
        <f t="shared" si="6"/>
        <v>6579945.0000000056</v>
      </c>
      <c r="J47" s="404">
        <f t="shared" si="6"/>
        <v>6531232.5000000056</v>
      </c>
      <c r="K47" s="404">
        <f t="shared" si="6"/>
        <v>6482520.0000000056</v>
      </c>
      <c r="L47" s="404">
        <f t="shared" si="6"/>
        <v>6433807.5000000056</v>
      </c>
      <c r="M47" s="404">
        <f t="shared" si="6"/>
        <v>6385095.0000000056</v>
      </c>
      <c r="N47" s="404">
        <f t="shared" si="6"/>
        <v>6336382.5000000056</v>
      </c>
      <c r="O47" s="404">
        <f t="shared" si="6"/>
        <v>6287670.0000000056</v>
      </c>
    </row>
    <row r="48" spans="1:15" x14ac:dyDescent="0.25">
      <c r="A48" s="403">
        <v>30</v>
      </c>
      <c r="B48" s="340">
        <v>2047</v>
      </c>
      <c r="C48" s="62">
        <f>HLOOKUP(B48,'FN Combined ARAM Summary'!$A$5:$CJ$14,10,0)</f>
        <v>566979</v>
      </c>
      <c r="D48" s="399">
        <f>+O47-($C48/12)</f>
        <v>6240421.7500000056</v>
      </c>
      <c r="E48" s="391">
        <f>+D48-($C48/12)</f>
        <v>6193173.5000000056</v>
      </c>
      <c r="F48" s="391">
        <f t="shared" ref="F48:O48" si="7">+E48-($C48/12)</f>
        <v>6145925.2500000056</v>
      </c>
      <c r="G48" s="391">
        <f t="shared" si="7"/>
        <v>6098677.0000000056</v>
      </c>
      <c r="H48" s="391">
        <f t="shared" si="7"/>
        <v>6051428.7500000056</v>
      </c>
      <c r="I48" s="391">
        <f t="shared" si="7"/>
        <v>6004180.5000000056</v>
      </c>
      <c r="J48" s="391">
        <f t="shared" si="7"/>
        <v>5956932.2500000056</v>
      </c>
      <c r="K48" s="391">
        <f t="shared" si="7"/>
        <v>5909684.0000000056</v>
      </c>
      <c r="L48" s="391">
        <f t="shared" si="7"/>
        <v>5862435.7500000056</v>
      </c>
      <c r="M48" s="391">
        <f t="shared" si="7"/>
        <v>5815187.5000000056</v>
      </c>
      <c r="N48" s="391">
        <f t="shared" si="7"/>
        <v>5767939.2500000056</v>
      </c>
      <c r="O48" s="391">
        <f t="shared" si="7"/>
        <v>5720691.0000000056</v>
      </c>
    </row>
    <row r="49" spans="1:15" x14ac:dyDescent="0.25">
      <c r="A49" s="403">
        <v>31</v>
      </c>
      <c r="B49" s="340">
        <v>2048</v>
      </c>
      <c r="C49" s="62">
        <f>HLOOKUP(B49,'FN Combined ARAM Summary'!$A$5:$CJ$14,10,0)</f>
        <v>550123</v>
      </c>
      <c r="D49" s="399">
        <f t="shared" ref="D49:D101" si="8">+O48-($C49/12)</f>
        <v>5674847.4166666726</v>
      </c>
      <c r="E49" s="391">
        <f t="shared" ref="E49:O64" si="9">+D49-($C49/12)</f>
        <v>5629003.8333333395</v>
      </c>
      <c r="F49" s="391">
        <f t="shared" si="9"/>
        <v>5583160.2500000065</v>
      </c>
      <c r="G49" s="391">
        <f t="shared" si="9"/>
        <v>5537316.6666666735</v>
      </c>
      <c r="H49" s="391">
        <f t="shared" si="9"/>
        <v>5491473.0833333405</v>
      </c>
      <c r="I49" s="391">
        <f t="shared" si="9"/>
        <v>5445629.5000000075</v>
      </c>
      <c r="J49" s="391">
        <f t="shared" si="9"/>
        <v>5399785.9166666744</v>
      </c>
      <c r="K49" s="391">
        <f t="shared" si="9"/>
        <v>5353942.3333333414</v>
      </c>
      <c r="L49" s="391">
        <f t="shared" si="9"/>
        <v>5308098.7500000084</v>
      </c>
      <c r="M49" s="391">
        <f t="shared" si="9"/>
        <v>5262255.1666666754</v>
      </c>
      <c r="N49" s="391">
        <f t="shared" si="9"/>
        <v>5216411.5833333423</v>
      </c>
      <c r="O49" s="391">
        <f t="shared" si="9"/>
        <v>5170568.0000000093</v>
      </c>
    </row>
    <row r="50" spans="1:15" x14ac:dyDescent="0.25">
      <c r="A50" s="403">
        <v>32</v>
      </c>
      <c r="B50" s="340">
        <v>2049</v>
      </c>
      <c r="C50" s="62">
        <f>HLOOKUP(B50,'FN Combined ARAM Summary'!$A$5:$CJ$14,10,0)</f>
        <v>530217</v>
      </c>
      <c r="D50" s="399">
        <f t="shared" si="8"/>
        <v>5126383.2500000093</v>
      </c>
      <c r="E50" s="391">
        <f t="shared" si="9"/>
        <v>5082198.5000000093</v>
      </c>
      <c r="F50" s="391">
        <f t="shared" si="9"/>
        <v>5038013.7500000093</v>
      </c>
      <c r="G50" s="391">
        <f t="shared" si="9"/>
        <v>4993829.0000000093</v>
      </c>
      <c r="H50" s="391">
        <f t="shared" si="9"/>
        <v>4949644.2500000093</v>
      </c>
      <c r="I50" s="391">
        <f t="shared" si="9"/>
        <v>4905459.5000000093</v>
      </c>
      <c r="J50" s="391">
        <f t="shared" si="9"/>
        <v>4861274.7500000093</v>
      </c>
      <c r="K50" s="391">
        <f t="shared" si="9"/>
        <v>4817090.0000000093</v>
      </c>
      <c r="L50" s="391">
        <f t="shared" si="9"/>
        <v>4772905.2500000093</v>
      </c>
      <c r="M50" s="391">
        <f t="shared" si="9"/>
        <v>4728720.5000000093</v>
      </c>
      <c r="N50" s="391">
        <f t="shared" si="9"/>
        <v>4684535.7500000093</v>
      </c>
      <c r="O50" s="391">
        <f t="shared" si="9"/>
        <v>4640351.0000000093</v>
      </c>
    </row>
    <row r="51" spans="1:15" x14ac:dyDescent="0.25">
      <c r="A51" s="403">
        <v>33</v>
      </c>
      <c r="B51" s="340">
        <v>2050</v>
      </c>
      <c r="C51" s="62">
        <f>HLOOKUP(B51,'FN Combined ARAM Summary'!$A$5:$CJ$14,10,0)</f>
        <v>515969</v>
      </c>
      <c r="D51" s="399">
        <f t="shared" si="8"/>
        <v>4597353.5833333423</v>
      </c>
      <c r="E51" s="391">
        <f t="shared" si="9"/>
        <v>4554356.1666666754</v>
      </c>
      <c r="F51" s="391">
        <f t="shared" si="9"/>
        <v>4511358.7500000084</v>
      </c>
      <c r="G51" s="391">
        <f t="shared" si="9"/>
        <v>4468361.3333333414</v>
      </c>
      <c r="H51" s="391">
        <f t="shared" si="9"/>
        <v>4425363.9166666744</v>
      </c>
      <c r="I51" s="391">
        <f t="shared" si="9"/>
        <v>4382366.5000000075</v>
      </c>
      <c r="J51" s="391">
        <f t="shared" si="9"/>
        <v>4339369.0833333405</v>
      </c>
      <c r="K51" s="391">
        <f t="shared" si="9"/>
        <v>4296371.6666666735</v>
      </c>
      <c r="L51" s="391">
        <f t="shared" si="9"/>
        <v>4253374.2500000065</v>
      </c>
      <c r="M51" s="391">
        <f t="shared" si="9"/>
        <v>4210376.8333333395</v>
      </c>
      <c r="N51" s="391">
        <f t="shared" si="9"/>
        <v>4167379.416666673</v>
      </c>
      <c r="O51" s="391">
        <f t="shared" si="9"/>
        <v>4124382.0000000065</v>
      </c>
    </row>
    <row r="52" spans="1:15" x14ac:dyDescent="0.25">
      <c r="A52" s="403">
        <v>34</v>
      </c>
      <c r="B52" s="340">
        <v>2051</v>
      </c>
      <c r="C52" s="62">
        <f>HLOOKUP(B52,'FN Combined ARAM Summary'!$A$5:$CJ$14,10,0)</f>
        <v>495378</v>
      </c>
      <c r="D52" s="399">
        <f t="shared" si="8"/>
        <v>4083100.5000000065</v>
      </c>
      <c r="E52" s="391">
        <f t="shared" si="9"/>
        <v>4041819.0000000065</v>
      </c>
      <c r="F52" s="391">
        <f t="shared" si="9"/>
        <v>4000537.5000000065</v>
      </c>
      <c r="G52" s="391">
        <f t="shared" si="9"/>
        <v>3959256.0000000065</v>
      </c>
      <c r="H52" s="391">
        <f t="shared" si="9"/>
        <v>3917974.5000000065</v>
      </c>
      <c r="I52" s="391">
        <f t="shared" si="9"/>
        <v>3876693.0000000065</v>
      </c>
      <c r="J52" s="391">
        <f t="shared" si="9"/>
        <v>3835411.5000000065</v>
      </c>
      <c r="K52" s="391">
        <f t="shared" si="9"/>
        <v>3794130.0000000065</v>
      </c>
      <c r="L52" s="391">
        <f t="shared" si="9"/>
        <v>3752848.5000000065</v>
      </c>
      <c r="M52" s="391">
        <f t="shared" si="9"/>
        <v>3711567.0000000065</v>
      </c>
      <c r="N52" s="391">
        <f t="shared" si="9"/>
        <v>3670285.5000000065</v>
      </c>
      <c r="O52" s="391">
        <f t="shared" si="9"/>
        <v>3629004.0000000065</v>
      </c>
    </row>
    <row r="53" spans="1:15" x14ac:dyDescent="0.25">
      <c r="A53" s="403">
        <v>35</v>
      </c>
      <c r="B53" s="340">
        <v>2052</v>
      </c>
      <c r="C53" s="62">
        <f>HLOOKUP(B53,'FN Combined ARAM Summary'!$A$5:$CJ$14,10,0)</f>
        <v>477216</v>
      </c>
      <c r="D53" s="399">
        <f t="shared" si="8"/>
        <v>3589236.0000000065</v>
      </c>
      <c r="E53" s="391">
        <f t="shared" si="9"/>
        <v>3549468.0000000065</v>
      </c>
      <c r="F53" s="391">
        <f t="shared" si="9"/>
        <v>3509700.0000000065</v>
      </c>
      <c r="G53" s="391">
        <f t="shared" si="9"/>
        <v>3469932.0000000065</v>
      </c>
      <c r="H53" s="391">
        <f t="shared" si="9"/>
        <v>3430164.0000000065</v>
      </c>
      <c r="I53" s="391">
        <f t="shared" si="9"/>
        <v>3390396.0000000065</v>
      </c>
      <c r="J53" s="391">
        <f t="shared" si="9"/>
        <v>3350628.0000000065</v>
      </c>
      <c r="K53" s="391">
        <f t="shared" si="9"/>
        <v>3310860.0000000065</v>
      </c>
      <c r="L53" s="391">
        <f t="shared" si="9"/>
        <v>3271092.0000000065</v>
      </c>
      <c r="M53" s="391">
        <f t="shared" si="9"/>
        <v>3231324.0000000065</v>
      </c>
      <c r="N53" s="391">
        <f t="shared" si="9"/>
        <v>3191556.0000000065</v>
      </c>
      <c r="O53" s="391">
        <f t="shared" si="9"/>
        <v>3151788.0000000065</v>
      </c>
    </row>
    <row r="54" spans="1:15" x14ac:dyDescent="0.25">
      <c r="A54" s="403">
        <v>36</v>
      </c>
      <c r="B54" s="340">
        <v>2053</v>
      </c>
      <c r="C54" s="62">
        <f>HLOOKUP(B54,'FN Combined ARAM Summary'!$A$5:$CJ$14,10,0)</f>
        <v>464673</v>
      </c>
      <c r="D54" s="399">
        <f t="shared" si="8"/>
        <v>3113065.2500000065</v>
      </c>
      <c r="E54" s="391">
        <f t="shared" si="9"/>
        <v>3074342.5000000065</v>
      </c>
      <c r="F54" s="391">
        <f t="shared" si="9"/>
        <v>3035619.7500000065</v>
      </c>
      <c r="G54" s="391">
        <f t="shared" si="9"/>
        <v>2996897.0000000065</v>
      </c>
      <c r="H54" s="391">
        <f t="shared" si="9"/>
        <v>2958174.2500000065</v>
      </c>
      <c r="I54" s="391">
        <f t="shared" si="9"/>
        <v>2919451.5000000065</v>
      </c>
      <c r="J54" s="391">
        <f t="shared" si="9"/>
        <v>2880728.7500000065</v>
      </c>
      <c r="K54" s="391">
        <f t="shared" si="9"/>
        <v>2842006.0000000065</v>
      </c>
      <c r="L54" s="391">
        <f t="shared" si="9"/>
        <v>2803283.2500000065</v>
      </c>
      <c r="M54" s="391">
        <f t="shared" si="9"/>
        <v>2764560.5000000065</v>
      </c>
      <c r="N54" s="391">
        <f t="shared" si="9"/>
        <v>2725837.7500000065</v>
      </c>
      <c r="O54" s="391">
        <f t="shared" si="9"/>
        <v>2687115.0000000065</v>
      </c>
    </row>
    <row r="55" spans="1:15" x14ac:dyDescent="0.25">
      <c r="A55" s="403">
        <v>37</v>
      </c>
      <c r="B55" s="340">
        <v>2054</v>
      </c>
      <c r="C55" s="62">
        <f>HLOOKUP(B55,'FN Combined ARAM Summary'!$A$5:$CJ$14,10,0)</f>
        <v>456033</v>
      </c>
      <c r="D55" s="399">
        <f t="shared" si="8"/>
        <v>2649112.2500000065</v>
      </c>
      <c r="E55" s="391">
        <f t="shared" si="9"/>
        <v>2611109.5000000065</v>
      </c>
      <c r="F55" s="391">
        <f t="shared" si="9"/>
        <v>2573106.7500000065</v>
      </c>
      <c r="G55" s="391">
        <f t="shared" si="9"/>
        <v>2535104.0000000065</v>
      </c>
      <c r="H55" s="391">
        <f t="shared" si="9"/>
        <v>2497101.2500000065</v>
      </c>
      <c r="I55" s="391">
        <f t="shared" si="9"/>
        <v>2459098.5000000065</v>
      </c>
      <c r="J55" s="391">
        <f t="shared" si="9"/>
        <v>2421095.7500000065</v>
      </c>
      <c r="K55" s="391">
        <f t="shared" si="9"/>
        <v>2383093.0000000065</v>
      </c>
      <c r="L55" s="391">
        <f t="shared" si="9"/>
        <v>2345090.2500000065</v>
      </c>
      <c r="M55" s="391">
        <f t="shared" si="9"/>
        <v>2307087.5000000065</v>
      </c>
      <c r="N55" s="391">
        <f t="shared" si="9"/>
        <v>2269084.7500000065</v>
      </c>
      <c r="O55" s="391">
        <f t="shared" si="9"/>
        <v>2231082.0000000065</v>
      </c>
    </row>
    <row r="56" spans="1:15" x14ac:dyDescent="0.25">
      <c r="A56" s="403">
        <v>38</v>
      </c>
      <c r="B56" s="340">
        <v>2055</v>
      </c>
      <c r="C56" s="62">
        <f>HLOOKUP(B56,'FN Combined ARAM Summary'!$A$5:$CJ$14,10,0)</f>
        <v>445897</v>
      </c>
      <c r="D56" s="399">
        <f t="shared" si="8"/>
        <v>2193923.916666673</v>
      </c>
      <c r="E56" s="391">
        <f t="shared" si="9"/>
        <v>2156765.8333333395</v>
      </c>
      <c r="F56" s="391">
        <f t="shared" si="9"/>
        <v>2119607.7500000061</v>
      </c>
      <c r="G56" s="391">
        <f t="shared" si="9"/>
        <v>2082449.6666666728</v>
      </c>
      <c r="H56" s="391">
        <f t="shared" si="9"/>
        <v>2045291.5833333395</v>
      </c>
      <c r="I56" s="391">
        <f t="shared" si="9"/>
        <v>2008133.5000000063</v>
      </c>
      <c r="J56" s="391">
        <f t="shared" si="9"/>
        <v>1970975.416666673</v>
      </c>
      <c r="K56" s="391">
        <f t="shared" si="9"/>
        <v>1933817.3333333398</v>
      </c>
      <c r="L56" s="391">
        <f t="shared" si="9"/>
        <v>1896659.2500000065</v>
      </c>
      <c r="M56" s="391">
        <f t="shared" si="9"/>
        <v>1859501.1666666733</v>
      </c>
      <c r="N56" s="391">
        <f t="shared" si="9"/>
        <v>1822343.08333334</v>
      </c>
      <c r="O56" s="391">
        <f t="shared" si="9"/>
        <v>1785185.0000000068</v>
      </c>
    </row>
    <row r="57" spans="1:15" x14ac:dyDescent="0.25">
      <c r="A57" s="403">
        <v>39</v>
      </c>
      <c r="B57" s="340">
        <v>2056</v>
      </c>
      <c r="C57" s="62">
        <f>HLOOKUP(B57,'FN Combined ARAM Summary'!$A$5:$CJ$14,10,0)</f>
        <v>424547</v>
      </c>
      <c r="D57" s="399">
        <f t="shared" si="8"/>
        <v>1749806.08333334</v>
      </c>
      <c r="E57" s="391">
        <f t="shared" si="9"/>
        <v>1714427.1666666733</v>
      </c>
      <c r="F57" s="391">
        <f t="shared" si="9"/>
        <v>1679048.2500000065</v>
      </c>
      <c r="G57" s="391">
        <f t="shared" si="9"/>
        <v>1643669.3333333398</v>
      </c>
      <c r="H57" s="391">
        <f t="shared" si="9"/>
        <v>1608290.416666673</v>
      </c>
      <c r="I57" s="391">
        <f t="shared" si="9"/>
        <v>1572911.5000000063</v>
      </c>
      <c r="J57" s="391">
        <f t="shared" si="9"/>
        <v>1537532.5833333395</v>
      </c>
      <c r="K57" s="391">
        <f t="shared" si="9"/>
        <v>1502153.6666666728</v>
      </c>
      <c r="L57" s="391">
        <f t="shared" si="9"/>
        <v>1466774.7500000061</v>
      </c>
      <c r="M57" s="391">
        <f t="shared" si="9"/>
        <v>1431395.8333333393</v>
      </c>
      <c r="N57" s="391">
        <f t="shared" si="9"/>
        <v>1396016.9166666726</v>
      </c>
      <c r="O57" s="391">
        <f t="shared" si="9"/>
        <v>1360638.0000000058</v>
      </c>
    </row>
    <row r="58" spans="1:15" x14ac:dyDescent="0.25">
      <c r="A58" s="403">
        <v>40</v>
      </c>
      <c r="B58" s="340">
        <v>2057</v>
      </c>
      <c r="C58" s="62">
        <f>HLOOKUP(B58,'FN Combined ARAM Summary'!$A$5:$CJ$14,10,0)</f>
        <v>404505</v>
      </c>
      <c r="D58" s="399">
        <f t="shared" si="8"/>
        <v>1326929.2500000058</v>
      </c>
      <c r="E58" s="391">
        <f t="shared" si="9"/>
        <v>1293220.5000000058</v>
      </c>
      <c r="F58" s="391">
        <f t="shared" si="9"/>
        <v>1259511.7500000058</v>
      </c>
      <c r="G58" s="391">
        <f t="shared" si="9"/>
        <v>1225803.0000000058</v>
      </c>
      <c r="H58" s="391">
        <f t="shared" si="9"/>
        <v>1192094.2500000058</v>
      </c>
      <c r="I58" s="391">
        <f t="shared" si="9"/>
        <v>1158385.5000000058</v>
      </c>
      <c r="J58" s="391">
        <f t="shared" si="9"/>
        <v>1124676.7500000058</v>
      </c>
      <c r="K58" s="391">
        <f t="shared" si="9"/>
        <v>1090968.0000000058</v>
      </c>
      <c r="L58" s="391">
        <f t="shared" si="9"/>
        <v>1057259.2500000058</v>
      </c>
      <c r="M58" s="391">
        <f t="shared" si="9"/>
        <v>1023550.5000000058</v>
      </c>
      <c r="N58" s="391">
        <f t="shared" si="9"/>
        <v>989841.75000000582</v>
      </c>
      <c r="O58" s="391">
        <f t="shared" si="9"/>
        <v>956133.00000000582</v>
      </c>
    </row>
    <row r="59" spans="1:15" x14ac:dyDescent="0.25">
      <c r="A59" s="403">
        <v>41</v>
      </c>
      <c r="B59" s="340">
        <v>2058</v>
      </c>
      <c r="C59" s="62">
        <f>HLOOKUP(B59,'FN Combined ARAM Summary'!$A$5:$CJ$14,10,0)</f>
        <v>358868</v>
      </c>
      <c r="D59" s="399">
        <f t="shared" si="8"/>
        <v>926227.33333333919</v>
      </c>
      <c r="E59" s="391">
        <f t="shared" si="9"/>
        <v>896321.66666667257</v>
      </c>
      <c r="F59" s="391">
        <f t="shared" si="9"/>
        <v>866416.00000000594</v>
      </c>
      <c r="G59" s="391">
        <f t="shared" si="9"/>
        <v>836510.33333333931</v>
      </c>
      <c r="H59" s="391">
        <f t="shared" si="9"/>
        <v>806604.66666667268</v>
      </c>
      <c r="I59" s="391">
        <f t="shared" si="9"/>
        <v>776699.00000000605</v>
      </c>
      <c r="J59" s="391">
        <f t="shared" si="9"/>
        <v>746793.33333333943</v>
      </c>
      <c r="K59" s="391">
        <f t="shared" si="9"/>
        <v>716887.6666666728</v>
      </c>
      <c r="L59" s="391">
        <f t="shared" si="9"/>
        <v>686982.00000000617</v>
      </c>
      <c r="M59" s="391">
        <f t="shared" si="9"/>
        <v>657076.33333333954</v>
      </c>
      <c r="N59" s="391">
        <f t="shared" si="9"/>
        <v>627170.66666667291</v>
      </c>
      <c r="O59" s="391">
        <f t="shared" si="9"/>
        <v>597265.00000000629</v>
      </c>
    </row>
    <row r="60" spans="1:15" x14ac:dyDescent="0.25">
      <c r="A60" s="403">
        <v>42</v>
      </c>
      <c r="B60" s="340">
        <v>2059</v>
      </c>
      <c r="C60" s="62">
        <f>HLOOKUP(B60,'FN Combined ARAM Summary'!$A$5:$CJ$14,10,0)</f>
        <v>245171</v>
      </c>
      <c r="D60" s="399">
        <f t="shared" si="8"/>
        <v>576834.08333333966</v>
      </c>
      <c r="E60" s="391">
        <f t="shared" si="9"/>
        <v>556403.16666667303</v>
      </c>
      <c r="F60" s="391">
        <f t="shared" si="9"/>
        <v>535972.2500000064</v>
      </c>
      <c r="G60" s="391">
        <f t="shared" si="9"/>
        <v>515541.33333333972</v>
      </c>
      <c r="H60" s="391">
        <f t="shared" si="9"/>
        <v>495110.41666667303</v>
      </c>
      <c r="I60" s="391">
        <f t="shared" si="9"/>
        <v>474679.50000000634</v>
      </c>
      <c r="J60" s="391">
        <f t="shared" si="9"/>
        <v>454248.58333333966</v>
      </c>
      <c r="K60" s="391">
        <f t="shared" si="9"/>
        <v>433817.66666667297</v>
      </c>
      <c r="L60" s="391">
        <f t="shared" si="9"/>
        <v>413386.75000000629</v>
      </c>
      <c r="M60" s="391">
        <f t="shared" si="9"/>
        <v>392955.8333333396</v>
      </c>
      <c r="N60" s="391">
        <f t="shared" si="9"/>
        <v>372524.91666667291</v>
      </c>
      <c r="O60" s="391">
        <f t="shared" si="9"/>
        <v>352094.00000000623</v>
      </c>
    </row>
    <row r="61" spans="1:15" x14ac:dyDescent="0.25">
      <c r="A61" s="403">
        <v>43</v>
      </c>
      <c r="B61" s="340">
        <v>2060</v>
      </c>
      <c r="C61" s="62">
        <f>HLOOKUP(B61,'FN Combined ARAM Summary'!$A$5:$CJ$14,10,0)</f>
        <v>153621</v>
      </c>
      <c r="D61" s="399">
        <f t="shared" si="8"/>
        <v>339292.25000000623</v>
      </c>
      <c r="E61" s="391">
        <f t="shared" si="9"/>
        <v>326490.50000000623</v>
      </c>
      <c r="F61" s="391">
        <f t="shared" si="9"/>
        <v>313688.75000000623</v>
      </c>
      <c r="G61" s="391">
        <f t="shared" si="9"/>
        <v>300887.00000000623</v>
      </c>
      <c r="H61" s="391">
        <f t="shared" si="9"/>
        <v>288085.25000000623</v>
      </c>
      <c r="I61" s="391">
        <f t="shared" si="9"/>
        <v>275283.50000000623</v>
      </c>
      <c r="J61" s="391">
        <f t="shared" si="9"/>
        <v>262481.75000000623</v>
      </c>
      <c r="K61" s="391">
        <f t="shared" si="9"/>
        <v>249680.00000000623</v>
      </c>
      <c r="L61" s="391">
        <f t="shared" si="9"/>
        <v>236878.25000000623</v>
      </c>
      <c r="M61" s="391">
        <f t="shared" si="9"/>
        <v>224076.50000000623</v>
      </c>
      <c r="N61" s="391">
        <f t="shared" si="9"/>
        <v>211274.75000000623</v>
      </c>
      <c r="O61" s="391">
        <f t="shared" si="9"/>
        <v>198473.00000000623</v>
      </c>
    </row>
    <row r="62" spans="1:15" x14ac:dyDescent="0.25">
      <c r="A62" s="403">
        <v>44</v>
      </c>
      <c r="B62" s="340">
        <v>2061</v>
      </c>
      <c r="C62" s="62">
        <f>HLOOKUP(B62,'FN Combined ARAM Summary'!$A$5:$CJ$14,10,0)</f>
        <v>76678</v>
      </c>
      <c r="D62" s="399">
        <f t="shared" si="8"/>
        <v>192083.16666667289</v>
      </c>
      <c r="E62" s="391">
        <f t="shared" si="9"/>
        <v>185693.33333333954</v>
      </c>
      <c r="F62" s="391">
        <f t="shared" si="9"/>
        <v>179303.5000000062</v>
      </c>
      <c r="G62" s="391">
        <f t="shared" si="9"/>
        <v>172913.66666667286</v>
      </c>
      <c r="H62" s="391">
        <f t="shared" si="9"/>
        <v>166523.83333333951</v>
      </c>
      <c r="I62" s="391">
        <f t="shared" si="9"/>
        <v>160134.00000000617</v>
      </c>
      <c r="J62" s="391">
        <f t="shared" si="9"/>
        <v>153744.16666667283</v>
      </c>
      <c r="K62" s="391">
        <f t="shared" si="9"/>
        <v>147354.33333333948</v>
      </c>
      <c r="L62" s="391">
        <f t="shared" si="9"/>
        <v>140964.50000000614</v>
      </c>
      <c r="M62" s="391">
        <f t="shared" si="9"/>
        <v>134574.6666666728</v>
      </c>
      <c r="N62" s="391">
        <f t="shared" si="9"/>
        <v>128184.83333333947</v>
      </c>
      <c r="O62" s="391">
        <f t="shared" si="9"/>
        <v>121795.00000000614</v>
      </c>
    </row>
    <row r="63" spans="1:15" x14ac:dyDescent="0.25">
      <c r="A63" s="403">
        <v>45</v>
      </c>
      <c r="B63" s="340">
        <v>2062</v>
      </c>
      <c r="C63" s="62">
        <f>HLOOKUP(B63,'FN Combined ARAM Summary'!$A$5:$CJ$14,10,0)</f>
        <v>17418</v>
      </c>
      <c r="D63" s="399">
        <f t="shared" si="8"/>
        <v>120343.50000000614</v>
      </c>
      <c r="E63" s="391">
        <f t="shared" si="9"/>
        <v>118892.00000000614</v>
      </c>
      <c r="F63" s="391">
        <f t="shared" si="9"/>
        <v>117440.50000000614</v>
      </c>
      <c r="G63" s="391">
        <f t="shared" si="9"/>
        <v>115989.00000000614</v>
      </c>
      <c r="H63" s="391">
        <f t="shared" si="9"/>
        <v>114537.50000000614</v>
      </c>
      <c r="I63" s="391">
        <f t="shared" si="9"/>
        <v>113086.00000000614</v>
      </c>
      <c r="J63" s="391">
        <f t="shared" si="9"/>
        <v>111634.50000000614</v>
      </c>
      <c r="K63" s="391">
        <f t="shared" si="9"/>
        <v>110183.00000000614</v>
      </c>
      <c r="L63" s="391">
        <f t="shared" si="9"/>
        <v>108731.50000000614</v>
      </c>
      <c r="M63" s="391">
        <f t="shared" si="9"/>
        <v>107280.00000000614</v>
      </c>
      <c r="N63" s="391">
        <f t="shared" si="9"/>
        <v>105828.50000000614</v>
      </c>
      <c r="O63" s="391">
        <f t="shared" si="9"/>
        <v>104377.00000000614</v>
      </c>
    </row>
    <row r="64" spans="1:15" x14ac:dyDescent="0.25">
      <c r="A64" s="403">
        <v>46</v>
      </c>
      <c r="B64" s="340">
        <v>2063</v>
      </c>
      <c r="C64" s="62">
        <f>HLOOKUP(B64,'FN Combined ARAM Summary'!$A$5:$CJ$14,10,0)</f>
        <v>5427</v>
      </c>
      <c r="D64" s="399">
        <f t="shared" si="8"/>
        <v>103924.75000000614</v>
      </c>
      <c r="E64" s="391">
        <f t="shared" si="9"/>
        <v>103472.50000000614</v>
      </c>
      <c r="F64" s="391">
        <f t="shared" si="9"/>
        <v>103020.25000000614</v>
      </c>
      <c r="G64" s="391">
        <f t="shared" si="9"/>
        <v>102568.00000000614</v>
      </c>
      <c r="H64" s="391">
        <f t="shared" si="9"/>
        <v>102115.75000000614</v>
      </c>
      <c r="I64" s="391">
        <f t="shared" si="9"/>
        <v>101663.50000000614</v>
      </c>
      <c r="J64" s="391">
        <f t="shared" si="9"/>
        <v>101211.25000000614</v>
      </c>
      <c r="K64" s="391">
        <f t="shared" si="9"/>
        <v>100759.00000000614</v>
      </c>
      <c r="L64" s="391">
        <f t="shared" si="9"/>
        <v>100306.75000000614</v>
      </c>
      <c r="M64" s="391">
        <f t="shared" si="9"/>
        <v>99854.500000006141</v>
      </c>
      <c r="N64" s="391">
        <f t="shared" si="9"/>
        <v>99402.250000006141</v>
      </c>
      <c r="O64" s="391">
        <f t="shared" si="9"/>
        <v>98950.000000006141</v>
      </c>
    </row>
    <row r="65" spans="1:15" x14ac:dyDescent="0.25">
      <c r="A65" s="403">
        <v>47</v>
      </c>
      <c r="B65" s="340">
        <v>2064</v>
      </c>
      <c r="C65" s="62">
        <f>HLOOKUP(B65,'FN Combined ARAM Summary'!$A$5:$CJ$14,10,0)</f>
        <v>4971</v>
      </c>
      <c r="D65" s="399">
        <f t="shared" si="8"/>
        <v>98535.750000006141</v>
      </c>
      <c r="E65" s="391">
        <f t="shared" ref="E65:O80" si="10">+D65-($C65/12)</f>
        <v>98121.500000006141</v>
      </c>
      <c r="F65" s="391">
        <f t="shared" si="10"/>
        <v>97707.250000006141</v>
      </c>
      <c r="G65" s="391">
        <f t="shared" si="10"/>
        <v>97293.000000006141</v>
      </c>
      <c r="H65" s="391">
        <f t="shared" si="10"/>
        <v>96878.750000006141</v>
      </c>
      <c r="I65" s="391">
        <f t="shared" si="10"/>
        <v>96464.500000006141</v>
      </c>
      <c r="J65" s="391">
        <f t="shared" si="10"/>
        <v>96050.250000006141</v>
      </c>
      <c r="K65" s="391">
        <f t="shared" si="10"/>
        <v>95636.000000006141</v>
      </c>
      <c r="L65" s="391">
        <f t="shared" si="10"/>
        <v>95221.750000006141</v>
      </c>
      <c r="M65" s="391">
        <f t="shared" si="10"/>
        <v>94807.500000006141</v>
      </c>
      <c r="N65" s="391">
        <f t="shared" si="10"/>
        <v>94393.250000006141</v>
      </c>
      <c r="O65" s="391">
        <f t="shared" si="10"/>
        <v>93979.000000006141</v>
      </c>
    </row>
    <row r="66" spans="1:15" x14ac:dyDescent="0.25">
      <c r="A66" s="403">
        <v>48</v>
      </c>
      <c r="B66" s="340">
        <v>2065</v>
      </c>
      <c r="C66" s="62">
        <f>HLOOKUP(B66,'FN Combined ARAM Summary'!$A$5:$CJ$14,10,0)</f>
        <v>4685</v>
      </c>
      <c r="D66" s="399">
        <f t="shared" si="8"/>
        <v>93588.583333339469</v>
      </c>
      <c r="E66" s="391">
        <f t="shared" si="10"/>
        <v>93198.166666672798</v>
      </c>
      <c r="F66" s="391">
        <f t="shared" si="10"/>
        <v>92807.750000006126</v>
      </c>
      <c r="G66" s="391">
        <f t="shared" si="10"/>
        <v>92417.333333339455</v>
      </c>
      <c r="H66" s="391">
        <f t="shared" si="10"/>
        <v>92026.916666672783</v>
      </c>
      <c r="I66" s="391">
        <f t="shared" si="10"/>
        <v>91636.500000006112</v>
      </c>
      <c r="J66" s="391">
        <f t="shared" si="10"/>
        <v>91246.08333333944</v>
      </c>
      <c r="K66" s="391">
        <f t="shared" si="10"/>
        <v>90855.666666672769</v>
      </c>
      <c r="L66" s="391">
        <f t="shared" si="10"/>
        <v>90465.250000006097</v>
      </c>
      <c r="M66" s="391">
        <f t="shared" si="10"/>
        <v>90074.833333339426</v>
      </c>
      <c r="N66" s="391">
        <f t="shared" si="10"/>
        <v>89684.416666672754</v>
      </c>
      <c r="O66" s="391">
        <f t="shared" si="10"/>
        <v>89294.000000006083</v>
      </c>
    </row>
    <row r="67" spans="1:15" x14ac:dyDescent="0.25">
      <c r="A67" s="403">
        <v>49</v>
      </c>
      <c r="B67" s="340">
        <v>2066</v>
      </c>
      <c r="C67" s="62">
        <f>HLOOKUP(B67,'FN Combined ARAM Summary'!$A$5:$CJ$14,10,0)</f>
        <v>4649</v>
      </c>
      <c r="D67" s="399">
        <f t="shared" si="8"/>
        <v>88906.583333339411</v>
      </c>
      <c r="E67" s="391">
        <f t="shared" si="10"/>
        <v>88519.16666667274</v>
      </c>
      <c r="F67" s="391">
        <f t="shared" si="10"/>
        <v>88131.750000006068</v>
      </c>
      <c r="G67" s="391">
        <f t="shared" si="10"/>
        <v>87744.333333339397</v>
      </c>
      <c r="H67" s="391">
        <f t="shared" si="10"/>
        <v>87356.916666672725</v>
      </c>
      <c r="I67" s="391">
        <f t="shared" si="10"/>
        <v>86969.500000006054</v>
      </c>
      <c r="J67" s="391">
        <f t="shared" si="10"/>
        <v>86582.083333339382</v>
      </c>
      <c r="K67" s="391">
        <f t="shared" si="10"/>
        <v>86194.666666672711</v>
      </c>
      <c r="L67" s="391">
        <f t="shared" si="10"/>
        <v>85807.250000006039</v>
      </c>
      <c r="M67" s="391">
        <f t="shared" si="10"/>
        <v>85419.833333339368</v>
      </c>
      <c r="N67" s="391">
        <f t="shared" si="10"/>
        <v>85032.416666672696</v>
      </c>
      <c r="O67" s="391">
        <f t="shared" si="10"/>
        <v>84645.000000006024</v>
      </c>
    </row>
    <row r="68" spans="1:15" x14ac:dyDescent="0.25">
      <c r="A68" s="403">
        <v>50</v>
      </c>
      <c r="B68" s="340">
        <v>2067</v>
      </c>
      <c r="C68" s="62">
        <f>HLOOKUP(B68,'FN Combined ARAM Summary'!$A$5:$CJ$14,10,0)</f>
        <v>4648</v>
      </c>
      <c r="D68" s="399">
        <f t="shared" si="8"/>
        <v>84257.666666672696</v>
      </c>
      <c r="E68" s="391">
        <f t="shared" si="10"/>
        <v>83870.333333339368</v>
      </c>
      <c r="F68" s="391">
        <f t="shared" si="10"/>
        <v>83483.000000006039</v>
      </c>
      <c r="G68" s="391">
        <f t="shared" si="10"/>
        <v>83095.666666672711</v>
      </c>
      <c r="H68" s="391">
        <f t="shared" si="10"/>
        <v>82708.333333339382</v>
      </c>
      <c r="I68" s="391">
        <f t="shared" si="10"/>
        <v>82321.000000006054</v>
      </c>
      <c r="J68" s="391">
        <f t="shared" si="10"/>
        <v>81933.666666672725</v>
      </c>
      <c r="K68" s="391">
        <f t="shared" si="10"/>
        <v>81546.333333339397</v>
      </c>
      <c r="L68" s="391">
        <f t="shared" si="10"/>
        <v>81159.000000006068</v>
      </c>
      <c r="M68" s="391">
        <f t="shared" si="10"/>
        <v>80771.66666667274</v>
      </c>
      <c r="N68" s="391">
        <f t="shared" si="10"/>
        <v>80384.333333339411</v>
      </c>
      <c r="O68" s="391">
        <f t="shared" si="10"/>
        <v>79997.000000006083</v>
      </c>
    </row>
    <row r="69" spans="1:15" x14ac:dyDescent="0.25">
      <c r="A69" s="403">
        <v>51</v>
      </c>
      <c r="B69" s="340">
        <v>2068</v>
      </c>
      <c r="C69" s="62">
        <f>HLOOKUP(B69,'FN Combined ARAM Summary'!$A$5:$CJ$14,10,0)</f>
        <v>4643</v>
      </c>
      <c r="D69" s="399">
        <f t="shared" si="8"/>
        <v>79610.083333339411</v>
      </c>
      <c r="E69" s="391">
        <f t="shared" si="10"/>
        <v>79223.16666667274</v>
      </c>
      <c r="F69" s="391">
        <f t="shared" si="10"/>
        <v>78836.250000006068</v>
      </c>
      <c r="G69" s="391">
        <f t="shared" si="10"/>
        <v>78449.333333339397</v>
      </c>
      <c r="H69" s="391">
        <f t="shared" si="10"/>
        <v>78062.416666672725</v>
      </c>
      <c r="I69" s="391">
        <f t="shared" si="10"/>
        <v>77675.500000006054</v>
      </c>
      <c r="J69" s="391">
        <f t="shared" si="10"/>
        <v>77288.583333339382</v>
      </c>
      <c r="K69" s="391">
        <f t="shared" si="10"/>
        <v>76901.666666672711</v>
      </c>
      <c r="L69" s="391">
        <f t="shared" si="10"/>
        <v>76514.750000006039</v>
      </c>
      <c r="M69" s="391">
        <f t="shared" si="10"/>
        <v>76127.833333339368</v>
      </c>
      <c r="N69" s="391">
        <f t="shared" si="10"/>
        <v>75740.916666672696</v>
      </c>
      <c r="O69" s="391">
        <f t="shared" si="10"/>
        <v>75354.000000006024</v>
      </c>
    </row>
    <row r="70" spans="1:15" x14ac:dyDescent="0.25">
      <c r="A70" s="403">
        <v>52</v>
      </c>
      <c r="B70" s="340">
        <v>2069</v>
      </c>
      <c r="C70" s="62">
        <f>HLOOKUP(B70,'FN Combined ARAM Summary'!$A$5:$CJ$14,10,0)</f>
        <v>4624</v>
      </c>
      <c r="D70" s="399">
        <f t="shared" si="8"/>
        <v>74968.666666672696</v>
      </c>
      <c r="E70" s="391">
        <f t="shared" si="10"/>
        <v>74583.333333339368</v>
      </c>
      <c r="F70" s="391">
        <f t="shared" si="10"/>
        <v>74198.000000006039</v>
      </c>
      <c r="G70" s="391">
        <f t="shared" si="10"/>
        <v>73812.666666672711</v>
      </c>
      <c r="H70" s="391">
        <f t="shared" si="10"/>
        <v>73427.333333339382</v>
      </c>
      <c r="I70" s="391">
        <f t="shared" si="10"/>
        <v>73042.000000006054</v>
      </c>
      <c r="J70" s="391">
        <f t="shared" si="10"/>
        <v>72656.666666672725</v>
      </c>
      <c r="K70" s="391">
        <f t="shared" si="10"/>
        <v>72271.333333339397</v>
      </c>
      <c r="L70" s="391">
        <f t="shared" si="10"/>
        <v>71886.000000006068</v>
      </c>
      <c r="M70" s="391">
        <f t="shared" si="10"/>
        <v>71500.66666667274</v>
      </c>
      <c r="N70" s="391">
        <f t="shared" si="10"/>
        <v>71115.333333339411</v>
      </c>
      <c r="O70" s="391">
        <f t="shared" si="10"/>
        <v>70730.000000006083</v>
      </c>
    </row>
    <row r="71" spans="1:15" x14ac:dyDescent="0.25">
      <c r="A71" s="403">
        <v>53</v>
      </c>
      <c r="B71" s="340">
        <v>2070</v>
      </c>
      <c r="C71" s="62">
        <f>HLOOKUP(B71,'FN Combined ARAM Summary'!$A$5:$CJ$14,10,0)</f>
        <v>4611</v>
      </c>
      <c r="D71" s="399">
        <f t="shared" si="8"/>
        <v>70345.750000006083</v>
      </c>
      <c r="E71" s="391">
        <f t="shared" si="10"/>
        <v>69961.500000006083</v>
      </c>
      <c r="F71" s="391">
        <f t="shared" si="10"/>
        <v>69577.250000006083</v>
      </c>
      <c r="G71" s="391">
        <f t="shared" si="10"/>
        <v>69193.000000006083</v>
      </c>
      <c r="H71" s="391">
        <f t="shared" si="10"/>
        <v>68808.750000006083</v>
      </c>
      <c r="I71" s="391">
        <f t="shared" si="10"/>
        <v>68424.500000006083</v>
      </c>
      <c r="J71" s="391">
        <f t="shared" si="10"/>
        <v>68040.250000006083</v>
      </c>
      <c r="K71" s="391">
        <f t="shared" si="10"/>
        <v>67656.000000006083</v>
      </c>
      <c r="L71" s="391">
        <f t="shared" si="10"/>
        <v>67271.750000006083</v>
      </c>
      <c r="M71" s="391">
        <f t="shared" si="10"/>
        <v>66887.500000006083</v>
      </c>
      <c r="N71" s="391">
        <f t="shared" si="10"/>
        <v>66503.250000006083</v>
      </c>
      <c r="O71" s="391">
        <f t="shared" si="10"/>
        <v>66119.000000006083</v>
      </c>
    </row>
    <row r="72" spans="1:15" x14ac:dyDescent="0.25">
      <c r="A72" s="403">
        <v>54</v>
      </c>
      <c r="B72" s="340">
        <v>2071</v>
      </c>
      <c r="C72" s="62">
        <f>HLOOKUP(B72,'FN Combined ARAM Summary'!$A$5:$CJ$14,10,0)</f>
        <v>4529</v>
      </c>
      <c r="D72" s="399">
        <f t="shared" si="8"/>
        <v>65741.583333339411</v>
      </c>
      <c r="E72" s="391">
        <f t="shared" si="10"/>
        <v>65364.166666672747</v>
      </c>
      <c r="F72" s="391">
        <f t="shared" si="10"/>
        <v>64986.750000006083</v>
      </c>
      <c r="G72" s="391">
        <f t="shared" si="10"/>
        <v>64609.333333339418</v>
      </c>
      <c r="H72" s="391">
        <f t="shared" si="10"/>
        <v>64231.916666672754</v>
      </c>
      <c r="I72" s="391">
        <f t="shared" si="10"/>
        <v>63854.50000000609</v>
      </c>
      <c r="J72" s="391">
        <f t="shared" si="10"/>
        <v>63477.083333339426</v>
      </c>
      <c r="K72" s="391">
        <f t="shared" si="10"/>
        <v>63099.666666672761</v>
      </c>
      <c r="L72" s="391">
        <f t="shared" si="10"/>
        <v>62722.250000006097</v>
      </c>
      <c r="M72" s="391">
        <f t="shared" si="10"/>
        <v>62344.833333339433</v>
      </c>
      <c r="N72" s="391">
        <f t="shared" si="10"/>
        <v>61967.416666672769</v>
      </c>
      <c r="O72" s="391">
        <f t="shared" si="10"/>
        <v>61590.000000006105</v>
      </c>
    </row>
    <row r="73" spans="1:15" x14ac:dyDescent="0.25">
      <c r="A73" s="403">
        <v>55</v>
      </c>
      <c r="B73" s="340">
        <v>2072</v>
      </c>
      <c r="C73" s="62">
        <f>HLOOKUP(B73,'FN Combined ARAM Summary'!$A$5:$CJ$14,10,0)</f>
        <v>4343</v>
      </c>
      <c r="D73" s="399">
        <f t="shared" si="8"/>
        <v>61228.08333333944</v>
      </c>
      <c r="E73" s="391">
        <f t="shared" si="10"/>
        <v>60866.166666672776</v>
      </c>
      <c r="F73" s="391">
        <f t="shared" si="10"/>
        <v>60504.250000006112</v>
      </c>
      <c r="G73" s="391">
        <f t="shared" si="10"/>
        <v>60142.333333339448</v>
      </c>
      <c r="H73" s="391">
        <f t="shared" si="10"/>
        <v>59780.416666672783</v>
      </c>
      <c r="I73" s="391">
        <f t="shared" si="10"/>
        <v>59418.500000006119</v>
      </c>
      <c r="J73" s="391">
        <f t="shared" si="10"/>
        <v>59056.583333339455</v>
      </c>
      <c r="K73" s="391">
        <f t="shared" si="10"/>
        <v>58694.666666672791</v>
      </c>
      <c r="L73" s="391">
        <f t="shared" si="10"/>
        <v>58332.750000006126</v>
      </c>
      <c r="M73" s="391">
        <f t="shared" si="10"/>
        <v>57970.833333339462</v>
      </c>
      <c r="N73" s="391">
        <f t="shared" si="10"/>
        <v>57608.916666672798</v>
      </c>
      <c r="O73" s="391">
        <f t="shared" si="10"/>
        <v>57247.000000006134</v>
      </c>
    </row>
    <row r="74" spans="1:15" x14ac:dyDescent="0.25">
      <c r="A74" s="403">
        <v>56</v>
      </c>
      <c r="B74" s="340">
        <v>2073</v>
      </c>
      <c r="C74" s="62">
        <f>HLOOKUP(B74,'FN Combined ARAM Summary'!$A$5:$CJ$14,10,0)</f>
        <v>4280</v>
      </c>
      <c r="D74" s="399">
        <f t="shared" si="8"/>
        <v>56890.333333339469</v>
      </c>
      <c r="E74" s="391">
        <f t="shared" si="10"/>
        <v>56533.666666672805</v>
      </c>
      <c r="F74" s="391">
        <f t="shared" si="10"/>
        <v>56177.000000006141</v>
      </c>
      <c r="G74" s="391">
        <f t="shared" si="10"/>
        <v>55820.333333339477</v>
      </c>
      <c r="H74" s="391">
        <f t="shared" si="10"/>
        <v>55463.666666672812</v>
      </c>
      <c r="I74" s="391">
        <f t="shared" si="10"/>
        <v>55107.000000006148</v>
      </c>
      <c r="J74" s="391">
        <f t="shared" si="10"/>
        <v>54750.333333339484</v>
      </c>
      <c r="K74" s="391">
        <f t="shared" si="10"/>
        <v>54393.66666667282</v>
      </c>
      <c r="L74" s="391">
        <f t="shared" si="10"/>
        <v>54037.000000006155</v>
      </c>
      <c r="M74" s="391">
        <f t="shared" si="10"/>
        <v>53680.333333339491</v>
      </c>
      <c r="N74" s="391">
        <f t="shared" si="10"/>
        <v>53323.666666672827</v>
      </c>
      <c r="O74" s="391">
        <f t="shared" si="10"/>
        <v>52967.000000006163</v>
      </c>
    </row>
    <row r="75" spans="1:15" x14ac:dyDescent="0.25">
      <c r="A75" s="403">
        <v>57</v>
      </c>
      <c r="B75" s="340">
        <v>2074</v>
      </c>
      <c r="C75" s="62">
        <f>HLOOKUP(B75,'FN Combined ARAM Summary'!$A$5:$CJ$14,10,0)</f>
        <v>4273</v>
      </c>
      <c r="D75" s="399">
        <f t="shared" si="8"/>
        <v>52610.916666672827</v>
      </c>
      <c r="E75" s="391">
        <f t="shared" si="10"/>
        <v>52254.833333339491</v>
      </c>
      <c r="F75" s="391">
        <f t="shared" si="10"/>
        <v>51898.750000006155</v>
      </c>
      <c r="G75" s="391">
        <f t="shared" si="10"/>
        <v>51542.66666667282</v>
      </c>
      <c r="H75" s="391">
        <f t="shared" si="10"/>
        <v>51186.583333339484</v>
      </c>
      <c r="I75" s="391">
        <f t="shared" si="10"/>
        <v>50830.500000006148</v>
      </c>
      <c r="J75" s="391">
        <f t="shared" si="10"/>
        <v>50474.416666672812</v>
      </c>
      <c r="K75" s="391">
        <f t="shared" si="10"/>
        <v>50118.333333339477</v>
      </c>
      <c r="L75" s="391">
        <f t="shared" si="10"/>
        <v>49762.250000006141</v>
      </c>
      <c r="M75" s="391">
        <f t="shared" si="10"/>
        <v>49406.166666672805</v>
      </c>
      <c r="N75" s="391">
        <f t="shared" si="10"/>
        <v>49050.083333339469</v>
      </c>
      <c r="O75" s="391">
        <f t="shared" si="10"/>
        <v>48694.000000006134</v>
      </c>
    </row>
    <row r="76" spans="1:15" x14ac:dyDescent="0.25">
      <c r="A76" s="403">
        <v>58</v>
      </c>
      <c r="B76" s="340">
        <v>2075</v>
      </c>
      <c r="C76" s="62">
        <f>HLOOKUP(B76,'FN Combined ARAM Summary'!$A$5:$CJ$14,10,0)</f>
        <v>4269</v>
      </c>
      <c r="D76" s="399">
        <f t="shared" si="8"/>
        <v>48338.250000006134</v>
      </c>
      <c r="E76" s="391">
        <f t="shared" si="10"/>
        <v>47982.500000006134</v>
      </c>
      <c r="F76" s="391">
        <f t="shared" si="10"/>
        <v>47626.750000006134</v>
      </c>
      <c r="G76" s="391">
        <f t="shared" si="10"/>
        <v>47271.000000006134</v>
      </c>
      <c r="H76" s="391">
        <f t="shared" si="10"/>
        <v>46915.250000006134</v>
      </c>
      <c r="I76" s="391">
        <f t="shared" si="10"/>
        <v>46559.500000006134</v>
      </c>
      <c r="J76" s="391">
        <f t="shared" si="10"/>
        <v>46203.750000006134</v>
      </c>
      <c r="K76" s="391">
        <f t="shared" si="10"/>
        <v>45848.000000006134</v>
      </c>
      <c r="L76" s="391">
        <f t="shared" si="10"/>
        <v>45492.250000006134</v>
      </c>
      <c r="M76" s="391">
        <f t="shared" si="10"/>
        <v>45136.500000006134</v>
      </c>
      <c r="N76" s="391">
        <f t="shared" si="10"/>
        <v>44780.750000006134</v>
      </c>
      <c r="O76" s="391">
        <f t="shared" si="10"/>
        <v>44425.000000006134</v>
      </c>
    </row>
    <row r="77" spans="1:15" x14ac:dyDescent="0.25">
      <c r="A77" s="403">
        <v>59</v>
      </c>
      <c r="B77" s="340">
        <v>2076</v>
      </c>
      <c r="C77" s="62">
        <f>HLOOKUP(B77,'FN Combined ARAM Summary'!$A$5:$CJ$14,10,0)</f>
        <v>4204</v>
      </c>
      <c r="D77" s="399">
        <f t="shared" si="8"/>
        <v>44074.666666672798</v>
      </c>
      <c r="E77" s="391">
        <f t="shared" si="10"/>
        <v>43724.333333339462</v>
      </c>
      <c r="F77" s="391">
        <f t="shared" si="10"/>
        <v>43374.000000006126</v>
      </c>
      <c r="G77" s="391">
        <f t="shared" si="10"/>
        <v>43023.666666672791</v>
      </c>
      <c r="H77" s="391">
        <f t="shared" si="10"/>
        <v>42673.333333339455</v>
      </c>
      <c r="I77" s="391">
        <f t="shared" si="10"/>
        <v>42323.000000006119</v>
      </c>
      <c r="J77" s="391">
        <f t="shared" si="10"/>
        <v>41972.666666672783</v>
      </c>
      <c r="K77" s="391">
        <f t="shared" si="10"/>
        <v>41622.333333339448</v>
      </c>
      <c r="L77" s="391">
        <f t="shared" si="10"/>
        <v>41272.000000006112</v>
      </c>
      <c r="M77" s="391">
        <f t="shared" si="10"/>
        <v>40921.666666672776</v>
      </c>
      <c r="N77" s="391">
        <f t="shared" si="10"/>
        <v>40571.33333333944</v>
      </c>
      <c r="O77" s="391">
        <f t="shared" si="10"/>
        <v>40221.000000006105</v>
      </c>
    </row>
    <row r="78" spans="1:15" x14ac:dyDescent="0.25">
      <c r="A78" s="403">
        <v>60</v>
      </c>
      <c r="B78" s="340">
        <v>2077</v>
      </c>
      <c r="C78" s="62">
        <f>HLOOKUP(B78,'FN Combined ARAM Summary'!$A$5:$CJ$14,10,0)</f>
        <v>4197</v>
      </c>
      <c r="D78" s="399">
        <f t="shared" si="8"/>
        <v>39871.250000006105</v>
      </c>
      <c r="E78" s="391">
        <f t="shared" si="10"/>
        <v>39521.500000006105</v>
      </c>
      <c r="F78" s="391">
        <f t="shared" si="10"/>
        <v>39171.750000006105</v>
      </c>
      <c r="G78" s="391">
        <f t="shared" si="10"/>
        <v>38822.000000006105</v>
      </c>
      <c r="H78" s="391">
        <f t="shared" si="10"/>
        <v>38472.250000006105</v>
      </c>
      <c r="I78" s="391">
        <f t="shared" si="10"/>
        <v>38122.500000006105</v>
      </c>
      <c r="J78" s="391">
        <f t="shared" si="10"/>
        <v>37772.750000006105</v>
      </c>
      <c r="K78" s="391">
        <f t="shared" si="10"/>
        <v>37423.000000006105</v>
      </c>
      <c r="L78" s="391">
        <f t="shared" si="10"/>
        <v>37073.250000006105</v>
      </c>
      <c r="M78" s="391">
        <f t="shared" si="10"/>
        <v>36723.500000006105</v>
      </c>
      <c r="N78" s="391">
        <f t="shared" si="10"/>
        <v>36373.750000006105</v>
      </c>
      <c r="O78" s="391">
        <f t="shared" si="10"/>
        <v>36024.000000006105</v>
      </c>
    </row>
    <row r="79" spans="1:15" x14ac:dyDescent="0.25">
      <c r="A79" s="403">
        <v>61</v>
      </c>
      <c r="B79" s="340">
        <v>2078</v>
      </c>
      <c r="C79" s="62">
        <f>HLOOKUP(B79,'FN Combined ARAM Summary'!$A$5:$CJ$14,10,0)</f>
        <v>4197</v>
      </c>
      <c r="D79" s="399">
        <f t="shared" si="8"/>
        <v>35674.250000006105</v>
      </c>
      <c r="E79" s="391">
        <f t="shared" si="10"/>
        <v>35324.500000006105</v>
      </c>
      <c r="F79" s="391">
        <f t="shared" si="10"/>
        <v>34974.750000006105</v>
      </c>
      <c r="G79" s="391">
        <f t="shared" si="10"/>
        <v>34625.000000006105</v>
      </c>
      <c r="H79" s="391">
        <f t="shared" si="10"/>
        <v>34275.250000006105</v>
      </c>
      <c r="I79" s="391">
        <f t="shared" si="10"/>
        <v>33925.500000006105</v>
      </c>
      <c r="J79" s="391">
        <f t="shared" si="10"/>
        <v>33575.750000006105</v>
      </c>
      <c r="K79" s="391">
        <f t="shared" si="10"/>
        <v>33226.000000006105</v>
      </c>
      <c r="L79" s="391">
        <f t="shared" si="10"/>
        <v>32876.250000006105</v>
      </c>
      <c r="M79" s="391">
        <f t="shared" si="10"/>
        <v>32526.500000006105</v>
      </c>
      <c r="N79" s="391">
        <f t="shared" si="10"/>
        <v>32176.750000006105</v>
      </c>
      <c r="O79" s="391">
        <f t="shared" si="10"/>
        <v>31827.000000006105</v>
      </c>
    </row>
    <row r="80" spans="1:15" x14ac:dyDescent="0.25">
      <c r="A80" s="403">
        <v>62</v>
      </c>
      <c r="B80" s="340">
        <v>2079</v>
      </c>
      <c r="C80" s="62">
        <f>HLOOKUP(B80,'FN Combined ARAM Summary'!$A$5:$CJ$14,10,0)</f>
        <v>4158</v>
      </c>
      <c r="D80" s="399">
        <f t="shared" si="8"/>
        <v>31480.500000006105</v>
      </c>
      <c r="E80" s="391">
        <f t="shared" si="10"/>
        <v>31134.000000006105</v>
      </c>
      <c r="F80" s="391">
        <f t="shared" si="10"/>
        <v>30787.500000006105</v>
      </c>
      <c r="G80" s="391">
        <f t="shared" si="10"/>
        <v>30441.000000006105</v>
      </c>
      <c r="H80" s="391">
        <f t="shared" si="10"/>
        <v>30094.500000006105</v>
      </c>
      <c r="I80" s="391">
        <f t="shared" si="10"/>
        <v>29748.000000006105</v>
      </c>
      <c r="J80" s="391">
        <f t="shared" si="10"/>
        <v>29401.500000006105</v>
      </c>
      <c r="K80" s="391">
        <f t="shared" si="10"/>
        <v>29055.000000006105</v>
      </c>
      <c r="L80" s="391">
        <f t="shared" si="10"/>
        <v>28708.500000006105</v>
      </c>
      <c r="M80" s="391">
        <f t="shared" si="10"/>
        <v>28362.000000006105</v>
      </c>
      <c r="N80" s="391">
        <f t="shared" si="10"/>
        <v>28015.500000006105</v>
      </c>
      <c r="O80" s="391">
        <f t="shared" si="10"/>
        <v>27669.000000006105</v>
      </c>
    </row>
    <row r="81" spans="1:15" x14ac:dyDescent="0.25">
      <c r="A81" s="403">
        <v>63</v>
      </c>
      <c r="B81" s="340">
        <v>2080</v>
      </c>
      <c r="C81" s="62">
        <f>HLOOKUP(B81,'FN Combined ARAM Summary'!$A$5:$CJ$14,10,0)</f>
        <v>4077</v>
      </c>
      <c r="D81" s="399">
        <f t="shared" si="8"/>
        <v>27329.250000006105</v>
      </c>
      <c r="E81" s="391">
        <f t="shared" ref="E81:O96" si="11">+D81-($C81/12)</f>
        <v>26989.500000006105</v>
      </c>
      <c r="F81" s="391">
        <f t="shared" si="11"/>
        <v>26649.750000006105</v>
      </c>
      <c r="G81" s="391">
        <f t="shared" si="11"/>
        <v>26310.000000006105</v>
      </c>
      <c r="H81" s="391">
        <f t="shared" si="11"/>
        <v>25970.250000006105</v>
      </c>
      <c r="I81" s="391">
        <f t="shared" si="11"/>
        <v>25630.500000006105</v>
      </c>
      <c r="J81" s="391">
        <f t="shared" si="11"/>
        <v>25290.750000006105</v>
      </c>
      <c r="K81" s="391">
        <f t="shared" si="11"/>
        <v>24951.000000006105</v>
      </c>
      <c r="L81" s="391">
        <f t="shared" si="11"/>
        <v>24611.250000006105</v>
      </c>
      <c r="M81" s="391">
        <f t="shared" si="11"/>
        <v>24271.500000006105</v>
      </c>
      <c r="N81" s="391">
        <f t="shared" si="11"/>
        <v>23931.750000006105</v>
      </c>
      <c r="O81" s="391">
        <f t="shared" si="11"/>
        <v>23592.000000006105</v>
      </c>
    </row>
    <row r="82" spans="1:15" x14ac:dyDescent="0.25">
      <c r="A82" s="403">
        <v>64</v>
      </c>
      <c r="B82" s="340">
        <v>2081</v>
      </c>
      <c r="C82" s="62">
        <f>HLOOKUP(B82,'FN Combined ARAM Summary'!$A$5:$CJ$14,10,0)</f>
        <v>4001</v>
      </c>
      <c r="D82" s="399">
        <f t="shared" si="8"/>
        <v>23258.583333339437</v>
      </c>
      <c r="E82" s="391">
        <f t="shared" si="11"/>
        <v>22925.166666672769</v>
      </c>
      <c r="F82" s="391">
        <f t="shared" si="11"/>
        <v>22591.750000006101</v>
      </c>
      <c r="G82" s="391">
        <f t="shared" si="11"/>
        <v>22258.333333339433</v>
      </c>
      <c r="H82" s="391">
        <f t="shared" si="11"/>
        <v>21924.916666672765</v>
      </c>
      <c r="I82" s="391">
        <f t="shared" si="11"/>
        <v>21591.500000006097</v>
      </c>
      <c r="J82" s="391">
        <f t="shared" si="11"/>
        <v>21258.083333339429</v>
      </c>
      <c r="K82" s="391">
        <f t="shared" si="11"/>
        <v>20924.666666672761</v>
      </c>
      <c r="L82" s="391">
        <f t="shared" si="11"/>
        <v>20591.250000006094</v>
      </c>
      <c r="M82" s="391">
        <f t="shared" si="11"/>
        <v>20257.833333339426</v>
      </c>
      <c r="N82" s="391">
        <f t="shared" si="11"/>
        <v>19924.416666672758</v>
      </c>
      <c r="O82" s="391">
        <f t="shared" si="11"/>
        <v>19591.00000000609</v>
      </c>
    </row>
    <row r="83" spans="1:15" x14ac:dyDescent="0.25">
      <c r="A83" s="403">
        <v>65</v>
      </c>
      <c r="B83" s="340">
        <v>2082</v>
      </c>
      <c r="C83" s="62">
        <f>HLOOKUP(B83,'FN Combined ARAM Summary'!$A$5:$CJ$14,10,0)</f>
        <v>3882</v>
      </c>
      <c r="D83" s="399">
        <f t="shared" si="8"/>
        <v>19267.50000000609</v>
      </c>
      <c r="E83" s="391">
        <f t="shared" si="11"/>
        <v>18944.00000000609</v>
      </c>
      <c r="F83" s="391">
        <f t="shared" si="11"/>
        <v>18620.50000000609</v>
      </c>
      <c r="G83" s="391">
        <f t="shared" si="11"/>
        <v>18297.00000000609</v>
      </c>
      <c r="H83" s="391">
        <f t="shared" si="11"/>
        <v>17973.50000000609</v>
      </c>
      <c r="I83" s="391">
        <f t="shared" si="11"/>
        <v>17650.00000000609</v>
      </c>
      <c r="J83" s="391">
        <f t="shared" si="11"/>
        <v>17326.50000000609</v>
      </c>
      <c r="K83" s="391">
        <f t="shared" si="11"/>
        <v>17003.00000000609</v>
      </c>
      <c r="L83" s="391">
        <f t="shared" si="11"/>
        <v>16679.50000000609</v>
      </c>
      <c r="M83" s="391">
        <f t="shared" si="11"/>
        <v>16356.00000000609</v>
      </c>
      <c r="N83" s="391">
        <f t="shared" si="11"/>
        <v>16032.50000000609</v>
      </c>
      <c r="O83" s="391">
        <f t="shared" si="11"/>
        <v>15709.00000000609</v>
      </c>
    </row>
    <row r="84" spans="1:15" x14ac:dyDescent="0.25">
      <c r="A84" s="403">
        <v>66</v>
      </c>
      <c r="B84" s="340">
        <v>2083</v>
      </c>
      <c r="C84" s="62">
        <f>HLOOKUP(B84,'FN Combined ARAM Summary'!$A$5:$CJ$14,10,0)</f>
        <v>3742</v>
      </c>
      <c r="D84" s="399">
        <f t="shared" si="8"/>
        <v>15397.166666672756</v>
      </c>
      <c r="E84" s="391">
        <f t="shared" si="11"/>
        <v>15085.333333339422</v>
      </c>
      <c r="F84" s="391">
        <f t="shared" si="11"/>
        <v>14773.500000006088</v>
      </c>
      <c r="G84" s="391">
        <f t="shared" si="11"/>
        <v>14461.666666672754</v>
      </c>
      <c r="H84" s="391">
        <f t="shared" si="11"/>
        <v>14149.83333333942</v>
      </c>
      <c r="I84" s="391">
        <f t="shared" si="11"/>
        <v>13838.000000006086</v>
      </c>
      <c r="J84" s="391">
        <f t="shared" si="11"/>
        <v>13526.166666672752</v>
      </c>
      <c r="K84" s="391">
        <f t="shared" si="11"/>
        <v>13214.333333339418</v>
      </c>
      <c r="L84" s="391">
        <f t="shared" si="11"/>
        <v>12902.500000006085</v>
      </c>
      <c r="M84" s="391">
        <f t="shared" si="11"/>
        <v>12590.666666672751</v>
      </c>
      <c r="N84" s="391">
        <f t="shared" si="11"/>
        <v>12278.833333339417</v>
      </c>
      <c r="O84" s="391">
        <f t="shared" si="11"/>
        <v>11967.000000006083</v>
      </c>
    </row>
    <row r="85" spans="1:15" x14ac:dyDescent="0.25">
      <c r="A85" s="403">
        <v>67</v>
      </c>
      <c r="B85" s="340">
        <v>2084</v>
      </c>
      <c r="C85" s="62">
        <f>HLOOKUP(B85,'FN Combined ARAM Summary'!$A$5:$CJ$14,10,0)</f>
        <v>3409</v>
      </c>
      <c r="D85" s="399">
        <f t="shared" si="8"/>
        <v>11682.916666672749</v>
      </c>
      <c r="E85" s="391">
        <f t="shared" si="11"/>
        <v>11398.833333339415</v>
      </c>
      <c r="F85" s="391">
        <f t="shared" si="11"/>
        <v>11114.750000006081</v>
      </c>
      <c r="G85" s="391">
        <f t="shared" si="11"/>
        <v>10830.666666672747</v>
      </c>
      <c r="H85" s="391">
        <f t="shared" si="11"/>
        <v>10546.583333339413</v>
      </c>
      <c r="I85" s="391">
        <f t="shared" si="11"/>
        <v>10262.500000006079</v>
      </c>
      <c r="J85" s="391">
        <f t="shared" si="11"/>
        <v>9978.4166666727451</v>
      </c>
      <c r="K85" s="391">
        <f t="shared" si="11"/>
        <v>9694.3333333394112</v>
      </c>
      <c r="L85" s="391">
        <f t="shared" si="11"/>
        <v>9410.2500000060772</v>
      </c>
      <c r="M85" s="391">
        <f t="shared" si="11"/>
        <v>9126.1666666727433</v>
      </c>
      <c r="N85" s="391">
        <f t="shared" si="11"/>
        <v>8842.0833333394094</v>
      </c>
      <c r="O85" s="391">
        <f t="shared" si="11"/>
        <v>8558.0000000060754</v>
      </c>
    </row>
    <row r="86" spans="1:15" x14ac:dyDescent="0.25">
      <c r="A86" s="403">
        <v>68</v>
      </c>
      <c r="B86" s="340">
        <v>2085</v>
      </c>
      <c r="C86" s="62">
        <f>HLOOKUP(B86,'FN Combined ARAM Summary'!$A$5:$CJ$14,10,0)</f>
        <v>1290</v>
      </c>
      <c r="D86" s="399">
        <f t="shared" si="8"/>
        <v>8450.5000000060754</v>
      </c>
      <c r="E86" s="391">
        <f t="shared" si="11"/>
        <v>8343.0000000060754</v>
      </c>
      <c r="F86" s="391">
        <f t="shared" si="11"/>
        <v>8235.5000000060754</v>
      </c>
      <c r="G86" s="391">
        <f t="shared" si="11"/>
        <v>8128.0000000060754</v>
      </c>
      <c r="H86" s="391">
        <f t="shared" si="11"/>
        <v>8020.5000000060754</v>
      </c>
      <c r="I86" s="391">
        <f t="shared" si="11"/>
        <v>7913.0000000060754</v>
      </c>
      <c r="J86" s="391">
        <f t="shared" si="11"/>
        <v>7805.5000000060754</v>
      </c>
      <c r="K86" s="391">
        <f t="shared" si="11"/>
        <v>7698.0000000060754</v>
      </c>
      <c r="L86" s="391">
        <f t="shared" si="11"/>
        <v>7590.5000000060754</v>
      </c>
      <c r="M86" s="391">
        <f t="shared" si="11"/>
        <v>7483.0000000060754</v>
      </c>
      <c r="N86" s="391">
        <f t="shared" si="11"/>
        <v>7375.5000000060754</v>
      </c>
      <c r="O86" s="391">
        <f t="shared" si="11"/>
        <v>7268.0000000060754</v>
      </c>
    </row>
    <row r="87" spans="1:15" x14ac:dyDescent="0.25">
      <c r="A87" s="403">
        <v>69</v>
      </c>
      <c r="B87" s="340">
        <v>2086</v>
      </c>
      <c r="C87" s="62">
        <f>HLOOKUP(B87,'FN Combined ARAM Summary'!$A$5:$CJ$14,10,0)</f>
        <v>760</v>
      </c>
      <c r="D87" s="399">
        <f t="shared" si="8"/>
        <v>7204.6666666727424</v>
      </c>
      <c r="E87" s="391">
        <f t="shared" si="11"/>
        <v>7141.3333333394094</v>
      </c>
      <c r="F87" s="391">
        <f t="shared" si="11"/>
        <v>7078.0000000060763</v>
      </c>
      <c r="G87" s="391">
        <f t="shared" si="11"/>
        <v>7014.6666666727433</v>
      </c>
      <c r="H87" s="391">
        <f t="shared" si="11"/>
        <v>6951.3333333394103</v>
      </c>
      <c r="I87" s="391">
        <f t="shared" si="11"/>
        <v>6888.0000000060772</v>
      </c>
      <c r="J87" s="391">
        <f t="shared" si="11"/>
        <v>6824.6666666727442</v>
      </c>
      <c r="K87" s="391">
        <f t="shared" si="11"/>
        <v>6761.3333333394112</v>
      </c>
      <c r="L87" s="391">
        <f t="shared" si="11"/>
        <v>6698.0000000060782</v>
      </c>
      <c r="M87" s="391">
        <f t="shared" si="11"/>
        <v>6634.6666666727451</v>
      </c>
      <c r="N87" s="391">
        <f t="shared" si="11"/>
        <v>6571.3333333394121</v>
      </c>
      <c r="O87" s="391">
        <f t="shared" si="11"/>
        <v>6508.0000000060791</v>
      </c>
    </row>
    <row r="88" spans="1:15" x14ac:dyDescent="0.25">
      <c r="A88" s="403">
        <v>70</v>
      </c>
      <c r="B88" s="340">
        <v>2087</v>
      </c>
      <c r="C88" s="62">
        <f>HLOOKUP(B88,'FN Combined ARAM Summary'!$A$5:$CJ$14,10,0)</f>
        <v>718</v>
      </c>
      <c r="D88" s="399">
        <f t="shared" si="8"/>
        <v>6448.166666672746</v>
      </c>
      <c r="E88" s="391">
        <f t="shared" si="11"/>
        <v>6388.333333339413</v>
      </c>
      <c r="F88" s="391">
        <f t="shared" si="11"/>
        <v>6328.50000000608</v>
      </c>
      <c r="G88" s="391">
        <f t="shared" si="11"/>
        <v>6268.6666666727469</v>
      </c>
      <c r="H88" s="391">
        <f t="shared" si="11"/>
        <v>6208.8333333394139</v>
      </c>
      <c r="I88" s="391">
        <f t="shared" si="11"/>
        <v>6149.0000000060809</v>
      </c>
      <c r="J88" s="391">
        <f t="shared" si="11"/>
        <v>6089.1666666727479</v>
      </c>
      <c r="K88" s="391">
        <f t="shared" si="11"/>
        <v>6029.3333333394148</v>
      </c>
      <c r="L88" s="391">
        <f t="shared" si="11"/>
        <v>5969.5000000060818</v>
      </c>
      <c r="M88" s="391">
        <f t="shared" si="11"/>
        <v>5909.6666666727488</v>
      </c>
      <c r="N88" s="391">
        <f t="shared" si="11"/>
        <v>5849.8333333394157</v>
      </c>
      <c r="O88" s="391">
        <f t="shared" si="11"/>
        <v>5790.0000000060827</v>
      </c>
    </row>
    <row r="89" spans="1:15" x14ac:dyDescent="0.25">
      <c r="A89" s="403">
        <v>71</v>
      </c>
      <c r="B89" s="340">
        <v>2088</v>
      </c>
      <c r="C89" s="62">
        <f>HLOOKUP(B89,'FN Combined ARAM Summary'!$A$5:$CJ$14,10,0)</f>
        <v>616</v>
      </c>
      <c r="D89" s="399">
        <f t="shared" si="8"/>
        <v>5738.6666666727497</v>
      </c>
      <c r="E89" s="391">
        <f t="shared" si="11"/>
        <v>5687.3333333394166</v>
      </c>
      <c r="F89" s="391">
        <f t="shared" si="11"/>
        <v>5636.0000000060836</v>
      </c>
      <c r="G89" s="391">
        <f t="shared" si="11"/>
        <v>5584.6666666727506</v>
      </c>
      <c r="H89" s="391">
        <f t="shared" si="11"/>
        <v>5533.3333333394175</v>
      </c>
      <c r="I89" s="391">
        <f t="shared" si="11"/>
        <v>5482.0000000060845</v>
      </c>
      <c r="J89" s="391">
        <f t="shared" si="11"/>
        <v>5430.6666666727515</v>
      </c>
      <c r="K89" s="391">
        <f t="shared" si="11"/>
        <v>5379.3333333394185</v>
      </c>
      <c r="L89" s="391">
        <f t="shared" si="11"/>
        <v>5328.0000000060854</v>
      </c>
      <c r="M89" s="391">
        <f t="shared" si="11"/>
        <v>5276.6666666727524</v>
      </c>
      <c r="N89" s="391">
        <f t="shared" si="11"/>
        <v>5225.3333333394194</v>
      </c>
      <c r="O89" s="391">
        <f t="shared" si="11"/>
        <v>5174.0000000060863</v>
      </c>
    </row>
    <row r="90" spans="1:15" x14ac:dyDescent="0.25">
      <c r="A90" s="403">
        <v>72</v>
      </c>
      <c r="B90" s="340">
        <v>2089</v>
      </c>
      <c r="C90" s="62">
        <f>HLOOKUP(B90,'FN Combined ARAM Summary'!$A$5:$CJ$14,10,0)</f>
        <v>596</v>
      </c>
      <c r="D90" s="399">
        <f t="shared" si="8"/>
        <v>5124.3333333394194</v>
      </c>
      <c r="E90" s="391">
        <f t="shared" si="11"/>
        <v>5074.6666666727524</v>
      </c>
      <c r="F90" s="391">
        <f t="shared" si="11"/>
        <v>5025.0000000060854</v>
      </c>
      <c r="G90" s="391">
        <f t="shared" si="11"/>
        <v>4975.3333333394185</v>
      </c>
      <c r="H90" s="391">
        <f t="shared" si="11"/>
        <v>4925.6666666727515</v>
      </c>
      <c r="I90" s="391">
        <f t="shared" si="11"/>
        <v>4876.0000000060845</v>
      </c>
      <c r="J90" s="391">
        <f t="shared" si="11"/>
        <v>4826.3333333394175</v>
      </c>
      <c r="K90" s="391">
        <f t="shared" si="11"/>
        <v>4776.6666666727506</v>
      </c>
      <c r="L90" s="391">
        <f t="shared" si="11"/>
        <v>4727.0000000060836</v>
      </c>
      <c r="M90" s="391">
        <f t="shared" si="11"/>
        <v>4677.3333333394166</v>
      </c>
      <c r="N90" s="391">
        <f t="shared" si="11"/>
        <v>4627.6666666727497</v>
      </c>
      <c r="O90" s="391">
        <f t="shared" si="11"/>
        <v>4578.0000000060827</v>
      </c>
    </row>
    <row r="91" spans="1:15" x14ac:dyDescent="0.25">
      <c r="A91" s="403">
        <v>73</v>
      </c>
      <c r="B91" s="340">
        <v>2090</v>
      </c>
      <c r="C91" s="62">
        <f>HLOOKUP(B91,'FN Combined ARAM Summary'!$A$5:$CJ$14,10,0)</f>
        <v>529</v>
      </c>
      <c r="D91" s="399">
        <f t="shared" si="8"/>
        <v>4533.9166666727497</v>
      </c>
      <c r="E91" s="391">
        <f t="shared" si="11"/>
        <v>4489.8333333394166</v>
      </c>
      <c r="F91" s="391">
        <f t="shared" si="11"/>
        <v>4445.7500000060836</v>
      </c>
      <c r="G91" s="391">
        <f t="shared" si="11"/>
        <v>4401.6666666727506</v>
      </c>
      <c r="H91" s="391">
        <f t="shared" si="11"/>
        <v>4357.5833333394175</v>
      </c>
      <c r="I91" s="391">
        <f t="shared" si="11"/>
        <v>4313.5000000060845</v>
      </c>
      <c r="J91" s="391">
        <f t="shared" si="11"/>
        <v>4269.4166666727515</v>
      </c>
      <c r="K91" s="391">
        <f t="shared" si="11"/>
        <v>4225.3333333394185</v>
      </c>
      <c r="L91" s="391">
        <f t="shared" si="11"/>
        <v>4181.2500000060854</v>
      </c>
      <c r="M91" s="391">
        <f t="shared" si="11"/>
        <v>4137.1666666727524</v>
      </c>
      <c r="N91" s="391">
        <f t="shared" si="11"/>
        <v>4093.0833333394189</v>
      </c>
      <c r="O91" s="391">
        <f t="shared" si="11"/>
        <v>4049.0000000060854</v>
      </c>
    </row>
    <row r="92" spans="1:15" x14ac:dyDescent="0.25">
      <c r="A92" s="403">
        <v>74</v>
      </c>
      <c r="B92" s="340">
        <v>2091</v>
      </c>
      <c r="C92" s="62">
        <f>HLOOKUP(B92,'FN Combined ARAM Summary'!$A$5:$CJ$14,10,0)</f>
        <v>418</v>
      </c>
      <c r="D92" s="399">
        <f t="shared" si="8"/>
        <v>4014.1666666727519</v>
      </c>
      <c r="E92" s="391">
        <f t="shared" si="11"/>
        <v>3979.3333333394185</v>
      </c>
      <c r="F92" s="391">
        <f t="shared" si="11"/>
        <v>3944.500000006085</v>
      </c>
      <c r="G92" s="391">
        <f t="shared" si="11"/>
        <v>3909.6666666727515</v>
      </c>
      <c r="H92" s="391">
        <f t="shared" si="11"/>
        <v>3874.833333339418</v>
      </c>
      <c r="I92" s="391">
        <f t="shared" si="11"/>
        <v>3840.0000000060845</v>
      </c>
      <c r="J92" s="391">
        <f t="shared" si="11"/>
        <v>3805.166666672751</v>
      </c>
      <c r="K92" s="391">
        <f t="shared" si="11"/>
        <v>3770.3333333394175</v>
      </c>
      <c r="L92" s="391">
        <f t="shared" si="11"/>
        <v>3735.5000000060841</v>
      </c>
      <c r="M92" s="391">
        <f t="shared" si="11"/>
        <v>3700.6666666727506</v>
      </c>
      <c r="N92" s="391">
        <f t="shared" si="11"/>
        <v>3665.8333333394171</v>
      </c>
      <c r="O92" s="391">
        <f t="shared" si="11"/>
        <v>3631.0000000060836</v>
      </c>
    </row>
    <row r="93" spans="1:15" x14ac:dyDescent="0.25">
      <c r="A93" s="403">
        <v>75</v>
      </c>
      <c r="B93" s="340">
        <v>2092</v>
      </c>
      <c r="C93" s="62">
        <f>HLOOKUP(B93,'FN Combined ARAM Summary'!$A$5:$CJ$14,10,0)</f>
        <v>418</v>
      </c>
      <c r="D93" s="399">
        <f t="shared" si="8"/>
        <v>3596.1666666727501</v>
      </c>
      <c r="E93" s="391">
        <f t="shared" si="11"/>
        <v>3561.3333333394166</v>
      </c>
      <c r="F93" s="391">
        <f t="shared" si="11"/>
        <v>3526.5000000060832</v>
      </c>
      <c r="G93" s="391">
        <f t="shared" si="11"/>
        <v>3491.6666666727497</v>
      </c>
      <c r="H93" s="391">
        <f t="shared" si="11"/>
        <v>3456.8333333394162</v>
      </c>
      <c r="I93" s="391">
        <f t="shared" si="11"/>
        <v>3422.0000000060827</v>
      </c>
      <c r="J93" s="391">
        <f t="shared" si="11"/>
        <v>3387.1666666727492</v>
      </c>
      <c r="K93" s="391">
        <f t="shared" si="11"/>
        <v>3352.3333333394157</v>
      </c>
      <c r="L93" s="391">
        <f t="shared" si="11"/>
        <v>3317.5000000060822</v>
      </c>
      <c r="M93" s="391">
        <f t="shared" si="11"/>
        <v>3282.6666666727488</v>
      </c>
      <c r="N93" s="391">
        <f t="shared" si="11"/>
        <v>3247.8333333394153</v>
      </c>
      <c r="O93" s="391">
        <f t="shared" si="11"/>
        <v>3213.0000000060818</v>
      </c>
    </row>
    <row r="94" spans="1:15" x14ac:dyDescent="0.25">
      <c r="A94" s="403">
        <v>76</v>
      </c>
      <c r="B94" s="340">
        <v>2093</v>
      </c>
      <c r="C94" s="62">
        <f>HLOOKUP(B94,'FN Combined ARAM Summary'!$A$5:$CJ$14,10,0)</f>
        <v>418</v>
      </c>
      <c r="D94" s="399">
        <f t="shared" si="8"/>
        <v>3178.1666666727483</v>
      </c>
      <c r="E94" s="391">
        <f t="shared" si="11"/>
        <v>3143.3333333394148</v>
      </c>
      <c r="F94" s="391">
        <f t="shared" si="11"/>
        <v>3108.5000000060813</v>
      </c>
      <c r="G94" s="391">
        <f t="shared" si="11"/>
        <v>3073.6666666727479</v>
      </c>
      <c r="H94" s="391">
        <f t="shared" si="11"/>
        <v>3038.8333333394144</v>
      </c>
      <c r="I94" s="391">
        <f t="shared" si="11"/>
        <v>3004.0000000060809</v>
      </c>
      <c r="J94" s="391">
        <f t="shared" si="11"/>
        <v>2969.1666666727474</v>
      </c>
      <c r="K94" s="391">
        <f t="shared" si="11"/>
        <v>2934.3333333394139</v>
      </c>
      <c r="L94" s="391">
        <f t="shared" si="11"/>
        <v>2899.5000000060804</v>
      </c>
      <c r="M94" s="391">
        <f t="shared" si="11"/>
        <v>2864.6666666727469</v>
      </c>
      <c r="N94" s="391">
        <f t="shared" si="11"/>
        <v>2829.8333333394135</v>
      </c>
      <c r="O94" s="391">
        <f t="shared" si="11"/>
        <v>2795.00000000608</v>
      </c>
    </row>
    <row r="95" spans="1:15" x14ac:dyDescent="0.25">
      <c r="A95" s="403">
        <v>77</v>
      </c>
      <c r="B95" s="340">
        <v>2094</v>
      </c>
      <c r="C95" s="62">
        <f>HLOOKUP(B95,'FN Combined ARAM Summary'!$A$5:$CJ$14,10,0)</f>
        <v>418</v>
      </c>
      <c r="D95" s="399">
        <f t="shared" si="8"/>
        <v>2760.1666666727465</v>
      </c>
      <c r="E95" s="391">
        <f t="shared" si="11"/>
        <v>2725.333333339413</v>
      </c>
      <c r="F95" s="391">
        <f t="shared" si="11"/>
        <v>2690.5000000060795</v>
      </c>
      <c r="G95" s="391">
        <f t="shared" si="11"/>
        <v>2655.666666672746</v>
      </c>
      <c r="H95" s="391">
        <f t="shared" si="11"/>
        <v>2620.8333333394125</v>
      </c>
      <c r="I95" s="391">
        <f t="shared" si="11"/>
        <v>2586.0000000060791</v>
      </c>
      <c r="J95" s="391">
        <f t="shared" si="11"/>
        <v>2551.1666666727456</v>
      </c>
      <c r="K95" s="391">
        <f t="shared" si="11"/>
        <v>2516.3333333394121</v>
      </c>
      <c r="L95" s="391">
        <f t="shared" si="11"/>
        <v>2481.5000000060786</v>
      </c>
      <c r="M95" s="391">
        <f t="shared" si="11"/>
        <v>2446.6666666727451</v>
      </c>
      <c r="N95" s="391">
        <f t="shared" si="11"/>
        <v>2411.8333333394116</v>
      </c>
      <c r="O95" s="391">
        <f t="shared" si="11"/>
        <v>2377.0000000060782</v>
      </c>
    </row>
    <row r="96" spans="1:15" x14ac:dyDescent="0.25">
      <c r="A96" s="403">
        <v>78</v>
      </c>
      <c r="B96" s="340">
        <v>2095</v>
      </c>
      <c r="C96" s="62">
        <f>HLOOKUP(B96,'FN Combined ARAM Summary'!$A$5:$CJ$14,10,0)</f>
        <v>418</v>
      </c>
      <c r="D96" s="399">
        <f t="shared" si="8"/>
        <v>2342.1666666727447</v>
      </c>
      <c r="E96" s="391">
        <f t="shared" si="11"/>
        <v>2307.3333333394112</v>
      </c>
      <c r="F96" s="391">
        <f t="shared" si="11"/>
        <v>2272.5000000060777</v>
      </c>
      <c r="G96" s="391">
        <f t="shared" si="11"/>
        <v>2237.6666666727442</v>
      </c>
      <c r="H96" s="391">
        <f t="shared" si="11"/>
        <v>2202.8333333394107</v>
      </c>
      <c r="I96" s="391">
        <f t="shared" si="11"/>
        <v>2168.0000000060772</v>
      </c>
      <c r="J96" s="391">
        <f t="shared" si="11"/>
        <v>2133.1666666727438</v>
      </c>
      <c r="K96" s="391">
        <f t="shared" si="11"/>
        <v>2098.3333333394103</v>
      </c>
      <c r="L96" s="391">
        <f t="shared" si="11"/>
        <v>2063.5000000060768</v>
      </c>
      <c r="M96" s="391">
        <f t="shared" si="11"/>
        <v>2028.6666666727435</v>
      </c>
      <c r="N96" s="391">
        <f t="shared" si="11"/>
        <v>1993.8333333394103</v>
      </c>
      <c r="O96" s="391">
        <f t="shared" si="11"/>
        <v>1959.000000006077</v>
      </c>
    </row>
    <row r="97" spans="1:15" x14ac:dyDescent="0.25">
      <c r="A97" s="403">
        <v>79</v>
      </c>
      <c r="B97" s="340">
        <v>2096</v>
      </c>
      <c r="C97" s="62">
        <f>HLOOKUP(B97,'FN Combined ARAM Summary'!$A$5:$CJ$14,10,0)</f>
        <v>395</v>
      </c>
      <c r="D97" s="399">
        <f t="shared" si="8"/>
        <v>1926.0833333394103</v>
      </c>
      <c r="E97" s="391">
        <f t="shared" ref="E97:O101" si="12">+D97-($C97/12)</f>
        <v>1893.1666666727435</v>
      </c>
      <c r="F97" s="391">
        <f t="shared" si="12"/>
        <v>1860.2500000060768</v>
      </c>
      <c r="G97" s="391">
        <f t="shared" si="12"/>
        <v>1827.33333333941</v>
      </c>
      <c r="H97" s="391">
        <f t="shared" si="12"/>
        <v>1794.4166666727433</v>
      </c>
      <c r="I97" s="391">
        <f t="shared" si="12"/>
        <v>1761.5000000060766</v>
      </c>
      <c r="J97" s="391">
        <f t="shared" si="12"/>
        <v>1728.5833333394098</v>
      </c>
      <c r="K97" s="391">
        <f t="shared" si="12"/>
        <v>1695.6666666727431</v>
      </c>
      <c r="L97" s="391">
        <f t="shared" si="12"/>
        <v>1662.7500000060763</v>
      </c>
      <c r="M97" s="391">
        <f t="shared" si="12"/>
        <v>1629.8333333394096</v>
      </c>
      <c r="N97" s="391">
        <f t="shared" si="12"/>
        <v>1596.9166666727428</v>
      </c>
      <c r="O97" s="391">
        <f t="shared" si="12"/>
        <v>1564.0000000060761</v>
      </c>
    </row>
    <row r="98" spans="1:15" x14ac:dyDescent="0.25">
      <c r="A98" s="403">
        <v>80</v>
      </c>
      <c r="B98" s="340">
        <v>2097</v>
      </c>
      <c r="C98" s="62">
        <f>HLOOKUP(B98,'FN Combined ARAM Summary'!$A$5:$CJ$14,10,0)</f>
        <v>392</v>
      </c>
      <c r="D98" s="399">
        <f t="shared" si="8"/>
        <v>1531.3333333394094</v>
      </c>
      <c r="E98" s="391">
        <f t="shared" si="12"/>
        <v>1498.6666666727426</v>
      </c>
      <c r="F98" s="391">
        <f t="shared" si="12"/>
        <v>1466.0000000060759</v>
      </c>
      <c r="G98" s="391">
        <f t="shared" si="12"/>
        <v>1433.3333333394091</v>
      </c>
      <c r="H98" s="391">
        <f t="shared" si="12"/>
        <v>1400.6666666727424</v>
      </c>
      <c r="I98" s="391">
        <f t="shared" si="12"/>
        <v>1368.0000000060757</v>
      </c>
      <c r="J98" s="391">
        <f t="shared" si="12"/>
        <v>1335.3333333394089</v>
      </c>
      <c r="K98" s="391">
        <f t="shared" si="12"/>
        <v>1302.6666666727422</v>
      </c>
      <c r="L98" s="391">
        <f t="shared" si="12"/>
        <v>1270.0000000060754</v>
      </c>
      <c r="M98" s="391">
        <f t="shared" si="12"/>
        <v>1237.3333333394087</v>
      </c>
      <c r="N98" s="391">
        <f t="shared" si="12"/>
        <v>1204.6666666727419</v>
      </c>
      <c r="O98" s="391">
        <f t="shared" si="12"/>
        <v>1172.0000000060752</v>
      </c>
    </row>
    <row r="99" spans="1:15" x14ac:dyDescent="0.25">
      <c r="A99" s="403">
        <v>81</v>
      </c>
      <c r="B99" s="340">
        <v>2098</v>
      </c>
      <c r="C99" s="62">
        <f>HLOOKUP(B99,'FN Combined ARAM Summary'!$A$5:$CJ$14,10,0)</f>
        <v>391</v>
      </c>
      <c r="D99" s="399">
        <f t="shared" si="8"/>
        <v>1139.4166666727419</v>
      </c>
      <c r="E99" s="391">
        <f t="shared" si="12"/>
        <v>1106.8333333394087</v>
      </c>
      <c r="F99" s="391">
        <f t="shared" si="12"/>
        <v>1074.2500000060754</v>
      </c>
      <c r="G99" s="391">
        <f t="shared" si="12"/>
        <v>1041.6666666727422</v>
      </c>
      <c r="H99" s="391">
        <f t="shared" si="12"/>
        <v>1009.0833333394088</v>
      </c>
      <c r="I99" s="391">
        <f t="shared" si="12"/>
        <v>976.50000000607542</v>
      </c>
      <c r="J99" s="391">
        <f t="shared" si="12"/>
        <v>943.91666667274205</v>
      </c>
      <c r="K99" s="391">
        <f t="shared" si="12"/>
        <v>911.33333333940868</v>
      </c>
      <c r="L99" s="391">
        <f t="shared" si="12"/>
        <v>878.75000000607531</v>
      </c>
      <c r="M99" s="391">
        <f t="shared" si="12"/>
        <v>846.16666667274194</v>
      </c>
      <c r="N99" s="391">
        <f t="shared" si="12"/>
        <v>813.58333333940857</v>
      </c>
      <c r="O99" s="391">
        <f t="shared" si="12"/>
        <v>781.0000000060752</v>
      </c>
    </row>
    <row r="100" spans="1:15" x14ac:dyDescent="0.25">
      <c r="A100" s="403">
        <v>82</v>
      </c>
      <c r="B100" s="340">
        <v>2099</v>
      </c>
      <c r="C100" s="62">
        <f>HLOOKUP(B100,'FN Combined ARAM Summary'!$A$5:$CJ$14,10,0)</f>
        <v>390</v>
      </c>
      <c r="D100" s="399">
        <f t="shared" si="8"/>
        <v>748.5000000060752</v>
      </c>
      <c r="E100" s="391">
        <f t="shared" si="12"/>
        <v>716.0000000060752</v>
      </c>
      <c r="F100" s="391">
        <f t="shared" si="12"/>
        <v>683.5000000060752</v>
      </c>
      <c r="G100" s="391">
        <f t="shared" si="12"/>
        <v>651.0000000060752</v>
      </c>
      <c r="H100" s="391">
        <f t="shared" si="12"/>
        <v>618.5000000060752</v>
      </c>
      <c r="I100" s="391">
        <f t="shared" si="12"/>
        <v>586.0000000060752</v>
      </c>
      <c r="J100" s="391">
        <f t="shared" si="12"/>
        <v>553.5000000060752</v>
      </c>
      <c r="K100" s="391">
        <f t="shared" si="12"/>
        <v>521.0000000060752</v>
      </c>
      <c r="L100" s="391">
        <f t="shared" si="12"/>
        <v>488.5000000060752</v>
      </c>
      <c r="M100" s="391">
        <f t="shared" si="12"/>
        <v>456.0000000060752</v>
      </c>
      <c r="N100" s="391">
        <f t="shared" si="12"/>
        <v>423.5000000060752</v>
      </c>
      <c r="O100" s="391">
        <f t="shared" si="12"/>
        <v>391.0000000060752</v>
      </c>
    </row>
    <row r="101" spans="1:15" x14ac:dyDescent="0.25">
      <c r="A101" s="403">
        <v>83</v>
      </c>
      <c r="B101" s="340">
        <v>2100</v>
      </c>
      <c r="C101" s="62">
        <f>HLOOKUP(B101,'FN Combined ARAM Summary'!$A$5:$CJ$14,10,0)</f>
        <v>390</v>
      </c>
      <c r="D101" s="399">
        <f t="shared" si="8"/>
        <v>358.5000000060752</v>
      </c>
      <c r="E101" s="391">
        <f t="shared" si="12"/>
        <v>326.0000000060752</v>
      </c>
      <c r="F101" s="391">
        <f t="shared" si="12"/>
        <v>293.5000000060752</v>
      </c>
      <c r="G101" s="391">
        <f t="shared" si="12"/>
        <v>261.0000000060752</v>
      </c>
      <c r="H101" s="391">
        <f t="shared" si="12"/>
        <v>228.5000000060752</v>
      </c>
      <c r="I101" s="391">
        <f t="shared" si="12"/>
        <v>196.0000000060752</v>
      </c>
      <c r="J101" s="391">
        <f t="shared" si="12"/>
        <v>163.5000000060752</v>
      </c>
      <c r="K101" s="391">
        <f t="shared" si="12"/>
        <v>131.0000000060752</v>
      </c>
      <c r="L101" s="391">
        <f t="shared" si="12"/>
        <v>98.500000006075197</v>
      </c>
      <c r="M101" s="391">
        <f t="shared" si="12"/>
        <v>66.000000006075197</v>
      </c>
      <c r="N101" s="391">
        <f t="shared" si="12"/>
        <v>33.500000006075197</v>
      </c>
      <c r="O101" s="391">
        <f t="shared" si="12"/>
        <v>1.0000000060751972</v>
      </c>
    </row>
  </sheetData>
  <pageMargins left="0.7" right="0.7" top="0.75" bottom="0.75" header="0.3" footer="0.3"/>
  <pageSetup scale="35" orientation="landscape" r:id="rId1"/>
  <headerFooter>
    <oddFooter>&amp;L&amp;Z&amp;F&amp;R&amp;A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1"/>
  <sheetViews>
    <sheetView topLeftCell="D3" workbookViewId="0">
      <selection activeCell="H14" sqref="H14"/>
    </sheetView>
  </sheetViews>
  <sheetFormatPr defaultRowHeight="15" x14ac:dyDescent="0.25"/>
  <cols>
    <col min="1" max="3" width="9.140625" style="340"/>
    <col min="4" max="7" width="11.7109375" style="340" customWidth="1"/>
    <col min="8" max="8" width="19" style="340" bestFit="1" customWidth="1"/>
    <col min="9" max="9" width="14" style="340" customWidth="1"/>
    <col min="10" max="10" width="14.7109375" style="340" customWidth="1"/>
    <col min="11" max="15" width="11.7109375" style="340" customWidth="1"/>
    <col min="16" max="16" width="9.140625" style="340"/>
    <col min="17" max="17" width="10.85546875" style="340" bestFit="1" customWidth="1"/>
    <col min="18" max="16384" width="9.140625" style="340"/>
  </cols>
  <sheetData>
    <row r="1" spans="1:13" ht="31.5" x14ac:dyDescent="0.5">
      <c r="A1" s="327" t="s">
        <v>2141</v>
      </c>
    </row>
    <row r="2" spans="1:13" ht="31.5" x14ac:dyDescent="0.5">
      <c r="A2" s="327" t="s">
        <v>2142</v>
      </c>
    </row>
    <row r="3" spans="1:13" x14ac:dyDescent="0.25">
      <c r="A3" s="45"/>
      <c r="B3" s="45"/>
      <c r="C3" s="45"/>
      <c r="D3" s="45"/>
      <c r="E3" s="45"/>
      <c r="F3" s="45"/>
      <c r="G3" s="45"/>
    </row>
    <row r="4" spans="1:13" ht="30" x14ac:dyDescent="0.25">
      <c r="A4" s="45"/>
      <c r="B4" s="45"/>
      <c r="C4" s="45"/>
      <c r="G4" s="380" t="s">
        <v>2119</v>
      </c>
      <c r="H4" s="380" t="s">
        <v>2120</v>
      </c>
      <c r="I4" s="380" t="s">
        <v>2121</v>
      </c>
      <c r="J4" s="380" t="s">
        <v>2122</v>
      </c>
    </row>
    <row r="5" spans="1:13" x14ac:dyDescent="0.25">
      <c r="A5" s="45" t="s">
        <v>362</v>
      </c>
      <c r="B5" s="45"/>
      <c r="C5" s="45"/>
      <c r="F5" s="381">
        <v>2019</v>
      </c>
      <c r="G5" s="382">
        <f>'FN Combined ARAM Summary'!E12</f>
        <v>5517087.9073769674</v>
      </c>
      <c r="H5" s="383" t="s">
        <v>2140</v>
      </c>
      <c r="I5" s="382">
        <f>VLOOKUP(F5,$B$19:$C$95,2,0)</f>
        <v>70115.629632753902</v>
      </c>
      <c r="J5" s="384">
        <f>+I5/12</f>
        <v>5842.9691360628249</v>
      </c>
      <c r="L5" s="384"/>
      <c r="M5" s="385"/>
    </row>
    <row r="6" spans="1:13" x14ac:dyDescent="0.25">
      <c r="A6" s="45"/>
      <c r="B6" s="45"/>
      <c r="C6" s="45"/>
      <c r="G6" s="45"/>
      <c r="H6" s="383"/>
      <c r="I6" s="382"/>
      <c r="J6" s="45"/>
      <c r="L6" s="384"/>
    </row>
    <row r="7" spans="1:13" x14ac:dyDescent="0.25">
      <c r="A7" s="45" t="s">
        <v>363</v>
      </c>
      <c r="B7" s="45"/>
      <c r="C7" s="45"/>
      <c r="G7" s="382">
        <f>'FN ADIT Before-After As IF'!P53</f>
        <v>1510456.7565467814</v>
      </c>
      <c r="H7" s="383">
        <v>10</v>
      </c>
      <c r="I7" s="382">
        <f>G7/H7</f>
        <v>151045.67565467814</v>
      </c>
      <c r="J7" s="384">
        <f>+I7/12</f>
        <v>12587.139637889844</v>
      </c>
      <c r="L7" s="384"/>
      <c r="M7" s="385"/>
    </row>
    <row r="8" spans="1:13" x14ac:dyDescent="0.25">
      <c r="A8" s="45"/>
      <c r="B8" s="45"/>
      <c r="C8" s="45"/>
      <c r="G8" s="382"/>
      <c r="H8" s="387"/>
      <c r="I8" s="382"/>
      <c r="J8" s="45"/>
      <c r="L8" s="384"/>
      <c r="M8" s="45"/>
    </row>
    <row r="9" spans="1:13" x14ac:dyDescent="0.25">
      <c r="A9" s="45" t="s">
        <v>364</v>
      </c>
      <c r="B9" s="45"/>
      <c r="C9" s="45"/>
      <c r="G9" s="405">
        <f>'FN ADIT Before-After As IF'!P54+'FN ADIT Before-After As IF'!P55</f>
        <v>-2163599.3384234137</v>
      </c>
      <c r="H9" s="383">
        <v>10</v>
      </c>
      <c r="I9" s="382">
        <f>G9/H9</f>
        <v>-216359.93384234136</v>
      </c>
      <c r="J9" s="384">
        <f>+I9/12</f>
        <v>-18029.994486861779</v>
      </c>
      <c r="L9" s="384"/>
      <c r="M9" s="406"/>
    </row>
    <row r="10" spans="1:13" x14ac:dyDescent="0.25">
      <c r="A10" s="45"/>
      <c r="B10" s="45"/>
      <c r="C10" s="45"/>
      <c r="G10" s="45"/>
      <c r="H10" s="45"/>
      <c r="I10" s="45"/>
      <c r="J10" s="45"/>
      <c r="L10" s="384"/>
      <c r="M10" s="45"/>
    </row>
    <row r="11" spans="1:13" x14ac:dyDescent="0.25">
      <c r="A11" s="45" t="s">
        <v>365</v>
      </c>
      <c r="B11" s="45"/>
      <c r="C11" s="45"/>
      <c r="G11" s="382">
        <f>SUM(G5:G9)</f>
        <v>4863945.3255003355</v>
      </c>
      <c r="H11" s="45"/>
      <c r="I11" s="382">
        <f>SUM(I5:I9)</f>
        <v>4801.3714450906846</v>
      </c>
      <c r="J11" s="384">
        <f>+I11/12</f>
        <v>400.1142870908904</v>
      </c>
      <c r="L11" s="384"/>
      <c r="M11" s="45"/>
    </row>
    <row r="12" spans="1:13" x14ac:dyDescent="0.25">
      <c r="A12" s="45"/>
      <c r="B12" s="45"/>
      <c r="C12" s="45"/>
      <c r="D12" s="45"/>
      <c r="E12" s="389" t="s">
        <v>2123</v>
      </c>
      <c r="F12" s="45"/>
      <c r="G12" s="45"/>
      <c r="L12" s="45"/>
      <c r="M12" s="45"/>
    </row>
    <row r="13" spans="1:13" x14ac:dyDescent="0.25">
      <c r="A13" s="45"/>
      <c r="B13" s="45"/>
      <c r="C13" s="45"/>
      <c r="E13" s="390">
        <f>+F5</f>
        <v>2019</v>
      </c>
      <c r="F13" s="389"/>
      <c r="G13" s="45"/>
      <c r="J13" s="407"/>
      <c r="K13" s="407"/>
      <c r="L13" s="391"/>
      <c r="M13" s="45"/>
    </row>
    <row r="14" spans="1:13" x14ac:dyDescent="0.25">
      <c r="A14" s="392" t="s">
        <v>1023</v>
      </c>
      <c r="B14" s="45"/>
      <c r="C14" s="45"/>
      <c r="D14" s="393" t="s">
        <v>2125</v>
      </c>
      <c r="E14" s="394">
        <f>VLOOKUP(E13,$B$19:$E$95,4,0)-VLOOKUP(E13,$B$19:$E$95,3,0)</f>
        <v>-400.1142870914191</v>
      </c>
      <c r="F14" s="394"/>
      <c r="G14" s="45"/>
      <c r="J14" s="45"/>
      <c r="K14" s="45"/>
      <c r="L14" s="391"/>
      <c r="M14" s="45"/>
    </row>
    <row r="15" spans="1:13" x14ac:dyDescent="0.25">
      <c r="A15" s="392" t="s">
        <v>2145</v>
      </c>
      <c r="B15" s="45"/>
      <c r="C15" s="45"/>
      <c r="D15" s="393" t="s">
        <v>2124</v>
      </c>
      <c r="E15" s="384">
        <f>-E14</f>
        <v>400.1142870914191</v>
      </c>
      <c r="F15" s="384"/>
      <c r="G15" s="45"/>
      <c r="J15" s="45"/>
      <c r="K15" s="45"/>
      <c r="L15" s="45"/>
      <c r="M15" s="45"/>
    </row>
    <row r="16" spans="1:13" x14ac:dyDescent="0.25">
      <c r="A16" s="45"/>
      <c r="B16" s="45"/>
      <c r="C16" s="45"/>
      <c r="D16" s="45"/>
      <c r="E16" s="45"/>
      <c r="F16" s="45"/>
      <c r="G16" s="45"/>
      <c r="J16" s="45"/>
      <c r="K16" s="45"/>
      <c r="L16" s="391"/>
      <c r="M16" s="45"/>
    </row>
    <row r="18" spans="1:18" x14ac:dyDescent="0.25">
      <c r="D18" s="395" t="s">
        <v>2126</v>
      </c>
      <c r="E18" s="395" t="s">
        <v>2127</v>
      </c>
      <c r="F18" s="395" t="s">
        <v>2128</v>
      </c>
      <c r="G18" s="395" t="s">
        <v>2129</v>
      </c>
      <c r="H18" s="395" t="s">
        <v>2130</v>
      </c>
      <c r="I18" s="395" t="s">
        <v>2131</v>
      </c>
      <c r="J18" s="395" t="s">
        <v>2132</v>
      </c>
      <c r="K18" s="395" t="s">
        <v>2133</v>
      </c>
      <c r="L18" s="395" t="s">
        <v>2134</v>
      </c>
      <c r="M18" s="395" t="s">
        <v>2135</v>
      </c>
      <c r="N18" s="395" t="s">
        <v>2136</v>
      </c>
      <c r="O18" s="395" t="s">
        <v>2137</v>
      </c>
    </row>
    <row r="19" spans="1:18" s="80" customFormat="1" x14ac:dyDescent="0.25">
      <c r="A19" s="80">
        <v>1</v>
      </c>
      <c r="B19" s="80">
        <v>2018</v>
      </c>
      <c r="C19" s="396">
        <f>HLOOKUP(B19,'FN Combined ARAM Summary'!$A$5:$CJ$14,8,0)</f>
        <v>67541.029071304889</v>
      </c>
      <c r="D19" s="397">
        <f>+G11-($C19/12)-$J$7-$J$9</f>
        <v>4863759.7612600317</v>
      </c>
      <c r="E19" s="397">
        <f>+D19-($C19/12)-$J$7-$J$9</f>
        <v>4863574.1970197279</v>
      </c>
      <c r="F19" s="397">
        <f t="shared" ref="F19:O19" si="0">+E19-($C19/12)-$J$7-$J$9</f>
        <v>4863388.6327794241</v>
      </c>
      <c r="G19" s="397">
        <f t="shared" si="0"/>
        <v>4863203.0685391203</v>
      </c>
      <c r="H19" s="397">
        <f t="shared" si="0"/>
        <v>4863017.5042988164</v>
      </c>
      <c r="I19" s="397">
        <f t="shared" si="0"/>
        <v>4862831.9400585126</v>
      </c>
      <c r="J19" s="397">
        <f t="shared" si="0"/>
        <v>4862646.3758182088</v>
      </c>
      <c r="K19" s="397">
        <f t="shared" si="0"/>
        <v>4862460.811577905</v>
      </c>
      <c r="L19" s="397">
        <f t="shared" si="0"/>
        <v>4862275.2473376011</v>
      </c>
      <c r="M19" s="397">
        <f t="shared" si="0"/>
        <v>4862089.6830972973</v>
      </c>
      <c r="N19" s="397">
        <f t="shared" si="0"/>
        <v>4861904.1188569935</v>
      </c>
      <c r="O19" s="397">
        <f t="shared" si="0"/>
        <v>4861718.5546166897</v>
      </c>
      <c r="Q19" s="397">
        <f>O19-G11</f>
        <v>-2226.7708836458623</v>
      </c>
      <c r="R19" s="80" t="s">
        <v>2143</v>
      </c>
    </row>
    <row r="20" spans="1:18" x14ac:dyDescent="0.25">
      <c r="A20" s="340">
        <v>2</v>
      </c>
      <c r="B20" s="340">
        <v>2019</v>
      </c>
      <c r="C20" s="408">
        <f>HLOOKUP(B20,'FN Combined ARAM Summary'!$A$5:$CJ$14,8,0)</f>
        <v>70115.629632753902</v>
      </c>
      <c r="D20" s="399">
        <f>+O19-($C20/12)-$J$7-$J$9</f>
        <v>4861318.4403295983</v>
      </c>
      <c r="E20" s="399">
        <f t="shared" ref="E20:O28" si="1">+D20-($C20/12)-$J$7-$J$9</f>
        <v>4860918.3260425068</v>
      </c>
      <c r="F20" s="399">
        <f t="shared" si="1"/>
        <v>4860518.2117554154</v>
      </c>
      <c r="G20" s="399">
        <f t="shared" si="1"/>
        <v>4860118.097468324</v>
      </c>
      <c r="H20" s="399">
        <f t="shared" si="1"/>
        <v>4859717.9831812326</v>
      </c>
      <c r="I20" s="399">
        <f t="shared" si="1"/>
        <v>4859317.8688941412</v>
      </c>
      <c r="J20" s="399">
        <f t="shared" si="1"/>
        <v>4858917.7546070497</v>
      </c>
      <c r="K20" s="399">
        <f t="shared" si="1"/>
        <v>4858517.6403199583</v>
      </c>
      <c r="L20" s="399">
        <f t="shared" si="1"/>
        <v>4858117.5260328669</v>
      </c>
      <c r="M20" s="399">
        <f t="shared" si="1"/>
        <v>4857717.4117457755</v>
      </c>
      <c r="N20" s="399">
        <f t="shared" si="1"/>
        <v>4857317.2974586841</v>
      </c>
      <c r="O20" s="399">
        <f t="shared" si="1"/>
        <v>4856917.1831715927</v>
      </c>
      <c r="Q20" s="399"/>
    </row>
    <row r="21" spans="1:18" x14ac:dyDescent="0.25">
      <c r="A21" s="340">
        <v>3</v>
      </c>
      <c r="B21" s="340">
        <v>2020</v>
      </c>
      <c r="C21" s="408">
        <f>HLOOKUP(B21,'FN Combined ARAM Summary'!$A$5:$CJ$14,8,0)</f>
        <v>74325.198250876041</v>
      </c>
      <c r="D21" s="399">
        <f>+O20-($C21/12)-$J$7-$J$9</f>
        <v>4856166.271499658</v>
      </c>
      <c r="E21" s="399">
        <f t="shared" si="1"/>
        <v>4855415.3598277234</v>
      </c>
      <c r="F21" s="399">
        <f t="shared" si="1"/>
        <v>4854664.4481557887</v>
      </c>
      <c r="G21" s="399">
        <f t="shared" si="1"/>
        <v>4853913.5364838541</v>
      </c>
      <c r="H21" s="399">
        <f t="shared" si="1"/>
        <v>4853162.6248119194</v>
      </c>
      <c r="I21" s="399">
        <f t="shared" si="1"/>
        <v>4852411.7131399848</v>
      </c>
      <c r="J21" s="399">
        <f t="shared" si="1"/>
        <v>4851660.8014680501</v>
      </c>
      <c r="K21" s="399">
        <f t="shared" si="1"/>
        <v>4850909.8897961155</v>
      </c>
      <c r="L21" s="399">
        <f t="shared" si="1"/>
        <v>4850158.9781241808</v>
      </c>
      <c r="M21" s="399">
        <f t="shared" si="1"/>
        <v>4849408.0664522462</v>
      </c>
      <c r="N21" s="399">
        <f t="shared" si="1"/>
        <v>4848657.1547803115</v>
      </c>
      <c r="O21" s="399">
        <f t="shared" si="1"/>
        <v>4847906.2431083769</v>
      </c>
      <c r="Q21" s="399"/>
    </row>
    <row r="22" spans="1:18" x14ac:dyDescent="0.25">
      <c r="A22" s="340">
        <v>4</v>
      </c>
      <c r="B22" s="340">
        <v>2021</v>
      </c>
      <c r="C22" s="408">
        <f>HLOOKUP(B22,'FN Combined ARAM Summary'!$A$5:$CJ$14,8,0)</f>
        <v>82495.542879408778</v>
      </c>
      <c r="D22" s="399">
        <f t="shared" ref="D22:D28" si="2">+O21-($C22/12)-$J$7-$J$9</f>
        <v>4846474.469384064</v>
      </c>
      <c r="E22" s="399">
        <f t="shared" si="1"/>
        <v>4845042.6956597511</v>
      </c>
      <c r="F22" s="399">
        <f t="shared" si="1"/>
        <v>4843610.9219354382</v>
      </c>
      <c r="G22" s="399">
        <f t="shared" si="1"/>
        <v>4842179.1482111253</v>
      </c>
      <c r="H22" s="399">
        <f t="shared" si="1"/>
        <v>4840747.3744868124</v>
      </c>
      <c r="I22" s="399">
        <f t="shared" si="1"/>
        <v>4839315.6007624995</v>
      </c>
      <c r="J22" s="399">
        <f t="shared" si="1"/>
        <v>4837883.8270381866</v>
      </c>
      <c r="K22" s="399">
        <f t="shared" si="1"/>
        <v>4836452.0533138737</v>
      </c>
      <c r="L22" s="399">
        <f t="shared" si="1"/>
        <v>4835020.2795895608</v>
      </c>
      <c r="M22" s="399">
        <f t="shared" si="1"/>
        <v>4833588.5058652479</v>
      </c>
      <c r="N22" s="399">
        <f t="shared" si="1"/>
        <v>4832156.732140935</v>
      </c>
      <c r="O22" s="399">
        <f t="shared" si="1"/>
        <v>4830724.9584166221</v>
      </c>
    </row>
    <row r="23" spans="1:18" s="45" customFormat="1" x14ac:dyDescent="0.25">
      <c r="A23" s="45">
        <v>5</v>
      </c>
      <c r="B23" s="45">
        <v>2022</v>
      </c>
      <c r="C23" s="408">
        <f>HLOOKUP(B23,'FN Combined ARAM Summary'!$A$5:$CJ$14,8,0)</f>
        <v>94432.403626801271</v>
      </c>
      <c r="D23" s="391">
        <f t="shared" si="2"/>
        <v>4828298.4462966938</v>
      </c>
      <c r="E23" s="391">
        <f t="shared" si="1"/>
        <v>4825871.9341767654</v>
      </c>
      <c r="F23" s="391">
        <f t="shared" si="1"/>
        <v>4823445.422056837</v>
      </c>
      <c r="G23" s="391">
        <f t="shared" si="1"/>
        <v>4821018.9099369086</v>
      </c>
      <c r="H23" s="391">
        <f t="shared" si="1"/>
        <v>4818592.3978169803</v>
      </c>
      <c r="I23" s="391">
        <f t="shared" si="1"/>
        <v>4816165.8856970519</v>
      </c>
      <c r="J23" s="391">
        <f t="shared" si="1"/>
        <v>4813739.3735771235</v>
      </c>
      <c r="K23" s="391">
        <f t="shared" si="1"/>
        <v>4811312.8614571951</v>
      </c>
      <c r="L23" s="391">
        <f t="shared" si="1"/>
        <v>4808886.3493372668</v>
      </c>
      <c r="M23" s="391">
        <f t="shared" si="1"/>
        <v>4806459.8372173384</v>
      </c>
      <c r="N23" s="391">
        <f t="shared" si="1"/>
        <v>4804033.32509741</v>
      </c>
      <c r="O23" s="391">
        <f t="shared" si="1"/>
        <v>4801606.8129774816</v>
      </c>
    </row>
    <row r="24" spans="1:18" x14ac:dyDescent="0.25">
      <c r="A24" s="340">
        <v>6</v>
      </c>
      <c r="B24" s="340">
        <v>2023</v>
      </c>
      <c r="C24" s="408">
        <f>HLOOKUP(B24,'FN Combined ARAM Summary'!$A$5:$CJ$14,8,0)</f>
        <v>116354.48700649763</v>
      </c>
      <c r="D24" s="391">
        <f t="shared" si="2"/>
        <v>4797353.4605759121</v>
      </c>
      <c r="E24" s="391">
        <f t="shared" si="1"/>
        <v>4793100.1081743427</v>
      </c>
      <c r="F24" s="391">
        <f t="shared" si="1"/>
        <v>4788846.7557727732</v>
      </c>
      <c r="G24" s="391">
        <f t="shared" si="1"/>
        <v>4784593.4033712037</v>
      </c>
      <c r="H24" s="391">
        <f t="shared" si="1"/>
        <v>4780340.0509696342</v>
      </c>
      <c r="I24" s="391">
        <f t="shared" si="1"/>
        <v>4776086.6985680647</v>
      </c>
      <c r="J24" s="391">
        <f t="shared" si="1"/>
        <v>4771833.3461664952</v>
      </c>
      <c r="K24" s="391">
        <f t="shared" si="1"/>
        <v>4767579.9937649257</v>
      </c>
      <c r="L24" s="391">
        <f t="shared" si="1"/>
        <v>4763326.6413633563</v>
      </c>
      <c r="M24" s="391">
        <f t="shared" si="1"/>
        <v>4759073.2889617868</v>
      </c>
      <c r="N24" s="391">
        <f t="shared" si="1"/>
        <v>4754819.9365602173</v>
      </c>
      <c r="O24" s="391">
        <f t="shared" si="1"/>
        <v>4750566.5841586478</v>
      </c>
    </row>
    <row r="25" spans="1:18" x14ac:dyDescent="0.25">
      <c r="A25" s="340">
        <v>7</v>
      </c>
      <c r="B25" s="340">
        <v>2024</v>
      </c>
      <c r="C25" s="408">
        <f>HLOOKUP(B25,'FN Combined ARAM Summary'!$A$5:$CJ$14,8,0)</f>
        <v>123293.19983635342</v>
      </c>
      <c r="D25" s="391">
        <f t="shared" si="2"/>
        <v>4745735.0056879232</v>
      </c>
      <c r="E25" s="391">
        <f t="shared" si="1"/>
        <v>4740903.4272171985</v>
      </c>
      <c r="F25" s="391">
        <f t="shared" si="1"/>
        <v>4736071.8487464739</v>
      </c>
      <c r="G25" s="391">
        <f t="shared" si="1"/>
        <v>4731240.2702757493</v>
      </c>
      <c r="H25" s="391">
        <f t="shared" si="1"/>
        <v>4726408.6918050246</v>
      </c>
      <c r="I25" s="391">
        <f t="shared" si="1"/>
        <v>4721577.1133343</v>
      </c>
      <c r="J25" s="391">
        <f t="shared" si="1"/>
        <v>4716745.5348635754</v>
      </c>
      <c r="K25" s="391">
        <f t="shared" si="1"/>
        <v>4711913.9563928507</v>
      </c>
      <c r="L25" s="391">
        <f t="shared" si="1"/>
        <v>4707082.3779221261</v>
      </c>
      <c r="M25" s="391">
        <f t="shared" si="1"/>
        <v>4702250.7994514015</v>
      </c>
      <c r="N25" s="391">
        <f t="shared" si="1"/>
        <v>4697419.2209806768</v>
      </c>
      <c r="O25" s="391">
        <f t="shared" si="1"/>
        <v>4692587.6425099522</v>
      </c>
    </row>
    <row r="26" spans="1:18" x14ac:dyDescent="0.25">
      <c r="A26" s="340">
        <v>8</v>
      </c>
      <c r="B26" s="340">
        <v>2025</v>
      </c>
      <c r="C26" s="408">
        <f>HLOOKUP(B26,'FN Combined ARAM Summary'!$A$5:$CJ$14,8,0)</f>
        <v>127986.75188252324</v>
      </c>
      <c r="D26" s="391">
        <f t="shared" si="2"/>
        <v>4687364.9347020471</v>
      </c>
      <c r="E26" s="391">
        <f t="shared" si="1"/>
        <v>4682142.2268941421</v>
      </c>
      <c r="F26" s="391">
        <f t="shared" si="1"/>
        <v>4676919.5190862371</v>
      </c>
      <c r="G26" s="391">
        <f t="shared" si="1"/>
        <v>4671696.811278332</v>
      </c>
      <c r="H26" s="391">
        <f t="shared" si="1"/>
        <v>4666474.103470427</v>
      </c>
      <c r="I26" s="391">
        <f t="shared" si="1"/>
        <v>4661251.3956625219</v>
      </c>
      <c r="J26" s="391">
        <f t="shared" si="1"/>
        <v>4656028.6878546169</v>
      </c>
      <c r="K26" s="391">
        <f t="shared" si="1"/>
        <v>4650805.9800467119</v>
      </c>
      <c r="L26" s="391">
        <f t="shared" si="1"/>
        <v>4645583.2722388068</v>
      </c>
      <c r="M26" s="391">
        <f t="shared" si="1"/>
        <v>4640360.5644309018</v>
      </c>
      <c r="N26" s="391">
        <f t="shared" si="1"/>
        <v>4635137.8566229967</v>
      </c>
      <c r="O26" s="391">
        <f t="shared" si="1"/>
        <v>4629915.1488150917</v>
      </c>
    </row>
    <row r="27" spans="1:18" x14ac:dyDescent="0.25">
      <c r="A27" s="340">
        <v>9</v>
      </c>
      <c r="B27" s="340">
        <v>2026</v>
      </c>
      <c r="C27" s="408">
        <f>HLOOKUP(B27,'FN Combined ARAM Summary'!$A$5:$CJ$14,8,0)</f>
        <v>125944.30891845468</v>
      </c>
      <c r="D27" s="391">
        <f t="shared" si="2"/>
        <v>4624862.6445875252</v>
      </c>
      <c r="E27" s="391">
        <f t="shared" si="1"/>
        <v>4619810.1403599586</v>
      </c>
      <c r="F27" s="391">
        <f t="shared" si="1"/>
        <v>4614757.6361323921</v>
      </c>
      <c r="G27" s="391">
        <f t="shared" si="1"/>
        <v>4609705.1319048256</v>
      </c>
      <c r="H27" s="391">
        <f t="shared" si="1"/>
        <v>4604652.627677259</v>
      </c>
      <c r="I27" s="391">
        <f t="shared" si="1"/>
        <v>4599600.1234496925</v>
      </c>
      <c r="J27" s="391">
        <f t="shared" si="1"/>
        <v>4594547.619222126</v>
      </c>
      <c r="K27" s="391">
        <f t="shared" si="1"/>
        <v>4589495.1149945594</v>
      </c>
      <c r="L27" s="391">
        <f t="shared" si="1"/>
        <v>4584442.6107669929</v>
      </c>
      <c r="M27" s="391">
        <f t="shared" si="1"/>
        <v>4579390.1065394264</v>
      </c>
      <c r="N27" s="391">
        <f t="shared" si="1"/>
        <v>4574337.6023118598</v>
      </c>
      <c r="O27" s="391">
        <f t="shared" si="1"/>
        <v>4569285.0980842933</v>
      </c>
    </row>
    <row r="28" spans="1:18" ht="15.75" thickBot="1" x14ac:dyDescent="0.3">
      <c r="A28" s="400">
        <v>10</v>
      </c>
      <c r="B28" s="400">
        <v>2027</v>
      </c>
      <c r="C28" s="409">
        <f>HLOOKUP(B28,'FN Combined ARAM Summary'!$A$5:$CJ$14,8,0)</f>
        <v>123064.38249278197</v>
      </c>
      <c r="D28" s="402">
        <f t="shared" si="2"/>
        <v>4564472.5877255332</v>
      </c>
      <c r="E28" s="402">
        <f t="shared" si="1"/>
        <v>4559660.077366773</v>
      </c>
      <c r="F28" s="402">
        <f t="shared" si="1"/>
        <v>4554847.5670080129</v>
      </c>
      <c r="G28" s="402">
        <f t="shared" si="1"/>
        <v>4550035.0566492528</v>
      </c>
      <c r="H28" s="402">
        <f t="shared" si="1"/>
        <v>4545222.5462904926</v>
      </c>
      <c r="I28" s="402">
        <f t="shared" si="1"/>
        <v>4540410.0359317325</v>
      </c>
      <c r="J28" s="402">
        <f t="shared" si="1"/>
        <v>4535597.5255729724</v>
      </c>
      <c r="K28" s="402">
        <f t="shared" si="1"/>
        <v>4530785.0152142122</v>
      </c>
      <c r="L28" s="402">
        <f t="shared" si="1"/>
        <v>4525972.5048554521</v>
      </c>
      <c r="M28" s="402">
        <f t="shared" si="1"/>
        <v>4521159.994496692</v>
      </c>
      <c r="N28" s="402">
        <f t="shared" si="1"/>
        <v>4516347.4841379318</v>
      </c>
      <c r="O28" s="402">
        <f t="shared" si="1"/>
        <v>4511534.9737791717</v>
      </c>
    </row>
    <row r="29" spans="1:18" x14ac:dyDescent="0.25">
      <c r="A29" s="340">
        <v>11</v>
      </c>
      <c r="B29" s="340">
        <v>2028</v>
      </c>
      <c r="C29" s="408">
        <f>HLOOKUP(B29,'FN Combined ARAM Summary'!$A$5:$CJ$14,8,0)</f>
        <v>120636.27985375986</v>
      </c>
      <c r="D29" s="399">
        <f>+O28-($C29/12)</f>
        <v>4501481.9504580246</v>
      </c>
      <c r="E29" s="391">
        <f>+D29-($C29/12)</f>
        <v>4491428.9271368776</v>
      </c>
      <c r="F29" s="391">
        <f>+E29-($C29/12)</f>
        <v>4481375.9038157305</v>
      </c>
      <c r="G29" s="391">
        <f>+F29-($C29/12)</f>
        <v>4471322.8804945834</v>
      </c>
      <c r="H29" s="391">
        <f t="shared" ref="H29:O29" si="3">+G29-($C29/12)</f>
        <v>4461269.8571734363</v>
      </c>
      <c r="I29" s="391">
        <f t="shared" si="3"/>
        <v>4451216.8338522892</v>
      </c>
      <c r="J29" s="391">
        <f t="shared" si="3"/>
        <v>4441163.8105311422</v>
      </c>
      <c r="K29" s="391">
        <f t="shared" si="3"/>
        <v>4431110.7872099951</v>
      </c>
      <c r="L29" s="391">
        <f t="shared" si="3"/>
        <v>4421057.763888848</v>
      </c>
      <c r="M29" s="391">
        <f t="shared" si="3"/>
        <v>4411004.7405677009</v>
      </c>
      <c r="N29" s="391">
        <f t="shared" si="3"/>
        <v>4400951.7172465539</v>
      </c>
      <c r="O29" s="391">
        <f t="shared" si="3"/>
        <v>4390898.6939254068</v>
      </c>
    </row>
    <row r="30" spans="1:18" x14ac:dyDescent="0.25">
      <c r="A30" s="340">
        <v>12</v>
      </c>
      <c r="B30" s="340">
        <v>2029</v>
      </c>
      <c r="C30" s="408">
        <f>HLOOKUP(B30,'FN Combined ARAM Summary'!$A$5:$CJ$14,8,0)</f>
        <v>118533.54633886355</v>
      </c>
      <c r="D30" s="399">
        <f t="shared" ref="D30:D93" si="4">+O29-($C30/12)</f>
        <v>4381020.8983971681</v>
      </c>
      <c r="E30" s="391">
        <f t="shared" ref="E30:O45" si="5">+D30-($C30/12)</f>
        <v>4371143.1028689295</v>
      </c>
      <c r="F30" s="391">
        <f t="shared" si="5"/>
        <v>4361265.3073406909</v>
      </c>
      <c r="G30" s="391">
        <f t="shared" si="5"/>
        <v>4351387.5118124522</v>
      </c>
      <c r="H30" s="391">
        <f t="shared" si="5"/>
        <v>4341509.7162842136</v>
      </c>
      <c r="I30" s="391">
        <f t="shared" si="5"/>
        <v>4331631.9207559749</v>
      </c>
      <c r="J30" s="391">
        <f t="shared" si="5"/>
        <v>4321754.1252277363</v>
      </c>
      <c r="K30" s="391">
        <f t="shared" si="5"/>
        <v>4311876.3296994977</v>
      </c>
      <c r="L30" s="391">
        <f t="shared" si="5"/>
        <v>4301998.534171259</v>
      </c>
      <c r="M30" s="391">
        <f t="shared" si="5"/>
        <v>4292120.7386430204</v>
      </c>
      <c r="N30" s="391">
        <f t="shared" si="5"/>
        <v>4282242.9431147818</v>
      </c>
      <c r="O30" s="391">
        <f t="shared" si="5"/>
        <v>4272365.1475865431</v>
      </c>
    </row>
    <row r="31" spans="1:18" x14ac:dyDescent="0.25">
      <c r="A31" s="340">
        <v>13</v>
      </c>
      <c r="B31" s="340">
        <v>2030</v>
      </c>
      <c r="C31" s="408">
        <f>HLOOKUP(B31,'FN Combined ARAM Summary'!$A$5:$CJ$14,8,0)</f>
        <v>117146.31032695161</v>
      </c>
      <c r="D31" s="399">
        <f t="shared" si="4"/>
        <v>4262602.9550592974</v>
      </c>
      <c r="E31" s="391">
        <f t="shared" si="5"/>
        <v>4252840.7625320517</v>
      </c>
      <c r="F31" s="391">
        <f t="shared" si="5"/>
        <v>4243078.5700048059</v>
      </c>
      <c r="G31" s="391">
        <f t="shared" si="5"/>
        <v>4233316.3774775602</v>
      </c>
      <c r="H31" s="391">
        <f t="shared" si="5"/>
        <v>4223554.1849503145</v>
      </c>
      <c r="I31" s="391">
        <f t="shared" si="5"/>
        <v>4213791.9924230687</v>
      </c>
      <c r="J31" s="391">
        <f t="shared" si="5"/>
        <v>4204029.799895823</v>
      </c>
      <c r="K31" s="391">
        <f t="shared" si="5"/>
        <v>4194267.6073685768</v>
      </c>
      <c r="L31" s="391">
        <f t="shared" si="5"/>
        <v>4184505.4148413306</v>
      </c>
      <c r="M31" s="391">
        <f t="shared" si="5"/>
        <v>4174743.2223140844</v>
      </c>
      <c r="N31" s="391">
        <f t="shared" si="5"/>
        <v>4164981.0297868382</v>
      </c>
      <c r="O31" s="391">
        <f t="shared" si="5"/>
        <v>4155218.837259592</v>
      </c>
    </row>
    <row r="32" spans="1:18" x14ac:dyDescent="0.25">
      <c r="A32" s="340">
        <v>14</v>
      </c>
      <c r="B32" s="340">
        <v>2031</v>
      </c>
      <c r="C32" s="408">
        <f>HLOOKUP(B32,'FN Combined ARAM Summary'!$A$5:$CJ$14,8,0)</f>
        <v>115567.51255109994</v>
      </c>
      <c r="D32" s="399">
        <f t="shared" si="4"/>
        <v>4145588.2112136669</v>
      </c>
      <c r="E32" s="391">
        <f t="shared" si="5"/>
        <v>4135957.5851677419</v>
      </c>
      <c r="F32" s="391">
        <f t="shared" si="5"/>
        <v>4126326.9591218168</v>
      </c>
      <c r="G32" s="391">
        <f t="shared" si="5"/>
        <v>4116696.3330758917</v>
      </c>
      <c r="H32" s="391">
        <f t="shared" si="5"/>
        <v>4107065.7070299666</v>
      </c>
      <c r="I32" s="391">
        <f t="shared" si="5"/>
        <v>4097435.0809840416</v>
      </c>
      <c r="J32" s="391">
        <f t="shared" si="5"/>
        <v>4087804.4549381165</v>
      </c>
      <c r="K32" s="391">
        <f t="shared" si="5"/>
        <v>4078173.8288921914</v>
      </c>
      <c r="L32" s="391">
        <f t="shared" si="5"/>
        <v>4068543.2028462663</v>
      </c>
      <c r="M32" s="391">
        <f t="shared" si="5"/>
        <v>4058912.5768003413</v>
      </c>
      <c r="N32" s="391">
        <f t="shared" si="5"/>
        <v>4049281.9507544162</v>
      </c>
      <c r="O32" s="391">
        <f t="shared" si="5"/>
        <v>4039651.3247084911</v>
      </c>
    </row>
    <row r="33" spans="1:15" x14ac:dyDescent="0.25">
      <c r="A33" s="340">
        <v>15</v>
      </c>
      <c r="B33" s="340">
        <v>2032</v>
      </c>
      <c r="C33" s="408">
        <f>HLOOKUP(B33,'FN Combined ARAM Summary'!$A$5:$CJ$14,8,0)</f>
        <v>113149.75306506391</v>
      </c>
      <c r="D33" s="399">
        <f t="shared" si="4"/>
        <v>4030222.1786197359</v>
      </c>
      <c r="E33" s="391">
        <f t="shared" si="5"/>
        <v>4020793.0325309807</v>
      </c>
      <c r="F33" s="391">
        <f t="shared" si="5"/>
        <v>4011363.8864422254</v>
      </c>
      <c r="G33" s="391">
        <f t="shared" si="5"/>
        <v>4001934.7403534702</v>
      </c>
      <c r="H33" s="391">
        <f t="shared" si="5"/>
        <v>3992505.594264715</v>
      </c>
      <c r="I33" s="391">
        <f t="shared" si="5"/>
        <v>3983076.4481759598</v>
      </c>
      <c r="J33" s="391">
        <f t="shared" si="5"/>
        <v>3973647.3020872045</v>
      </c>
      <c r="K33" s="391">
        <f t="shared" si="5"/>
        <v>3964218.1559984493</v>
      </c>
      <c r="L33" s="391">
        <f t="shared" si="5"/>
        <v>3954789.0099096941</v>
      </c>
      <c r="M33" s="391">
        <f t="shared" si="5"/>
        <v>3945359.8638209389</v>
      </c>
      <c r="N33" s="391">
        <f t="shared" si="5"/>
        <v>3935930.7177321836</v>
      </c>
      <c r="O33" s="391">
        <f t="shared" si="5"/>
        <v>3926501.5716434284</v>
      </c>
    </row>
    <row r="34" spans="1:15" x14ac:dyDescent="0.25">
      <c r="A34" s="340">
        <v>16</v>
      </c>
      <c r="B34" s="340">
        <v>2033</v>
      </c>
      <c r="C34" s="408">
        <f>HLOOKUP(B34,'FN Combined ARAM Summary'!$A$5:$CJ$14,8,0)</f>
        <v>119889.21747961879</v>
      </c>
      <c r="D34" s="399">
        <f t="shared" si="4"/>
        <v>3916510.8035201267</v>
      </c>
      <c r="E34" s="391">
        <f t="shared" si="5"/>
        <v>3906520.0353968251</v>
      </c>
      <c r="F34" s="391">
        <f t="shared" si="5"/>
        <v>3896529.2672735234</v>
      </c>
      <c r="G34" s="391">
        <f t="shared" si="5"/>
        <v>3886538.4991502217</v>
      </c>
      <c r="H34" s="391">
        <f t="shared" si="5"/>
        <v>3876547.73102692</v>
      </c>
      <c r="I34" s="391">
        <f t="shared" si="5"/>
        <v>3866556.9629036183</v>
      </c>
      <c r="J34" s="391">
        <f t="shared" si="5"/>
        <v>3856566.1947803167</v>
      </c>
      <c r="K34" s="391">
        <f t="shared" si="5"/>
        <v>3846575.426657015</v>
      </c>
      <c r="L34" s="391">
        <f t="shared" si="5"/>
        <v>3836584.6585337133</v>
      </c>
      <c r="M34" s="391">
        <f t="shared" si="5"/>
        <v>3826593.8904104116</v>
      </c>
      <c r="N34" s="391">
        <f t="shared" si="5"/>
        <v>3816603.12228711</v>
      </c>
      <c r="O34" s="391">
        <f t="shared" si="5"/>
        <v>3806612.3541638083</v>
      </c>
    </row>
    <row r="35" spans="1:15" x14ac:dyDescent="0.25">
      <c r="A35" s="340">
        <v>17</v>
      </c>
      <c r="B35" s="340">
        <v>2034</v>
      </c>
      <c r="C35" s="408">
        <f>HLOOKUP(B35,'FN Combined ARAM Summary'!$A$5:$CJ$14,8,0)</f>
        <v>133976.02409956616</v>
      </c>
      <c r="D35" s="399">
        <f t="shared" si="4"/>
        <v>3795447.6854888443</v>
      </c>
      <c r="E35" s="391">
        <f t="shared" si="5"/>
        <v>3784283.0168138803</v>
      </c>
      <c r="F35" s="391">
        <f t="shared" si="5"/>
        <v>3773118.3481389163</v>
      </c>
      <c r="G35" s="391">
        <f t="shared" si="5"/>
        <v>3761953.6794639523</v>
      </c>
      <c r="H35" s="391">
        <f t="shared" si="5"/>
        <v>3750789.0107889883</v>
      </c>
      <c r="I35" s="391">
        <f t="shared" si="5"/>
        <v>3739624.3421140243</v>
      </c>
      <c r="J35" s="391">
        <f t="shared" si="5"/>
        <v>3728459.6734390603</v>
      </c>
      <c r="K35" s="391">
        <f t="shared" si="5"/>
        <v>3717295.0047640963</v>
      </c>
      <c r="L35" s="391">
        <f t="shared" si="5"/>
        <v>3706130.3360891324</v>
      </c>
      <c r="M35" s="391">
        <f t="shared" si="5"/>
        <v>3694965.6674141684</v>
      </c>
      <c r="N35" s="391">
        <f t="shared" si="5"/>
        <v>3683800.9987392044</v>
      </c>
      <c r="O35" s="391">
        <f t="shared" si="5"/>
        <v>3672636.3300642404</v>
      </c>
    </row>
    <row r="36" spans="1:15" x14ac:dyDescent="0.25">
      <c r="A36" s="340">
        <v>18</v>
      </c>
      <c r="B36" s="340">
        <v>2035</v>
      </c>
      <c r="C36" s="408">
        <f>HLOOKUP(B36,'FN Combined ARAM Summary'!$A$5:$CJ$14,8,0)</f>
        <v>144293.25881861226</v>
      </c>
      <c r="D36" s="399">
        <f t="shared" si="4"/>
        <v>3660611.8918293561</v>
      </c>
      <c r="E36" s="391">
        <f t="shared" si="5"/>
        <v>3648587.4535944718</v>
      </c>
      <c r="F36" s="391">
        <f t="shared" si="5"/>
        <v>3636563.0153595875</v>
      </c>
      <c r="G36" s="391">
        <f t="shared" si="5"/>
        <v>3624538.5771247032</v>
      </c>
      <c r="H36" s="391">
        <f t="shared" si="5"/>
        <v>3612514.1388898189</v>
      </c>
      <c r="I36" s="391">
        <f t="shared" si="5"/>
        <v>3600489.7006549346</v>
      </c>
      <c r="J36" s="391">
        <f t="shared" si="5"/>
        <v>3588465.2624200503</v>
      </c>
      <c r="K36" s="391">
        <f t="shared" si="5"/>
        <v>3576440.824185166</v>
      </c>
      <c r="L36" s="391">
        <f t="shared" si="5"/>
        <v>3564416.3859502818</v>
      </c>
      <c r="M36" s="391">
        <f t="shared" si="5"/>
        <v>3552391.9477153975</v>
      </c>
      <c r="N36" s="391">
        <f t="shared" si="5"/>
        <v>3540367.5094805132</v>
      </c>
      <c r="O36" s="391">
        <f t="shared" si="5"/>
        <v>3528343.0712456289</v>
      </c>
    </row>
    <row r="37" spans="1:15" x14ac:dyDescent="0.25">
      <c r="A37" s="340">
        <v>19</v>
      </c>
      <c r="B37" s="340">
        <v>2036</v>
      </c>
      <c r="C37" s="408">
        <f>HLOOKUP(B37,'FN Combined ARAM Summary'!$A$5:$CJ$14,8,0)</f>
        <v>175663.512360489</v>
      </c>
      <c r="D37" s="399">
        <f t="shared" si="4"/>
        <v>3513704.445215588</v>
      </c>
      <c r="E37" s="391">
        <f t="shared" si="5"/>
        <v>3499065.8191855471</v>
      </c>
      <c r="F37" s="391">
        <f t="shared" si="5"/>
        <v>3484427.1931555062</v>
      </c>
      <c r="G37" s="391">
        <f t="shared" si="5"/>
        <v>3469788.5671254653</v>
      </c>
      <c r="H37" s="391">
        <f t="shared" si="5"/>
        <v>3455149.9410954244</v>
      </c>
      <c r="I37" s="391">
        <f t="shared" si="5"/>
        <v>3440511.3150653834</v>
      </c>
      <c r="J37" s="391">
        <f t="shared" si="5"/>
        <v>3425872.6890353425</v>
      </c>
      <c r="K37" s="391">
        <f t="shared" si="5"/>
        <v>3411234.0630053016</v>
      </c>
      <c r="L37" s="391">
        <f t="shared" si="5"/>
        <v>3396595.4369752607</v>
      </c>
      <c r="M37" s="391">
        <f t="shared" si="5"/>
        <v>3381956.8109452198</v>
      </c>
      <c r="N37" s="391">
        <f t="shared" si="5"/>
        <v>3367318.1849151789</v>
      </c>
      <c r="O37" s="391">
        <f t="shared" si="5"/>
        <v>3352679.558885138</v>
      </c>
    </row>
    <row r="38" spans="1:15" x14ac:dyDescent="0.25">
      <c r="A38" s="340">
        <v>20</v>
      </c>
      <c r="B38" s="340">
        <v>2037</v>
      </c>
      <c r="C38" s="408">
        <f>HLOOKUP(B38,'FN Combined ARAM Summary'!$A$5:$CJ$14,8,0)</f>
        <v>194109.13641378609</v>
      </c>
      <c r="D38" s="399">
        <f t="shared" si="4"/>
        <v>3336503.7975173225</v>
      </c>
      <c r="E38" s="391">
        <f t="shared" si="5"/>
        <v>3320328.0361495069</v>
      </c>
      <c r="F38" s="391">
        <f t="shared" si="5"/>
        <v>3304152.2747816914</v>
      </c>
      <c r="G38" s="391">
        <f t="shared" si="5"/>
        <v>3287976.5134138758</v>
      </c>
      <c r="H38" s="391">
        <f t="shared" si="5"/>
        <v>3271800.7520460603</v>
      </c>
      <c r="I38" s="391">
        <f t="shared" si="5"/>
        <v>3255624.9906782447</v>
      </c>
      <c r="J38" s="391">
        <f t="shared" si="5"/>
        <v>3239449.2293104292</v>
      </c>
      <c r="K38" s="391">
        <f t="shared" si="5"/>
        <v>3223273.4679426136</v>
      </c>
      <c r="L38" s="391">
        <f t="shared" si="5"/>
        <v>3207097.7065747981</v>
      </c>
      <c r="M38" s="391">
        <f t="shared" si="5"/>
        <v>3190921.9452069825</v>
      </c>
      <c r="N38" s="391">
        <f t="shared" si="5"/>
        <v>3174746.183839167</v>
      </c>
      <c r="O38" s="391">
        <f t="shared" si="5"/>
        <v>3158570.4224713515</v>
      </c>
    </row>
    <row r="39" spans="1:15" x14ac:dyDescent="0.25">
      <c r="A39" s="340">
        <v>21</v>
      </c>
      <c r="B39" s="340">
        <v>2038</v>
      </c>
      <c r="C39" s="408">
        <f>HLOOKUP(B39,'FN Combined ARAM Summary'!$A$5:$CJ$14,8,0)</f>
        <v>199629.38747599325</v>
      </c>
      <c r="D39" s="399">
        <f t="shared" si="4"/>
        <v>3141934.6401816853</v>
      </c>
      <c r="E39" s="391">
        <f t="shared" si="5"/>
        <v>3125298.8578920192</v>
      </c>
      <c r="F39" s="391">
        <f t="shared" si="5"/>
        <v>3108663.0756023531</v>
      </c>
      <c r="G39" s="391">
        <f t="shared" si="5"/>
        <v>3092027.293312687</v>
      </c>
      <c r="H39" s="391">
        <f t="shared" si="5"/>
        <v>3075391.5110230208</v>
      </c>
      <c r="I39" s="391">
        <f t="shared" si="5"/>
        <v>3058755.7287333547</v>
      </c>
      <c r="J39" s="391">
        <f t="shared" si="5"/>
        <v>3042119.9464436886</v>
      </c>
      <c r="K39" s="391">
        <f t="shared" si="5"/>
        <v>3025484.1641540225</v>
      </c>
      <c r="L39" s="391">
        <f t="shared" si="5"/>
        <v>3008848.3818643563</v>
      </c>
      <c r="M39" s="391">
        <f t="shared" si="5"/>
        <v>2992212.5995746902</v>
      </c>
      <c r="N39" s="391">
        <f t="shared" si="5"/>
        <v>2975576.8172850241</v>
      </c>
      <c r="O39" s="391">
        <f t="shared" si="5"/>
        <v>2958941.034995358</v>
      </c>
    </row>
    <row r="40" spans="1:15" x14ac:dyDescent="0.25">
      <c r="A40" s="340">
        <v>22</v>
      </c>
      <c r="B40" s="340">
        <v>2039</v>
      </c>
      <c r="C40" s="408">
        <f>HLOOKUP(B40,'FN Combined ARAM Summary'!$A$5:$CJ$14,8,0)</f>
        <v>195556.77447955776</v>
      </c>
      <c r="D40" s="399">
        <f t="shared" si="4"/>
        <v>2942644.6371220616</v>
      </c>
      <c r="E40" s="391">
        <f t="shared" si="5"/>
        <v>2926348.2392487652</v>
      </c>
      <c r="F40" s="391">
        <f t="shared" si="5"/>
        <v>2910051.8413754688</v>
      </c>
      <c r="G40" s="391">
        <f t="shared" si="5"/>
        <v>2893755.4435021724</v>
      </c>
      <c r="H40" s="391">
        <f t="shared" si="5"/>
        <v>2877459.045628876</v>
      </c>
      <c r="I40" s="391">
        <f t="shared" si="5"/>
        <v>2861162.6477555796</v>
      </c>
      <c r="J40" s="391">
        <f t="shared" si="5"/>
        <v>2844866.2498822832</v>
      </c>
      <c r="K40" s="391">
        <f t="shared" si="5"/>
        <v>2828569.8520089868</v>
      </c>
      <c r="L40" s="391">
        <f t="shared" si="5"/>
        <v>2812273.4541356904</v>
      </c>
      <c r="M40" s="391">
        <f t="shared" si="5"/>
        <v>2795977.0562623939</v>
      </c>
      <c r="N40" s="391">
        <f t="shared" si="5"/>
        <v>2779680.6583890975</v>
      </c>
      <c r="O40" s="391">
        <f t="shared" si="5"/>
        <v>2763384.2605158011</v>
      </c>
    </row>
    <row r="41" spans="1:15" x14ac:dyDescent="0.25">
      <c r="A41" s="340">
        <v>23</v>
      </c>
      <c r="B41" s="340">
        <v>2040</v>
      </c>
      <c r="C41" s="408">
        <f>HLOOKUP(B41,'FN Combined ARAM Summary'!$A$5:$CJ$14,8,0)</f>
        <v>191177.14724241255</v>
      </c>
      <c r="D41" s="399">
        <f t="shared" si="4"/>
        <v>2747452.8315789336</v>
      </c>
      <c r="E41" s="391">
        <f t="shared" si="5"/>
        <v>2731521.4026420661</v>
      </c>
      <c r="F41" s="391">
        <f t="shared" si="5"/>
        <v>2715589.9737051986</v>
      </c>
      <c r="G41" s="391">
        <f t="shared" si="5"/>
        <v>2699658.5447683311</v>
      </c>
      <c r="H41" s="391">
        <f t="shared" si="5"/>
        <v>2683727.1158314636</v>
      </c>
      <c r="I41" s="391">
        <f t="shared" si="5"/>
        <v>2667795.6868945961</v>
      </c>
      <c r="J41" s="391">
        <f t="shared" si="5"/>
        <v>2651864.2579577286</v>
      </c>
      <c r="K41" s="391">
        <f t="shared" si="5"/>
        <v>2635932.8290208611</v>
      </c>
      <c r="L41" s="391">
        <f t="shared" si="5"/>
        <v>2620001.4000839936</v>
      </c>
      <c r="M41" s="391">
        <f t="shared" si="5"/>
        <v>2604069.9711471261</v>
      </c>
      <c r="N41" s="391">
        <f t="shared" si="5"/>
        <v>2588138.5422102585</v>
      </c>
      <c r="O41" s="391">
        <f t="shared" si="5"/>
        <v>2572207.113273391</v>
      </c>
    </row>
    <row r="42" spans="1:15" x14ac:dyDescent="0.25">
      <c r="A42" s="340">
        <v>24</v>
      </c>
      <c r="B42" s="340">
        <v>2041</v>
      </c>
      <c r="C42" s="408">
        <f>HLOOKUP(B42,'FN Combined ARAM Summary'!$A$5:$CJ$14,8,0)</f>
        <v>179924.26539013465</v>
      </c>
      <c r="D42" s="399">
        <f t="shared" si="4"/>
        <v>2557213.4244908798</v>
      </c>
      <c r="E42" s="391">
        <f t="shared" si="5"/>
        <v>2542219.7357083685</v>
      </c>
      <c r="F42" s="391">
        <f t="shared" si="5"/>
        <v>2527226.0469258572</v>
      </c>
      <c r="G42" s="391">
        <f t="shared" si="5"/>
        <v>2512232.3581433459</v>
      </c>
      <c r="H42" s="391">
        <f t="shared" si="5"/>
        <v>2497238.6693608346</v>
      </c>
      <c r="I42" s="391">
        <f t="shared" si="5"/>
        <v>2482244.9805783234</v>
      </c>
      <c r="J42" s="391">
        <f t="shared" si="5"/>
        <v>2467251.2917958121</v>
      </c>
      <c r="K42" s="391">
        <f t="shared" si="5"/>
        <v>2452257.6030133008</v>
      </c>
      <c r="L42" s="391">
        <f t="shared" si="5"/>
        <v>2437263.9142307895</v>
      </c>
      <c r="M42" s="391">
        <f t="shared" si="5"/>
        <v>2422270.2254482782</v>
      </c>
      <c r="N42" s="391">
        <f t="shared" si="5"/>
        <v>2407276.536665767</v>
      </c>
      <c r="O42" s="391">
        <f t="shared" si="5"/>
        <v>2392282.8478832557</v>
      </c>
    </row>
    <row r="43" spans="1:15" x14ac:dyDescent="0.25">
      <c r="A43" s="340">
        <v>25</v>
      </c>
      <c r="B43" s="340">
        <v>2042</v>
      </c>
      <c r="C43" s="408">
        <f>HLOOKUP(B43,'FN Combined ARAM Summary'!$A$5:$CJ$14,8,0)</f>
        <v>171145.09135256533</v>
      </c>
      <c r="D43" s="399">
        <f t="shared" si="4"/>
        <v>2378020.7569372086</v>
      </c>
      <c r="E43" s="391">
        <f t="shared" si="5"/>
        <v>2363758.6659911615</v>
      </c>
      <c r="F43" s="391">
        <f t="shared" si="5"/>
        <v>2349496.5750451144</v>
      </c>
      <c r="G43" s="391">
        <f t="shared" si="5"/>
        <v>2335234.4840990673</v>
      </c>
      <c r="H43" s="391">
        <f t="shared" si="5"/>
        <v>2320972.3931530202</v>
      </c>
      <c r="I43" s="391">
        <f t="shared" si="5"/>
        <v>2306710.3022069731</v>
      </c>
      <c r="J43" s="391">
        <f t="shared" si="5"/>
        <v>2292448.211260926</v>
      </c>
      <c r="K43" s="391">
        <f t="shared" si="5"/>
        <v>2278186.1203148789</v>
      </c>
      <c r="L43" s="391">
        <f t="shared" si="5"/>
        <v>2263924.0293688318</v>
      </c>
      <c r="M43" s="391">
        <f t="shared" si="5"/>
        <v>2249661.9384227847</v>
      </c>
      <c r="N43" s="391">
        <f t="shared" si="5"/>
        <v>2235399.8474767376</v>
      </c>
      <c r="O43" s="391">
        <f t="shared" si="5"/>
        <v>2221137.7565306905</v>
      </c>
    </row>
    <row r="44" spans="1:15" x14ac:dyDescent="0.25">
      <c r="A44" s="340">
        <v>26</v>
      </c>
      <c r="B44" s="340">
        <v>2043</v>
      </c>
      <c r="C44" s="408">
        <f>HLOOKUP(B44,'FN Combined ARAM Summary'!$A$5:$CJ$14,8,0)</f>
        <v>165594.84629526653</v>
      </c>
      <c r="D44" s="399">
        <f t="shared" si="4"/>
        <v>2207338.186006085</v>
      </c>
      <c r="E44" s="391">
        <f t="shared" si="5"/>
        <v>2193538.6154814796</v>
      </c>
      <c r="F44" s="391">
        <f t="shared" si="5"/>
        <v>2179739.0449568741</v>
      </c>
      <c r="G44" s="391">
        <f t="shared" si="5"/>
        <v>2165939.4744322686</v>
      </c>
      <c r="H44" s="391">
        <f t="shared" si="5"/>
        <v>2152139.9039076632</v>
      </c>
      <c r="I44" s="391">
        <f t="shared" si="5"/>
        <v>2138340.3333830577</v>
      </c>
      <c r="J44" s="391">
        <f t="shared" si="5"/>
        <v>2124540.7628584523</v>
      </c>
      <c r="K44" s="391">
        <f t="shared" si="5"/>
        <v>2110741.1923338468</v>
      </c>
      <c r="L44" s="391">
        <f t="shared" si="5"/>
        <v>2096941.6218092414</v>
      </c>
      <c r="M44" s="391">
        <f t="shared" si="5"/>
        <v>2083142.0512846359</v>
      </c>
      <c r="N44" s="391">
        <f t="shared" si="5"/>
        <v>2069342.4807600304</v>
      </c>
      <c r="O44" s="391">
        <f t="shared" si="5"/>
        <v>2055542.910235425</v>
      </c>
    </row>
    <row r="45" spans="1:15" x14ac:dyDescent="0.25">
      <c r="A45" s="340">
        <v>27</v>
      </c>
      <c r="B45" s="340">
        <v>2044</v>
      </c>
      <c r="C45" s="408">
        <f>HLOOKUP(B45,'FN Combined ARAM Summary'!$A$5:$CJ$14,8,0)</f>
        <v>159699.20519646659</v>
      </c>
      <c r="D45" s="399">
        <f t="shared" si="4"/>
        <v>2042234.6431357195</v>
      </c>
      <c r="E45" s="391">
        <f t="shared" si="5"/>
        <v>2028926.3760360139</v>
      </c>
      <c r="F45" s="391">
        <f t="shared" si="5"/>
        <v>2015618.1089363084</v>
      </c>
      <c r="G45" s="391">
        <f t="shared" si="5"/>
        <v>2002309.8418366029</v>
      </c>
      <c r="H45" s="391">
        <f t="shared" si="5"/>
        <v>1989001.5747368974</v>
      </c>
      <c r="I45" s="391">
        <f t="shared" si="5"/>
        <v>1975693.3076371918</v>
      </c>
      <c r="J45" s="391">
        <f t="shared" si="5"/>
        <v>1962385.0405374863</v>
      </c>
      <c r="K45" s="391">
        <f t="shared" si="5"/>
        <v>1949076.7734377808</v>
      </c>
      <c r="L45" s="391">
        <f t="shared" si="5"/>
        <v>1935768.5063380753</v>
      </c>
      <c r="M45" s="391">
        <f t="shared" si="5"/>
        <v>1922460.2392383697</v>
      </c>
      <c r="N45" s="391">
        <f t="shared" si="5"/>
        <v>1909151.9721386642</v>
      </c>
      <c r="O45" s="391">
        <f t="shared" si="5"/>
        <v>1895843.7050389587</v>
      </c>
    </row>
    <row r="46" spans="1:15" x14ac:dyDescent="0.25">
      <c r="A46" s="340">
        <v>28</v>
      </c>
      <c r="B46" s="340">
        <v>2045</v>
      </c>
      <c r="C46" s="408">
        <f>HLOOKUP(B46,'FN Combined ARAM Summary'!$A$5:$CJ$14,8,0)</f>
        <v>154078.75775241066</v>
      </c>
      <c r="D46" s="399">
        <f t="shared" si="4"/>
        <v>1883003.8085595912</v>
      </c>
      <c r="E46" s="391">
        <f t="shared" ref="E46:O61" si="6">+D46-($C46/12)</f>
        <v>1870163.9120802237</v>
      </c>
      <c r="F46" s="391">
        <f t="shared" si="6"/>
        <v>1857324.0156008562</v>
      </c>
      <c r="G46" s="391">
        <f t="shared" si="6"/>
        <v>1844484.1191214886</v>
      </c>
      <c r="H46" s="391">
        <f t="shared" si="6"/>
        <v>1831644.2226421211</v>
      </c>
      <c r="I46" s="391">
        <f t="shared" si="6"/>
        <v>1818804.3261627536</v>
      </c>
      <c r="J46" s="391">
        <f t="shared" si="6"/>
        <v>1805964.4296833861</v>
      </c>
      <c r="K46" s="391">
        <f t="shared" si="6"/>
        <v>1793124.5332040186</v>
      </c>
      <c r="L46" s="391">
        <f t="shared" si="6"/>
        <v>1780284.6367246511</v>
      </c>
      <c r="M46" s="391">
        <f t="shared" si="6"/>
        <v>1767444.7402452836</v>
      </c>
      <c r="N46" s="391">
        <f t="shared" si="6"/>
        <v>1754604.8437659161</v>
      </c>
      <c r="O46" s="391">
        <f t="shared" si="6"/>
        <v>1741764.9472865486</v>
      </c>
    </row>
    <row r="47" spans="1:15" s="45" customFormat="1" x14ac:dyDescent="0.25">
      <c r="A47" s="45">
        <v>29</v>
      </c>
      <c r="B47" s="45">
        <v>2046</v>
      </c>
      <c r="C47" s="408">
        <f>HLOOKUP(B47,'FN Combined ARAM Summary'!$A$5:$CJ$14,8,0)</f>
        <v>148154.21632356406</v>
      </c>
      <c r="D47" s="399">
        <f t="shared" si="4"/>
        <v>1729418.7625929182</v>
      </c>
      <c r="E47" s="391">
        <f t="shared" si="6"/>
        <v>1717072.5778992879</v>
      </c>
      <c r="F47" s="391">
        <f t="shared" si="6"/>
        <v>1704726.3932056576</v>
      </c>
      <c r="G47" s="391">
        <f t="shared" si="6"/>
        <v>1692380.2085120273</v>
      </c>
      <c r="H47" s="391">
        <f t="shared" si="6"/>
        <v>1680034.023818397</v>
      </c>
      <c r="I47" s="391">
        <f t="shared" si="6"/>
        <v>1667687.8391247666</v>
      </c>
      <c r="J47" s="391">
        <f t="shared" si="6"/>
        <v>1655341.6544311363</v>
      </c>
      <c r="K47" s="391">
        <f t="shared" si="6"/>
        <v>1642995.469737506</v>
      </c>
      <c r="L47" s="391">
        <f t="shared" si="6"/>
        <v>1630649.2850438757</v>
      </c>
      <c r="M47" s="391">
        <f t="shared" si="6"/>
        <v>1618303.1003502454</v>
      </c>
      <c r="N47" s="391">
        <f t="shared" si="6"/>
        <v>1605956.915656615</v>
      </c>
      <c r="O47" s="391">
        <f t="shared" si="6"/>
        <v>1593610.7309629847</v>
      </c>
    </row>
    <row r="48" spans="1:15" x14ac:dyDescent="0.25">
      <c r="A48" s="403">
        <v>30</v>
      </c>
      <c r="B48" s="340">
        <v>2047</v>
      </c>
      <c r="C48" s="408">
        <f>HLOOKUP(B48,'FN Combined ARAM Summary'!$A$5:$CJ$14,8,0)</f>
        <v>143700.84498944361</v>
      </c>
      <c r="D48" s="399">
        <f t="shared" si="4"/>
        <v>1581635.6605471978</v>
      </c>
      <c r="E48" s="391">
        <f t="shared" si="6"/>
        <v>1569660.5901314109</v>
      </c>
      <c r="F48" s="391">
        <f t="shared" si="6"/>
        <v>1557685.5197156239</v>
      </c>
      <c r="G48" s="391">
        <f t="shared" si="6"/>
        <v>1545710.449299837</v>
      </c>
      <c r="H48" s="391">
        <f t="shared" si="6"/>
        <v>1533735.3788840501</v>
      </c>
      <c r="I48" s="391">
        <f t="shared" si="6"/>
        <v>1521760.3084682631</v>
      </c>
      <c r="J48" s="391">
        <f t="shared" si="6"/>
        <v>1509785.2380524762</v>
      </c>
      <c r="K48" s="391">
        <f t="shared" si="6"/>
        <v>1497810.1676366893</v>
      </c>
      <c r="L48" s="391">
        <f t="shared" si="6"/>
        <v>1485835.0972209023</v>
      </c>
      <c r="M48" s="391">
        <f t="shared" si="6"/>
        <v>1473860.0268051154</v>
      </c>
      <c r="N48" s="391">
        <f t="shared" si="6"/>
        <v>1461884.9563893285</v>
      </c>
      <c r="O48" s="391">
        <f t="shared" si="6"/>
        <v>1449909.8859735415</v>
      </c>
    </row>
    <row r="49" spans="1:15" x14ac:dyDescent="0.25">
      <c r="A49" s="403">
        <v>31</v>
      </c>
      <c r="B49" s="340">
        <v>2048</v>
      </c>
      <c r="C49" s="408">
        <f>HLOOKUP(B49,'FN Combined ARAM Summary'!$A$5:$CJ$14,8,0)</f>
        <v>139429.01636592468</v>
      </c>
      <c r="D49" s="399">
        <f t="shared" si="4"/>
        <v>1438290.8012763811</v>
      </c>
      <c r="E49" s="391">
        <f t="shared" si="6"/>
        <v>1426671.7165792207</v>
      </c>
      <c r="F49" s="391">
        <f t="shared" si="6"/>
        <v>1415052.6318820603</v>
      </c>
      <c r="G49" s="391">
        <f t="shared" si="6"/>
        <v>1403433.5471848999</v>
      </c>
      <c r="H49" s="391">
        <f t="shared" si="6"/>
        <v>1391814.4624877395</v>
      </c>
      <c r="I49" s="391">
        <f t="shared" si="6"/>
        <v>1380195.3777905791</v>
      </c>
      <c r="J49" s="391">
        <f t="shared" si="6"/>
        <v>1368576.2930934187</v>
      </c>
      <c r="K49" s="391">
        <f t="shared" si="6"/>
        <v>1356957.2083962583</v>
      </c>
      <c r="L49" s="391">
        <f t="shared" si="6"/>
        <v>1345338.1236990979</v>
      </c>
      <c r="M49" s="391">
        <f t="shared" si="6"/>
        <v>1333719.0390019375</v>
      </c>
      <c r="N49" s="391">
        <f t="shared" si="6"/>
        <v>1322099.9543047771</v>
      </c>
      <c r="O49" s="391">
        <f t="shared" si="6"/>
        <v>1310480.8696076167</v>
      </c>
    </row>
    <row r="50" spans="1:15" x14ac:dyDescent="0.25">
      <c r="A50" s="403">
        <v>32</v>
      </c>
      <c r="B50" s="340">
        <v>2049</v>
      </c>
      <c r="C50" s="408">
        <f>HLOOKUP(B50,'FN Combined ARAM Summary'!$A$5:$CJ$14,8,0)</f>
        <v>134383.77225283138</v>
      </c>
      <c r="D50" s="399">
        <f t="shared" si="4"/>
        <v>1299282.2219198807</v>
      </c>
      <c r="E50" s="391">
        <f t="shared" si="6"/>
        <v>1288083.5742321447</v>
      </c>
      <c r="F50" s="391">
        <f t="shared" si="6"/>
        <v>1276884.9265444088</v>
      </c>
      <c r="G50" s="391">
        <f t="shared" si="6"/>
        <v>1265686.2788566728</v>
      </c>
      <c r="H50" s="391">
        <f t="shared" si="6"/>
        <v>1254487.6311689368</v>
      </c>
      <c r="I50" s="391">
        <f t="shared" si="6"/>
        <v>1243288.9834812009</v>
      </c>
      <c r="J50" s="391">
        <f t="shared" si="6"/>
        <v>1232090.3357934649</v>
      </c>
      <c r="K50" s="391">
        <f t="shared" si="6"/>
        <v>1220891.6881057289</v>
      </c>
      <c r="L50" s="391">
        <f t="shared" si="6"/>
        <v>1209693.040417993</v>
      </c>
      <c r="M50" s="391">
        <f t="shared" si="6"/>
        <v>1198494.392730257</v>
      </c>
      <c r="N50" s="391">
        <f t="shared" si="6"/>
        <v>1187295.745042521</v>
      </c>
      <c r="O50" s="391">
        <f t="shared" si="6"/>
        <v>1176097.0973547851</v>
      </c>
    </row>
    <row r="51" spans="1:15" x14ac:dyDescent="0.25">
      <c r="A51" s="403">
        <v>33</v>
      </c>
      <c r="B51" s="340">
        <v>2050</v>
      </c>
      <c r="C51" s="408">
        <f>HLOOKUP(B51,'FN Combined ARAM Summary'!$A$5:$CJ$14,8,0)</f>
        <v>130772.57976714609</v>
      </c>
      <c r="D51" s="399">
        <f t="shared" si="4"/>
        <v>1165199.3823741896</v>
      </c>
      <c r="E51" s="391">
        <f t="shared" si="6"/>
        <v>1154301.667393594</v>
      </c>
      <c r="F51" s="391">
        <f t="shared" si="6"/>
        <v>1143403.9524129985</v>
      </c>
      <c r="G51" s="391">
        <f t="shared" si="6"/>
        <v>1132506.237432403</v>
      </c>
      <c r="H51" s="391">
        <f t="shared" si="6"/>
        <v>1121608.5224518075</v>
      </c>
      <c r="I51" s="391">
        <f t="shared" si="6"/>
        <v>1110710.807471212</v>
      </c>
      <c r="J51" s="391">
        <f t="shared" si="6"/>
        <v>1099813.0924906165</v>
      </c>
      <c r="K51" s="391">
        <f t="shared" si="6"/>
        <v>1088915.377510021</v>
      </c>
      <c r="L51" s="391">
        <f t="shared" si="6"/>
        <v>1078017.6625294255</v>
      </c>
      <c r="M51" s="391">
        <f t="shared" si="6"/>
        <v>1067119.94754883</v>
      </c>
      <c r="N51" s="391">
        <f t="shared" si="6"/>
        <v>1056222.2325682344</v>
      </c>
      <c r="O51" s="391">
        <f t="shared" si="6"/>
        <v>1045324.5175876389</v>
      </c>
    </row>
    <row r="52" spans="1:15" x14ac:dyDescent="0.25">
      <c r="A52" s="403">
        <v>34</v>
      </c>
      <c r="B52" s="340">
        <v>2051</v>
      </c>
      <c r="C52" s="408">
        <f>HLOOKUP(B52,'FN Combined ARAM Summary'!$A$5:$CJ$14,8,0)</f>
        <v>125553.44086408429</v>
      </c>
      <c r="D52" s="399">
        <f t="shared" si="4"/>
        <v>1034861.7308489652</v>
      </c>
      <c r="E52" s="391">
        <f t="shared" si="6"/>
        <v>1024398.9441102915</v>
      </c>
      <c r="F52" s="391">
        <f t="shared" si="6"/>
        <v>1013936.1573716179</v>
      </c>
      <c r="G52" s="391">
        <f t="shared" si="6"/>
        <v>1003473.3706329442</v>
      </c>
      <c r="H52" s="391">
        <f t="shared" si="6"/>
        <v>993010.58389427047</v>
      </c>
      <c r="I52" s="391">
        <f t="shared" si="6"/>
        <v>982547.79715559678</v>
      </c>
      <c r="J52" s="391">
        <f t="shared" si="6"/>
        <v>972085.01041692309</v>
      </c>
      <c r="K52" s="391">
        <f t="shared" si="6"/>
        <v>961622.2236782494</v>
      </c>
      <c r="L52" s="391">
        <f t="shared" si="6"/>
        <v>951159.43693957571</v>
      </c>
      <c r="M52" s="391">
        <f t="shared" si="6"/>
        <v>940696.65020090202</v>
      </c>
      <c r="N52" s="391">
        <f t="shared" si="6"/>
        <v>930233.86346222833</v>
      </c>
      <c r="O52" s="391">
        <f t="shared" si="6"/>
        <v>919771.07672355464</v>
      </c>
    </row>
    <row r="53" spans="1:15" x14ac:dyDescent="0.25">
      <c r="A53" s="403">
        <v>35</v>
      </c>
      <c r="B53" s="340">
        <v>2052</v>
      </c>
      <c r="C53" s="408">
        <f>HLOOKUP(B53,'FN Combined ARAM Summary'!$A$5:$CJ$14,8,0)</f>
        <v>120950.19092025462</v>
      </c>
      <c r="D53" s="399">
        <f t="shared" si="4"/>
        <v>909691.89414686675</v>
      </c>
      <c r="E53" s="391">
        <f t="shared" si="6"/>
        <v>899612.71157017886</v>
      </c>
      <c r="F53" s="391">
        <f t="shared" si="6"/>
        <v>889533.52899349097</v>
      </c>
      <c r="G53" s="391">
        <f t="shared" si="6"/>
        <v>879454.34641680308</v>
      </c>
      <c r="H53" s="391">
        <f t="shared" si="6"/>
        <v>869375.16384011519</v>
      </c>
      <c r="I53" s="391">
        <f t="shared" si="6"/>
        <v>859295.9812634273</v>
      </c>
      <c r="J53" s="391">
        <f t="shared" si="6"/>
        <v>849216.79868673941</v>
      </c>
      <c r="K53" s="391">
        <f t="shared" si="6"/>
        <v>839137.61611005152</v>
      </c>
      <c r="L53" s="391">
        <f t="shared" si="6"/>
        <v>829058.43353336363</v>
      </c>
      <c r="M53" s="391">
        <f t="shared" si="6"/>
        <v>818979.25095667574</v>
      </c>
      <c r="N53" s="391">
        <f t="shared" si="6"/>
        <v>808900.06837998785</v>
      </c>
      <c r="O53" s="391">
        <f t="shared" si="6"/>
        <v>798820.88580329996</v>
      </c>
    </row>
    <row r="54" spans="1:15" x14ac:dyDescent="0.25">
      <c r="A54" s="403">
        <v>36</v>
      </c>
      <c r="B54" s="340">
        <v>2053</v>
      </c>
      <c r="C54" s="408">
        <f>HLOOKUP(B54,'FN Combined ARAM Summary'!$A$5:$CJ$14,8,0)</f>
        <v>117771.24324608862</v>
      </c>
      <c r="D54" s="399">
        <f t="shared" si="4"/>
        <v>789006.61553279252</v>
      </c>
      <c r="E54" s="391">
        <f t="shared" si="6"/>
        <v>779192.34526228509</v>
      </c>
      <c r="F54" s="391">
        <f t="shared" si="6"/>
        <v>769378.07499177766</v>
      </c>
      <c r="G54" s="391">
        <f t="shared" si="6"/>
        <v>759563.80472127022</v>
      </c>
      <c r="H54" s="391">
        <f t="shared" si="6"/>
        <v>749749.53445076279</v>
      </c>
      <c r="I54" s="391">
        <f t="shared" si="6"/>
        <v>739935.26418025536</v>
      </c>
      <c r="J54" s="391">
        <f t="shared" si="6"/>
        <v>730120.99390974792</v>
      </c>
      <c r="K54" s="391">
        <f t="shared" si="6"/>
        <v>720306.72363924049</v>
      </c>
      <c r="L54" s="391">
        <f t="shared" si="6"/>
        <v>710492.45336873305</v>
      </c>
      <c r="M54" s="391">
        <f t="shared" si="6"/>
        <v>700678.18309822562</v>
      </c>
      <c r="N54" s="391">
        <f t="shared" si="6"/>
        <v>690863.91282771819</v>
      </c>
      <c r="O54" s="391">
        <f t="shared" si="6"/>
        <v>681049.64255721075</v>
      </c>
    </row>
    <row r="55" spans="1:15" x14ac:dyDescent="0.25">
      <c r="A55" s="403">
        <v>37</v>
      </c>
      <c r="B55" s="340">
        <v>2054</v>
      </c>
      <c r="C55" s="408">
        <f>HLOOKUP(B55,'FN Combined ARAM Summary'!$A$5:$CJ$14,8,0)</f>
        <v>115581.72186387423</v>
      </c>
      <c r="D55" s="399">
        <f t="shared" si="4"/>
        <v>671417.83240188786</v>
      </c>
      <c r="E55" s="391">
        <f t="shared" si="6"/>
        <v>661786.02224656497</v>
      </c>
      <c r="F55" s="391">
        <f t="shared" si="6"/>
        <v>652154.21209124208</v>
      </c>
      <c r="G55" s="391">
        <f t="shared" si="6"/>
        <v>642522.40193591919</v>
      </c>
      <c r="H55" s="391">
        <f t="shared" si="6"/>
        <v>632890.5917805963</v>
      </c>
      <c r="I55" s="391">
        <f t="shared" si="6"/>
        <v>623258.7816252734</v>
      </c>
      <c r="J55" s="391">
        <f t="shared" si="6"/>
        <v>613626.97146995051</v>
      </c>
      <c r="K55" s="391">
        <f t="shared" si="6"/>
        <v>603995.16131462762</v>
      </c>
      <c r="L55" s="391">
        <f t="shared" si="6"/>
        <v>594363.35115930473</v>
      </c>
      <c r="M55" s="391">
        <f t="shared" si="6"/>
        <v>584731.54100398184</v>
      </c>
      <c r="N55" s="391">
        <f t="shared" si="6"/>
        <v>575099.73084865895</v>
      </c>
      <c r="O55" s="391">
        <f t="shared" si="6"/>
        <v>565467.92069333605</v>
      </c>
    </row>
    <row r="56" spans="1:15" x14ac:dyDescent="0.25">
      <c r="A56" s="403">
        <v>38</v>
      </c>
      <c r="B56" s="340">
        <v>2055</v>
      </c>
      <c r="C56" s="408">
        <f>HLOOKUP(B56,'FN Combined ARAM Summary'!$A$5:$CJ$14,8,0)</f>
        <v>113012.42099408648</v>
      </c>
      <c r="D56" s="399">
        <f t="shared" si="4"/>
        <v>556050.21894382883</v>
      </c>
      <c r="E56" s="391">
        <f t="shared" si="6"/>
        <v>546632.51719432161</v>
      </c>
      <c r="F56" s="391">
        <f t="shared" si="6"/>
        <v>537214.81544481439</v>
      </c>
      <c r="G56" s="391">
        <f t="shared" si="6"/>
        <v>527797.11369530717</v>
      </c>
      <c r="H56" s="391">
        <f t="shared" si="6"/>
        <v>518379.41194579995</v>
      </c>
      <c r="I56" s="391">
        <f t="shared" si="6"/>
        <v>508961.71019629273</v>
      </c>
      <c r="J56" s="391">
        <f t="shared" si="6"/>
        <v>499544.0084467855</v>
      </c>
      <c r="K56" s="391">
        <f t="shared" si="6"/>
        <v>490126.30669727828</v>
      </c>
      <c r="L56" s="391">
        <f t="shared" si="6"/>
        <v>480708.60494777106</v>
      </c>
      <c r="M56" s="391">
        <f t="shared" si="6"/>
        <v>471290.90319826384</v>
      </c>
      <c r="N56" s="391">
        <f t="shared" si="6"/>
        <v>461873.20144875662</v>
      </c>
      <c r="O56" s="391">
        <f t="shared" si="6"/>
        <v>452455.4996992494</v>
      </c>
    </row>
    <row r="57" spans="1:15" x14ac:dyDescent="0.25">
      <c r="A57" s="403">
        <v>39</v>
      </c>
      <c r="B57" s="340">
        <v>2056</v>
      </c>
      <c r="C57" s="408">
        <f>HLOOKUP(B57,'FN Combined ARAM Summary'!$A$5:$CJ$14,8,0)</f>
        <v>107601.09098602383</v>
      </c>
      <c r="D57" s="399">
        <f t="shared" si="4"/>
        <v>443488.74211708072</v>
      </c>
      <c r="E57" s="391">
        <f t="shared" si="6"/>
        <v>434521.98453491204</v>
      </c>
      <c r="F57" s="391">
        <f t="shared" si="6"/>
        <v>425555.22695274337</v>
      </c>
      <c r="G57" s="391">
        <f t="shared" si="6"/>
        <v>416588.46937057469</v>
      </c>
      <c r="H57" s="391">
        <f t="shared" si="6"/>
        <v>407621.71178840601</v>
      </c>
      <c r="I57" s="391">
        <f t="shared" si="6"/>
        <v>398654.95420623734</v>
      </c>
      <c r="J57" s="391">
        <f t="shared" si="6"/>
        <v>389688.19662406866</v>
      </c>
      <c r="K57" s="391">
        <f t="shared" si="6"/>
        <v>380721.43904189998</v>
      </c>
      <c r="L57" s="391">
        <f t="shared" si="6"/>
        <v>371754.68145973131</v>
      </c>
      <c r="M57" s="391">
        <f t="shared" si="6"/>
        <v>362787.92387756263</v>
      </c>
      <c r="N57" s="391">
        <f t="shared" si="6"/>
        <v>353821.16629539395</v>
      </c>
      <c r="O57" s="391">
        <f t="shared" si="6"/>
        <v>344854.40871322528</v>
      </c>
    </row>
    <row r="58" spans="1:15" x14ac:dyDescent="0.25">
      <c r="A58" s="403">
        <v>40</v>
      </c>
      <c r="B58" s="340">
        <v>2057</v>
      </c>
      <c r="C58" s="408">
        <f>HLOOKUP(B58,'FN Combined ARAM Summary'!$A$5:$CJ$14,8,0)</f>
        <v>102521.92551175167</v>
      </c>
      <c r="D58" s="399">
        <f t="shared" si="4"/>
        <v>336310.91492057929</v>
      </c>
      <c r="E58" s="391">
        <f t="shared" si="6"/>
        <v>327767.42112793331</v>
      </c>
      <c r="F58" s="391">
        <f t="shared" si="6"/>
        <v>319223.92733528733</v>
      </c>
      <c r="G58" s="391">
        <f t="shared" si="6"/>
        <v>310680.43354264135</v>
      </c>
      <c r="H58" s="391">
        <f t="shared" si="6"/>
        <v>302136.93974999536</v>
      </c>
      <c r="I58" s="391">
        <f t="shared" si="6"/>
        <v>293593.44595734938</v>
      </c>
      <c r="J58" s="391">
        <f t="shared" si="6"/>
        <v>285049.9521647034</v>
      </c>
      <c r="K58" s="391">
        <f t="shared" si="6"/>
        <v>276506.45837205742</v>
      </c>
      <c r="L58" s="391">
        <f t="shared" si="6"/>
        <v>267962.96457941143</v>
      </c>
      <c r="M58" s="391">
        <f t="shared" si="6"/>
        <v>259419.47078676545</v>
      </c>
      <c r="N58" s="391">
        <f t="shared" si="6"/>
        <v>250875.97699411947</v>
      </c>
      <c r="O58" s="391">
        <f t="shared" si="6"/>
        <v>242332.48320147349</v>
      </c>
    </row>
    <row r="59" spans="1:15" x14ac:dyDescent="0.25">
      <c r="A59" s="403">
        <v>41</v>
      </c>
      <c r="B59" s="340">
        <v>2058</v>
      </c>
      <c r="C59" s="408">
        <f>HLOOKUP(B59,'FN Combined ARAM Summary'!$A$5:$CJ$14,8,0)</f>
        <v>90955.037341988296</v>
      </c>
      <c r="D59" s="399">
        <f>+O58-($C59/12)</f>
        <v>234752.8967563078</v>
      </c>
      <c r="E59" s="391">
        <f t="shared" si="6"/>
        <v>227173.31031114212</v>
      </c>
      <c r="F59" s="391">
        <f t="shared" si="6"/>
        <v>219593.72386597644</v>
      </c>
      <c r="G59" s="391">
        <f t="shared" si="6"/>
        <v>212014.13742081076</v>
      </c>
      <c r="H59" s="391">
        <f t="shared" si="6"/>
        <v>204434.55097564508</v>
      </c>
      <c r="I59" s="391">
        <f t="shared" si="6"/>
        <v>196854.9645304794</v>
      </c>
      <c r="J59" s="391">
        <f t="shared" si="6"/>
        <v>189275.37808531371</v>
      </c>
      <c r="K59" s="391">
        <f t="shared" si="6"/>
        <v>181695.79164014803</v>
      </c>
      <c r="L59" s="391">
        <f t="shared" si="6"/>
        <v>174116.20519498235</v>
      </c>
      <c r="M59" s="391">
        <f t="shared" si="6"/>
        <v>166536.61874981667</v>
      </c>
      <c r="N59" s="391">
        <f t="shared" si="6"/>
        <v>158957.03230465099</v>
      </c>
      <c r="O59" s="391">
        <f t="shared" si="6"/>
        <v>151377.44585948531</v>
      </c>
    </row>
    <row r="60" spans="1:15" x14ac:dyDescent="0.25">
      <c r="A60" s="403">
        <v>42</v>
      </c>
      <c r="B60" s="340">
        <v>2059</v>
      </c>
      <c r="C60" s="408">
        <f>HLOOKUP(B60,'FN Combined ARAM Summary'!$A$5:$CJ$14,8,0)</f>
        <v>62138.815853183216</v>
      </c>
      <c r="D60" s="399">
        <f t="shared" si="4"/>
        <v>146199.21120505338</v>
      </c>
      <c r="E60" s="391">
        <f t="shared" si="6"/>
        <v>141020.97655062145</v>
      </c>
      <c r="F60" s="391">
        <f t="shared" si="6"/>
        <v>135842.74189618952</v>
      </c>
      <c r="G60" s="391">
        <f t="shared" si="6"/>
        <v>130664.50724175759</v>
      </c>
      <c r="H60" s="391">
        <f t="shared" si="6"/>
        <v>125486.27258732566</v>
      </c>
      <c r="I60" s="391">
        <f t="shared" si="6"/>
        <v>120308.03793289373</v>
      </c>
      <c r="J60" s="391">
        <f t="shared" si="6"/>
        <v>115129.8032784618</v>
      </c>
      <c r="K60" s="391">
        <f t="shared" si="6"/>
        <v>109951.56862402987</v>
      </c>
      <c r="L60" s="391">
        <f t="shared" si="6"/>
        <v>104773.33396959794</v>
      </c>
      <c r="M60" s="391">
        <f t="shared" si="6"/>
        <v>99595.099315166008</v>
      </c>
      <c r="N60" s="391">
        <f t="shared" si="6"/>
        <v>94416.864660734078</v>
      </c>
      <c r="O60" s="391">
        <f t="shared" si="6"/>
        <v>89238.630006302148</v>
      </c>
    </row>
    <row r="61" spans="1:15" x14ac:dyDescent="0.25">
      <c r="A61" s="403">
        <v>43</v>
      </c>
      <c r="B61" s="340">
        <v>2060</v>
      </c>
      <c r="C61" s="408">
        <f>HLOOKUP(B61,'FN Combined ARAM Summary'!$A$5:$CJ$14,8,0)</f>
        <v>38934.920555912671</v>
      </c>
      <c r="D61" s="399">
        <f t="shared" si="4"/>
        <v>85994.053293309422</v>
      </c>
      <c r="E61" s="391">
        <f t="shared" si="6"/>
        <v>82749.476580316696</v>
      </c>
      <c r="F61" s="391">
        <f t="shared" si="6"/>
        <v>79504.899867323969</v>
      </c>
      <c r="G61" s="391">
        <f t="shared" si="6"/>
        <v>76260.323154331243</v>
      </c>
      <c r="H61" s="391">
        <f t="shared" si="6"/>
        <v>73015.746441338517</v>
      </c>
      <c r="I61" s="391">
        <f t="shared" si="6"/>
        <v>69771.169728345791</v>
      </c>
      <c r="J61" s="391">
        <f t="shared" si="6"/>
        <v>66526.593015353064</v>
      </c>
      <c r="K61" s="391">
        <f t="shared" si="6"/>
        <v>63282.016302360338</v>
      </c>
      <c r="L61" s="391">
        <f t="shared" si="6"/>
        <v>60037.439589367612</v>
      </c>
      <c r="M61" s="391">
        <f t="shared" si="6"/>
        <v>56792.862876374886</v>
      </c>
      <c r="N61" s="391">
        <f t="shared" si="6"/>
        <v>53548.286163382159</v>
      </c>
      <c r="O61" s="391">
        <f t="shared" si="6"/>
        <v>50303.709450389433</v>
      </c>
    </row>
    <row r="62" spans="1:15" x14ac:dyDescent="0.25">
      <c r="A62" s="403">
        <v>44</v>
      </c>
      <c r="B62" s="340">
        <v>2061</v>
      </c>
      <c r="C62" s="408">
        <f>HLOOKUP(B62,'FN Combined ARAM Summary'!$A$5:$CJ$14,8,0)</f>
        <v>19434.31879284414</v>
      </c>
      <c r="D62" s="399">
        <f t="shared" si="4"/>
        <v>48684.182884319089</v>
      </c>
      <c r="E62" s="391">
        <f t="shared" ref="E62:O77" si="7">+D62-($C62/12)</f>
        <v>47064.656318248744</v>
      </c>
      <c r="F62" s="391">
        <f t="shared" si="7"/>
        <v>45445.1297521784</v>
      </c>
      <c r="G62" s="391">
        <f t="shared" si="7"/>
        <v>43825.603186108056</v>
      </c>
      <c r="H62" s="391">
        <f t="shared" si="7"/>
        <v>42206.076620037711</v>
      </c>
      <c r="I62" s="391">
        <f t="shared" si="7"/>
        <v>40586.550053967367</v>
      </c>
      <c r="J62" s="391">
        <f t="shared" si="7"/>
        <v>38967.023487897022</v>
      </c>
      <c r="K62" s="391">
        <f t="shared" si="7"/>
        <v>37347.496921826678</v>
      </c>
      <c r="L62" s="391">
        <f t="shared" si="7"/>
        <v>35727.970355756333</v>
      </c>
      <c r="M62" s="391">
        <f t="shared" si="7"/>
        <v>34108.443789685989</v>
      </c>
      <c r="N62" s="391">
        <f t="shared" si="7"/>
        <v>32488.917223615645</v>
      </c>
      <c r="O62" s="391">
        <f t="shared" si="7"/>
        <v>30869.3906575453</v>
      </c>
    </row>
    <row r="63" spans="1:15" x14ac:dyDescent="0.25">
      <c r="A63" s="403">
        <v>45</v>
      </c>
      <c r="B63" s="340">
        <v>2062</v>
      </c>
      <c r="C63" s="408">
        <f>HLOOKUP(B63,'FN Combined ARAM Summary'!$A$5:$CJ$14,8,0)</f>
        <v>4414.3266169179951</v>
      </c>
      <c r="D63" s="399">
        <f t="shared" si="4"/>
        <v>30501.530106135466</v>
      </c>
      <c r="E63" s="391">
        <f t="shared" si="7"/>
        <v>30133.669554725631</v>
      </c>
      <c r="F63" s="391">
        <f t="shared" si="7"/>
        <v>29765.809003315797</v>
      </c>
      <c r="G63" s="391">
        <f t="shared" si="7"/>
        <v>29397.948451905962</v>
      </c>
      <c r="H63" s="391">
        <f t="shared" si="7"/>
        <v>29030.087900496128</v>
      </c>
      <c r="I63" s="391">
        <f t="shared" si="7"/>
        <v>28662.227349086294</v>
      </c>
      <c r="J63" s="391">
        <f t="shared" si="7"/>
        <v>28294.366797676459</v>
      </c>
      <c r="K63" s="391">
        <f t="shared" si="7"/>
        <v>27926.506246266625</v>
      </c>
      <c r="L63" s="391">
        <f t="shared" si="7"/>
        <v>27558.64569485679</v>
      </c>
      <c r="M63" s="391">
        <f t="shared" si="7"/>
        <v>27190.785143446956</v>
      </c>
      <c r="N63" s="391">
        <f t="shared" si="7"/>
        <v>26822.924592037121</v>
      </c>
      <c r="O63" s="391">
        <f t="shared" si="7"/>
        <v>26455.064040627287</v>
      </c>
    </row>
    <row r="64" spans="1:15" x14ac:dyDescent="0.25">
      <c r="A64" s="403">
        <v>46</v>
      </c>
      <c r="B64" s="340">
        <v>2063</v>
      </c>
      <c r="C64" s="408">
        <f>HLOOKUP(B64,'FN Combined ARAM Summary'!$A$5:$CJ$14,8,0)</f>
        <v>1375.444445657597</v>
      </c>
      <c r="D64" s="399">
        <f t="shared" si="4"/>
        <v>26340.443670155819</v>
      </c>
      <c r="E64" s="391">
        <f t="shared" si="7"/>
        <v>26225.823299684351</v>
      </c>
      <c r="F64" s="391">
        <f t="shared" si="7"/>
        <v>26111.202929212883</v>
      </c>
      <c r="G64" s="391">
        <f t="shared" si="7"/>
        <v>25996.582558741415</v>
      </c>
      <c r="H64" s="391">
        <f t="shared" si="7"/>
        <v>25881.962188269947</v>
      </c>
      <c r="I64" s="391">
        <f t="shared" si="7"/>
        <v>25767.341817798479</v>
      </c>
      <c r="J64" s="391">
        <f t="shared" si="7"/>
        <v>25652.721447327011</v>
      </c>
      <c r="K64" s="391">
        <f t="shared" si="7"/>
        <v>25538.101076855542</v>
      </c>
      <c r="L64" s="391">
        <f t="shared" si="7"/>
        <v>25423.480706384074</v>
      </c>
      <c r="M64" s="391">
        <f t="shared" si="7"/>
        <v>25308.860335912606</v>
      </c>
      <c r="N64" s="391">
        <f t="shared" si="7"/>
        <v>25194.239965441138</v>
      </c>
      <c r="O64" s="391">
        <f t="shared" si="7"/>
        <v>25079.61959496967</v>
      </c>
    </row>
    <row r="65" spans="1:15" x14ac:dyDescent="0.25">
      <c r="A65" s="403">
        <v>47</v>
      </c>
      <c r="B65" s="340">
        <v>2064</v>
      </c>
      <c r="C65" s="408">
        <f>HLOOKUP(B65,'FN Combined ARAM Summary'!$A$5:$CJ$14,8,0)</f>
        <v>1260.1203535895183</v>
      </c>
      <c r="D65" s="399">
        <f t="shared" si="4"/>
        <v>24974.609565503877</v>
      </c>
      <c r="E65" s="391">
        <f t="shared" si="7"/>
        <v>24869.599536038084</v>
      </c>
      <c r="F65" s="391">
        <f t="shared" si="7"/>
        <v>24764.589506572291</v>
      </c>
      <c r="G65" s="391">
        <f t="shared" si="7"/>
        <v>24659.579477106498</v>
      </c>
      <c r="H65" s="391">
        <f t="shared" si="7"/>
        <v>24554.569447640704</v>
      </c>
      <c r="I65" s="391">
        <f t="shared" si="7"/>
        <v>24449.559418174911</v>
      </c>
      <c r="J65" s="391">
        <f t="shared" si="7"/>
        <v>24344.549388709118</v>
      </c>
      <c r="K65" s="391">
        <f t="shared" si="7"/>
        <v>24239.539359243325</v>
      </c>
      <c r="L65" s="391">
        <f t="shared" si="7"/>
        <v>24134.529329777532</v>
      </c>
      <c r="M65" s="391">
        <f t="shared" si="7"/>
        <v>24029.519300311738</v>
      </c>
      <c r="N65" s="391">
        <f t="shared" si="7"/>
        <v>23924.509270845945</v>
      </c>
      <c r="O65" s="391">
        <f t="shared" si="7"/>
        <v>23819.499241380152</v>
      </c>
    </row>
    <row r="66" spans="1:15" x14ac:dyDescent="0.25">
      <c r="A66" s="403">
        <v>48</v>
      </c>
      <c r="B66" s="340">
        <v>2065</v>
      </c>
      <c r="C66" s="408">
        <f>HLOOKUP(B66,'FN Combined ARAM Summary'!$A$5:$CJ$14,8,0)</f>
        <v>1187.113312889901</v>
      </c>
      <c r="D66" s="399">
        <f t="shared" si="4"/>
        <v>23720.573131972662</v>
      </c>
      <c r="E66" s="391">
        <f t="shared" si="7"/>
        <v>23621.647022565172</v>
      </c>
      <c r="F66" s="391">
        <f t="shared" si="7"/>
        <v>23522.720913157682</v>
      </c>
      <c r="G66" s="391">
        <f t="shared" si="7"/>
        <v>23423.794803750192</v>
      </c>
      <c r="H66" s="391">
        <f t="shared" si="7"/>
        <v>23324.868694342702</v>
      </c>
      <c r="I66" s="391">
        <f t="shared" si="7"/>
        <v>23225.942584935212</v>
      </c>
      <c r="J66" s="391">
        <f t="shared" si="7"/>
        <v>23127.016475527722</v>
      </c>
      <c r="K66" s="391">
        <f t="shared" si="7"/>
        <v>23028.090366120232</v>
      </c>
      <c r="L66" s="391">
        <f t="shared" si="7"/>
        <v>22929.164256712742</v>
      </c>
      <c r="M66" s="391">
        <f t="shared" si="7"/>
        <v>22830.238147305252</v>
      </c>
      <c r="N66" s="391">
        <f t="shared" si="7"/>
        <v>22731.312037897762</v>
      </c>
      <c r="O66" s="391">
        <f t="shared" si="7"/>
        <v>22632.385928490272</v>
      </c>
    </row>
    <row r="67" spans="1:15" x14ac:dyDescent="0.25">
      <c r="A67" s="403">
        <v>49</v>
      </c>
      <c r="B67" s="340">
        <v>2066</v>
      </c>
      <c r="C67" s="408">
        <f>HLOOKUP(B67,'FN Combined ARAM Summary'!$A$5:$CJ$14,8,0)</f>
        <v>1178.2437024065857</v>
      </c>
      <c r="D67" s="399">
        <f t="shared" si="4"/>
        <v>22534.198953289724</v>
      </c>
      <c r="E67" s="391">
        <f t="shared" si="7"/>
        <v>22436.011978089176</v>
      </c>
      <c r="F67" s="391">
        <f t="shared" si="7"/>
        <v>22337.825002888629</v>
      </c>
      <c r="G67" s="391">
        <f t="shared" si="7"/>
        <v>22239.638027688081</v>
      </c>
      <c r="H67" s="391">
        <f t="shared" si="7"/>
        <v>22141.451052487533</v>
      </c>
      <c r="I67" s="391">
        <f t="shared" si="7"/>
        <v>22043.264077286985</v>
      </c>
      <c r="J67" s="391">
        <f t="shared" si="7"/>
        <v>21945.077102086438</v>
      </c>
      <c r="K67" s="391">
        <f t="shared" si="7"/>
        <v>21846.89012688589</v>
      </c>
      <c r="L67" s="391">
        <f t="shared" si="7"/>
        <v>21748.703151685342</v>
      </c>
      <c r="M67" s="391">
        <f t="shared" si="7"/>
        <v>21650.516176484794</v>
      </c>
      <c r="N67" s="391">
        <f t="shared" si="7"/>
        <v>21552.329201284247</v>
      </c>
      <c r="O67" s="391">
        <f t="shared" si="7"/>
        <v>21454.142226083699</v>
      </c>
    </row>
    <row r="68" spans="1:15" x14ac:dyDescent="0.25">
      <c r="A68" s="403">
        <v>50</v>
      </c>
      <c r="B68" s="340">
        <v>2067</v>
      </c>
      <c r="C68" s="408">
        <f>HLOOKUP(B68,'FN Combined ARAM Summary'!$A$5:$CJ$14,8,0)</f>
        <v>1177.77509849632</v>
      </c>
      <c r="D68" s="399">
        <f t="shared" si="4"/>
        <v>21355.994301209004</v>
      </c>
      <c r="E68" s="391">
        <f t="shared" si="7"/>
        <v>21257.84637633431</v>
      </c>
      <c r="F68" s="391">
        <f t="shared" si="7"/>
        <v>21159.698451459615</v>
      </c>
      <c r="G68" s="391">
        <f t="shared" si="7"/>
        <v>21061.550526584921</v>
      </c>
      <c r="H68" s="391">
        <f t="shared" si="7"/>
        <v>20963.402601710226</v>
      </c>
      <c r="I68" s="391">
        <f t="shared" si="7"/>
        <v>20865.254676835531</v>
      </c>
      <c r="J68" s="391">
        <f t="shared" si="7"/>
        <v>20767.106751960837</v>
      </c>
      <c r="K68" s="391">
        <f t="shared" si="7"/>
        <v>20668.958827086142</v>
      </c>
      <c r="L68" s="391">
        <f t="shared" si="7"/>
        <v>20570.810902211448</v>
      </c>
      <c r="M68" s="391">
        <f t="shared" si="7"/>
        <v>20472.662977336753</v>
      </c>
      <c r="N68" s="391">
        <f t="shared" si="7"/>
        <v>20374.515052462059</v>
      </c>
      <c r="O68" s="391">
        <f t="shared" si="7"/>
        <v>20276.367127587364</v>
      </c>
    </row>
    <row r="69" spans="1:15" x14ac:dyDescent="0.25">
      <c r="A69" s="403">
        <v>51</v>
      </c>
      <c r="B69" s="340">
        <v>2068</v>
      </c>
      <c r="C69" s="408">
        <f>HLOOKUP(B69,'FN Combined ARAM Summary'!$A$5:$CJ$14,8,0)</f>
        <v>1177.0936203442025</v>
      </c>
      <c r="D69" s="399">
        <f t="shared" si="4"/>
        <v>20178.27599255868</v>
      </c>
      <c r="E69" s="391">
        <f t="shared" si="7"/>
        <v>20080.184857529995</v>
      </c>
      <c r="F69" s="391">
        <f t="shared" si="7"/>
        <v>19982.093722501311</v>
      </c>
      <c r="G69" s="391">
        <f t="shared" si="7"/>
        <v>19884.002587472627</v>
      </c>
      <c r="H69" s="391">
        <f t="shared" si="7"/>
        <v>19785.911452443943</v>
      </c>
      <c r="I69" s="391">
        <f t="shared" si="7"/>
        <v>19687.820317415259</v>
      </c>
      <c r="J69" s="391">
        <f t="shared" si="7"/>
        <v>19589.729182386574</v>
      </c>
      <c r="K69" s="391">
        <f t="shared" si="7"/>
        <v>19491.63804735789</v>
      </c>
      <c r="L69" s="391">
        <f t="shared" si="7"/>
        <v>19393.546912329206</v>
      </c>
      <c r="M69" s="391">
        <f t="shared" si="7"/>
        <v>19295.455777300522</v>
      </c>
      <c r="N69" s="391">
        <f t="shared" si="7"/>
        <v>19197.364642271838</v>
      </c>
      <c r="O69" s="391">
        <f t="shared" si="7"/>
        <v>19099.273507243153</v>
      </c>
    </row>
    <row r="70" spans="1:15" x14ac:dyDescent="0.25">
      <c r="A70" s="403">
        <v>52</v>
      </c>
      <c r="B70" s="340">
        <v>2069</v>
      </c>
      <c r="C70" s="408">
        <f>HLOOKUP(B70,'FN Combined ARAM Summary'!$A$5:$CJ$14,8,0)</f>
        <v>1172.0135122325405</v>
      </c>
      <c r="D70" s="399">
        <f t="shared" si="4"/>
        <v>19001.605714557107</v>
      </c>
      <c r="E70" s="391">
        <f t="shared" si="7"/>
        <v>18903.93792187106</v>
      </c>
      <c r="F70" s="391">
        <f t="shared" si="7"/>
        <v>18806.270129185014</v>
      </c>
      <c r="G70" s="391">
        <f t="shared" si="7"/>
        <v>18708.602336498967</v>
      </c>
      <c r="H70" s="391">
        <f t="shared" si="7"/>
        <v>18610.93454381292</v>
      </c>
      <c r="I70" s="391">
        <f t="shared" si="7"/>
        <v>18513.266751126874</v>
      </c>
      <c r="J70" s="391">
        <f t="shared" si="7"/>
        <v>18415.598958440827</v>
      </c>
      <c r="K70" s="391">
        <f t="shared" si="7"/>
        <v>18317.931165754781</v>
      </c>
      <c r="L70" s="391">
        <f t="shared" si="7"/>
        <v>18220.263373068734</v>
      </c>
      <c r="M70" s="391">
        <f t="shared" si="7"/>
        <v>18122.595580382687</v>
      </c>
      <c r="N70" s="391">
        <f t="shared" si="7"/>
        <v>18024.927787696641</v>
      </c>
      <c r="O70" s="391">
        <f t="shared" si="7"/>
        <v>17927.259995010594</v>
      </c>
    </row>
    <row r="71" spans="1:15" x14ac:dyDescent="0.25">
      <c r="A71" s="403">
        <v>53</v>
      </c>
      <c r="B71" s="340">
        <v>2070</v>
      </c>
      <c r="C71" s="408">
        <f>HLOOKUP(B71,'FN Combined ARAM Summary'!$A$5:$CJ$14,8,0)</f>
        <v>1168.7858684679941</v>
      </c>
      <c r="D71" s="399">
        <f t="shared" si="4"/>
        <v>17829.861172638262</v>
      </c>
      <c r="E71" s="391">
        <f t="shared" si="7"/>
        <v>17732.462350265931</v>
      </c>
      <c r="F71" s="391">
        <f t="shared" si="7"/>
        <v>17635.063527893599</v>
      </c>
      <c r="G71" s="391">
        <f t="shared" si="7"/>
        <v>17537.664705521267</v>
      </c>
      <c r="H71" s="391">
        <f t="shared" si="7"/>
        <v>17440.265883148935</v>
      </c>
      <c r="I71" s="391">
        <f t="shared" si="7"/>
        <v>17342.867060776603</v>
      </c>
      <c r="J71" s="391">
        <f t="shared" si="7"/>
        <v>17245.468238404272</v>
      </c>
      <c r="K71" s="391">
        <f t="shared" si="7"/>
        <v>17148.06941603194</v>
      </c>
      <c r="L71" s="391">
        <f t="shared" si="7"/>
        <v>17050.670593659608</v>
      </c>
      <c r="M71" s="391">
        <f t="shared" si="7"/>
        <v>16953.271771287276</v>
      </c>
      <c r="N71" s="391">
        <f t="shared" si="7"/>
        <v>16855.872948914945</v>
      </c>
      <c r="O71" s="391">
        <f t="shared" si="7"/>
        <v>16758.474126542613</v>
      </c>
    </row>
    <row r="72" spans="1:15" x14ac:dyDescent="0.25">
      <c r="A72" s="403">
        <v>54</v>
      </c>
      <c r="B72" s="340">
        <v>2071</v>
      </c>
      <c r="C72" s="408">
        <f>HLOOKUP(B72,'FN Combined ARAM Summary'!$A$5:$CJ$14,8,0)</f>
        <v>1148.0392833989245</v>
      </c>
      <c r="D72" s="399">
        <f t="shared" si="4"/>
        <v>16662.804186259367</v>
      </c>
      <c r="E72" s="391">
        <f t="shared" si="7"/>
        <v>16567.134245976122</v>
      </c>
      <c r="F72" s="391">
        <f t="shared" si="7"/>
        <v>16471.464305692876</v>
      </c>
      <c r="G72" s="391">
        <f t="shared" si="7"/>
        <v>16375.794365409633</v>
      </c>
      <c r="H72" s="391">
        <f t="shared" si="7"/>
        <v>16280.124425126389</v>
      </c>
      <c r="I72" s="391">
        <f t="shared" si="7"/>
        <v>16184.454484843145</v>
      </c>
      <c r="J72" s="391">
        <f t="shared" si="7"/>
        <v>16088.784544559901</v>
      </c>
      <c r="K72" s="391">
        <f t="shared" si="7"/>
        <v>15993.114604276658</v>
      </c>
      <c r="L72" s="391">
        <f t="shared" si="7"/>
        <v>15897.444663993414</v>
      </c>
      <c r="M72" s="391">
        <f t="shared" si="7"/>
        <v>15801.77472371017</v>
      </c>
      <c r="N72" s="391">
        <f t="shared" si="7"/>
        <v>15706.104783426927</v>
      </c>
      <c r="O72" s="391">
        <f t="shared" si="7"/>
        <v>15610.434843143683</v>
      </c>
    </row>
    <row r="73" spans="1:15" x14ac:dyDescent="0.25">
      <c r="A73" s="403">
        <v>55</v>
      </c>
      <c r="B73" s="340">
        <v>2072</v>
      </c>
      <c r="C73" s="408">
        <f>HLOOKUP(B73,'FN Combined ARAM Summary'!$A$5:$CJ$14,8,0)</f>
        <v>1101.0960127740382</v>
      </c>
      <c r="D73" s="399">
        <f t="shared" si="4"/>
        <v>15518.67684207918</v>
      </c>
      <c r="E73" s="391">
        <f t="shared" si="7"/>
        <v>15426.918841014676</v>
      </c>
      <c r="F73" s="391">
        <f t="shared" si="7"/>
        <v>15335.160839950173</v>
      </c>
      <c r="G73" s="391">
        <f t="shared" si="7"/>
        <v>15243.40283888567</v>
      </c>
      <c r="H73" s="391">
        <f t="shared" si="7"/>
        <v>15151.644837821166</v>
      </c>
      <c r="I73" s="391">
        <f t="shared" si="7"/>
        <v>15059.886836756663</v>
      </c>
      <c r="J73" s="391">
        <f t="shared" si="7"/>
        <v>14968.12883569216</v>
      </c>
      <c r="K73" s="391">
        <f t="shared" si="7"/>
        <v>14876.370834627656</v>
      </c>
      <c r="L73" s="391">
        <f t="shared" si="7"/>
        <v>14784.612833563153</v>
      </c>
      <c r="M73" s="391">
        <f t="shared" si="7"/>
        <v>14692.85483249865</v>
      </c>
      <c r="N73" s="391">
        <f t="shared" si="7"/>
        <v>14601.096831434146</v>
      </c>
      <c r="O73" s="391">
        <f t="shared" si="7"/>
        <v>14509.338830369643</v>
      </c>
    </row>
    <row r="74" spans="1:15" x14ac:dyDescent="0.25">
      <c r="A74" s="403">
        <v>56</v>
      </c>
      <c r="B74" s="340">
        <v>2073</v>
      </c>
      <c r="C74" s="408">
        <f>HLOOKUP(B74,'FN Combined ARAM Summary'!$A$5:$CJ$14,8,0)</f>
        <v>1084.9369773116769</v>
      </c>
      <c r="D74" s="399">
        <f t="shared" si="4"/>
        <v>14418.927415593669</v>
      </c>
      <c r="E74" s="391">
        <f t="shared" si="7"/>
        <v>14328.516000817695</v>
      </c>
      <c r="F74" s="391">
        <f t="shared" si="7"/>
        <v>14238.104586041722</v>
      </c>
      <c r="G74" s="391">
        <f t="shared" si="7"/>
        <v>14147.693171265748</v>
      </c>
      <c r="H74" s="391">
        <f t="shared" si="7"/>
        <v>14057.281756489774</v>
      </c>
      <c r="I74" s="391">
        <f t="shared" si="7"/>
        <v>13966.8703417138</v>
      </c>
      <c r="J74" s="391">
        <f t="shared" si="7"/>
        <v>13876.458926937827</v>
      </c>
      <c r="K74" s="391">
        <f t="shared" si="7"/>
        <v>13786.047512161853</v>
      </c>
      <c r="L74" s="391">
        <f t="shared" si="7"/>
        <v>13695.636097385879</v>
      </c>
      <c r="M74" s="391">
        <f t="shared" si="7"/>
        <v>13605.224682609905</v>
      </c>
      <c r="N74" s="391">
        <f t="shared" si="7"/>
        <v>13514.813267833932</v>
      </c>
      <c r="O74" s="391">
        <f t="shared" si="7"/>
        <v>13424.401853057958</v>
      </c>
    </row>
    <row r="75" spans="1:15" x14ac:dyDescent="0.25">
      <c r="A75" s="403">
        <v>57</v>
      </c>
      <c r="B75" s="340">
        <v>2074</v>
      </c>
      <c r="C75" s="408">
        <f>HLOOKUP(B75,'FN Combined ARAM Summary'!$A$5:$CJ$14,8,0)</f>
        <v>1082.9667500978317</v>
      </c>
      <c r="D75" s="399">
        <f t="shared" si="4"/>
        <v>13334.154623883138</v>
      </c>
      <c r="E75" s="391">
        <f t="shared" si="7"/>
        <v>13243.907394708318</v>
      </c>
      <c r="F75" s="391">
        <f t="shared" si="7"/>
        <v>13153.660165533498</v>
      </c>
      <c r="G75" s="391">
        <f t="shared" si="7"/>
        <v>13063.412936358678</v>
      </c>
      <c r="H75" s="391">
        <f t="shared" si="7"/>
        <v>12973.165707183858</v>
      </c>
      <c r="I75" s="391">
        <f t="shared" si="7"/>
        <v>12882.918478009038</v>
      </c>
      <c r="J75" s="391">
        <f t="shared" si="7"/>
        <v>12792.671248834218</v>
      </c>
      <c r="K75" s="391">
        <f t="shared" si="7"/>
        <v>12702.424019659398</v>
      </c>
      <c r="L75" s="391">
        <f t="shared" si="7"/>
        <v>12612.176790484578</v>
      </c>
      <c r="M75" s="391">
        <f t="shared" si="7"/>
        <v>12521.929561309758</v>
      </c>
      <c r="N75" s="391">
        <f t="shared" si="7"/>
        <v>12431.682332134938</v>
      </c>
      <c r="O75" s="391">
        <f t="shared" si="7"/>
        <v>12341.435102960118</v>
      </c>
    </row>
    <row r="76" spans="1:15" x14ac:dyDescent="0.25">
      <c r="A76" s="403">
        <v>58</v>
      </c>
      <c r="B76" s="340">
        <v>2075</v>
      </c>
      <c r="C76" s="408">
        <f>HLOOKUP(B76,'FN Combined ARAM Summary'!$A$5:$CJ$14,8,0)</f>
        <v>1081.6347303750758</v>
      </c>
      <c r="D76" s="399">
        <f t="shared" si="4"/>
        <v>12251.298875428862</v>
      </c>
      <c r="E76" s="391">
        <f t="shared" si="7"/>
        <v>12161.162647897605</v>
      </c>
      <c r="F76" s="391">
        <f t="shared" si="7"/>
        <v>12071.026420366348</v>
      </c>
      <c r="G76" s="391">
        <f t="shared" si="7"/>
        <v>11980.890192835092</v>
      </c>
      <c r="H76" s="391">
        <f t="shared" si="7"/>
        <v>11890.753965303835</v>
      </c>
      <c r="I76" s="391">
        <f t="shared" si="7"/>
        <v>11800.617737772578</v>
      </c>
      <c r="J76" s="391">
        <f t="shared" si="7"/>
        <v>11710.481510241321</v>
      </c>
      <c r="K76" s="391">
        <f t="shared" si="7"/>
        <v>11620.345282710065</v>
      </c>
      <c r="L76" s="391">
        <f t="shared" si="7"/>
        <v>11530.209055178808</v>
      </c>
      <c r="M76" s="391">
        <f t="shared" si="7"/>
        <v>11440.072827647551</v>
      </c>
      <c r="N76" s="391">
        <f t="shared" si="7"/>
        <v>11349.936600116294</v>
      </c>
      <c r="O76" s="391">
        <f t="shared" si="7"/>
        <v>11259.800372585038</v>
      </c>
    </row>
    <row r="77" spans="1:15" x14ac:dyDescent="0.25">
      <c r="A77" s="403">
        <v>59</v>
      </c>
      <c r="B77" s="340">
        <v>2076</v>
      </c>
      <c r="C77" s="408">
        <f>HLOOKUP(B77,'FN Combined ARAM Summary'!$A$5:$CJ$14,8,0)</f>
        <v>1065.1830528664568</v>
      </c>
      <c r="D77" s="399">
        <f t="shared" si="4"/>
        <v>11171.035118179499</v>
      </c>
      <c r="E77" s="391">
        <f t="shared" si="7"/>
        <v>11082.269863773961</v>
      </c>
      <c r="F77" s="391">
        <f t="shared" si="7"/>
        <v>10993.504609368423</v>
      </c>
      <c r="G77" s="391">
        <f t="shared" si="7"/>
        <v>10904.739354962885</v>
      </c>
      <c r="H77" s="391">
        <f t="shared" si="7"/>
        <v>10815.974100557347</v>
      </c>
      <c r="I77" s="391">
        <f t="shared" si="7"/>
        <v>10727.208846151809</v>
      </c>
      <c r="J77" s="391">
        <f t="shared" si="7"/>
        <v>10638.443591746271</v>
      </c>
      <c r="K77" s="391">
        <f t="shared" si="7"/>
        <v>10549.678337340732</v>
      </c>
      <c r="L77" s="391">
        <f t="shared" si="7"/>
        <v>10460.913082935194</v>
      </c>
      <c r="M77" s="391">
        <f t="shared" si="7"/>
        <v>10372.147828529656</v>
      </c>
      <c r="N77" s="391">
        <f t="shared" si="7"/>
        <v>10283.382574124118</v>
      </c>
      <c r="O77" s="391">
        <f t="shared" si="7"/>
        <v>10194.61731971858</v>
      </c>
    </row>
    <row r="78" spans="1:15" x14ac:dyDescent="0.25">
      <c r="A78" s="403">
        <v>60</v>
      </c>
      <c r="B78" s="340">
        <v>2077</v>
      </c>
      <c r="C78" s="408">
        <f>HLOOKUP(B78,'FN Combined ARAM Summary'!$A$5:$CJ$14,8,0)</f>
        <v>1064.0858866798062</v>
      </c>
      <c r="D78" s="399">
        <f t="shared" si="4"/>
        <v>10105.943495828596</v>
      </c>
      <c r="E78" s="391">
        <f t="shared" ref="E78:O93" si="8">+D78-($C78/12)</f>
        <v>10017.269671938613</v>
      </c>
      <c r="F78" s="391">
        <f t="shared" si="8"/>
        <v>9928.5958480486297</v>
      </c>
      <c r="G78" s="391">
        <f t="shared" si="8"/>
        <v>9839.9220241586463</v>
      </c>
      <c r="H78" s="391">
        <f t="shared" si="8"/>
        <v>9751.2482002686629</v>
      </c>
      <c r="I78" s="391">
        <f t="shared" si="8"/>
        <v>9662.5743763786795</v>
      </c>
      <c r="J78" s="391">
        <f t="shared" si="8"/>
        <v>9573.9005524886961</v>
      </c>
      <c r="K78" s="391">
        <f t="shared" si="8"/>
        <v>9485.2267285987127</v>
      </c>
      <c r="L78" s="391">
        <f t="shared" si="8"/>
        <v>9396.5529047087293</v>
      </c>
      <c r="M78" s="391">
        <f t="shared" si="8"/>
        <v>9307.8790808187459</v>
      </c>
      <c r="N78" s="391">
        <f t="shared" si="8"/>
        <v>9219.2052569287625</v>
      </c>
      <c r="O78" s="391">
        <f t="shared" si="8"/>
        <v>9130.5314330387791</v>
      </c>
    </row>
    <row r="79" spans="1:15" x14ac:dyDescent="0.25">
      <c r="A79" s="403">
        <v>61</v>
      </c>
      <c r="B79" s="340">
        <v>2078</v>
      </c>
      <c r="C79" s="408">
        <f>HLOOKUP(B79,'FN Combined ARAM Summary'!$A$5:$CJ$14,8,0)</f>
        <v>1064.0858866798062</v>
      </c>
      <c r="D79" s="399">
        <f t="shared" si="4"/>
        <v>9041.8576091487957</v>
      </c>
      <c r="E79" s="391">
        <f t="shared" si="8"/>
        <v>8953.1837852588123</v>
      </c>
      <c r="F79" s="391">
        <f t="shared" si="8"/>
        <v>8864.509961368829</v>
      </c>
      <c r="G79" s="391">
        <f t="shared" si="8"/>
        <v>8775.8361374788456</v>
      </c>
      <c r="H79" s="391">
        <f t="shared" si="8"/>
        <v>8687.1623135888622</v>
      </c>
      <c r="I79" s="391">
        <f t="shared" si="8"/>
        <v>8598.4884896988788</v>
      </c>
      <c r="J79" s="391">
        <f t="shared" si="8"/>
        <v>8509.8146658088954</v>
      </c>
      <c r="K79" s="391">
        <f t="shared" si="8"/>
        <v>8421.140841918912</v>
      </c>
      <c r="L79" s="391">
        <f t="shared" si="8"/>
        <v>8332.4670180289286</v>
      </c>
      <c r="M79" s="391">
        <f t="shared" si="8"/>
        <v>8243.7931941389452</v>
      </c>
      <c r="N79" s="391">
        <f t="shared" si="8"/>
        <v>8155.1193702489618</v>
      </c>
      <c r="O79" s="391">
        <f t="shared" si="8"/>
        <v>8066.4455463589784</v>
      </c>
    </row>
    <row r="80" spans="1:15" x14ac:dyDescent="0.25">
      <c r="A80" s="403">
        <v>62</v>
      </c>
      <c r="B80" s="340">
        <v>2079</v>
      </c>
      <c r="C80" s="408">
        <f>HLOOKUP(B80,'FN Combined ARAM Summary'!$A$5:$CJ$14,8,0)</f>
        <v>1053.8937485050023</v>
      </c>
      <c r="D80" s="399">
        <f t="shared" si="4"/>
        <v>7978.6210673168953</v>
      </c>
      <c r="E80" s="391">
        <f t="shared" si="8"/>
        <v>7890.7965882748122</v>
      </c>
      <c r="F80" s="391">
        <f t="shared" si="8"/>
        <v>7802.9721092327291</v>
      </c>
      <c r="G80" s="391">
        <f t="shared" si="8"/>
        <v>7715.1476301906459</v>
      </c>
      <c r="H80" s="391">
        <f t="shared" si="8"/>
        <v>7627.3231511485628</v>
      </c>
      <c r="I80" s="391">
        <f t="shared" si="8"/>
        <v>7539.4986721064797</v>
      </c>
      <c r="J80" s="391">
        <f t="shared" si="8"/>
        <v>7451.6741930643966</v>
      </c>
      <c r="K80" s="391">
        <f t="shared" si="8"/>
        <v>7363.8497140223135</v>
      </c>
      <c r="L80" s="391">
        <f t="shared" si="8"/>
        <v>7276.0252349802304</v>
      </c>
      <c r="M80" s="391">
        <f t="shared" si="8"/>
        <v>7188.2007559381473</v>
      </c>
      <c r="N80" s="391">
        <f t="shared" si="8"/>
        <v>7100.3762768960642</v>
      </c>
      <c r="O80" s="391">
        <f t="shared" si="8"/>
        <v>7012.551797853981</v>
      </c>
    </row>
    <row r="81" spans="1:15" x14ac:dyDescent="0.25">
      <c r="A81" s="403">
        <v>63</v>
      </c>
      <c r="B81" s="340">
        <v>2080</v>
      </c>
      <c r="C81" s="408">
        <f>HLOOKUP(B81,'FN Combined ARAM Summary'!$A$5:$CJ$14,8,0)</f>
        <v>1033.6550179051001</v>
      </c>
      <c r="D81" s="399">
        <f t="shared" si="4"/>
        <v>6926.4138796952229</v>
      </c>
      <c r="E81" s="391">
        <f t="shared" si="8"/>
        <v>6840.2759615364648</v>
      </c>
      <c r="F81" s="391">
        <f t="shared" si="8"/>
        <v>6754.1380433777067</v>
      </c>
      <c r="G81" s="391">
        <f t="shared" si="8"/>
        <v>6668.0001252189486</v>
      </c>
      <c r="H81" s="391">
        <f t="shared" si="8"/>
        <v>6581.8622070601905</v>
      </c>
      <c r="I81" s="391">
        <f t="shared" si="8"/>
        <v>6495.7242889014324</v>
      </c>
      <c r="J81" s="391">
        <f t="shared" si="8"/>
        <v>6409.5863707426743</v>
      </c>
      <c r="K81" s="391">
        <f t="shared" si="8"/>
        <v>6323.4484525839162</v>
      </c>
      <c r="L81" s="391">
        <f t="shared" si="8"/>
        <v>6237.310534425158</v>
      </c>
      <c r="M81" s="391">
        <f t="shared" si="8"/>
        <v>6151.1726162663999</v>
      </c>
      <c r="N81" s="391">
        <f t="shared" si="8"/>
        <v>6065.0346981076418</v>
      </c>
      <c r="O81" s="391">
        <f t="shared" si="8"/>
        <v>5978.8967799488837</v>
      </c>
    </row>
    <row r="82" spans="1:15" x14ac:dyDescent="0.25">
      <c r="A82" s="403">
        <v>64</v>
      </c>
      <c r="B82" s="340">
        <v>2081</v>
      </c>
      <c r="C82" s="408">
        <f>HLOOKUP(B82,'FN Combined ARAM Summary'!$A$5:$CJ$14,8,0)</f>
        <v>1014.1264338289243</v>
      </c>
      <c r="D82" s="399">
        <f t="shared" si="4"/>
        <v>5894.3862437964735</v>
      </c>
      <c r="E82" s="391">
        <f t="shared" si="8"/>
        <v>5809.8757076440634</v>
      </c>
      <c r="F82" s="391">
        <f t="shared" si="8"/>
        <v>5725.3651714916532</v>
      </c>
      <c r="G82" s="391">
        <f t="shared" si="8"/>
        <v>5640.854635339243</v>
      </c>
      <c r="H82" s="391">
        <f t="shared" si="8"/>
        <v>5556.3440991868329</v>
      </c>
      <c r="I82" s="391">
        <f t="shared" si="8"/>
        <v>5471.8335630344227</v>
      </c>
      <c r="J82" s="391">
        <f t="shared" si="8"/>
        <v>5387.3230268820125</v>
      </c>
      <c r="K82" s="391">
        <f t="shared" si="8"/>
        <v>5302.8124907296024</v>
      </c>
      <c r="L82" s="391">
        <f t="shared" si="8"/>
        <v>5218.3019545771922</v>
      </c>
      <c r="M82" s="391">
        <f t="shared" si="8"/>
        <v>5133.791418424782</v>
      </c>
      <c r="N82" s="391">
        <f t="shared" si="8"/>
        <v>5049.2808822723719</v>
      </c>
      <c r="O82" s="391">
        <f t="shared" si="8"/>
        <v>4964.7703461199617</v>
      </c>
    </row>
    <row r="83" spans="1:15" x14ac:dyDescent="0.25">
      <c r="A83" s="403">
        <v>65</v>
      </c>
      <c r="B83" s="340">
        <v>2082</v>
      </c>
      <c r="C83" s="408">
        <f>HLOOKUP(B83,'FN Combined ARAM Summary'!$A$5:$CJ$14,8,0)</f>
        <v>983.79057004235619</v>
      </c>
      <c r="D83" s="399">
        <f t="shared" si="4"/>
        <v>4882.7877986164322</v>
      </c>
      <c r="E83" s="391">
        <f t="shared" si="8"/>
        <v>4800.8052511129026</v>
      </c>
      <c r="F83" s="391">
        <f t="shared" si="8"/>
        <v>4718.8227036093731</v>
      </c>
      <c r="G83" s="391">
        <f t="shared" si="8"/>
        <v>4636.8401561058436</v>
      </c>
      <c r="H83" s="391">
        <f t="shared" si="8"/>
        <v>4554.857608602314</v>
      </c>
      <c r="I83" s="391">
        <f t="shared" si="8"/>
        <v>4472.8750610987845</v>
      </c>
      <c r="J83" s="391">
        <f t="shared" si="8"/>
        <v>4390.892513595255</v>
      </c>
      <c r="K83" s="391">
        <f t="shared" si="8"/>
        <v>4308.9099660917254</v>
      </c>
      <c r="L83" s="391">
        <f t="shared" si="8"/>
        <v>4226.9274185881959</v>
      </c>
      <c r="M83" s="391">
        <f t="shared" si="8"/>
        <v>4144.9448710846664</v>
      </c>
      <c r="N83" s="391">
        <f t="shared" si="8"/>
        <v>4062.9623235811368</v>
      </c>
      <c r="O83" s="391">
        <f t="shared" si="8"/>
        <v>3980.9797760776073</v>
      </c>
    </row>
    <row r="84" spans="1:15" x14ac:dyDescent="0.25">
      <c r="A84" s="403">
        <v>66</v>
      </c>
      <c r="B84" s="340">
        <v>2083</v>
      </c>
      <c r="C84" s="408">
        <f>HLOOKUP(B84,'FN Combined ARAM Summary'!$A$5:$CJ$14,8,0)</f>
        <v>948.70880969316568</v>
      </c>
      <c r="D84" s="399">
        <f t="shared" si="4"/>
        <v>3901.920708603177</v>
      </c>
      <c r="E84" s="391">
        <f t="shared" si="8"/>
        <v>3822.8616411287467</v>
      </c>
      <c r="F84" s="391">
        <f t="shared" si="8"/>
        <v>3743.8025736543163</v>
      </c>
      <c r="G84" s="391">
        <f t="shared" si="8"/>
        <v>3664.743506179886</v>
      </c>
      <c r="H84" s="391">
        <f t="shared" si="8"/>
        <v>3585.6844387054557</v>
      </c>
      <c r="I84" s="391">
        <f t="shared" si="8"/>
        <v>3506.6253712310254</v>
      </c>
      <c r="J84" s="391">
        <f t="shared" si="8"/>
        <v>3427.5663037565951</v>
      </c>
      <c r="K84" s="391">
        <f t="shared" si="8"/>
        <v>3348.5072362821647</v>
      </c>
      <c r="L84" s="391">
        <f t="shared" si="8"/>
        <v>3269.4481688077344</v>
      </c>
      <c r="M84" s="391">
        <f t="shared" si="8"/>
        <v>3190.3891013333041</v>
      </c>
      <c r="N84" s="391">
        <f t="shared" si="8"/>
        <v>3111.3300338588738</v>
      </c>
      <c r="O84" s="391">
        <f t="shared" si="8"/>
        <v>3032.2709663844435</v>
      </c>
    </row>
    <row r="85" spans="1:15" x14ac:dyDescent="0.25">
      <c r="A85" s="403">
        <v>67</v>
      </c>
      <c r="B85" s="340">
        <v>2084</v>
      </c>
      <c r="C85" s="408">
        <f>HLOOKUP(B85,'FN Combined ARAM Summary'!$A$5:$CJ$14,8,0)</f>
        <v>863.76306716496765</v>
      </c>
      <c r="D85" s="399">
        <f t="shared" si="4"/>
        <v>2960.290710787363</v>
      </c>
      <c r="E85" s="391">
        <f t="shared" si="8"/>
        <v>2888.3104551902825</v>
      </c>
      <c r="F85" s="391">
        <f t="shared" si="8"/>
        <v>2816.330199593202</v>
      </c>
      <c r="G85" s="391">
        <f t="shared" si="8"/>
        <v>2744.3499439961215</v>
      </c>
      <c r="H85" s="391">
        <f t="shared" si="8"/>
        <v>2672.369688399041</v>
      </c>
      <c r="I85" s="391">
        <f t="shared" si="8"/>
        <v>2600.3894328019605</v>
      </c>
      <c r="J85" s="391">
        <f t="shared" si="8"/>
        <v>2528.4091772048801</v>
      </c>
      <c r="K85" s="391">
        <f t="shared" si="8"/>
        <v>2456.4289216077996</v>
      </c>
      <c r="L85" s="391">
        <f t="shared" si="8"/>
        <v>2384.4486660107191</v>
      </c>
      <c r="M85" s="391">
        <f t="shared" si="8"/>
        <v>2312.4684104136386</v>
      </c>
      <c r="N85" s="391">
        <f t="shared" si="8"/>
        <v>2240.4881548165581</v>
      </c>
      <c r="O85" s="391">
        <f t="shared" si="8"/>
        <v>2168.5078992194776</v>
      </c>
    </row>
    <row r="86" spans="1:15" x14ac:dyDescent="0.25">
      <c r="A86" s="403">
        <v>68</v>
      </c>
      <c r="B86" s="340">
        <v>2085</v>
      </c>
      <c r="C86" s="408">
        <f>HLOOKUP(B86,'FN Combined ARAM Summary'!$A$5:$CJ$14,8,0)</f>
        <v>327.0682991675626</v>
      </c>
      <c r="D86" s="399">
        <f t="shared" si="4"/>
        <v>2141.2522076221808</v>
      </c>
      <c r="E86" s="391">
        <f t="shared" si="8"/>
        <v>2113.9965160248839</v>
      </c>
      <c r="F86" s="391">
        <f t="shared" si="8"/>
        <v>2086.7408244275871</v>
      </c>
      <c r="G86" s="391">
        <f t="shared" si="8"/>
        <v>2059.4851328302902</v>
      </c>
      <c r="H86" s="391">
        <f t="shared" si="8"/>
        <v>2032.2294412329934</v>
      </c>
      <c r="I86" s="391">
        <f t="shared" si="8"/>
        <v>2004.9737496356965</v>
      </c>
      <c r="J86" s="391">
        <f t="shared" si="8"/>
        <v>1977.7180580383997</v>
      </c>
      <c r="K86" s="391">
        <f t="shared" si="8"/>
        <v>1950.4623664411029</v>
      </c>
      <c r="L86" s="391">
        <f t="shared" si="8"/>
        <v>1923.206674843806</v>
      </c>
      <c r="M86" s="391">
        <f t="shared" si="8"/>
        <v>1895.9509832465092</v>
      </c>
      <c r="N86" s="391">
        <f t="shared" si="8"/>
        <v>1868.6952916492123</v>
      </c>
      <c r="O86" s="391">
        <f t="shared" si="8"/>
        <v>1841.4396000519155</v>
      </c>
    </row>
    <row r="87" spans="1:15" x14ac:dyDescent="0.25">
      <c r="A87" s="403">
        <v>69</v>
      </c>
      <c r="B87" s="340">
        <v>2086</v>
      </c>
      <c r="C87" s="408">
        <f>HLOOKUP(B87,'FN Combined ARAM Summary'!$A$5:$CJ$14,8,0)</f>
        <v>192.82660081711128</v>
      </c>
      <c r="D87" s="399">
        <f t="shared" si="4"/>
        <v>1825.3707166504896</v>
      </c>
      <c r="E87" s="391">
        <f t="shared" si="8"/>
        <v>1809.3018332490637</v>
      </c>
      <c r="F87" s="391">
        <f t="shared" si="8"/>
        <v>1793.2329498476379</v>
      </c>
      <c r="G87" s="391">
        <f t="shared" si="8"/>
        <v>1777.164066446212</v>
      </c>
      <c r="H87" s="391">
        <f t="shared" si="8"/>
        <v>1761.0951830447862</v>
      </c>
      <c r="I87" s="391">
        <f t="shared" si="8"/>
        <v>1745.0262996433603</v>
      </c>
      <c r="J87" s="391">
        <f t="shared" si="8"/>
        <v>1728.9574162419344</v>
      </c>
      <c r="K87" s="391">
        <f t="shared" si="8"/>
        <v>1712.8885328405086</v>
      </c>
      <c r="L87" s="391">
        <f t="shared" si="8"/>
        <v>1696.8196494390827</v>
      </c>
      <c r="M87" s="391">
        <f t="shared" si="8"/>
        <v>1680.7507660376568</v>
      </c>
      <c r="N87" s="391">
        <f t="shared" si="8"/>
        <v>1664.681882636231</v>
      </c>
      <c r="O87" s="391">
        <f t="shared" si="8"/>
        <v>1648.6129992348051</v>
      </c>
    </row>
    <row r="88" spans="1:15" x14ac:dyDescent="0.25">
      <c r="A88" s="403">
        <v>70</v>
      </c>
      <c r="B88" s="340">
        <v>2087</v>
      </c>
      <c r="C88" s="408">
        <f>HLOOKUP(B88,'FN Combined ARAM Summary'!$A$5:$CJ$14,8,0)</f>
        <v>181.89573341680148</v>
      </c>
      <c r="D88" s="399">
        <f t="shared" si="4"/>
        <v>1633.4550214500716</v>
      </c>
      <c r="E88" s="391">
        <f t="shared" si="8"/>
        <v>1618.2970436653382</v>
      </c>
      <c r="F88" s="391">
        <f t="shared" si="8"/>
        <v>1603.1390658806047</v>
      </c>
      <c r="G88" s="391">
        <f t="shared" si="8"/>
        <v>1587.9810880958712</v>
      </c>
      <c r="H88" s="391">
        <f t="shared" si="8"/>
        <v>1572.8231103111377</v>
      </c>
      <c r="I88" s="391">
        <f t="shared" si="8"/>
        <v>1557.6651325264042</v>
      </c>
      <c r="J88" s="391">
        <f t="shared" si="8"/>
        <v>1542.5071547416708</v>
      </c>
      <c r="K88" s="391">
        <f t="shared" si="8"/>
        <v>1527.3491769569373</v>
      </c>
      <c r="L88" s="391">
        <f t="shared" si="8"/>
        <v>1512.1911991722038</v>
      </c>
      <c r="M88" s="391">
        <f t="shared" si="8"/>
        <v>1497.0332213874703</v>
      </c>
      <c r="N88" s="391">
        <f t="shared" si="8"/>
        <v>1481.8752436027369</v>
      </c>
      <c r="O88" s="391">
        <f t="shared" si="8"/>
        <v>1466.7172658180034</v>
      </c>
    </row>
    <row r="89" spans="1:15" x14ac:dyDescent="0.25">
      <c r="A89" s="403">
        <v>71</v>
      </c>
      <c r="B89" s="340">
        <v>2088</v>
      </c>
      <c r="C89" s="408">
        <f>HLOOKUP(B89,'FN Combined ARAM Summary'!$A$5:$CJ$14,8,0)</f>
        <v>156.02938306133308</v>
      </c>
      <c r="D89" s="399">
        <f t="shared" si="4"/>
        <v>1453.714817229559</v>
      </c>
      <c r="E89" s="391">
        <f t="shared" si="8"/>
        <v>1440.7123686411146</v>
      </c>
      <c r="F89" s="391">
        <f t="shared" si="8"/>
        <v>1427.7099200526702</v>
      </c>
      <c r="G89" s="391">
        <f t="shared" si="8"/>
        <v>1414.7074714642258</v>
      </c>
      <c r="H89" s="391">
        <f t="shared" si="8"/>
        <v>1401.7050228757814</v>
      </c>
      <c r="I89" s="391">
        <f t="shared" si="8"/>
        <v>1388.702574287337</v>
      </c>
      <c r="J89" s="391">
        <f t="shared" si="8"/>
        <v>1375.7001256988926</v>
      </c>
      <c r="K89" s="391">
        <f t="shared" si="8"/>
        <v>1362.6976771104482</v>
      </c>
      <c r="L89" s="391">
        <f t="shared" si="8"/>
        <v>1349.6952285220038</v>
      </c>
      <c r="M89" s="391">
        <f t="shared" si="8"/>
        <v>1336.6927799335595</v>
      </c>
      <c r="N89" s="391">
        <f t="shared" si="8"/>
        <v>1323.6903313451151</v>
      </c>
      <c r="O89" s="391">
        <f t="shared" si="8"/>
        <v>1310.6878827566707</v>
      </c>
    </row>
    <row r="90" spans="1:15" x14ac:dyDescent="0.25">
      <c r="A90" s="403">
        <v>72</v>
      </c>
      <c r="B90" s="340">
        <v>2089</v>
      </c>
      <c r="C90" s="408">
        <f>HLOOKUP(B90,'FN Combined ARAM Summary'!$A$5:$CJ$14,8,0)</f>
        <v>150.7014601792556</v>
      </c>
      <c r="D90" s="399">
        <f t="shared" si="4"/>
        <v>1298.1294277417328</v>
      </c>
      <c r="E90" s="391">
        <f t="shared" si="8"/>
        <v>1285.5709727267949</v>
      </c>
      <c r="F90" s="391">
        <f t="shared" si="8"/>
        <v>1273.0125177118571</v>
      </c>
      <c r="G90" s="391">
        <f t="shared" si="8"/>
        <v>1260.4540626969192</v>
      </c>
      <c r="H90" s="391">
        <f t="shared" si="8"/>
        <v>1247.8956076819813</v>
      </c>
      <c r="I90" s="391">
        <f t="shared" si="8"/>
        <v>1235.3371526670435</v>
      </c>
      <c r="J90" s="391">
        <f t="shared" si="8"/>
        <v>1222.7786976521056</v>
      </c>
      <c r="K90" s="391">
        <f t="shared" si="8"/>
        <v>1210.2202426371678</v>
      </c>
      <c r="L90" s="391">
        <f t="shared" si="8"/>
        <v>1197.6617876222299</v>
      </c>
      <c r="M90" s="391">
        <f t="shared" si="8"/>
        <v>1185.103332607292</v>
      </c>
      <c r="N90" s="391">
        <f t="shared" si="8"/>
        <v>1172.5448775923542</v>
      </c>
      <c r="O90" s="391">
        <f t="shared" si="8"/>
        <v>1159.9864225774163</v>
      </c>
    </row>
    <row r="91" spans="1:15" x14ac:dyDescent="0.25">
      <c r="A91" s="403">
        <v>73</v>
      </c>
      <c r="B91" s="340">
        <v>2090</v>
      </c>
      <c r="C91" s="408">
        <f>HLOOKUP(B91,'FN Combined ARAM Summary'!$A$5:$CJ$14,8,0)</f>
        <v>133.8934115439024</v>
      </c>
      <c r="D91" s="399">
        <f t="shared" si="4"/>
        <v>1148.8286382820911</v>
      </c>
      <c r="E91" s="391">
        <f t="shared" si="8"/>
        <v>1137.6708539867659</v>
      </c>
      <c r="F91" s="391">
        <f t="shared" si="8"/>
        <v>1126.5130696914407</v>
      </c>
      <c r="G91" s="391">
        <f t="shared" si="8"/>
        <v>1115.3552853961155</v>
      </c>
      <c r="H91" s="391">
        <f t="shared" si="8"/>
        <v>1104.1975011007903</v>
      </c>
      <c r="I91" s="391">
        <f t="shared" si="8"/>
        <v>1093.0397168054651</v>
      </c>
      <c r="J91" s="391">
        <f t="shared" si="8"/>
        <v>1081.8819325101399</v>
      </c>
      <c r="K91" s="391">
        <f t="shared" si="8"/>
        <v>1070.7241482148147</v>
      </c>
      <c r="L91" s="391">
        <f t="shared" si="8"/>
        <v>1059.5663639194895</v>
      </c>
      <c r="M91" s="391">
        <f t="shared" si="8"/>
        <v>1048.4085796241643</v>
      </c>
      <c r="N91" s="391">
        <f t="shared" si="8"/>
        <v>1037.2507953288391</v>
      </c>
      <c r="O91" s="391">
        <f t="shared" si="8"/>
        <v>1026.0930110335139</v>
      </c>
    </row>
    <row r="92" spans="1:15" x14ac:dyDescent="0.25">
      <c r="A92" s="403">
        <v>74</v>
      </c>
      <c r="B92" s="340">
        <v>2091</v>
      </c>
      <c r="C92" s="408">
        <f>HLOOKUP(B92,'FN Combined ARAM Summary'!$A$5:$CJ$14,8,0)</f>
        <v>106.01805337925634</v>
      </c>
      <c r="D92" s="399">
        <f t="shared" si="4"/>
        <v>1017.2581732519092</v>
      </c>
      <c r="E92" s="391">
        <f t="shared" si="8"/>
        <v>1008.4233354703044</v>
      </c>
      <c r="F92" s="391">
        <f t="shared" si="8"/>
        <v>999.5884976886997</v>
      </c>
      <c r="G92" s="391">
        <f t="shared" si="8"/>
        <v>990.75365990709497</v>
      </c>
      <c r="H92" s="391">
        <f t="shared" si="8"/>
        <v>981.91882212549024</v>
      </c>
      <c r="I92" s="391">
        <f t="shared" si="8"/>
        <v>973.0839843438855</v>
      </c>
      <c r="J92" s="391">
        <f t="shared" si="8"/>
        <v>964.24914656228077</v>
      </c>
      <c r="K92" s="391">
        <f t="shared" si="8"/>
        <v>955.41430878067604</v>
      </c>
      <c r="L92" s="391">
        <f t="shared" si="8"/>
        <v>946.5794709990713</v>
      </c>
      <c r="M92" s="391">
        <f t="shared" si="8"/>
        <v>937.74463321746657</v>
      </c>
      <c r="N92" s="391">
        <f t="shared" si="8"/>
        <v>928.90979543586184</v>
      </c>
      <c r="O92" s="391">
        <f t="shared" si="8"/>
        <v>920.0749576542571</v>
      </c>
    </row>
    <row r="93" spans="1:15" x14ac:dyDescent="0.25">
      <c r="A93" s="403">
        <v>75</v>
      </c>
      <c r="B93" s="340">
        <v>2092</v>
      </c>
      <c r="C93" s="408">
        <f>HLOOKUP(B93,'FN Combined ARAM Summary'!$A$5:$CJ$14,8,0)</f>
        <v>106.01805337925634</v>
      </c>
      <c r="D93" s="399">
        <f t="shared" si="4"/>
        <v>911.24011987265237</v>
      </c>
      <c r="E93" s="391">
        <f t="shared" si="8"/>
        <v>902.40528209104764</v>
      </c>
      <c r="F93" s="391">
        <f t="shared" si="8"/>
        <v>893.57044430944291</v>
      </c>
      <c r="G93" s="391">
        <f t="shared" si="8"/>
        <v>884.73560652783817</v>
      </c>
      <c r="H93" s="391">
        <f t="shared" si="8"/>
        <v>875.90076874623344</v>
      </c>
      <c r="I93" s="391">
        <f t="shared" si="8"/>
        <v>867.06593096462871</v>
      </c>
      <c r="J93" s="391">
        <f t="shared" si="8"/>
        <v>858.23109318302397</v>
      </c>
      <c r="K93" s="391">
        <f t="shared" si="8"/>
        <v>849.39625540141924</v>
      </c>
      <c r="L93" s="391">
        <f t="shared" si="8"/>
        <v>840.56141761981451</v>
      </c>
      <c r="M93" s="391">
        <f t="shared" si="8"/>
        <v>831.72657983820977</v>
      </c>
      <c r="N93" s="391">
        <f t="shared" si="8"/>
        <v>822.89174205660504</v>
      </c>
      <c r="O93" s="391">
        <f t="shared" si="8"/>
        <v>814.05690427500031</v>
      </c>
    </row>
    <row r="94" spans="1:15" x14ac:dyDescent="0.25">
      <c r="A94" s="403">
        <v>76</v>
      </c>
      <c r="B94" s="340">
        <v>2093</v>
      </c>
      <c r="C94" s="408">
        <f>HLOOKUP(B94,'FN Combined ARAM Summary'!$A$5:$CJ$14,8,0)</f>
        <v>106.01805337925629</v>
      </c>
      <c r="D94" s="399">
        <f t="shared" ref="D94:D101" si="9">+O93-($C94/12)</f>
        <v>805.22206649339557</v>
      </c>
      <c r="E94" s="391">
        <f t="shared" ref="E94:O101" si="10">+D94-($C94/12)</f>
        <v>796.38722871179084</v>
      </c>
      <c r="F94" s="391">
        <f t="shared" si="10"/>
        <v>787.55239093018611</v>
      </c>
      <c r="G94" s="391">
        <f t="shared" si="10"/>
        <v>778.71755314858137</v>
      </c>
      <c r="H94" s="391">
        <f t="shared" si="10"/>
        <v>769.88271536697664</v>
      </c>
      <c r="I94" s="391">
        <f t="shared" si="10"/>
        <v>761.04787758537191</v>
      </c>
      <c r="J94" s="391">
        <f t="shared" si="10"/>
        <v>752.21303980376717</v>
      </c>
      <c r="K94" s="391">
        <f t="shared" si="10"/>
        <v>743.37820202216244</v>
      </c>
      <c r="L94" s="391">
        <f t="shared" si="10"/>
        <v>734.54336424055771</v>
      </c>
      <c r="M94" s="391">
        <f t="shared" si="10"/>
        <v>725.70852645895297</v>
      </c>
      <c r="N94" s="391">
        <f t="shared" si="10"/>
        <v>716.87368867734824</v>
      </c>
      <c r="O94" s="391">
        <f t="shared" si="10"/>
        <v>708.03885089574351</v>
      </c>
    </row>
    <row r="95" spans="1:15" x14ac:dyDescent="0.25">
      <c r="A95" s="403">
        <v>77</v>
      </c>
      <c r="B95" s="340">
        <v>2094</v>
      </c>
      <c r="C95" s="408">
        <f>HLOOKUP(B95,'FN Combined ARAM Summary'!$A$5:$CJ$14,8,0)</f>
        <v>106.0180533792564</v>
      </c>
      <c r="D95" s="399">
        <f t="shared" si="9"/>
        <v>699.20401311413877</v>
      </c>
      <c r="E95" s="391">
        <f t="shared" si="10"/>
        <v>690.36917533253404</v>
      </c>
      <c r="F95" s="391">
        <f t="shared" si="10"/>
        <v>681.53433755092931</v>
      </c>
      <c r="G95" s="391">
        <f t="shared" si="10"/>
        <v>672.69949976932458</v>
      </c>
      <c r="H95" s="391">
        <f t="shared" si="10"/>
        <v>663.86466198771984</v>
      </c>
      <c r="I95" s="391">
        <f t="shared" si="10"/>
        <v>655.02982420611511</v>
      </c>
      <c r="J95" s="391">
        <f t="shared" si="10"/>
        <v>646.19498642451038</v>
      </c>
      <c r="K95" s="391">
        <f t="shared" si="10"/>
        <v>637.36014864290564</v>
      </c>
      <c r="L95" s="391">
        <f t="shared" si="10"/>
        <v>628.52531086130091</v>
      </c>
      <c r="M95" s="391">
        <f t="shared" si="10"/>
        <v>619.69047307969618</v>
      </c>
      <c r="N95" s="391">
        <f t="shared" si="10"/>
        <v>610.85563529809144</v>
      </c>
      <c r="O95" s="391">
        <f t="shared" si="10"/>
        <v>602.02079751648671</v>
      </c>
    </row>
    <row r="96" spans="1:15" x14ac:dyDescent="0.25">
      <c r="A96" s="403">
        <v>78</v>
      </c>
      <c r="B96" s="340">
        <v>2095</v>
      </c>
      <c r="C96" s="408">
        <f>HLOOKUP(B96,'FN Combined ARAM Summary'!$A$5:$CJ$14,8,0)</f>
        <v>106.01805337925634</v>
      </c>
      <c r="D96" s="399">
        <f t="shared" si="9"/>
        <v>593.18595973488198</v>
      </c>
      <c r="E96" s="391">
        <f t="shared" si="10"/>
        <v>584.35112195327724</v>
      </c>
      <c r="F96" s="391">
        <f t="shared" si="10"/>
        <v>575.51628417167251</v>
      </c>
      <c r="G96" s="391">
        <f t="shared" si="10"/>
        <v>566.68144639006778</v>
      </c>
      <c r="H96" s="391">
        <f t="shared" si="10"/>
        <v>557.84660860846304</v>
      </c>
      <c r="I96" s="391">
        <f t="shared" si="10"/>
        <v>549.01177082685831</v>
      </c>
      <c r="J96" s="391">
        <f t="shared" si="10"/>
        <v>540.17693304525358</v>
      </c>
      <c r="K96" s="391">
        <f t="shared" si="10"/>
        <v>531.34209526364884</v>
      </c>
      <c r="L96" s="391">
        <f t="shared" si="10"/>
        <v>522.50725748204411</v>
      </c>
      <c r="M96" s="391">
        <f t="shared" si="10"/>
        <v>513.67241970043938</v>
      </c>
      <c r="N96" s="391">
        <f t="shared" si="10"/>
        <v>504.8375819188347</v>
      </c>
      <c r="O96" s="391">
        <f t="shared" si="10"/>
        <v>496.00274413723002</v>
      </c>
    </row>
    <row r="97" spans="1:15" x14ac:dyDescent="0.25">
      <c r="A97" s="403">
        <v>79</v>
      </c>
      <c r="B97" s="340">
        <v>2096</v>
      </c>
      <c r="C97" s="408">
        <f>HLOOKUP(B97,'FN Combined ARAM Summary'!$A$5:$CJ$14,8,0)</f>
        <v>99.948641433801754</v>
      </c>
      <c r="D97" s="399">
        <f t="shared" si="9"/>
        <v>487.6736906844132</v>
      </c>
      <c r="E97" s="391">
        <f t="shared" si="10"/>
        <v>479.34463723159638</v>
      </c>
      <c r="F97" s="391">
        <f t="shared" si="10"/>
        <v>471.01558377877956</v>
      </c>
      <c r="G97" s="391">
        <f t="shared" si="10"/>
        <v>462.68653032596274</v>
      </c>
      <c r="H97" s="391">
        <f t="shared" si="10"/>
        <v>454.35747687314591</v>
      </c>
      <c r="I97" s="391">
        <f t="shared" si="10"/>
        <v>446.02842342032909</v>
      </c>
      <c r="J97" s="391">
        <f t="shared" si="10"/>
        <v>437.69936996751227</v>
      </c>
      <c r="K97" s="391">
        <f t="shared" si="10"/>
        <v>429.37031651469545</v>
      </c>
      <c r="L97" s="391">
        <f t="shared" si="10"/>
        <v>421.04126306187862</v>
      </c>
      <c r="M97" s="391">
        <f t="shared" si="10"/>
        <v>412.7122096090618</v>
      </c>
      <c r="N97" s="391">
        <f t="shared" si="10"/>
        <v>404.38315615624498</v>
      </c>
      <c r="O97" s="391">
        <f t="shared" si="10"/>
        <v>396.05410270342816</v>
      </c>
    </row>
    <row r="98" spans="1:15" x14ac:dyDescent="0.25">
      <c r="A98" s="403">
        <v>80</v>
      </c>
      <c r="B98" s="340">
        <v>2097</v>
      </c>
      <c r="C98" s="408">
        <f>HLOOKUP(B98,'FN Combined ARAM Summary'!$A$5:$CJ$14,8,0)</f>
        <v>99.312142148851024</v>
      </c>
      <c r="D98" s="399">
        <f t="shared" si="9"/>
        <v>387.77809085769059</v>
      </c>
      <c r="E98" s="391">
        <f t="shared" si="10"/>
        <v>379.50207901195301</v>
      </c>
      <c r="F98" s="391">
        <f t="shared" si="10"/>
        <v>371.22606716621544</v>
      </c>
      <c r="G98" s="391">
        <f t="shared" si="10"/>
        <v>362.95005532047787</v>
      </c>
      <c r="H98" s="391">
        <f t="shared" si="10"/>
        <v>354.6740434747403</v>
      </c>
      <c r="I98" s="391">
        <f t="shared" si="10"/>
        <v>346.39803162900273</v>
      </c>
      <c r="J98" s="391">
        <f t="shared" si="10"/>
        <v>338.12201978326516</v>
      </c>
      <c r="K98" s="391">
        <f t="shared" si="10"/>
        <v>329.84600793752759</v>
      </c>
      <c r="L98" s="391">
        <f t="shared" si="10"/>
        <v>321.56999609179002</v>
      </c>
      <c r="M98" s="391">
        <f t="shared" si="10"/>
        <v>313.29398424605245</v>
      </c>
      <c r="N98" s="391">
        <f t="shared" si="10"/>
        <v>305.01797240031487</v>
      </c>
      <c r="O98" s="391">
        <f t="shared" si="10"/>
        <v>296.7419605545773</v>
      </c>
    </row>
    <row r="99" spans="1:15" x14ac:dyDescent="0.25">
      <c r="A99" s="403">
        <v>81</v>
      </c>
      <c r="B99" s="340">
        <v>2098</v>
      </c>
      <c r="C99" s="408">
        <f>HLOOKUP(B99,'FN Combined ARAM Summary'!$A$5:$CJ$14,8,0)</f>
        <v>98.737503640181444</v>
      </c>
      <c r="D99" s="399">
        <f t="shared" si="9"/>
        <v>288.51383525122884</v>
      </c>
      <c r="E99" s="391">
        <f t="shared" si="10"/>
        <v>280.28570994788038</v>
      </c>
      <c r="F99" s="391">
        <f t="shared" si="10"/>
        <v>272.05758464453191</v>
      </c>
      <c r="G99" s="391">
        <f t="shared" si="10"/>
        <v>263.82945934118345</v>
      </c>
      <c r="H99" s="391">
        <f t="shared" si="10"/>
        <v>255.60133403783499</v>
      </c>
      <c r="I99" s="391">
        <f t="shared" si="10"/>
        <v>247.37320873448652</v>
      </c>
      <c r="J99" s="391">
        <f t="shared" si="10"/>
        <v>239.14508343113806</v>
      </c>
      <c r="K99" s="391">
        <f t="shared" si="10"/>
        <v>230.9169581277896</v>
      </c>
      <c r="L99" s="391">
        <f t="shared" si="10"/>
        <v>222.68883282444114</v>
      </c>
      <c r="M99" s="391">
        <f t="shared" si="10"/>
        <v>214.46070752109267</v>
      </c>
      <c r="N99" s="391">
        <f t="shared" si="10"/>
        <v>206.23258221774421</v>
      </c>
      <c r="O99" s="391">
        <f t="shared" si="10"/>
        <v>198.00445691439575</v>
      </c>
    </row>
    <row r="100" spans="1:15" x14ac:dyDescent="0.25">
      <c r="A100" s="403">
        <v>82</v>
      </c>
      <c r="B100" s="340">
        <v>2099</v>
      </c>
      <c r="C100" s="408">
        <f>HLOOKUP(B100,'FN Combined ARAM Summary'!$A$5:$CJ$14,8,0)</f>
        <v>98.502228482050498</v>
      </c>
      <c r="D100" s="399">
        <f t="shared" si="9"/>
        <v>189.79593787422488</v>
      </c>
      <c r="E100" s="391">
        <f t="shared" si="10"/>
        <v>181.58741883405401</v>
      </c>
      <c r="F100" s="391">
        <f t="shared" si="10"/>
        <v>173.37889979388314</v>
      </c>
      <c r="G100" s="391">
        <f t="shared" si="10"/>
        <v>165.17038075371227</v>
      </c>
      <c r="H100" s="391">
        <f t="shared" si="10"/>
        <v>156.9618617135414</v>
      </c>
      <c r="I100" s="391">
        <f t="shared" si="10"/>
        <v>148.75334267337053</v>
      </c>
      <c r="J100" s="391">
        <f t="shared" si="10"/>
        <v>140.54482363319966</v>
      </c>
      <c r="K100" s="391">
        <f t="shared" si="10"/>
        <v>132.33630459302879</v>
      </c>
      <c r="L100" s="391">
        <f t="shared" si="10"/>
        <v>124.12778555285792</v>
      </c>
      <c r="M100" s="391">
        <f t="shared" si="10"/>
        <v>115.91926651268705</v>
      </c>
      <c r="N100" s="391">
        <f t="shared" si="10"/>
        <v>107.71074747251618</v>
      </c>
      <c r="O100" s="391">
        <f t="shared" si="10"/>
        <v>99.502228432345305</v>
      </c>
    </row>
    <row r="101" spans="1:15" x14ac:dyDescent="0.25">
      <c r="A101" s="403">
        <v>83</v>
      </c>
      <c r="B101" s="340">
        <v>2100</v>
      </c>
      <c r="C101" s="408">
        <f>HLOOKUP(B101,'FN Combined ARAM Summary'!$A$5:$CJ$14,8,0)</f>
        <v>98.502228482050441</v>
      </c>
      <c r="D101" s="399">
        <f t="shared" si="9"/>
        <v>91.293709392174435</v>
      </c>
      <c r="E101" s="391">
        <f t="shared" si="10"/>
        <v>83.085190352003565</v>
      </c>
      <c r="F101" s="391">
        <f t="shared" si="10"/>
        <v>74.876671311832695</v>
      </c>
      <c r="G101" s="391">
        <f t="shared" si="10"/>
        <v>66.668152271661825</v>
      </c>
      <c r="H101" s="391">
        <f t="shared" si="10"/>
        <v>58.459633231490955</v>
      </c>
      <c r="I101" s="391">
        <f t="shared" si="10"/>
        <v>50.251114191320085</v>
      </c>
      <c r="J101" s="391">
        <f t="shared" si="10"/>
        <v>42.042595151149214</v>
      </c>
      <c r="K101" s="391">
        <f t="shared" si="10"/>
        <v>33.834076110978344</v>
      </c>
      <c r="L101" s="391">
        <f t="shared" si="10"/>
        <v>25.625557070807474</v>
      </c>
      <c r="M101" s="391">
        <f t="shared" si="10"/>
        <v>17.417038030636604</v>
      </c>
      <c r="N101" s="391">
        <f t="shared" si="10"/>
        <v>9.2085189904657341</v>
      </c>
      <c r="O101" s="391">
        <f t="shared" si="10"/>
        <v>0.99999995029486399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54"/>
  <sheetViews>
    <sheetView topLeftCell="H39" workbookViewId="0">
      <selection activeCell="Q56" sqref="Q56"/>
    </sheetView>
  </sheetViews>
  <sheetFormatPr defaultRowHeight="15" x14ac:dyDescent="0.25"/>
  <cols>
    <col min="1" max="2" width="9.140625" style="230"/>
    <col min="3" max="3" width="6.7109375" style="230" bestFit="1" customWidth="1"/>
    <col min="4" max="4" width="14" style="230" customWidth="1"/>
    <col min="5" max="5" width="55.5703125" style="230" bestFit="1" customWidth="1"/>
    <col min="6" max="6" width="7.85546875" style="230" customWidth="1"/>
    <col min="7" max="7" width="12.140625" style="230" bestFit="1" customWidth="1"/>
    <col min="8" max="8" width="14.85546875" style="230" customWidth="1"/>
    <col min="9" max="9" width="12.7109375" style="230" bestFit="1" customWidth="1"/>
    <col min="10" max="10" width="14" style="230" customWidth="1"/>
    <col min="11" max="11" width="15" style="230" bestFit="1" customWidth="1"/>
    <col min="12" max="12" width="12.42578125" style="230" customWidth="1"/>
    <col min="13" max="13" width="20.7109375" style="230" customWidth="1"/>
    <col min="14" max="14" width="31" style="230" bestFit="1" customWidth="1"/>
    <col min="15" max="15" width="3.28515625" style="339" customWidth="1"/>
    <col min="16" max="16" width="12.85546875" style="230" bestFit="1" customWidth="1"/>
    <col min="17" max="17" width="11.140625" style="230" bestFit="1" customWidth="1"/>
    <col min="18" max="18" width="13.85546875" style="45" bestFit="1" customWidth="1"/>
    <col min="19" max="19" width="14.5703125" style="45" bestFit="1" customWidth="1"/>
    <col min="20" max="20" width="11.85546875" style="230" bestFit="1" customWidth="1"/>
    <col min="21" max="16384" width="9.140625" style="230"/>
  </cols>
  <sheetData>
    <row r="1" spans="1:45" s="82" customFormat="1" ht="30" x14ac:dyDescent="0.4">
      <c r="A1" s="280" t="s">
        <v>341</v>
      </c>
      <c r="B1" s="280"/>
      <c r="C1" s="281"/>
      <c r="D1" s="282"/>
      <c r="E1" s="283"/>
      <c r="F1" s="283"/>
      <c r="G1" s="283"/>
      <c r="H1" s="283"/>
      <c r="I1" s="283"/>
      <c r="J1" s="281"/>
      <c r="K1" s="281"/>
      <c r="L1" s="281"/>
      <c r="M1" s="281"/>
      <c r="N1" s="281"/>
      <c r="O1" s="337"/>
      <c r="P1" s="281"/>
      <c r="Q1" s="282"/>
      <c r="R1" s="284"/>
      <c r="S1" s="284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</row>
    <row r="2" spans="1:45" s="82" customFormat="1" x14ac:dyDescent="0.25">
      <c r="A2" s="281"/>
      <c r="B2" s="281"/>
      <c r="C2" s="281"/>
      <c r="D2" s="410" t="s">
        <v>340</v>
      </c>
      <c r="E2" s="411"/>
      <c r="F2" s="411"/>
      <c r="G2" s="411"/>
      <c r="H2" s="411"/>
      <c r="I2" s="411"/>
      <c r="J2" s="281" t="s">
        <v>22</v>
      </c>
      <c r="K2" s="281" t="s">
        <v>22</v>
      </c>
      <c r="L2" s="281"/>
      <c r="M2" s="281" t="s">
        <v>22</v>
      </c>
      <c r="N2" s="281"/>
      <c r="O2" s="337"/>
      <c r="P2" s="281"/>
      <c r="Q2" s="282"/>
      <c r="R2" s="284"/>
      <c r="S2" s="284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</row>
    <row r="3" spans="1:45" s="82" customFormat="1" x14ac:dyDescent="0.25">
      <c r="A3" s="281"/>
      <c r="B3" s="281"/>
      <c r="C3" s="281"/>
      <c r="D3" s="412" t="s">
        <v>319</v>
      </c>
      <c r="E3" s="411"/>
      <c r="F3" s="411"/>
      <c r="G3" s="411"/>
      <c r="H3" s="411"/>
      <c r="I3" s="411"/>
      <c r="J3" s="281" t="s">
        <v>22</v>
      </c>
      <c r="K3" s="281" t="s">
        <v>22</v>
      </c>
      <c r="L3" s="281"/>
      <c r="M3" s="281" t="s">
        <v>22</v>
      </c>
      <c r="N3" s="281"/>
      <c r="O3" s="337"/>
      <c r="P3" s="281"/>
      <c r="Q3" s="282"/>
      <c r="R3" s="284"/>
      <c r="S3" s="284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</row>
    <row r="4" spans="1:45" s="82" customFormat="1" ht="15" customHeight="1" x14ac:dyDescent="0.25">
      <c r="A4" s="281"/>
      <c r="B4" s="281"/>
      <c r="C4" s="281"/>
      <c r="D4" s="413" t="s">
        <v>2102</v>
      </c>
      <c r="E4" s="414"/>
      <c r="F4" s="414"/>
      <c r="G4" s="414"/>
      <c r="H4" s="414"/>
      <c r="I4" s="414"/>
      <c r="J4" s="281" t="s">
        <v>22</v>
      </c>
      <c r="K4" s="281" t="s">
        <v>22</v>
      </c>
      <c r="L4" s="281"/>
      <c r="M4" s="281" t="s">
        <v>22</v>
      </c>
      <c r="N4" s="281"/>
      <c r="O4" s="337"/>
      <c r="P4" s="281"/>
      <c r="Q4" s="282"/>
      <c r="R4" s="284"/>
      <c r="S4" s="284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</row>
    <row r="5" spans="1:45" x14ac:dyDescent="0.25">
      <c r="A5" s="228"/>
      <c r="B5" s="228"/>
      <c r="C5" s="228"/>
      <c r="D5" s="415" t="s">
        <v>22</v>
      </c>
      <c r="E5" s="416"/>
      <c r="F5" s="416"/>
      <c r="G5" s="416"/>
      <c r="H5" s="416"/>
      <c r="I5" s="416"/>
      <c r="J5" s="228" t="s">
        <v>22</v>
      </c>
      <c r="K5" s="228" t="s">
        <v>22</v>
      </c>
      <c r="L5" s="228"/>
      <c r="M5" s="228" t="s">
        <v>22</v>
      </c>
      <c r="N5" s="228"/>
      <c r="O5" s="338"/>
      <c r="P5" s="228"/>
      <c r="Q5" s="22"/>
      <c r="R5" s="195"/>
      <c r="S5" s="19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x14ac:dyDescent="0.25">
      <c r="A6" s="228"/>
      <c r="B6" s="228"/>
      <c r="C6" s="228"/>
      <c r="D6" s="229"/>
      <c r="E6" s="228"/>
      <c r="F6" s="228"/>
      <c r="G6" s="40" t="s">
        <v>342</v>
      </c>
      <c r="H6" s="417" t="s">
        <v>343</v>
      </c>
      <c r="I6" s="417"/>
      <c r="J6" s="417"/>
      <c r="K6" s="417"/>
      <c r="L6" s="417"/>
      <c r="M6" s="417"/>
      <c r="N6" s="417"/>
      <c r="O6" s="417"/>
      <c r="P6" s="417"/>
      <c r="Q6" s="22"/>
      <c r="R6" s="195"/>
      <c r="S6" s="19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x14ac:dyDescent="0.25">
      <c r="A7" s="228" t="s">
        <v>582</v>
      </c>
      <c r="B7" s="228"/>
      <c r="C7" s="17">
        <v>5.5E-2</v>
      </c>
      <c r="D7" s="228" t="s">
        <v>22</v>
      </c>
      <c r="E7" s="228" t="s">
        <v>2088</v>
      </c>
      <c r="F7" s="228"/>
      <c r="G7" s="15">
        <v>0.35</v>
      </c>
      <c r="H7" s="15">
        <v>0.21</v>
      </c>
      <c r="I7" s="228" t="s">
        <v>22</v>
      </c>
      <c r="J7" s="228" t="s">
        <v>22</v>
      </c>
      <c r="K7" s="228" t="s">
        <v>22</v>
      </c>
      <c r="L7" s="228"/>
      <c r="M7" s="15">
        <v>0.21</v>
      </c>
      <c r="N7" s="228"/>
      <c r="O7" s="338"/>
      <c r="P7" s="228"/>
      <c r="Q7" s="22"/>
      <c r="R7" s="195"/>
      <c r="S7" s="19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x14ac:dyDescent="0.25">
      <c r="A8" s="228"/>
      <c r="B8" s="228"/>
      <c r="C8" s="17"/>
      <c r="D8" s="228"/>
      <c r="E8" s="228" t="s">
        <v>2089</v>
      </c>
      <c r="F8" s="228"/>
      <c r="G8" s="15">
        <f>(1-G7)*$C$7+G7</f>
        <v>0.38574999999999998</v>
      </c>
      <c r="H8" s="15">
        <f>(1-H7)*$C$7+H7</f>
        <v>0.25345000000000001</v>
      </c>
      <c r="I8" s="228"/>
      <c r="J8" s="228"/>
      <c r="K8" s="228"/>
      <c r="L8" s="228"/>
      <c r="M8" s="15">
        <f>(1-M7)*$C$7+M7</f>
        <v>0.25345000000000001</v>
      </c>
      <c r="N8" s="36"/>
      <c r="O8" s="36"/>
      <c r="P8" s="228"/>
      <c r="Q8" s="22"/>
      <c r="R8" s="195"/>
      <c r="S8" s="195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x14ac:dyDescent="0.25">
      <c r="A9" s="228"/>
      <c r="B9" s="228"/>
      <c r="C9" s="17"/>
      <c r="D9" s="228"/>
      <c r="E9" s="228" t="s">
        <v>2090</v>
      </c>
      <c r="F9" s="228"/>
      <c r="G9" s="285">
        <f>+G8-0.35</f>
        <v>3.5750000000000004E-2</v>
      </c>
      <c r="H9" s="15"/>
      <c r="I9" s="228"/>
      <c r="J9" s="228"/>
      <c r="K9" s="228"/>
      <c r="L9" s="228"/>
      <c r="M9" s="15"/>
      <c r="N9" s="36"/>
      <c r="O9" s="36"/>
      <c r="P9" s="228"/>
      <c r="Q9" s="22"/>
      <c r="R9" s="195"/>
      <c r="S9" s="195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x14ac:dyDescent="0.25">
      <c r="A10" s="228"/>
      <c r="B10" s="228"/>
      <c r="C10" s="17"/>
      <c r="D10" s="228"/>
      <c r="E10" s="228" t="s">
        <v>2091</v>
      </c>
      <c r="F10" s="228"/>
      <c r="G10" s="15"/>
      <c r="H10" s="15">
        <f t="shared" ref="H10" si="0">H8-0.21</f>
        <v>4.3450000000000016E-2</v>
      </c>
      <c r="I10" s="228"/>
      <c r="J10" s="228"/>
      <c r="K10" s="228"/>
      <c r="L10" s="228"/>
      <c r="M10" s="15"/>
      <c r="N10" s="36"/>
      <c r="O10" s="36"/>
      <c r="P10" s="228"/>
      <c r="Q10" s="22"/>
      <c r="R10" s="195"/>
      <c r="S10" s="195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x14ac:dyDescent="0.25">
      <c r="A11" s="228"/>
      <c r="B11" s="228"/>
      <c r="C11" s="17"/>
      <c r="D11" s="228"/>
      <c r="E11" s="228" t="s">
        <v>2092</v>
      </c>
      <c r="F11" s="228"/>
      <c r="G11" s="15">
        <f>(1-G10)*$C$7+G10</f>
        <v>5.5E-2</v>
      </c>
      <c r="H11" s="15">
        <f>G11</f>
        <v>5.5E-2</v>
      </c>
      <c r="I11" s="228"/>
      <c r="J11" s="228"/>
      <c r="K11" s="228"/>
      <c r="L11" s="228"/>
      <c r="M11" s="15"/>
      <c r="N11" s="36"/>
      <c r="O11" s="36"/>
      <c r="P11" s="228"/>
      <c r="Q11" s="22"/>
      <c r="R11" s="195"/>
      <c r="S11" s="195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ht="26.25" x14ac:dyDescent="0.25">
      <c r="A12" s="228" t="s">
        <v>318</v>
      </c>
      <c r="B12" s="228" t="s">
        <v>2025</v>
      </c>
      <c r="D12" s="235" t="s">
        <v>317</v>
      </c>
      <c r="E12" s="235" t="s">
        <v>316</v>
      </c>
      <c r="F12" s="18"/>
      <c r="G12" s="18" t="s">
        <v>322</v>
      </c>
      <c r="H12" s="18" t="s">
        <v>314</v>
      </c>
      <c r="I12" s="18" t="s">
        <v>324</v>
      </c>
      <c r="J12" s="18" t="s">
        <v>326</v>
      </c>
      <c r="K12" s="18" t="s">
        <v>328</v>
      </c>
      <c r="L12" s="18"/>
      <c r="M12" s="18" t="s">
        <v>322</v>
      </c>
      <c r="N12" s="18" t="s">
        <v>2093</v>
      </c>
      <c r="O12" s="18"/>
      <c r="P12" s="18" t="s">
        <v>2094</v>
      </c>
      <c r="Q12" s="22"/>
      <c r="R12" s="195"/>
      <c r="S12" s="195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x14ac:dyDescent="0.25">
      <c r="A13" s="228" t="str">
        <f t="shared" ref="A13:A46" si="1">LEFT(D13,4)</f>
        <v>2500</v>
      </c>
      <c r="B13" s="228">
        <v>282</v>
      </c>
      <c r="C13" s="82" t="s">
        <v>1053</v>
      </c>
      <c r="D13" s="231" t="s">
        <v>33</v>
      </c>
      <c r="E13" s="231" t="s">
        <v>573</v>
      </c>
      <c r="F13" s="286"/>
      <c r="G13" s="287">
        <f>ROUND(M13/$H$8*$G$8,0)</f>
        <v>258328</v>
      </c>
      <c r="H13" s="287">
        <f>M13-G13</f>
        <v>-88598</v>
      </c>
      <c r="I13" s="19"/>
      <c r="J13" s="19"/>
      <c r="K13" s="19">
        <f>H13-I13-J13</f>
        <v>-88598</v>
      </c>
      <c r="L13" s="19"/>
      <c r="M13" s="19">
        <f>+VLOOKUP($D13,'FN-2018 RF'!$D$10:$AB$47,10,0)</f>
        <v>169730</v>
      </c>
      <c r="N13" s="29">
        <f>+VLOOKUP($D13,'FN-2018 RF'!$D$10:$AB$47,11,0)</f>
        <v>0</v>
      </c>
      <c r="O13" s="29"/>
      <c r="P13" s="29">
        <f>SUM(M13:N13)</f>
        <v>169730</v>
      </c>
      <c r="Q13" s="28"/>
      <c r="R13" s="221"/>
      <c r="S13" s="28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x14ac:dyDescent="0.25">
      <c r="A14" s="228" t="str">
        <f t="shared" si="1"/>
        <v>25AA</v>
      </c>
      <c r="B14" s="228">
        <v>283</v>
      </c>
      <c r="C14" s="84" t="s">
        <v>1054</v>
      </c>
      <c r="D14" s="231" t="s">
        <v>43</v>
      </c>
      <c r="E14" s="231" t="s">
        <v>1037</v>
      </c>
      <c r="F14" s="286"/>
      <c r="G14" s="287">
        <f t="shared" ref="G14:G46" si="2">ROUND(M14/$H$8*$G$8,0)</f>
        <v>-14189259</v>
      </c>
      <c r="H14" s="287">
        <f t="shared" ref="H14:H46" si="3">M14-G14</f>
        <v>4866465</v>
      </c>
      <c r="I14" s="19"/>
      <c r="J14" s="19">
        <f>H14</f>
        <v>4866465</v>
      </c>
      <c r="K14" s="19">
        <f t="shared" ref="K14:K48" si="4">H14-I14-J14</f>
        <v>0</v>
      </c>
      <c r="L14" s="19"/>
      <c r="M14" s="19">
        <f>+VLOOKUP($D14,'FN-2018 RF'!$D$10:$AB$47,10,0)</f>
        <v>-9322794</v>
      </c>
      <c r="N14" s="29">
        <f>+VLOOKUP($D14,'FN-2018 RF'!$D$10:$AB$47,11,0)+VLOOKUP($D14,'FN-2018 RF'!$D$10:$AB$47,22,0)</f>
        <v>426996</v>
      </c>
      <c r="O14" s="29"/>
      <c r="P14" s="29">
        <f t="shared" ref="P14:P48" si="5">SUM(M14:N14)</f>
        <v>-8895798</v>
      </c>
      <c r="Q14" s="28"/>
      <c r="R14" s="221"/>
      <c r="S14" s="28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x14ac:dyDescent="0.25">
      <c r="A15" s="228" t="str">
        <f t="shared" si="1"/>
        <v>25AF</v>
      </c>
      <c r="B15" s="228">
        <v>282</v>
      </c>
      <c r="C15" s="84" t="s">
        <v>1054</v>
      </c>
      <c r="D15" s="231" t="s">
        <v>27</v>
      </c>
      <c r="E15" s="231" t="s">
        <v>302</v>
      </c>
      <c r="F15" s="286"/>
      <c r="G15" s="287">
        <f t="shared" si="2"/>
        <v>0</v>
      </c>
      <c r="H15" s="287">
        <f t="shared" si="3"/>
        <v>0</v>
      </c>
      <c r="I15" s="30"/>
      <c r="J15" s="19">
        <f>H15</f>
        <v>0</v>
      </c>
      <c r="K15" s="19">
        <f t="shared" si="4"/>
        <v>0</v>
      </c>
      <c r="L15" s="30"/>
      <c r="M15" s="19">
        <f>+VLOOKUP($D15,'FN-2018 RF'!$D$10:$AB$47,10,0)</f>
        <v>0</v>
      </c>
      <c r="N15" s="29">
        <f>+VLOOKUP($D15,'FN-2018 RF'!$D$10:$AB$47,11,0)</f>
        <v>0</v>
      </c>
      <c r="O15" s="29"/>
      <c r="P15" s="29">
        <f t="shared" si="5"/>
        <v>0</v>
      </c>
      <c r="Q15" s="28"/>
      <c r="R15" s="221"/>
      <c r="S15" s="28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x14ac:dyDescent="0.25">
      <c r="A16" s="228" t="str">
        <f t="shared" si="1"/>
        <v>25AM</v>
      </c>
      <c r="B16" s="228">
        <v>283</v>
      </c>
      <c r="C16" s="82" t="s">
        <v>1053</v>
      </c>
      <c r="D16" s="231" t="s">
        <v>59</v>
      </c>
      <c r="E16" s="231" t="s">
        <v>574</v>
      </c>
      <c r="F16" s="286"/>
      <c r="G16" s="287">
        <f t="shared" si="2"/>
        <v>2105860</v>
      </c>
      <c r="H16" s="287">
        <f t="shared" si="3"/>
        <v>-722243</v>
      </c>
      <c r="I16" s="30"/>
      <c r="J16" s="19"/>
      <c r="K16" s="19">
        <f t="shared" si="4"/>
        <v>-722243</v>
      </c>
      <c r="L16" s="30"/>
      <c r="M16" s="19">
        <f>+VLOOKUP($D16,'FN-2018 RF'!$D$10:$AB$47,10,0)</f>
        <v>1383617</v>
      </c>
      <c r="N16" s="29">
        <f>+VLOOKUP($D16,'FN-2018 RF'!$D$10:$AB$47,11,0)</f>
        <v>194567</v>
      </c>
      <c r="O16" s="29"/>
      <c r="P16" s="29">
        <f t="shared" si="5"/>
        <v>1578184</v>
      </c>
      <c r="Q16" s="28"/>
      <c r="R16" s="221"/>
      <c r="S16" s="28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 x14ac:dyDescent="0.25">
      <c r="A17" s="228" t="str">
        <f t="shared" si="1"/>
        <v>25AM</v>
      </c>
      <c r="B17" s="228">
        <v>283</v>
      </c>
      <c r="C17" s="82" t="s">
        <v>1053</v>
      </c>
      <c r="D17" s="231" t="s">
        <v>575</v>
      </c>
      <c r="E17" s="231" t="s">
        <v>576</v>
      </c>
      <c r="F17" s="286"/>
      <c r="G17" s="287">
        <f t="shared" si="2"/>
        <v>-147060</v>
      </c>
      <c r="H17" s="287">
        <f t="shared" si="3"/>
        <v>50437</v>
      </c>
      <c r="I17" s="30"/>
      <c r="J17" s="19"/>
      <c r="K17" s="19">
        <f t="shared" si="4"/>
        <v>50437</v>
      </c>
      <c r="L17" s="19"/>
      <c r="M17" s="19">
        <f>+VLOOKUP($D17,'FN-2018 RF'!$D$10:$AB$47,10,0)</f>
        <v>-96623</v>
      </c>
      <c r="N17" s="29">
        <f>+VLOOKUP($D17,'FN-2018 RF'!$D$10:$AB$47,11,0)</f>
        <v>8114</v>
      </c>
      <c r="O17" s="29"/>
      <c r="P17" s="29">
        <f t="shared" si="5"/>
        <v>-88509</v>
      </c>
      <c r="Q17" s="28"/>
      <c r="R17" s="221"/>
      <c r="S17" s="28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s="318" customFormat="1" x14ac:dyDescent="0.25">
      <c r="A18" s="249" t="str">
        <f t="shared" si="1"/>
        <v>25BD</v>
      </c>
      <c r="B18" s="249">
        <v>283</v>
      </c>
      <c r="C18" s="82" t="s">
        <v>1053</v>
      </c>
      <c r="D18" s="319" t="s">
        <v>65</v>
      </c>
      <c r="E18" s="319" t="s">
        <v>301</v>
      </c>
      <c r="F18" s="320"/>
      <c r="G18" s="287">
        <f t="shared" si="2"/>
        <v>51443</v>
      </c>
      <c r="H18" s="321">
        <f t="shared" si="3"/>
        <v>-17643</v>
      </c>
      <c r="I18" s="30"/>
      <c r="J18" s="30"/>
      <c r="K18" s="19">
        <f t="shared" si="4"/>
        <v>-17643</v>
      </c>
      <c r="L18" s="30"/>
      <c r="M18" s="30">
        <f>+VLOOKUP($D18,'FN-2018 RF'!$D$10:$AB$47,10,0)</f>
        <v>33800</v>
      </c>
      <c r="N18" s="322">
        <f>+VLOOKUP($D18,'FN-2018 RF'!$D$10:$AB$47,11,0)</f>
        <v>-988</v>
      </c>
      <c r="O18" s="322"/>
      <c r="P18" s="322">
        <f t="shared" si="5"/>
        <v>32812</v>
      </c>
      <c r="Q18" s="323"/>
      <c r="R18" s="324"/>
      <c r="S18" s="32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x14ac:dyDescent="0.25">
      <c r="A19" s="213" t="str">
        <f t="shared" si="1"/>
        <v>25BN</v>
      </c>
      <c r="B19" s="213">
        <v>283</v>
      </c>
      <c r="C19" s="82" t="s">
        <v>1053</v>
      </c>
      <c r="D19" s="317" t="s">
        <v>300</v>
      </c>
      <c r="E19" s="317" t="s">
        <v>299</v>
      </c>
      <c r="F19" s="250"/>
      <c r="G19" s="289">
        <f t="shared" si="2"/>
        <v>387803</v>
      </c>
      <c r="H19" s="289">
        <f t="shared" si="3"/>
        <v>-133004</v>
      </c>
      <c r="I19" s="215"/>
      <c r="J19" s="215"/>
      <c r="K19" s="215">
        <f t="shared" si="4"/>
        <v>-133004</v>
      </c>
      <c r="L19" s="215"/>
      <c r="M19" s="215">
        <f>+VLOOKUP($D19,'FN-2018 RF'!$D$10:$AB$47,10,0)</f>
        <v>254799</v>
      </c>
      <c r="N19" s="216">
        <f>+VLOOKUP($D19,'FN-2018 RF'!$D$10:$AB$47,11,0)</f>
        <v>0</v>
      </c>
      <c r="O19" s="216"/>
      <c r="P19" s="216">
        <f t="shared" si="5"/>
        <v>254799</v>
      </c>
      <c r="Q19" s="28"/>
      <c r="R19" s="221"/>
      <c r="S19" s="28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45" x14ac:dyDescent="0.25">
      <c r="A20" s="228" t="str">
        <f t="shared" si="1"/>
        <v>25CN</v>
      </c>
      <c r="B20" s="228">
        <v>283</v>
      </c>
      <c r="C20" s="82" t="s">
        <v>1053</v>
      </c>
      <c r="D20" s="231" t="s">
        <v>380</v>
      </c>
      <c r="E20" s="231" t="s">
        <v>577</v>
      </c>
      <c r="F20" s="286"/>
      <c r="G20" s="287">
        <f t="shared" si="2"/>
        <v>297013</v>
      </c>
      <c r="H20" s="287">
        <f t="shared" si="3"/>
        <v>-101866</v>
      </c>
      <c r="I20" s="30"/>
      <c r="J20" s="19"/>
      <c r="K20" s="19">
        <f t="shared" si="4"/>
        <v>-101866</v>
      </c>
      <c r="L20" s="19"/>
      <c r="M20" s="19">
        <f>+VLOOKUP($D20,'FN-2018 RF'!$D$10:$AB$47,10,0)</f>
        <v>195147</v>
      </c>
      <c r="N20" s="29">
        <f>+VLOOKUP($D20,'FN-2018 RF'!$D$10:$AB$47,11,0)</f>
        <v>-123564</v>
      </c>
      <c r="O20" s="29"/>
      <c r="P20" s="29">
        <f t="shared" si="5"/>
        <v>71583</v>
      </c>
      <c r="Q20" s="28"/>
      <c r="R20" s="221"/>
      <c r="S20" s="28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</row>
    <row r="21" spans="1:45" x14ac:dyDescent="0.25">
      <c r="A21" s="228" t="str">
        <f t="shared" si="1"/>
        <v>25DP</v>
      </c>
      <c r="B21" s="228">
        <v>282</v>
      </c>
      <c r="C21" s="80" t="s">
        <v>1055</v>
      </c>
      <c r="D21" s="231" t="s">
        <v>298</v>
      </c>
      <c r="E21" s="231" t="s">
        <v>297</v>
      </c>
      <c r="F21" s="286"/>
      <c r="G21" s="287">
        <f t="shared" si="2"/>
        <v>-48697010</v>
      </c>
      <c r="H21" s="287">
        <f t="shared" si="3"/>
        <v>16701528</v>
      </c>
      <c r="I21" s="30">
        <f t="shared" ref="I21:I25" si="6">H21</f>
        <v>16701528</v>
      </c>
      <c r="J21" s="19"/>
      <c r="K21" s="19">
        <f t="shared" si="4"/>
        <v>0</v>
      </c>
      <c r="L21" s="19"/>
      <c r="M21" s="19">
        <f>+VLOOKUP($D21,'FN-2018 RF'!$D$10:$AB$47,10,0)</f>
        <v>-31995482</v>
      </c>
      <c r="N21" s="29">
        <f>+VLOOKUP($D21,'FN-2018 RF'!$D$10:$AB$47,11,0)</f>
        <v>-681517</v>
      </c>
      <c r="O21" s="29"/>
      <c r="P21" s="29">
        <f t="shared" si="5"/>
        <v>-32676999</v>
      </c>
      <c r="Q21" s="28"/>
      <c r="R21" s="221"/>
      <c r="S21" s="28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x14ac:dyDescent="0.25">
      <c r="A22" s="228" t="str">
        <f t="shared" si="1"/>
        <v>25DP</v>
      </c>
      <c r="B22" s="228">
        <v>282</v>
      </c>
      <c r="C22" s="80" t="s">
        <v>1055</v>
      </c>
      <c r="D22" s="231" t="s">
        <v>296</v>
      </c>
      <c r="E22" s="231" t="s">
        <v>295</v>
      </c>
      <c r="F22" s="286"/>
      <c r="G22" s="287">
        <f t="shared" si="2"/>
        <v>1350259</v>
      </c>
      <c r="H22" s="287">
        <f t="shared" si="3"/>
        <v>-463096</v>
      </c>
      <c r="I22" s="30">
        <f t="shared" si="6"/>
        <v>-463096</v>
      </c>
      <c r="J22" s="19"/>
      <c r="K22" s="19">
        <f t="shared" si="4"/>
        <v>0</v>
      </c>
      <c r="L22" s="19"/>
      <c r="M22" s="19">
        <f>+VLOOKUP($D22,'FN-2018 RF'!$D$10:$AB$47,10,0)</f>
        <v>887163</v>
      </c>
      <c r="N22" s="29">
        <f>+VLOOKUP($D22,'FN-2018 RF'!$D$10:$AB$47,11,0)</f>
        <v>439443</v>
      </c>
      <c r="O22" s="29"/>
      <c r="P22" s="29">
        <f t="shared" si="5"/>
        <v>1326606</v>
      </c>
      <c r="Q22" s="28"/>
      <c r="R22" s="221"/>
      <c r="S22" s="28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x14ac:dyDescent="0.25">
      <c r="A23" s="228" t="str">
        <f t="shared" si="1"/>
        <v>25DP</v>
      </c>
      <c r="B23" s="228">
        <v>282</v>
      </c>
      <c r="C23" s="84" t="s">
        <v>1054</v>
      </c>
      <c r="D23" s="231" t="s">
        <v>294</v>
      </c>
      <c r="E23" s="231" t="s">
        <v>266</v>
      </c>
      <c r="F23" s="286"/>
      <c r="G23" s="287">
        <f t="shared" si="2"/>
        <v>794898</v>
      </c>
      <c r="H23" s="287">
        <f t="shared" si="3"/>
        <v>-272625</v>
      </c>
      <c r="I23" s="30"/>
      <c r="J23" s="19">
        <f>H23</f>
        <v>-272625</v>
      </c>
      <c r="K23" s="19">
        <f t="shared" si="4"/>
        <v>0</v>
      </c>
      <c r="L23" s="19"/>
      <c r="M23" s="19">
        <f>+VLOOKUP($D23,'FN-2018 RF'!$D$10:$AB$47,10,0)</f>
        <v>522273</v>
      </c>
      <c r="N23" s="29">
        <f>+VLOOKUP($D23,'FN-2018 RF'!$D$10:$AB$47,11,0)</f>
        <v>-148311</v>
      </c>
      <c r="O23" s="29"/>
      <c r="P23" s="29">
        <f t="shared" si="5"/>
        <v>373962</v>
      </c>
      <c r="Q23" s="28"/>
      <c r="R23" s="221"/>
      <c r="S23" s="288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x14ac:dyDescent="0.25">
      <c r="A24" s="228" t="str">
        <f t="shared" si="1"/>
        <v>25DP</v>
      </c>
      <c r="B24" s="228">
        <v>282</v>
      </c>
      <c r="C24" s="80" t="s">
        <v>1055</v>
      </c>
      <c r="D24" s="231" t="s">
        <v>293</v>
      </c>
      <c r="E24" s="231" t="s">
        <v>292</v>
      </c>
      <c r="F24" s="286"/>
      <c r="G24" s="287">
        <f t="shared" si="2"/>
        <v>-36252</v>
      </c>
      <c r="H24" s="287">
        <f t="shared" si="3"/>
        <v>12433</v>
      </c>
      <c r="I24" s="30">
        <f t="shared" si="6"/>
        <v>12433</v>
      </c>
      <c r="J24" s="19"/>
      <c r="K24" s="19">
        <f t="shared" si="4"/>
        <v>0</v>
      </c>
      <c r="L24" s="19"/>
      <c r="M24" s="19">
        <f>+VLOOKUP($D24,'FN-2018 RF'!$D$10:$AB$47,10,0)</f>
        <v>-23819</v>
      </c>
      <c r="N24" s="29">
        <f>+VLOOKUP($D24,'FN-2018 RF'!$D$10:$AB$47,11,0)</f>
        <v>-12167</v>
      </c>
      <c r="O24" s="29"/>
      <c r="P24" s="29">
        <f t="shared" si="5"/>
        <v>-35986</v>
      </c>
      <c r="Q24" s="28"/>
      <c r="R24" s="221"/>
      <c r="S24" s="288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x14ac:dyDescent="0.25">
      <c r="A25" s="228" t="str">
        <f t="shared" si="1"/>
        <v>25DP</v>
      </c>
      <c r="B25" s="228">
        <v>282</v>
      </c>
      <c r="C25" s="80" t="s">
        <v>1055</v>
      </c>
      <c r="D25" s="231" t="s">
        <v>291</v>
      </c>
      <c r="E25" s="231" t="s">
        <v>290</v>
      </c>
      <c r="F25" s="286"/>
      <c r="G25" s="287">
        <f t="shared" si="2"/>
        <v>0</v>
      </c>
      <c r="H25" s="287">
        <f t="shared" si="3"/>
        <v>0</v>
      </c>
      <c r="I25" s="30">
        <f t="shared" si="6"/>
        <v>0</v>
      </c>
      <c r="J25" s="19"/>
      <c r="K25" s="19">
        <f t="shared" si="4"/>
        <v>0</v>
      </c>
      <c r="L25" s="19"/>
      <c r="M25" s="19">
        <f>+VLOOKUP($D25,'FN-2018 RF'!$D$10:$AB$47,10,0)</f>
        <v>0</v>
      </c>
      <c r="N25" s="29">
        <f>+VLOOKUP($D25,'FN-2018 RF'!$D$10:$AB$47,11,0)</f>
        <v>0</v>
      </c>
      <c r="O25" s="29"/>
      <c r="P25" s="29">
        <f t="shared" si="5"/>
        <v>0</v>
      </c>
      <c r="Q25" s="28"/>
      <c r="R25" s="221"/>
      <c r="S25" s="288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x14ac:dyDescent="0.25">
      <c r="A26" s="228" t="str">
        <f t="shared" si="1"/>
        <v>25EN</v>
      </c>
      <c r="B26" s="228">
        <v>283</v>
      </c>
      <c r="C26" s="82" t="s">
        <v>1053</v>
      </c>
      <c r="D26" s="231" t="s">
        <v>82</v>
      </c>
      <c r="E26" s="231" t="s">
        <v>1038</v>
      </c>
      <c r="F26" s="286"/>
      <c r="G26" s="287">
        <f t="shared" si="2"/>
        <v>2572564</v>
      </c>
      <c r="H26" s="287">
        <f t="shared" si="3"/>
        <v>-882308</v>
      </c>
      <c r="I26" s="30"/>
      <c r="J26" s="19"/>
      <c r="K26" s="19">
        <f t="shared" si="4"/>
        <v>-882308</v>
      </c>
      <c r="L26" s="19"/>
      <c r="M26" s="19">
        <f>+VLOOKUP($D26,'FN-2018 RF'!$D$10:$AB$47,10,0)</f>
        <v>1690256</v>
      </c>
      <c r="N26" s="29">
        <f>+VLOOKUP($D26,'FN-2018 RF'!$D$10:$AB$47,11,0)</f>
        <v>-21529</v>
      </c>
      <c r="O26" s="29"/>
      <c r="P26" s="29">
        <f t="shared" si="5"/>
        <v>1668727</v>
      </c>
      <c r="Q26" s="28"/>
      <c r="R26" s="221"/>
      <c r="S26" s="288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x14ac:dyDescent="0.25">
      <c r="A27" s="228" t="str">
        <f t="shared" si="1"/>
        <v>25GP</v>
      </c>
      <c r="B27" s="228">
        <v>282</v>
      </c>
      <c r="C27" s="82" t="s">
        <v>1053</v>
      </c>
      <c r="D27" s="231" t="s">
        <v>903</v>
      </c>
      <c r="E27" s="231" t="s">
        <v>1039</v>
      </c>
      <c r="F27" s="286"/>
      <c r="G27" s="287">
        <f t="shared" si="2"/>
        <v>0</v>
      </c>
      <c r="H27" s="287">
        <f t="shared" si="3"/>
        <v>0</v>
      </c>
      <c r="I27" s="19"/>
      <c r="J27" s="19"/>
      <c r="K27" s="19">
        <f t="shared" si="4"/>
        <v>0</v>
      </c>
      <c r="L27" s="19"/>
      <c r="M27" s="19">
        <f>+VLOOKUP($D27,'FN-2018 RF'!$D$10:$AB$47,10,0)</f>
        <v>0</v>
      </c>
      <c r="N27" s="29">
        <f>+VLOOKUP($D27,'FN-2018 RF'!$D$10:$AB$47,11,0)</f>
        <v>-15237</v>
      </c>
      <c r="O27" s="29"/>
      <c r="P27" s="29">
        <f t="shared" si="5"/>
        <v>-15237</v>
      </c>
      <c r="Q27" s="28"/>
      <c r="R27" s="221"/>
      <c r="S27" s="288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x14ac:dyDescent="0.25">
      <c r="A28" s="228" t="str">
        <f t="shared" si="1"/>
        <v>25ID</v>
      </c>
      <c r="B28" s="228">
        <v>283</v>
      </c>
      <c r="C28" s="82" t="s">
        <v>1053</v>
      </c>
      <c r="D28" s="231" t="s">
        <v>114</v>
      </c>
      <c r="E28" s="231" t="s">
        <v>289</v>
      </c>
      <c r="F28" s="286"/>
      <c r="G28" s="287">
        <f t="shared" si="2"/>
        <v>-89292</v>
      </c>
      <c r="H28" s="287">
        <f t="shared" si="3"/>
        <v>30624</v>
      </c>
      <c r="I28" s="19"/>
      <c r="J28" s="19"/>
      <c r="K28" s="19">
        <f t="shared" si="4"/>
        <v>30624</v>
      </c>
      <c r="L28" s="19"/>
      <c r="M28" s="19">
        <f>+VLOOKUP($D28,'FN-2018 RF'!$D$10:$AB$47,10,0)</f>
        <v>-58668</v>
      </c>
      <c r="N28" s="29">
        <f>+VLOOKUP($D28,'FN-2018 RF'!$D$10:$AB$47,11,0)</f>
        <v>-1585</v>
      </c>
      <c r="O28" s="29"/>
      <c r="P28" s="29">
        <f t="shared" si="5"/>
        <v>-60253</v>
      </c>
      <c r="Q28" s="28"/>
      <c r="R28" s="221"/>
      <c r="S28" s="288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x14ac:dyDescent="0.25">
      <c r="A29" s="228" t="str">
        <f t="shared" si="1"/>
        <v>25IT</v>
      </c>
      <c r="B29" s="228">
        <v>255</v>
      </c>
      <c r="C29" s="82" t="s">
        <v>1053</v>
      </c>
      <c r="D29" s="231" t="s">
        <v>174</v>
      </c>
      <c r="E29" s="231" t="s">
        <v>578</v>
      </c>
      <c r="F29" s="286"/>
      <c r="G29" s="287">
        <f t="shared" si="2"/>
        <v>0</v>
      </c>
      <c r="H29" s="287">
        <f t="shared" si="3"/>
        <v>0</v>
      </c>
      <c r="I29" s="19"/>
      <c r="J29" s="19"/>
      <c r="K29" s="19">
        <f t="shared" si="4"/>
        <v>0</v>
      </c>
      <c r="L29" s="19"/>
      <c r="M29" s="19">
        <f>+VLOOKUP($D29,'FN-2018 RF'!$D$10:$AB$47,10,0)</f>
        <v>0</v>
      </c>
      <c r="N29" s="29">
        <f>+VLOOKUP($D29,'FN-2018 RF'!$D$10:$AB$47,11,0)</f>
        <v>0</v>
      </c>
      <c r="O29" s="29"/>
      <c r="P29" s="29">
        <f t="shared" si="5"/>
        <v>0</v>
      </c>
      <c r="Q29" s="28"/>
      <c r="R29" s="221"/>
      <c r="S29" s="288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x14ac:dyDescent="0.25">
      <c r="A30" s="228" t="str">
        <f t="shared" si="1"/>
        <v>25MC</v>
      </c>
      <c r="B30" s="228">
        <v>283</v>
      </c>
      <c r="C30" s="82" t="s">
        <v>1053</v>
      </c>
      <c r="D30" s="231" t="s">
        <v>778</v>
      </c>
      <c r="E30" s="231" t="s">
        <v>1040</v>
      </c>
      <c r="F30" s="286"/>
      <c r="G30" s="287">
        <f t="shared" si="2"/>
        <v>0</v>
      </c>
      <c r="H30" s="287">
        <f t="shared" si="3"/>
        <v>0</v>
      </c>
      <c r="I30" s="19"/>
      <c r="J30" s="19"/>
      <c r="K30" s="19">
        <f t="shared" si="4"/>
        <v>0</v>
      </c>
      <c r="L30" s="19"/>
      <c r="M30" s="19">
        <f>+VLOOKUP($D30,'FN-2018 RF'!$D$10:$AB$47,10,0)</f>
        <v>0</v>
      </c>
      <c r="N30" s="29">
        <f>+VLOOKUP($D30,'FN-2018 RF'!$D$10:$AB$47,11,0)</f>
        <v>0</v>
      </c>
      <c r="O30" s="29"/>
      <c r="P30" s="29">
        <f t="shared" si="5"/>
        <v>0</v>
      </c>
      <c r="Q30" s="28"/>
      <c r="R30" s="221"/>
      <c r="S30" s="288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x14ac:dyDescent="0.25">
      <c r="A31" s="228" t="str">
        <f t="shared" si="1"/>
        <v>25PC</v>
      </c>
      <c r="B31" s="228">
        <v>282</v>
      </c>
      <c r="C31" s="82" t="s">
        <v>1053</v>
      </c>
      <c r="D31" s="231" t="s">
        <v>839</v>
      </c>
      <c r="E31" s="231" t="s">
        <v>1041</v>
      </c>
      <c r="F31" s="286"/>
      <c r="G31" s="287">
        <f t="shared" si="2"/>
        <v>410604</v>
      </c>
      <c r="H31" s="287">
        <f t="shared" si="3"/>
        <v>-140824</v>
      </c>
      <c r="I31" s="19"/>
      <c r="J31" s="19"/>
      <c r="K31" s="19">
        <f t="shared" si="4"/>
        <v>-140824</v>
      </c>
      <c r="L31" s="19"/>
      <c r="M31" s="19">
        <f>+VLOOKUP($D31,'FN-2018 RF'!$D$10:$AB$47,10,0)</f>
        <v>269780</v>
      </c>
      <c r="N31" s="29">
        <f>+VLOOKUP($D31,'FN-2018 RF'!$D$10:$AB$47,11,0)</f>
        <v>55042</v>
      </c>
      <c r="O31" s="29"/>
      <c r="P31" s="29">
        <f t="shared" si="5"/>
        <v>324822</v>
      </c>
      <c r="Q31" s="28"/>
      <c r="R31" s="221"/>
      <c r="S31" s="288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x14ac:dyDescent="0.25">
      <c r="A32" s="228" t="str">
        <f t="shared" si="1"/>
        <v>25PG</v>
      </c>
      <c r="B32" s="228">
        <v>283</v>
      </c>
      <c r="C32" s="82" t="s">
        <v>1053</v>
      </c>
      <c r="D32" s="231" t="s">
        <v>61</v>
      </c>
      <c r="E32" s="231" t="s">
        <v>288</v>
      </c>
      <c r="F32" s="286"/>
      <c r="G32" s="287">
        <f t="shared" si="2"/>
        <v>0</v>
      </c>
      <c r="H32" s="287">
        <f t="shared" si="3"/>
        <v>0</v>
      </c>
      <c r="I32" s="19"/>
      <c r="J32" s="19"/>
      <c r="K32" s="19">
        <f t="shared" si="4"/>
        <v>0</v>
      </c>
      <c r="L32" s="19"/>
      <c r="M32" s="19">
        <f>+VLOOKUP($D32,'FN-2018 RF'!$D$10:$AB$47,10,0)</f>
        <v>0</v>
      </c>
      <c r="N32" s="29">
        <f>+VLOOKUP($D32,'FN-2018 RF'!$D$10:$AB$47,11,0)</f>
        <v>0</v>
      </c>
      <c r="O32" s="29"/>
      <c r="P32" s="29">
        <f t="shared" si="5"/>
        <v>0</v>
      </c>
      <c r="Q32" s="28"/>
      <c r="R32" s="221"/>
      <c r="S32" s="288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x14ac:dyDescent="0.25">
      <c r="A33" s="228" t="str">
        <f t="shared" si="1"/>
        <v>25PN</v>
      </c>
      <c r="B33" s="228">
        <v>283</v>
      </c>
      <c r="C33" s="82" t="s">
        <v>1053</v>
      </c>
      <c r="D33" s="231" t="s">
        <v>228</v>
      </c>
      <c r="E33" s="231" t="s">
        <v>287</v>
      </c>
      <c r="F33" s="286"/>
      <c r="G33" s="287">
        <f t="shared" si="2"/>
        <v>-555279</v>
      </c>
      <c r="H33" s="287">
        <f t="shared" si="3"/>
        <v>190443</v>
      </c>
      <c r="I33" s="19"/>
      <c r="J33" s="19"/>
      <c r="K33" s="19">
        <f t="shared" si="4"/>
        <v>190443</v>
      </c>
      <c r="L33" s="19"/>
      <c r="M33" s="19">
        <f>+VLOOKUP($D33,'FN-2018 RF'!$D$10:$AB$47,10,0)</f>
        <v>-364836</v>
      </c>
      <c r="N33" s="29">
        <f>+VLOOKUP($D33,'FN-2018 RF'!$D$10:$AB$47,11,0)</f>
        <v>-80713</v>
      </c>
      <c r="O33" s="29"/>
      <c r="P33" s="29">
        <f t="shared" si="5"/>
        <v>-445549</v>
      </c>
      <c r="Q33" s="28"/>
      <c r="R33" s="221"/>
      <c r="S33" s="288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1:45" x14ac:dyDescent="0.25">
      <c r="A34" s="228" t="str">
        <f t="shared" si="1"/>
        <v>25PR</v>
      </c>
      <c r="B34" s="228">
        <v>283</v>
      </c>
      <c r="C34" s="82" t="s">
        <v>1053</v>
      </c>
      <c r="D34" s="231" t="s">
        <v>204</v>
      </c>
      <c r="E34" s="231" t="s">
        <v>286</v>
      </c>
      <c r="F34" s="240"/>
      <c r="G34" s="287">
        <f t="shared" si="2"/>
        <v>2</v>
      </c>
      <c r="H34" s="287">
        <f t="shared" si="3"/>
        <v>-1</v>
      </c>
      <c r="I34" s="19"/>
      <c r="J34" s="19"/>
      <c r="K34" s="19">
        <f t="shared" si="4"/>
        <v>-1</v>
      </c>
      <c r="L34" s="19"/>
      <c r="M34" s="19">
        <f>+VLOOKUP($D34,'FN-2018 RF'!$D$10:$AB$47,10,0)</f>
        <v>1</v>
      </c>
      <c r="N34" s="29">
        <f>+VLOOKUP($D34,'FN-2018 RF'!$D$10:$AB$47,11,0)</f>
        <v>0</v>
      </c>
      <c r="O34" s="29"/>
      <c r="P34" s="29">
        <f t="shared" si="5"/>
        <v>1</v>
      </c>
      <c r="Q34" s="28"/>
      <c r="R34" s="221"/>
      <c r="S34" s="288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x14ac:dyDescent="0.25">
      <c r="A35" s="228" t="str">
        <f t="shared" si="1"/>
        <v>25PR</v>
      </c>
      <c r="B35" s="228">
        <v>283</v>
      </c>
      <c r="C35" s="82" t="s">
        <v>1053</v>
      </c>
      <c r="D35" s="231" t="s">
        <v>285</v>
      </c>
      <c r="E35" s="231" t="s">
        <v>284</v>
      </c>
      <c r="F35" s="292"/>
      <c r="G35" s="287">
        <f t="shared" si="2"/>
        <v>251878</v>
      </c>
      <c r="H35" s="287">
        <f t="shared" si="3"/>
        <v>-86386</v>
      </c>
      <c r="I35" s="19"/>
      <c r="J35" s="19"/>
      <c r="K35" s="19">
        <f t="shared" si="4"/>
        <v>-86386</v>
      </c>
      <c r="L35" s="19"/>
      <c r="M35" s="19">
        <f>+VLOOKUP($D35,'FN-2018 RF'!$D$10:$AB$47,10,0)</f>
        <v>165492</v>
      </c>
      <c r="N35" s="29">
        <f>+VLOOKUP($D35,'FN-2018 RF'!$D$10:$AB$47,11,0)</f>
        <v>-42073</v>
      </c>
      <c r="O35" s="29"/>
      <c r="P35" s="29">
        <f t="shared" si="5"/>
        <v>123419</v>
      </c>
      <c r="Q35" s="28"/>
      <c r="R35" s="221"/>
      <c r="S35" s="288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x14ac:dyDescent="0.25">
      <c r="A36" s="228" t="str">
        <f t="shared" si="1"/>
        <v>25RC</v>
      </c>
      <c r="B36" s="228">
        <v>283</v>
      </c>
      <c r="C36" s="82" t="s">
        <v>1053</v>
      </c>
      <c r="D36" s="231" t="s">
        <v>216</v>
      </c>
      <c r="E36" s="231" t="s">
        <v>283</v>
      </c>
      <c r="F36" s="286"/>
      <c r="G36" s="287">
        <f t="shared" si="2"/>
        <v>0</v>
      </c>
      <c r="H36" s="287">
        <f t="shared" si="3"/>
        <v>0</v>
      </c>
      <c r="I36" s="19"/>
      <c r="J36" s="19"/>
      <c r="K36" s="19">
        <f t="shared" si="4"/>
        <v>0</v>
      </c>
      <c r="L36" s="19"/>
      <c r="M36" s="19">
        <f>+VLOOKUP($D36,'FN-2018 RF'!$D$10:$AB$47,10,0)</f>
        <v>0</v>
      </c>
      <c r="N36" s="29">
        <f>+VLOOKUP($D36,'FN-2018 RF'!$D$10:$AB$47,11,0)</f>
        <v>0</v>
      </c>
      <c r="O36" s="29"/>
      <c r="P36" s="29">
        <f t="shared" si="5"/>
        <v>0</v>
      </c>
      <c r="Q36" s="22"/>
      <c r="R36" s="221"/>
      <c r="S36" s="288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1:45" x14ac:dyDescent="0.25">
      <c r="A37" s="228" t="str">
        <f t="shared" si="1"/>
        <v>25RD</v>
      </c>
      <c r="B37" s="228">
        <v>282</v>
      </c>
      <c r="C37" s="82" t="s">
        <v>1053</v>
      </c>
      <c r="D37" s="231" t="s">
        <v>385</v>
      </c>
      <c r="E37" s="231" t="s">
        <v>2039</v>
      </c>
      <c r="F37" s="286"/>
      <c r="G37" s="287">
        <f t="shared" si="2"/>
        <v>12</v>
      </c>
      <c r="H37" s="287">
        <f t="shared" si="3"/>
        <v>-4</v>
      </c>
      <c r="I37" s="19"/>
      <c r="J37" s="19"/>
      <c r="K37" s="19">
        <f t="shared" si="4"/>
        <v>-4</v>
      </c>
      <c r="L37" s="19"/>
      <c r="M37" s="19">
        <f>+VLOOKUP($D37,'FN-2018 RF'!$D$10:$AB$47,10,0)</f>
        <v>8</v>
      </c>
      <c r="N37" s="29">
        <f>+VLOOKUP($D37,'FN-2018 RF'!$D$10:$AB$47,11,0)</f>
        <v>0</v>
      </c>
      <c r="O37" s="29"/>
      <c r="P37" s="29">
        <f t="shared" si="5"/>
        <v>8</v>
      </c>
      <c r="Q37" s="22"/>
      <c r="R37" s="221"/>
      <c r="S37" s="288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 s="318" customFormat="1" x14ac:dyDescent="0.25">
      <c r="A38" s="249" t="str">
        <f t="shared" si="1"/>
        <v>25RE</v>
      </c>
      <c r="B38" s="249">
        <v>283</v>
      </c>
      <c r="C38" s="84" t="s">
        <v>1054</v>
      </c>
      <c r="D38" s="319" t="s">
        <v>213</v>
      </c>
      <c r="E38" s="319" t="s">
        <v>282</v>
      </c>
      <c r="F38" s="292" t="s">
        <v>617</v>
      </c>
      <c r="G38" s="287">
        <f>ROUND(M38/$H$10*$G$9,0)</f>
        <v>-671875</v>
      </c>
      <c r="H38" s="321">
        <f t="shared" si="3"/>
        <v>-144712</v>
      </c>
      <c r="I38" s="30"/>
      <c r="J38" s="19">
        <f>H38</f>
        <v>-144712</v>
      </c>
      <c r="K38" s="19">
        <f t="shared" si="4"/>
        <v>0</v>
      </c>
      <c r="L38" s="30"/>
      <c r="M38" s="30">
        <f>+VLOOKUP($D38,'FN-2018 RF'!$D$10:$AB$47,10,0)</f>
        <v>-816587</v>
      </c>
      <c r="N38" s="322">
        <f>+VLOOKUP($D38,'FN-2018 RF'!$D$10:$AB$47,11,0)</f>
        <v>43196</v>
      </c>
      <c r="O38" s="322"/>
      <c r="P38" s="322">
        <f t="shared" si="5"/>
        <v>-773391</v>
      </c>
      <c r="Q38" s="24"/>
      <c r="R38" s="324"/>
      <c r="S38" s="32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x14ac:dyDescent="0.25">
      <c r="A39" s="228" t="str">
        <f t="shared" si="1"/>
        <v>25RG</v>
      </c>
      <c r="B39" s="228">
        <v>282</v>
      </c>
      <c r="C39" s="82" t="s">
        <v>1053</v>
      </c>
      <c r="D39" s="231" t="s">
        <v>386</v>
      </c>
      <c r="E39" s="231" t="s">
        <v>579</v>
      </c>
      <c r="F39" s="292"/>
      <c r="G39" s="287">
        <f t="shared" si="2"/>
        <v>-150504</v>
      </c>
      <c r="H39" s="287">
        <f t="shared" si="3"/>
        <v>51618</v>
      </c>
      <c r="I39" s="19"/>
      <c r="J39" s="19"/>
      <c r="K39" s="19">
        <f t="shared" si="4"/>
        <v>51618</v>
      </c>
      <c r="L39" s="19"/>
      <c r="M39" s="19">
        <f>+VLOOKUP($D39,'FN-2018 RF'!$D$10:$AB$47,10,0)</f>
        <v>-98886</v>
      </c>
      <c r="N39" s="29">
        <f>+VLOOKUP($D39,'FN-2018 RF'!$D$10:$AB$47,11,0)</f>
        <v>0</v>
      </c>
      <c r="O39" s="29"/>
      <c r="P39" s="29">
        <f t="shared" si="5"/>
        <v>-98886</v>
      </c>
      <c r="Q39" s="22"/>
      <c r="R39" s="221"/>
      <c r="S39" s="288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x14ac:dyDescent="0.25">
      <c r="A40" s="249" t="str">
        <f t="shared" si="1"/>
        <v>25RP</v>
      </c>
      <c r="B40" s="249">
        <v>283</v>
      </c>
      <c r="C40" s="82" t="s">
        <v>1053</v>
      </c>
      <c r="D40" s="231" t="s">
        <v>193</v>
      </c>
      <c r="E40" s="231" t="s">
        <v>281</v>
      </c>
      <c r="F40" s="286"/>
      <c r="G40" s="287">
        <f t="shared" si="2"/>
        <v>0</v>
      </c>
      <c r="H40" s="287">
        <f t="shared" si="3"/>
        <v>0</v>
      </c>
      <c r="I40" s="19"/>
      <c r="J40" s="19"/>
      <c r="K40" s="19">
        <f t="shared" si="4"/>
        <v>0</v>
      </c>
      <c r="L40" s="19"/>
      <c r="M40" s="19">
        <f>+VLOOKUP($D40,'FN-2018 RF'!$D$10:$AB$47,10,0)</f>
        <v>0</v>
      </c>
      <c r="N40" s="29">
        <f>+VLOOKUP($D40,'FN-2018 RF'!$D$10:$AB$47,11,0)</f>
        <v>0</v>
      </c>
      <c r="O40" s="29"/>
      <c r="P40" s="29">
        <f t="shared" si="5"/>
        <v>0</v>
      </c>
      <c r="Q40" s="22"/>
      <c r="R40" s="221"/>
      <c r="S40" s="288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s="80" customFormat="1" x14ac:dyDescent="0.25">
      <c r="A41" s="213" t="str">
        <f t="shared" si="1"/>
        <v>25RT</v>
      </c>
      <c r="B41" s="213">
        <v>283</v>
      </c>
      <c r="C41" s="82" t="s">
        <v>1053</v>
      </c>
      <c r="D41" s="317" t="s">
        <v>242</v>
      </c>
      <c r="E41" s="317" t="s">
        <v>321</v>
      </c>
      <c r="F41" s="250"/>
      <c r="G41" s="289">
        <f t="shared" si="2"/>
        <v>205579</v>
      </c>
      <c r="H41" s="289">
        <f t="shared" si="3"/>
        <v>-70507</v>
      </c>
      <c r="I41" s="215"/>
      <c r="J41" s="215"/>
      <c r="K41" s="215">
        <f t="shared" si="4"/>
        <v>-70507</v>
      </c>
      <c r="L41" s="215"/>
      <c r="M41" s="215">
        <f>+VLOOKUP($D41,'FN-2018 RF'!$D$10:$AB$47,10,0)</f>
        <v>135072</v>
      </c>
      <c r="N41" s="216">
        <f>+VLOOKUP($D41,'FN-2018 RF'!$D$10:$AB$47,11,0)</f>
        <v>0</v>
      </c>
      <c r="O41" s="216"/>
      <c r="P41" s="216">
        <f t="shared" si="5"/>
        <v>135072</v>
      </c>
      <c r="Q41" s="219"/>
      <c r="R41" s="290"/>
      <c r="S41" s="291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</row>
    <row r="42" spans="1:45" x14ac:dyDescent="0.25">
      <c r="A42" s="228" t="str">
        <f t="shared" si="1"/>
        <v>25SD</v>
      </c>
      <c r="B42" s="228">
        <v>283</v>
      </c>
      <c r="C42" s="82" t="s">
        <v>1053</v>
      </c>
      <c r="D42" s="231" t="s">
        <v>187</v>
      </c>
      <c r="E42" s="231" t="s">
        <v>280</v>
      </c>
      <c r="F42" s="292" t="s">
        <v>617</v>
      </c>
      <c r="G42" s="287">
        <f>ROUND(M42/$H$10*$G$9,0)</f>
        <v>1185370</v>
      </c>
      <c r="H42" s="287">
        <f t="shared" si="3"/>
        <v>255311</v>
      </c>
      <c r="I42" s="19"/>
      <c r="J42" s="19"/>
      <c r="K42" s="19">
        <f t="shared" si="4"/>
        <v>255311</v>
      </c>
      <c r="L42" s="19"/>
      <c r="M42" s="19">
        <f>+VLOOKUP($D42,'FN-2018 RF'!$D$10:$AB$47,10,0)</f>
        <v>1440681</v>
      </c>
      <c r="N42" s="29">
        <f>+VLOOKUP($D42,'FN-2018 RF'!$D$10:$AB$47,11,0)</f>
        <v>-370250</v>
      </c>
      <c r="O42" s="29"/>
      <c r="P42" s="29">
        <f t="shared" si="5"/>
        <v>1070431</v>
      </c>
      <c r="Q42" s="22"/>
      <c r="R42" s="221"/>
      <c r="S42" s="288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x14ac:dyDescent="0.25">
      <c r="A43" s="249" t="str">
        <f t="shared" si="1"/>
        <v>25SI</v>
      </c>
      <c r="B43" s="249">
        <v>283</v>
      </c>
      <c r="C43" s="82" t="s">
        <v>1053</v>
      </c>
      <c r="D43" s="231" t="s">
        <v>279</v>
      </c>
      <c r="E43" s="231" t="s">
        <v>278</v>
      </c>
      <c r="F43" s="292"/>
      <c r="G43" s="287">
        <f t="shared" si="2"/>
        <v>-886</v>
      </c>
      <c r="H43" s="287">
        <f t="shared" si="3"/>
        <v>304</v>
      </c>
      <c r="I43" s="19"/>
      <c r="J43" s="19"/>
      <c r="K43" s="19">
        <f t="shared" si="4"/>
        <v>304</v>
      </c>
      <c r="L43" s="19"/>
      <c r="M43" s="19">
        <f>+VLOOKUP($D43,'FN-2018 RF'!$D$10:$AB$47,10,0)</f>
        <v>-582</v>
      </c>
      <c r="N43" s="29">
        <f>+VLOOKUP($D43,'FN-2018 RF'!$D$10:$AB$47,11,0)</f>
        <v>5221</v>
      </c>
      <c r="O43" s="29"/>
      <c r="P43" s="29">
        <f t="shared" si="5"/>
        <v>4639</v>
      </c>
      <c r="Q43" s="22"/>
      <c r="R43" s="221"/>
      <c r="S43" s="288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x14ac:dyDescent="0.25">
      <c r="A44" s="213" t="str">
        <f t="shared" si="1"/>
        <v>25SR</v>
      </c>
      <c r="B44" s="213">
        <v>283</v>
      </c>
      <c r="C44" s="82" t="s">
        <v>1053</v>
      </c>
      <c r="D44" s="317" t="s">
        <v>2038</v>
      </c>
      <c r="E44" s="317" t="s">
        <v>2037</v>
      </c>
      <c r="F44" s="326"/>
      <c r="G44" s="289">
        <f t="shared" si="2"/>
        <v>461611</v>
      </c>
      <c r="H44" s="289">
        <f t="shared" si="3"/>
        <v>-158318</v>
      </c>
      <c r="I44" s="215"/>
      <c r="J44" s="215"/>
      <c r="K44" s="215">
        <f t="shared" si="4"/>
        <v>-158318</v>
      </c>
      <c r="L44" s="215"/>
      <c r="M44" s="215">
        <f>+VLOOKUP($D44,'FN-2018 RF'!$D$10:$AB$47,10,0)</f>
        <v>303293</v>
      </c>
      <c r="N44" s="216">
        <f>+VLOOKUP($D44,'FN-2018 RF'!$D$10:$AB$47,11,0)</f>
        <v>0</v>
      </c>
      <c r="O44" s="216"/>
      <c r="P44" s="216">
        <f t="shared" si="5"/>
        <v>303293</v>
      </c>
      <c r="Q44" s="22"/>
      <c r="R44" s="221"/>
      <c r="S44" s="288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x14ac:dyDescent="0.25">
      <c r="A45" s="228" t="str">
        <f t="shared" si="1"/>
        <v>25SV</v>
      </c>
      <c r="B45" s="228">
        <v>283</v>
      </c>
      <c r="C45" s="82" t="s">
        <v>1053</v>
      </c>
      <c r="D45" s="231" t="s">
        <v>387</v>
      </c>
      <c r="E45" s="231" t="s">
        <v>1042</v>
      </c>
      <c r="F45" s="292"/>
      <c r="G45" s="287">
        <f t="shared" si="2"/>
        <v>0</v>
      </c>
      <c r="H45" s="321">
        <f t="shared" si="3"/>
        <v>0</v>
      </c>
      <c r="I45" s="19"/>
      <c r="J45" s="19"/>
      <c r="K45" s="19">
        <f t="shared" si="4"/>
        <v>0</v>
      </c>
      <c r="L45" s="19"/>
      <c r="M45" s="19">
        <f>+VLOOKUP($D45,'FN-2018 RF'!$D$10:$AB$47,10,0)</f>
        <v>0</v>
      </c>
      <c r="N45" s="29">
        <f>+VLOOKUP($D45,'FN-2018 RF'!$D$10:$AB$47,11,0)</f>
        <v>0</v>
      </c>
      <c r="O45" s="29"/>
      <c r="P45" s="322">
        <f t="shared" si="5"/>
        <v>0</v>
      </c>
      <c r="Q45" s="22"/>
      <c r="R45" s="221"/>
      <c r="S45" s="288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x14ac:dyDescent="0.25">
      <c r="A46" s="228" t="str">
        <f t="shared" si="1"/>
        <v>25WR</v>
      </c>
      <c r="B46" s="228">
        <v>283</v>
      </c>
      <c r="C46" s="82" t="s">
        <v>1053</v>
      </c>
      <c r="D46" s="231" t="s">
        <v>388</v>
      </c>
      <c r="E46" s="231" t="s">
        <v>580</v>
      </c>
      <c r="F46" s="292"/>
      <c r="G46" s="287">
        <f t="shared" si="2"/>
        <v>258163</v>
      </c>
      <c r="H46" s="321">
        <f t="shared" si="3"/>
        <v>-88542</v>
      </c>
      <c r="I46" s="19"/>
      <c r="J46" s="19"/>
      <c r="K46" s="19">
        <f t="shared" si="4"/>
        <v>-88542</v>
      </c>
      <c r="L46" s="19"/>
      <c r="M46" s="19">
        <f>+VLOOKUP($D46,'FN-2018 RF'!$D$10:$AB$47,10,0)</f>
        <v>169621</v>
      </c>
      <c r="N46" s="29">
        <f>+VLOOKUP($D46,'FN-2018 RF'!$D$10:$AB$47,11,0)</f>
        <v>1521</v>
      </c>
      <c r="O46" s="29"/>
      <c r="P46" s="322">
        <f t="shared" si="5"/>
        <v>171142</v>
      </c>
      <c r="Q46" s="22"/>
      <c r="R46" s="221"/>
      <c r="S46" s="288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x14ac:dyDescent="0.25">
      <c r="A47" s="228" t="s">
        <v>192</v>
      </c>
      <c r="B47" s="228">
        <v>283</v>
      </c>
      <c r="C47" s="82" t="s">
        <v>1053</v>
      </c>
      <c r="D47" s="231" t="s">
        <v>277</v>
      </c>
      <c r="E47" s="231" t="s">
        <v>277</v>
      </c>
      <c r="F47" s="292" t="s">
        <v>617</v>
      </c>
      <c r="G47" s="287">
        <f>ROUND(M47/$H$10*$G$9,0)</f>
        <v>-51188</v>
      </c>
      <c r="H47" s="287">
        <f t="shared" ref="H47:H48" si="7">M47-G47</f>
        <v>-11025</v>
      </c>
      <c r="I47" s="19"/>
      <c r="J47" s="19"/>
      <c r="K47" s="19">
        <f t="shared" si="4"/>
        <v>-11025</v>
      </c>
      <c r="L47" s="19"/>
      <c r="M47" s="19">
        <f>+VLOOKUP($D47,'FN-2018 RF'!$D$10:$AB$47,10,0)</f>
        <v>-62213</v>
      </c>
      <c r="N47" s="29">
        <f>+VLOOKUP($D47,'FN-2018 RF'!$D$10:$AB$47,11,0)</f>
        <v>0</v>
      </c>
      <c r="O47" s="29"/>
      <c r="P47" s="322">
        <f t="shared" si="5"/>
        <v>-62213</v>
      </c>
      <c r="Q47" s="22"/>
      <c r="R47" s="221"/>
      <c r="S47" s="288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x14ac:dyDescent="0.25">
      <c r="A48" s="228" t="s">
        <v>192</v>
      </c>
      <c r="B48" s="228">
        <v>283</v>
      </c>
      <c r="C48" s="82" t="s">
        <v>1053</v>
      </c>
      <c r="D48" s="231" t="s">
        <v>581</v>
      </c>
      <c r="E48" s="231" t="s">
        <v>581</v>
      </c>
      <c r="F48" s="292" t="s">
        <v>617</v>
      </c>
      <c r="G48" s="287">
        <f>ROUND(M48/$H$10*$G$9,0)</f>
        <v>50089</v>
      </c>
      <c r="H48" s="287">
        <f t="shared" si="7"/>
        <v>10788</v>
      </c>
      <c r="I48" s="19"/>
      <c r="J48" s="19"/>
      <c r="K48" s="19">
        <f t="shared" si="4"/>
        <v>10788</v>
      </c>
      <c r="L48" s="19"/>
      <c r="M48" s="19">
        <f>+VLOOKUP($D48,'FN-2018 RF'!$D$10:$AB$47,10,0)</f>
        <v>60877</v>
      </c>
      <c r="N48" s="29">
        <f>+VLOOKUP($D48,'FN-2018 RF'!$D$10:$AB$47,11,0)</f>
        <v>0</v>
      </c>
      <c r="O48" s="29"/>
      <c r="P48" s="322">
        <f t="shared" si="5"/>
        <v>60877</v>
      </c>
      <c r="Q48" s="22"/>
      <c r="R48" s="221"/>
      <c r="S48" s="288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x14ac:dyDescent="0.25">
      <c r="A49" s="228"/>
      <c r="B49" s="228"/>
      <c r="C49" s="228"/>
      <c r="D49" s="228" t="s">
        <v>22</v>
      </c>
      <c r="E49" s="228" t="s">
        <v>22</v>
      </c>
      <c r="F49" s="228"/>
      <c r="G49" s="228" t="s">
        <v>22</v>
      </c>
      <c r="H49" s="228" t="s">
        <v>22</v>
      </c>
      <c r="I49" s="228" t="s">
        <v>22</v>
      </c>
      <c r="J49" s="228"/>
      <c r="K49" s="228"/>
      <c r="L49" s="228"/>
      <c r="M49" s="228" t="s">
        <v>22</v>
      </c>
      <c r="N49" s="19"/>
      <c r="O49" s="19"/>
      <c r="P49" s="228"/>
      <c r="Q49" s="22"/>
      <c r="R49" s="195"/>
      <c r="S49" s="195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 ht="15.75" thickBot="1" x14ac:dyDescent="0.3">
      <c r="A50" s="228"/>
      <c r="B50" s="228"/>
      <c r="C50" s="228"/>
      <c r="D50" s="20" t="s">
        <v>276</v>
      </c>
      <c r="E50" s="20" t="s">
        <v>22</v>
      </c>
      <c r="F50" s="20"/>
      <c r="G50" s="21">
        <f t="shared" ref="G50:P50" si="8">SUM(G13:G49)</f>
        <v>-53947129</v>
      </c>
      <c r="H50" s="21">
        <f t="shared" si="8"/>
        <v>18788249</v>
      </c>
      <c r="I50" s="21">
        <f t="shared" si="8"/>
        <v>16250865</v>
      </c>
      <c r="J50" s="21">
        <f t="shared" si="8"/>
        <v>4449128</v>
      </c>
      <c r="K50" s="21">
        <f t="shared" si="8"/>
        <v>-1911744</v>
      </c>
      <c r="L50" s="21">
        <f t="shared" si="8"/>
        <v>0</v>
      </c>
      <c r="M50" s="21">
        <f t="shared" si="8"/>
        <v>-35158880</v>
      </c>
      <c r="N50" s="21">
        <f t="shared" si="8"/>
        <v>-323834</v>
      </c>
      <c r="O50" s="21"/>
      <c r="P50" s="21">
        <f t="shared" si="8"/>
        <v>-35482714</v>
      </c>
      <c r="Q50" s="22"/>
      <c r="R50" s="293"/>
      <c r="S50" s="293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s="298" customFormat="1" ht="15.75" thickTop="1" x14ac:dyDescent="0.25">
      <c r="A51" s="294"/>
      <c r="B51" s="294"/>
      <c r="C51" s="294"/>
      <c r="D51" s="294"/>
      <c r="E51" s="294"/>
      <c r="F51" s="294"/>
      <c r="G51" s="295"/>
      <c r="H51" s="295"/>
      <c r="I51" s="295">
        <f>I50-'FN Combined ARAM Summary'!E10</f>
        <v>-9.2623032629489899E-2</v>
      </c>
      <c r="J51" s="294"/>
      <c r="K51" s="294"/>
      <c r="L51" s="294"/>
      <c r="M51" s="294"/>
      <c r="N51" s="294"/>
      <c r="O51" s="294"/>
      <c r="P51" s="294"/>
      <c r="Q51" s="296"/>
      <c r="R51" s="297"/>
      <c r="S51" s="297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</row>
    <row r="52" spans="1:45" s="298" customFormat="1" x14ac:dyDescent="0.25">
      <c r="A52" s="294"/>
      <c r="B52" s="294"/>
      <c r="C52" s="296"/>
      <c r="D52" s="294"/>
      <c r="E52" s="294" t="s">
        <v>325</v>
      </c>
      <c r="F52" s="294"/>
      <c r="G52" s="294"/>
      <c r="H52" s="294"/>
      <c r="I52" s="299">
        <f>(I$50/(1-$H$8)-I$50)</f>
        <v>5517087.5818766318</v>
      </c>
      <c r="J52" s="294"/>
      <c r="K52" s="294"/>
      <c r="L52" s="294"/>
      <c r="M52" s="299">
        <f>SUM(G52:K52)-H52</f>
        <v>5517087.5818766318</v>
      </c>
      <c r="N52" s="300"/>
      <c r="O52" s="300"/>
      <c r="P52" s="295">
        <f>SUM(M52:N52)</f>
        <v>5517087.5818766318</v>
      </c>
      <c r="Q52" s="301"/>
      <c r="R52" s="302"/>
      <c r="S52" s="297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</row>
    <row r="53" spans="1:45" s="298" customFormat="1" x14ac:dyDescent="0.25">
      <c r="A53" s="296"/>
      <c r="B53" s="296"/>
      <c r="C53" s="296"/>
      <c r="D53" s="296"/>
      <c r="E53" s="296" t="s">
        <v>327</v>
      </c>
      <c r="F53" s="296"/>
      <c r="G53" s="296"/>
      <c r="H53" s="296"/>
      <c r="I53" s="296"/>
      <c r="J53" s="299">
        <f>(J$50/(1-$H$8)-J$50)</f>
        <v>1510456.7565467814</v>
      </c>
      <c r="K53" s="296"/>
      <c r="L53" s="296"/>
      <c r="M53" s="299">
        <f>SUM(G53:K53)-H53</f>
        <v>1510456.7565467814</v>
      </c>
      <c r="N53" s="301"/>
      <c r="O53" s="301"/>
      <c r="P53" s="295">
        <f>SUM(M53:N53)</f>
        <v>1510456.7565467814</v>
      </c>
      <c r="Q53" s="296"/>
      <c r="R53" s="297"/>
      <c r="S53" s="297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</row>
    <row r="54" spans="1:45" s="298" customFormat="1" x14ac:dyDescent="0.25">
      <c r="A54" s="296"/>
      <c r="B54" s="296"/>
      <c r="C54" s="296"/>
      <c r="D54" s="296"/>
      <c r="E54" s="296" t="s">
        <v>329</v>
      </c>
      <c r="F54" s="296"/>
      <c r="G54" s="296"/>
      <c r="H54" s="296"/>
      <c r="I54" s="296"/>
      <c r="J54" s="296"/>
      <c r="K54" s="299">
        <f>(K$50/(1-$H$8)-K$50)</f>
        <v>-649027.54912597919</v>
      </c>
      <c r="L54" s="299"/>
      <c r="M54" s="299">
        <f>SUM(G54:K54)-H54</f>
        <v>-649027.54912597919</v>
      </c>
      <c r="N54" s="299"/>
      <c r="O54" s="299"/>
      <c r="P54" s="295">
        <f>SUM(M54:N54)</f>
        <v>-649027.54912597919</v>
      </c>
      <c r="Q54" s="296"/>
      <c r="R54" s="297"/>
      <c r="S54" s="297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</row>
    <row r="55" spans="1:45" s="298" customFormat="1" x14ac:dyDescent="0.25">
      <c r="A55" s="296"/>
      <c r="B55" s="296"/>
      <c r="C55" s="296"/>
      <c r="D55" s="296"/>
      <c r="E55" s="296" t="s">
        <v>2095</v>
      </c>
      <c r="F55" s="296"/>
      <c r="G55" s="296"/>
      <c r="H55" s="296"/>
      <c r="I55" s="296"/>
      <c r="J55" s="296"/>
      <c r="K55" s="299">
        <f>'FN-2018 RF'!M51-K54-J53-I52</f>
        <v>137557.2107025655</v>
      </c>
      <c r="L55" s="299"/>
      <c r="M55" s="299">
        <f>SUM(G55:K55)-H55</f>
        <v>137557.2107025655</v>
      </c>
      <c r="N55" s="301">
        <v>-1652129</v>
      </c>
      <c r="O55" s="346" t="s">
        <v>2112</v>
      </c>
      <c r="P55" s="295">
        <f>SUM(M55:N55)</f>
        <v>-1514571.7892974345</v>
      </c>
      <c r="Q55" s="296"/>
      <c r="R55" s="302">
        <f>-N55+J14</f>
        <v>6518594</v>
      </c>
      <c r="S55" s="297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</row>
    <row r="56" spans="1:45" s="298" customFormat="1" x14ac:dyDescent="0.25">
      <c r="A56" s="296"/>
      <c r="B56" s="296"/>
      <c r="C56" s="296"/>
      <c r="D56" s="296"/>
      <c r="E56" s="296"/>
      <c r="F56" s="296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296"/>
      <c r="R56" s="297"/>
      <c r="S56" s="297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</row>
    <row r="57" spans="1:45" s="298" customFormat="1" x14ac:dyDescent="0.25">
      <c r="A57" s="294" t="s">
        <v>239</v>
      </c>
      <c r="B57" s="294"/>
      <c r="C57" s="296"/>
      <c r="D57" s="294" t="s">
        <v>239</v>
      </c>
      <c r="E57" s="294" t="s">
        <v>323</v>
      </c>
      <c r="F57" s="294"/>
      <c r="G57" s="296"/>
      <c r="H57" s="296"/>
      <c r="I57" s="301">
        <f>SUM(I52:I56)</f>
        <v>5517087.5818766318</v>
      </c>
      <c r="J57" s="301">
        <f>SUM(J52:J56)</f>
        <v>1510456.7565467814</v>
      </c>
      <c r="K57" s="301">
        <f>SUM(K52:K56)</f>
        <v>-511470.33842341369</v>
      </c>
      <c r="L57" s="301"/>
      <c r="M57" s="301">
        <f>SUM(M52:M56)</f>
        <v>6516073.9999999991</v>
      </c>
      <c r="N57" s="301">
        <f>SUM(N52:N56)</f>
        <v>-1652129</v>
      </c>
      <c r="O57" s="301"/>
      <c r="P57" s="301">
        <f>SUM(P52:P56)</f>
        <v>4863944.9999999991</v>
      </c>
      <c r="Q57" s="296"/>
      <c r="R57" s="304"/>
      <c r="S57" s="304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</row>
    <row r="58" spans="1:45" s="298" customFormat="1" x14ac:dyDescent="0.2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7"/>
      <c r="S58" s="297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</row>
    <row r="59" spans="1:45" s="298" customFormat="1" ht="15.75" thickBot="1" x14ac:dyDescent="0.3">
      <c r="A59" s="296"/>
      <c r="B59" s="296"/>
      <c r="C59" s="296"/>
      <c r="D59" s="305" t="s">
        <v>351</v>
      </c>
      <c r="E59" s="296"/>
      <c r="F59" s="296"/>
      <c r="G59" s="296"/>
      <c r="H59" s="296"/>
      <c r="I59" s="306">
        <f>I50+I57</f>
        <v>21767952.581876632</v>
      </c>
      <c r="J59" s="306">
        <f>J50+J57</f>
        <v>5959584.7565467814</v>
      </c>
      <c r="K59" s="306">
        <f>K50+K57</f>
        <v>-2423214.3384234137</v>
      </c>
      <c r="L59" s="296"/>
      <c r="M59" s="306">
        <f>M50+M57</f>
        <v>-28642806</v>
      </c>
      <c r="N59" s="306">
        <f>N50+N57</f>
        <v>-1975963</v>
      </c>
      <c r="O59" s="306"/>
      <c r="P59" s="306">
        <f>P50+P57</f>
        <v>-30618769</v>
      </c>
      <c r="Q59" s="296"/>
      <c r="R59" s="297"/>
      <c r="S59" s="297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</row>
    <row r="60" spans="1:45" s="298" customFormat="1" ht="15.75" thickTop="1" x14ac:dyDescent="0.25">
      <c r="A60" s="296"/>
      <c r="B60" s="296"/>
      <c r="C60" s="296"/>
      <c r="D60" s="296"/>
      <c r="E60" s="296"/>
      <c r="F60" s="296"/>
      <c r="G60" s="296"/>
      <c r="H60" s="296"/>
      <c r="I60" s="307" t="s">
        <v>344</v>
      </c>
      <c r="J60" s="307" t="s">
        <v>345</v>
      </c>
      <c r="K60" s="307" t="s">
        <v>346</v>
      </c>
      <c r="L60" s="296"/>
      <c r="M60" s="296"/>
      <c r="N60" s="296"/>
      <c r="O60" s="296"/>
      <c r="P60" s="296"/>
      <c r="Q60" s="296"/>
      <c r="R60" s="297"/>
      <c r="S60" s="297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</row>
    <row r="61" spans="1:45" s="298" customFormat="1" x14ac:dyDescent="0.25">
      <c r="A61" s="296"/>
      <c r="B61" s="296"/>
      <c r="C61" s="296"/>
      <c r="D61" s="308" t="s">
        <v>369</v>
      </c>
      <c r="E61" s="296"/>
      <c r="F61" s="296"/>
      <c r="G61" s="296"/>
      <c r="H61" s="296"/>
      <c r="I61" s="307"/>
      <c r="J61" s="307"/>
      <c r="K61" s="307"/>
      <c r="L61" s="296"/>
      <c r="M61" s="296"/>
      <c r="N61" s="296"/>
      <c r="O61" s="296"/>
      <c r="P61" s="296"/>
      <c r="Q61" s="296"/>
      <c r="R61" s="297"/>
      <c r="S61" s="297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</row>
    <row r="62" spans="1:45" s="298" customFormat="1" x14ac:dyDescent="0.25">
      <c r="A62" s="296"/>
      <c r="B62" s="296"/>
      <c r="C62" s="296"/>
      <c r="D62" s="296"/>
      <c r="E62" s="309" t="s">
        <v>362</v>
      </c>
      <c r="F62" s="309"/>
      <c r="G62" s="296"/>
      <c r="H62" s="296"/>
      <c r="I62" s="299">
        <f>-I50</f>
        <v>-16250865</v>
      </c>
      <c r="J62" s="307"/>
      <c r="K62" s="307"/>
      <c r="L62" s="296"/>
      <c r="M62" s="296"/>
      <c r="N62" s="301"/>
      <c r="O62" s="301"/>
      <c r="P62" s="301">
        <f>SUM(I62:N62)</f>
        <v>-16250865</v>
      </c>
      <c r="Q62" s="301"/>
      <c r="R62" s="302"/>
      <c r="S62" s="297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</row>
    <row r="63" spans="1:45" s="298" customFormat="1" x14ac:dyDescent="0.25">
      <c r="A63" s="296"/>
      <c r="B63" s="296"/>
      <c r="C63" s="296"/>
      <c r="D63" s="296"/>
      <c r="E63" s="309" t="s">
        <v>363</v>
      </c>
      <c r="F63" s="309"/>
      <c r="G63" s="296"/>
      <c r="H63" s="296"/>
      <c r="I63" s="299">
        <f>-J50</f>
        <v>-4449128</v>
      </c>
      <c r="J63" s="307"/>
      <c r="K63" s="307"/>
      <c r="L63" s="296"/>
      <c r="M63" s="296"/>
      <c r="N63" s="335">
        <f>J14</f>
        <v>4866465</v>
      </c>
      <c r="O63" s="346" t="s">
        <v>2112</v>
      </c>
      <c r="P63" s="301">
        <f t="shared" ref="P63" si="9">SUM(I63:N63)</f>
        <v>417337</v>
      </c>
      <c r="Q63" s="296"/>
      <c r="R63" s="302"/>
      <c r="S63" s="297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</row>
    <row r="64" spans="1:45" s="298" customFormat="1" x14ac:dyDescent="0.25">
      <c r="A64" s="296"/>
      <c r="B64" s="296"/>
      <c r="C64" s="296"/>
      <c r="D64" s="296"/>
      <c r="E64" s="309" t="s">
        <v>364</v>
      </c>
      <c r="F64" s="309"/>
      <c r="G64" s="296"/>
      <c r="H64" s="296"/>
      <c r="I64" s="299">
        <f>-K50</f>
        <v>1911744</v>
      </c>
      <c r="J64" s="301">
        <v>-405210</v>
      </c>
      <c r="K64" s="310"/>
      <c r="L64" s="296"/>
      <c r="M64" s="296"/>
      <c r="P64" s="301">
        <f>SUM(I64:M64)</f>
        <v>1506534</v>
      </c>
      <c r="Q64" s="296"/>
      <c r="R64" s="297"/>
      <c r="S64" s="297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</row>
    <row r="65" spans="1:45" s="298" customFormat="1" x14ac:dyDescent="0.25">
      <c r="A65" s="296"/>
      <c r="B65" s="296"/>
      <c r="C65" s="296"/>
      <c r="D65" s="296"/>
      <c r="E65" s="311"/>
      <c r="F65" s="311"/>
      <c r="G65" s="296"/>
      <c r="H65" s="296"/>
      <c r="I65" s="312"/>
      <c r="J65" s="307"/>
      <c r="K65" s="307"/>
      <c r="L65" s="296"/>
      <c r="M65" s="296"/>
      <c r="N65" s="296"/>
      <c r="O65" s="296"/>
      <c r="P65" s="312"/>
      <c r="Q65" s="296"/>
      <c r="R65" s="297"/>
      <c r="S65" s="297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</row>
    <row r="66" spans="1:45" s="298" customFormat="1" ht="15.75" thickBot="1" x14ac:dyDescent="0.3">
      <c r="A66" s="296"/>
      <c r="B66" s="296"/>
      <c r="C66" s="296"/>
      <c r="D66" s="296"/>
      <c r="E66" s="309" t="s">
        <v>365</v>
      </c>
      <c r="F66" s="309"/>
      <c r="G66" s="296"/>
      <c r="H66" s="296"/>
      <c r="I66" s="313">
        <f>SUM(I62:I65)</f>
        <v>-18788249</v>
      </c>
      <c r="J66" s="307"/>
      <c r="K66" s="307"/>
      <c r="L66" s="296"/>
      <c r="M66" s="296"/>
      <c r="N66" s="296"/>
      <c r="O66" s="296"/>
      <c r="P66" s="313">
        <f>SUM(P62:P65)</f>
        <v>-14326994</v>
      </c>
      <c r="Q66" s="301"/>
      <c r="R66" s="302">
        <f>P66-P57</f>
        <v>-19190939</v>
      </c>
      <c r="S66" s="302">
        <f>P88</f>
        <v>-19190939</v>
      </c>
      <c r="T66" s="301">
        <f>S66-R66</f>
        <v>0</v>
      </c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</row>
    <row r="67" spans="1:45" s="298" customFormat="1" ht="15.75" thickTop="1" x14ac:dyDescent="0.25">
      <c r="A67" s="296"/>
      <c r="B67" s="296"/>
      <c r="C67" s="296"/>
      <c r="D67" s="296"/>
      <c r="E67" s="309"/>
      <c r="F67" s="309"/>
      <c r="G67" s="296"/>
      <c r="H67" s="296"/>
      <c r="I67" s="314"/>
      <c r="J67" s="307"/>
      <c r="K67" s="307"/>
      <c r="L67" s="296"/>
      <c r="M67" s="296"/>
      <c r="N67" s="296"/>
      <c r="O67" s="296"/>
      <c r="P67" s="296"/>
      <c r="Q67" s="296"/>
      <c r="R67" s="297"/>
      <c r="S67" s="297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</row>
    <row r="68" spans="1:45" x14ac:dyDescent="0.25">
      <c r="A68" s="22"/>
      <c r="B68" s="22"/>
      <c r="C68" s="52"/>
      <c r="D68" s="52"/>
      <c r="E68" s="53"/>
      <c r="F68" s="53"/>
      <c r="G68" s="52"/>
      <c r="H68" s="52"/>
      <c r="I68" s="54"/>
      <c r="J68" s="55"/>
      <c r="K68" s="55"/>
      <c r="L68" s="52"/>
      <c r="M68" s="52"/>
      <c r="N68" s="52"/>
      <c r="O68" s="52"/>
      <c r="P68" s="52"/>
      <c r="Q68" s="52"/>
      <c r="R68" s="195"/>
      <c r="S68" s="195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</row>
    <row r="69" spans="1:45" x14ac:dyDescent="0.25">
      <c r="A69" s="22"/>
      <c r="B69" s="22"/>
      <c r="C69" s="22"/>
      <c r="D69" s="22"/>
      <c r="E69" s="45"/>
      <c r="F69" s="45"/>
      <c r="G69" s="22"/>
      <c r="H69" s="22"/>
      <c r="I69" s="51"/>
      <c r="J69" s="44"/>
      <c r="K69" s="44"/>
      <c r="L69" s="22"/>
      <c r="M69" s="22"/>
      <c r="N69" s="22"/>
      <c r="O69" s="22"/>
      <c r="P69" s="22"/>
      <c r="Q69" s="22"/>
      <c r="R69" s="195"/>
      <c r="S69" s="195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</row>
    <row r="70" spans="1:45" x14ac:dyDescent="0.25">
      <c r="A70" s="22"/>
      <c r="B70" s="22"/>
      <c r="C70" s="22"/>
      <c r="D70" s="22"/>
      <c r="E70" s="22"/>
      <c r="F70" s="22"/>
      <c r="G70" s="22"/>
      <c r="H70" s="22"/>
      <c r="I70" s="44"/>
      <c r="J70" s="44"/>
      <c r="K70" s="44"/>
      <c r="L70" s="22"/>
      <c r="M70" s="22"/>
      <c r="N70" s="22"/>
      <c r="O70" s="22"/>
      <c r="P70" s="22"/>
      <c r="Q70" s="22"/>
      <c r="R70" s="194"/>
      <c r="S70" s="195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</row>
    <row r="71" spans="1:45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42" t="s">
        <v>1044</v>
      </c>
      <c r="L71" s="42" t="s">
        <v>332</v>
      </c>
      <c r="M71" s="26">
        <f>'FN-12-31-2018 TB'!C156</f>
        <v>-29037782</v>
      </c>
      <c r="N71" s="22"/>
      <c r="O71" s="22"/>
      <c r="P71" s="26">
        <f>'FN-12-31-2018 TB'!F156</f>
        <v>-30618771</v>
      </c>
      <c r="Q71" s="22"/>
      <c r="R71" s="195"/>
      <c r="S71" s="195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45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5"/>
      <c r="N72" s="22"/>
      <c r="O72" s="22"/>
      <c r="P72" s="25"/>
      <c r="Q72" s="22"/>
      <c r="R72" s="195"/>
      <c r="S72" s="195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45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6">
        <f>M59-M71</f>
        <v>394976</v>
      </c>
      <c r="N73" s="22"/>
      <c r="O73" s="22"/>
      <c r="P73" s="26">
        <f>P59-P71</f>
        <v>2</v>
      </c>
      <c r="Q73" s="22"/>
      <c r="R73" s="195"/>
      <c r="S73" s="195"/>
      <c r="T73" s="43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44"/>
      <c r="N74" s="22"/>
      <c r="O74" s="22"/>
      <c r="P74" s="22"/>
      <c r="Q74" s="22"/>
      <c r="R74" s="195"/>
      <c r="S74" s="195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195"/>
      <c r="S75" s="195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x14ac:dyDescent="0.25">
      <c r="A76" s="22"/>
      <c r="B76" s="22"/>
      <c r="C76" s="22"/>
      <c r="D76" s="228" t="s">
        <v>239</v>
      </c>
      <c r="E76" s="228" t="s">
        <v>323</v>
      </c>
      <c r="F76" s="228"/>
      <c r="G76" s="22"/>
      <c r="H76" s="22"/>
      <c r="I76" s="22"/>
      <c r="J76" s="22"/>
      <c r="K76" s="22"/>
      <c r="L76" s="22"/>
      <c r="M76" s="26">
        <f>M57</f>
        <v>6516073.9999999991</v>
      </c>
      <c r="N76" s="22"/>
      <c r="O76" s="22"/>
      <c r="P76" s="26">
        <f>P57</f>
        <v>4863944.9999999991</v>
      </c>
      <c r="Q76" s="22"/>
      <c r="R76" s="195"/>
      <c r="S76" s="195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x14ac:dyDescent="0.25">
      <c r="A77" s="22"/>
      <c r="B77" s="22"/>
      <c r="C77" s="22"/>
      <c r="D77" s="228" t="s">
        <v>239</v>
      </c>
      <c r="E77" s="22" t="s">
        <v>332</v>
      </c>
      <c r="F77" s="22"/>
      <c r="G77" s="22"/>
      <c r="H77" s="22"/>
      <c r="I77" s="22"/>
      <c r="J77" s="22"/>
      <c r="K77" s="22"/>
      <c r="L77" s="22"/>
      <c r="M77" s="27">
        <f>'FN-12-31-2018 TB'!C153</f>
        <v>6601471</v>
      </c>
      <c r="N77" s="22"/>
      <c r="O77" s="22"/>
      <c r="P77" s="27">
        <f>'FN-12-31-2018 TB'!F153</f>
        <v>4863943</v>
      </c>
      <c r="Q77" s="22"/>
      <c r="R77" s="195"/>
      <c r="S77" s="195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5"/>
      <c r="N78" s="22"/>
      <c r="O78" s="22"/>
      <c r="P78" s="25"/>
      <c r="Q78" s="22"/>
      <c r="R78" s="195"/>
      <c r="S78" s="195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7">
        <f>M76-M77</f>
        <v>-85397.000000000931</v>
      </c>
      <c r="N79" s="22"/>
      <c r="O79" s="22"/>
      <c r="P79" s="27">
        <f>P76-P77</f>
        <v>1.9999999990686774</v>
      </c>
      <c r="Q79" s="22"/>
      <c r="R79" s="315"/>
      <c r="S79" s="195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44"/>
      <c r="N80" s="22"/>
      <c r="O80" s="22"/>
      <c r="P80" s="22"/>
      <c r="Q80" s="22"/>
      <c r="R80" s="195"/>
      <c r="S80" s="195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43"/>
      <c r="N81" s="22"/>
      <c r="O81" s="22"/>
      <c r="P81" s="22"/>
      <c r="Q81" s="22"/>
      <c r="R81" s="195"/>
      <c r="S81" s="195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195"/>
      <c r="S82" s="195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x14ac:dyDescent="0.25">
      <c r="A83" s="22"/>
      <c r="B83" s="22"/>
      <c r="C83" s="22"/>
      <c r="D83" s="22" t="s">
        <v>336</v>
      </c>
      <c r="E83" s="22" t="s">
        <v>348</v>
      </c>
      <c r="F83" s="22"/>
      <c r="G83" s="22"/>
      <c r="H83" s="22"/>
      <c r="I83" s="22"/>
      <c r="J83" s="22"/>
      <c r="K83" s="22"/>
      <c r="L83" s="44"/>
      <c r="M83" s="26">
        <f>-I59</f>
        <v>-21767952.581876632</v>
      </c>
      <c r="N83" s="22"/>
      <c r="O83" s="22"/>
      <c r="P83" s="26">
        <f>P62-I57</f>
        <v>-21767952.581876632</v>
      </c>
      <c r="Q83" s="27"/>
      <c r="R83" s="194"/>
      <c r="S83" s="195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x14ac:dyDescent="0.25">
      <c r="A84" s="22"/>
      <c r="B84" s="22"/>
      <c r="C84" s="22"/>
      <c r="D84" s="22" t="s">
        <v>337</v>
      </c>
      <c r="E84" s="22" t="s">
        <v>349</v>
      </c>
      <c r="F84" s="22"/>
      <c r="G84" s="22"/>
      <c r="H84" s="22"/>
      <c r="I84" s="22"/>
      <c r="J84" s="22"/>
      <c r="K84" s="28">
        <f>L84-M84</f>
        <v>-405184.58187663229</v>
      </c>
      <c r="L84" s="28">
        <f>[10]Sheet4!$F$42</f>
        <v>-3941555</v>
      </c>
      <c r="M84" s="28">
        <f>-J59-K59</f>
        <v>-3536370.4181233677</v>
      </c>
      <c r="N84" s="22"/>
      <c r="O84" s="22"/>
      <c r="P84" s="336">
        <f>P63+P64-J57-K57-N57</f>
        <v>2577013.5818766323</v>
      </c>
      <c r="Q84" s="28"/>
      <c r="R84" s="336"/>
      <c r="S84" s="195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5"/>
      <c r="N85" s="22"/>
      <c r="O85" s="22"/>
      <c r="P85" s="25"/>
      <c r="Q85" s="195"/>
      <c r="R85" s="195"/>
      <c r="S85" s="195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6">
        <f>SUM(M83:M85)</f>
        <v>-25304323</v>
      </c>
      <c r="N86" s="22"/>
      <c r="O86" s="22"/>
      <c r="P86" s="26">
        <f>SUM(P83:P85)</f>
        <v>-19190939</v>
      </c>
      <c r="Q86" s="194"/>
      <c r="R86" s="316"/>
      <c r="S86" s="195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6"/>
      <c r="N87" s="22"/>
      <c r="O87" s="22"/>
      <c r="P87" s="26"/>
      <c r="Q87" s="26"/>
      <c r="R87" s="316"/>
      <c r="S87" s="195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42" t="s">
        <v>332</v>
      </c>
      <c r="M88" s="26">
        <f>'FN-12-31-2018 TB'!C185</f>
        <v>-26046445</v>
      </c>
      <c r="N88" s="22"/>
      <c r="O88" s="22"/>
      <c r="P88" s="26">
        <f>'FN-12-31-2018 TB'!F185</f>
        <v>-19190939</v>
      </c>
      <c r="Q88" s="26"/>
      <c r="R88" s="316"/>
      <c r="S88" s="195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 t="s">
        <v>2044</v>
      </c>
      <c r="M89" s="26">
        <f>M86-M88</f>
        <v>742122</v>
      </c>
      <c r="N89" s="22"/>
      <c r="O89" s="22"/>
      <c r="P89" s="26">
        <f>P86-P88</f>
        <v>0</v>
      </c>
      <c r="Q89" s="60"/>
      <c r="R89" s="26"/>
      <c r="S89" s="195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8"/>
      <c r="Q90" s="22"/>
      <c r="R90" s="195"/>
      <c r="S90" s="195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x14ac:dyDescent="0.25">
      <c r="A91" s="22"/>
      <c r="B91" s="22"/>
      <c r="C91" s="22"/>
      <c r="D91" s="22"/>
      <c r="E91" s="22" t="s">
        <v>367</v>
      </c>
      <c r="F91" s="22"/>
      <c r="G91" s="22"/>
      <c r="H91" s="22"/>
      <c r="I91" s="22"/>
      <c r="J91" s="22"/>
      <c r="K91" s="22"/>
      <c r="L91" s="22"/>
      <c r="M91" s="26">
        <f>-J59</f>
        <v>-5959584.7565467814</v>
      </c>
      <c r="N91" s="22"/>
      <c r="O91" s="22"/>
      <c r="P91" s="26">
        <f>-J59+N63-N55</f>
        <v>559009.2434532186</v>
      </c>
      <c r="Q91" s="22"/>
      <c r="R91" s="195"/>
      <c r="S91" s="195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x14ac:dyDescent="0.25">
      <c r="A92" s="22"/>
      <c r="B92" s="22"/>
      <c r="C92" s="22"/>
      <c r="D92" s="22"/>
      <c r="E92" s="22" t="s">
        <v>368</v>
      </c>
      <c r="F92" s="22"/>
      <c r="G92" s="22"/>
      <c r="H92" s="22"/>
      <c r="I92" s="22"/>
      <c r="J92" s="22"/>
      <c r="K92" s="22"/>
      <c r="L92" s="22"/>
      <c r="M92" s="26">
        <f>-K59</f>
        <v>2423214.3384234137</v>
      </c>
      <c r="N92" s="22"/>
      <c r="O92" s="22"/>
      <c r="P92" s="26">
        <f>-K59+J64</f>
        <v>2018004.3384234137</v>
      </c>
      <c r="Q92" s="22"/>
      <c r="R92" s="195"/>
      <c r="S92" s="195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45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5"/>
      <c r="N93" s="22"/>
      <c r="O93" s="22"/>
      <c r="P93" s="25"/>
      <c r="Q93" s="22"/>
      <c r="R93" s="195"/>
      <c r="S93" s="195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</row>
    <row r="94" spans="1:45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6">
        <f>SUM(M91:M93)</f>
        <v>-3536370.4181233677</v>
      </c>
      <c r="N94" s="22"/>
      <c r="O94" s="22"/>
      <c r="P94" s="26">
        <f>SUM(P91:P93)</f>
        <v>2577013.5818766323</v>
      </c>
      <c r="Q94" s="27"/>
      <c r="R94" s="195"/>
      <c r="S94" s="195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45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195"/>
      <c r="S95" s="195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45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8">
        <f>M84-M94</f>
        <v>0</v>
      </c>
      <c r="N96" s="22"/>
      <c r="O96" s="22"/>
      <c r="P96" s="28">
        <f>P84-P94</f>
        <v>0</v>
      </c>
      <c r="Q96" s="22"/>
      <c r="R96" s="195"/>
      <c r="S96" s="19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7">
        <v>-3941555</v>
      </c>
      <c r="N97" s="22"/>
      <c r="O97" s="22"/>
      <c r="P97" s="27">
        <f>[10]Sheet4!$F$45</f>
        <v>2577014</v>
      </c>
      <c r="Q97" s="22"/>
      <c r="R97" s="195"/>
      <c r="S97" s="195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44"/>
      <c r="M98" s="28">
        <f>M84-M97</f>
        <v>405184.58187663229</v>
      </c>
      <c r="N98" s="22"/>
      <c r="O98" s="22"/>
      <c r="P98" s="28">
        <f>P84-P97</f>
        <v>-0.41812336770817637</v>
      </c>
      <c r="Q98" s="22"/>
      <c r="R98" s="195"/>
      <c r="S98" s="195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45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195"/>
      <c r="S99" s="195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45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346" t="s">
        <v>2112</v>
      </c>
      <c r="P100" s="27">
        <f>[10]Sheet4!$F$43</f>
        <v>6518569</v>
      </c>
      <c r="Q100" s="60" t="s">
        <v>2101</v>
      </c>
      <c r="R100" s="195"/>
      <c r="S100" s="195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45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195"/>
      <c r="S101" s="195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45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8">
        <f>N63-N55</f>
        <v>6518594</v>
      </c>
      <c r="Q102" s="22" t="s">
        <v>2044</v>
      </c>
      <c r="R102" s="195"/>
      <c r="S102" s="195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5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5"/>
      <c r="Q103" s="22"/>
      <c r="R103" s="195"/>
      <c r="S103" s="195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45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8">
        <f>P100-P102</f>
        <v>-25</v>
      </c>
      <c r="Q104" s="22" t="s">
        <v>2044</v>
      </c>
      <c r="R104" s="195"/>
      <c r="S104" s="195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45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195"/>
      <c r="S105" s="195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45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195"/>
      <c r="S106" s="195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1:45" x14ac:dyDescent="0.25">
      <c r="A107" s="22"/>
      <c r="B107" s="22"/>
      <c r="C107" s="22"/>
      <c r="D107" s="22"/>
      <c r="E107" s="22"/>
      <c r="F107" s="22"/>
      <c r="H107" s="342" t="s">
        <v>2103</v>
      </c>
      <c r="I107" s="342" t="s">
        <v>1766</v>
      </c>
      <c r="J107" s="342" t="s">
        <v>2104</v>
      </c>
      <c r="K107" s="342" t="s">
        <v>2105</v>
      </c>
      <c r="L107" s="342" t="s">
        <v>2106</v>
      </c>
      <c r="M107" s="342" t="s">
        <v>1765</v>
      </c>
      <c r="N107" s="342" t="s">
        <v>2107</v>
      </c>
      <c r="O107" s="346" t="s">
        <v>2112</v>
      </c>
      <c r="P107" s="342" t="s">
        <v>2111</v>
      </c>
      <c r="Q107" s="22"/>
      <c r="R107" s="195"/>
      <c r="S107" s="195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45" x14ac:dyDescent="0.25">
      <c r="A108" s="22"/>
      <c r="B108" s="22"/>
      <c r="C108" s="22"/>
      <c r="D108" s="22"/>
      <c r="E108" s="22"/>
      <c r="F108" s="22"/>
      <c r="H108" s="343" t="s">
        <v>2108</v>
      </c>
      <c r="I108" s="343" t="s">
        <v>541</v>
      </c>
      <c r="J108" s="344">
        <v>43465</v>
      </c>
      <c r="K108" s="343">
        <v>1</v>
      </c>
      <c r="L108" s="343" t="s">
        <v>2109</v>
      </c>
      <c r="M108" s="343" t="s">
        <v>540</v>
      </c>
      <c r="N108" s="343" t="s">
        <v>2101</v>
      </c>
      <c r="O108" s="343"/>
      <c r="P108" s="345">
        <v>6518569</v>
      </c>
      <c r="Q108" s="22"/>
      <c r="R108" s="195"/>
      <c r="S108" s="195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</row>
    <row r="109" spans="1:45" x14ac:dyDescent="0.25">
      <c r="A109" s="22"/>
      <c r="B109" s="22"/>
      <c r="C109" s="22"/>
      <c r="D109" s="22"/>
      <c r="E109" s="22"/>
      <c r="F109" s="22"/>
      <c r="H109" s="343" t="s">
        <v>2108</v>
      </c>
      <c r="I109" s="343" t="s">
        <v>541</v>
      </c>
      <c r="J109" s="344">
        <v>43465</v>
      </c>
      <c r="K109" s="343">
        <v>2</v>
      </c>
      <c r="L109" s="343" t="s">
        <v>2109</v>
      </c>
      <c r="M109" s="343" t="s">
        <v>1023</v>
      </c>
      <c r="N109" s="343" t="s">
        <v>2101</v>
      </c>
      <c r="O109" s="343"/>
      <c r="P109" s="345">
        <v>-1652131</v>
      </c>
      <c r="Q109" s="22"/>
      <c r="R109" s="195"/>
      <c r="S109" s="195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</row>
    <row r="110" spans="1:45" x14ac:dyDescent="0.25">
      <c r="A110" s="22"/>
      <c r="B110" s="22"/>
      <c r="C110" s="22"/>
      <c r="D110" s="22"/>
      <c r="E110" s="22"/>
      <c r="F110" s="22"/>
      <c r="H110" s="343" t="s">
        <v>2108</v>
      </c>
      <c r="I110" s="343" t="s">
        <v>541</v>
      </c>
      <c r="J110" s="344">
        <v>43465</v>
      </c>
      <c r="K110" s="343">
        <v>3</v>
      </c>
      <c r="L110" s="343" t="s">
        <v>2109</v>
      </c>
      <c r="M110" s="343" t="s">
        <v>2110</v>
      </c>
      <c r="N110" s="343" t="s">
        <v>2101</v>
      </c>
      <c r="O110" s="343"/>
      <c r="P110" s="345">
        <v>-4866438</v>
      </c>
      <c r="Q110" s="22"/>
      <c r="R110" s="195"/>
      <c r="S110" s="195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</row>
    <row r="111" spans="1:45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7"/>
      <c r="Q111" s="22"/>
      <c r="R111" s="195"/>
      <c r="S111" s="195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</row>
    <row r="112" spans="1:45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195"/>
      <c r="S112" s="195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</row>
    <row r="113" spans="1:45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195"/>
      <c r="S113" s="195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</row>
    <row r="114" spans="1:45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195"/>
      <c r="S114" s="195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</row>
    <row r="115" spans="1:45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195"/>
      <c r="S115" s="195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</row>
    <row r="116" spans="1:45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195"/>
      <c r="S116" s="195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</row>
    <row r="117" spans="1:45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195"/>
      <c r="S117" s="195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</row>
    <row r="118" spans="1:45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195"/>
      <c r="S118" s="195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</row>
    <row r="119" spans="1:45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195"/>
      <c r="S119" s="195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</row>
    <row r="120" spans="1:45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195"/>
      <c r="S120" s="195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</row>
    <row r="121" spans="1:45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195"/>
      <c r="S121" s="195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</row>
    <row r="122" spans="1:45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195"/>
      <c r="S122" s="195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</row>
    <row r="123" spans="1:45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195"/>
      <c r="S123" s="195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</row>
    <row r="124" spans="1:45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195"/>
      <c r="S124" s="195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</row>
    <row r="125" spans="1:45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195"/>
      <c r="S125" s="195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</row>
    <row r="126" spans="1:45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195"/>
      <c r="S126" s="195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</row>
    <row r="127" spans="1:45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195"/>
      <c r="S127" s="195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:45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195"/>
      <c r="S128" s="195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:45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95"/>
      <c r="S129" s="195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</row>
    <row r="130" spans="1:45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195"/>
      <c r="S130" s="195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</row>
    <row r="131" spans="1:45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95"/>
      <c r="S131" s="195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</row>
    <row r="132" spans="1:45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195"/>
      <c r="S132" s="195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</row>
    <row r="133" spans="1:45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195"/>
      <c r="S133" s="195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</row>
    <row r="134" spans="1:45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195"/>
      <c r="S134" s="195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</row>
    <row r="135" spans="1:45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195"/>
      <c r="S135" s="195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</row>
    <row r="136" spans="1:45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195"/>
      <c r="S136" s="195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</row>
    <row r="137" spans="1:45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195"/>
      <c r="S137" s="195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</row>
    <row r="138" spans="1:45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195"/>
      <c r="S138" s="195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195"/>
      <c r="S139" s="195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1:45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195"/>
      <c r="S140" s="195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195"/>
      <c r="S141" s="195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45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195"/>
      <c r="S142" s="195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195"/>
      <c r="S143" s="195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195"/>
      <c r="S144" s="195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195"/>
      <c r="S145" s="195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</row>
    <row r="146" spans="1:45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195"/>
      <c r="S146" s="195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195"/>
      <c r="S147" s="195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</row>
    <row r="148" spans="1:45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195"/>
      <c r="S148" s="195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1:45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195"/>
      <c r="S149" s="195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</row>
    <row r="150" spans="1:45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195"/>
      <c r="S150" s="195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195"/>
      <c r="S151" s="195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45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195"/>
      <c r="S152" s="195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</row>
    <row r="153" spans="1:45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195"/>
      <c r="S153" s="195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</row>
    <row r="154" spans="1:45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195"/>
      <c r="S154" s="195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</row>
  </sheetData>
  <mergeCells count="5">
    <mergeCell ref="D2:I2"/>
    <mergeCell ref="D3:I3"/>
    <mergeCell ref="D4:I4"/>
    <mergeCell ref="D5:I5"/>
    <mergeCell ref="H6:P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4"/>
  <sheetViews>
    <sheetView workbookViewId="0">
      <selection activeCell="B17" sqref="B17"/>
    </sheetView>
  </sheetViews>
  <sheetFormatPr defaultRowHeight="15" x14ac:dyDescent="0.25"/>
  <cols>
    <col min="1" max="1" width="9.140625" style="340"/>
    <col min="2" max="2" width="8.85546875" style="230" customWidth="1"/>
    <col min="3" max="3" width="35.28515625" style="230" bestFit="1" customWidth="1"/>
    <col min="4" max="4" width="9.140625" style="230"/>
    <col min="5" max="5" width="13.7109375" style="230" bestFit="1" customWidth="1"/>
    <col min="6" max="6" width="12.28515625" style="230" bestFit="1" customWidth="1"/>
    <col min="7" max="7" width="11.7109375" style="230" bestFit="1" customWidth="1"/>
    <col min="8" max="8" width="12.28515625" style="230" bestFit="1" customWidth="1"/>
    <col min="9" max="9" width="11.7109375" style="230" bestFit="1" customWidth="1"/>
    <col min="10" max="10" width="12.28515625" style="230" bestFit="1" customWidth="1"/>
    <col min="11" max="11" width="11.7109375" style="230" bestFit="1" customWidth="1"/>
    <col min="12" max="12" width="12.28515625" style="230" bestFit="1" customWidth="1"/>
    <col min="13" max="13" width="11.7109375" style="230" bestFit="1" customWidth="1"/>
    <col min="14" max="20" width="12.28515625" style="230" bestFit="1" customWidth="1"/>
    <col min="21" max="21" width="11.7109375" style="230" bestFit="1" customWidth="1"/>
    <col min="22" max="22" width="11.28515625" style="230" bestFit="1" customWidth="1"/>
    <col min="23" max="23" width="11.7109375" style="230" bestFit="1" customWidth="1"/>
    <col min="24" max="26" width="12.28515625" style="230" bestFit="1" customWidth="1"/>
    <col min="27" max="27" width="11.7109375" style="230" bestFit="1" customWidth="1"/>
    <col min="28" max="51" width="11.28515625" style="230" bestFit="1" customWidth="1"/>
    <col min="52" max="62" width="10.28515625" style="230" bestFit="1" customWidth="1"/>
    <col min="63" max="88" width="9.7109375" style="230" bestFit="1" customWidth="1"/>
    <col min="89" max="16384" width="9.140625" style="230"/>
  </cols>
  <sheetData>
    <row r="1" spans="1:88" ht="31.5" x14ac:dyDescent="0.5">
      <c r="B1" s="327" t="s">
        <v>2100</v>
      </c>
    </row>
    <row r="5" spans="1:88" x14ac:dyDescent="0.25">
      <c r="A5" s="340">
        <v>1</v>
      </c>
      <c r="B5" s="328"/>
      <c r="C5" s="329"/>
      <c r="D5" s="329"/>
      <c r="E5" s="330" t="s">
        <v>276</v>
      </c>
      <c r="F5" s="331">
        <v>2018</v>
      </c>
      <c r="G5" s="332">
        <v>2019</v>
      </c>
      <c r="H5" s="332">
        <v>2020</v>
      </c>
      <c r="I5" s="332">
        <v>2021</v>
      </c>
      <c r="J5" s="332">
        <v>2022</v>
      </c>
      <c r="K5" s="332">
        <v>2023</v>
      </c>
      <c r="L5" s="332">
        <v>2024</v>
      </c>
      <c r="M5" s="332">
        <v>2025</v>
      </c>
      <c r="N5" s="332">
        <v>2026</v>
      </c>
      <c r="O5" s="332">
        <v>2027</v>
      </c>
      <c r="P5" s="332">
        <v>2028</v>
      </c>
      <c r="Q5" s="332">
        <v>2029</v>
      </c>
      <c r="R5" s="332">
        <v>2030</v>
      </c>
      <c r="S5" s="331">
        <v>2031</v>
      </c>
      <c r="T5" s="332">
        <v>2032</v>
      </c>
      <c r="U5" s="332">
        <v>2033</v>
      </c>
      <c r="V5" s="332">
        <v>2034</v>
      </c>
      <c r="W5" s="332">
        <v>2035</v>
      </c>
      <c r="X5" s="332">
        <v>2036</v>
      </c>
      <c r="Y5" s="332">
        <v>2037</v>
      </c>
      <c r="Z5" s="332">
        <v>2038</v>
      </c>
      <c r="AA5" s="332">
        <v>2039</v>
      </c>
      <c r="AB5" s="332">
        <v>2040</v>
      </c>
      <c r="AC5" s="332">
        <v>2041</v>
      </c>
      <c r="AD5" s="332">
        <v>2042</v>
      </c>
      <c r="AE5" s="331">
        <v>2043</v>
      </c>
      <c r="AF5" s="332">
        <v>2044</v>
      </c>
      <c r="AG5" s="332">
        <v>2045</v>
      </c>
      <c r="AH5" s="332">
        <v>2046</v>
      </c>
      <c r="AI5" s="332">
        <v>2047</v>
      </c>
      <c r="AJ5" s="332">
        <v>2048</v>
      </c>
      <c r="AK5" s="332">
        <v>2049</v>
      </c>
      <c r="AL5" s="332">
        <v>2050</v>
      </c>
      <c r="AM5" s="332">
        <v>2051</v>
      </c>
      <c r="AN5" s="331">
        <v>2052</v>
      </c>
      <c r="AO5" s="332">
        <v>2053</v>
      </c>
      <c r="AP5" s="332">
        <v>2054</v>
      </c>
      <c r="AQ5" s="332">
        <v>2055</v>
      </c>
      <c r="AR5" s="332">
        <v>2056</v>
      </c>
      <c r="AS5" s="332">
        <v>2057</v>
      </c>
      <c r="AT5" s="332">
        <v>2058</v>
      </c>
      <c r="AU5" s="332">
        <v>2059</v>
      </c>
      <c r="AV5" s="332">
        <v>2060</v>
      </c>
      <c r="AW5" s="332">
        <v>2061</v>
      </c>
      <c r="AX5" s="332">
        <v>2062</v>
      </c>
      <c r="AY5" s="332">
        <v>2063</v>
      </c>
      <c r="AZ5" s="332">
        <v>2064</v>
      </c>
      <c r="BA5" s="332">
        <v>2065</v>
      </c>
      <c r="BB5" s="332">
        <v>2066</v>
      </c>
      <c r="BC5" s="332">
        <v>2067</v>
      </c>
      <c r="BD5" s="332">
        <v>2068</v>
      </c>
      <c r="BE5" s="332">
        <v>2069</v>
      </c>
      <c r="BF5" s="332">
        <v>2070</v>
      </c>
      <c r="BG5" s="332">
        <v>2071</v>
      </c>
      <c r="BH5" s="332">
        <v>2072</v>
      </c>
      <c r="BI5" s="332">
        <v>2073</v>
      </c>
      <c r="BJ5" s="332">
        <v>2074</v>
      </c>
      <c r="BK5" s="332">
        <v>2075</v>
      </c>
      <c r="BL5" s="332">
        <v>2076</v>
      </c>
      <c r="BM5" s="332">
        <v>2077</v>
      </c>
      <c r="BN5" s="332">
        <v>2078</v>
      </c>
      <c r="BO5" s="332">
        <v>2079</v>
      </c>
      <c r="BP5" s="332">
        <v>2080</v>
      </c>
      <c r="BQ5" s="332">
        <v>2081</v>
      </c>
      <c r="BR5" s="332">
        <v>2082</v>
      </c>
      <c r="BS5" s="332">
        <v>2083</v>
      </c>
      <c r="BT5" s="332">
        <v>2084</v>
      </c>
      <c r="BU5" s="332">
        <v>2085</v>
      </c>
      <c r="BV5" s="332">
        <v>2086</v>
      </c>
      <c r="BW5" s="332">
        <v>2087</v>
      </c>
      <c r="BX5" s="332">
        <v>2088</v>
      </c>
      <c r="BY5" s="332">
        <v>2089</v>
      </c>
      <c r="BZ5" s="332">
        <v>2090</v>
      </c>
      <c r="CA5" s="332">
        <v>2091</v>
      </c>
      <c r="CB5" s="332">
        <v>2092</v>
      </c>
      <c r="CC5" s="332">
        <v>2093</v>
      </c>
      <c r="CD5" s="332">
        <v>2094</v>
      </c>
      <c r="CE5" s="332">
        <v>2095</v>
      </c>
      <c r="CF5" s="332">
        <v>2096</v>
      </c>
      <c r="CG5" s="332">
        <v>2097</v>
      </c>
      <c r="CH5" s="332">
        <v>2098</v>
      </c>
      <c r="CI5" s="332">
        <v>2099</v>
      </c>
      <c r="CJ5" s="332">
        <v>2100</v>
      </c>
    </row>
    <row r="6" spans="1:88" x14ac:dyDescent="0.25">
      <c r="A6" s="340">
        <v>2</v>
      </c>
      <c r="B6" s="230" t="s">
        <v>620</v>
      </c>
      <c r="C6" s="62" t="s">
        <v>2096</v>
      </c>
      <c r="D6" s="62"/>
      <c r="E6" s="62">
        <v>12428998.29561485</v>
      </c>
      <c r="F6" s="62">
        <v>145818.7780008968</v>
      </c>
      <c r="G6" s="62">
        <v>153250.35659918422</v>
      </c>
      <c r="H6" s="62">
        <v>162609.31158882022</v>
      </c>
      <c r="I6" s="62">
        <v>178509.78966992523</v>
      </c>
      <c r="J6" s="62">
        <v>199538.13661547547</v>
      </c>
      <c r="K6" s="62">
        <v>257945.19332910539</v>
      </c>
      <c r="L6" s="62">
        <v>271891.60130908294</v>
      </c>
      <c r="M6" s="62">
        <v>281133.308276564</v>
      </c>
      <c r="N6" s="62">
        <v>277187.77935318893</v>
      </c>
      <c r="O6" s="62">
        <v>270016.27269643854</v>
      </c>
      <c r="P6" s="62">
        <v>266948.46394804079</v>
      </c>
      <c r="Q6" s="62">
        <v>262355.56870151503</v>
      </c>
      <c r="R6" s="62">
        <v>260361.83220524839</v>
      </c>
      <c r="S6" s="62">
        <v>257249.58078195679</v>
      </c>
      <c r="T6" s="62">
        <v>249867.96099266366</v>
      </c>
      <c r="U6" s="62">
        <v>258291.54441004817</v>
      </c>
      <c r="V6" s="62">
        <v>289391.49118116684</v>
      </c>
      <c r="W6" s="62">
        <v>315884.10436314432</v>
      </c>
      <c r="X6" s="62">
        <v>396002.61673626769</v>
      </c>
      <c r="Y6" s="62">
        <v>437310.19485156407</v>
      </c>
      <c r="Z6" s="62">
        <v>450572.96092731692</v>
      </c>
      <c r="AA6" s="62">
        <v>441916.36857002368</v>
      </c>
      <c r="AB6" s="62">
        <v>432720.90709191706</v>
      </c>
      <c r="AC6" s="62">
        <v>403965.29124964261</v>
      </c>
      <c r="AD6" s="62">
        <v>385000.84203075076</v>
      </c>
      <c r="AE6" s="62">
        <v>370933.15093371278</v>
      </c>
      <c r="AF6" s="62">
        <v>359310.83673504787</v>
      </c>
      <c r="AG6" s="62">
        <v>349530.40326809755</v>
      </c>
      <c r="AH6" s="62">
        <v>339780.15282320743</v>
      </c>
      <c r="AI6" s="62">
        <v>330883.20240906195</v>
      </c>
      <c r="AJ6" s="62">
        <v>321814.88227008661</v>
      </c>
      <c r="AK6" s="62">
        <v>312039.90868083428</v>
      </c>
      <c r="AL6" s="62">
        <v>305677.72674277716</v>
      </c>
      <c r="AM6" s="62">
        <v>295195.789934639</v>
      </c>
      <c r="AN6" s="62">
        <v>285870.1327324388</v>
      </c>
      <c r="AO6" s="62">
        <v>277306.47621555236</v>
      </c>
      <c r="AP6" s="62">
        <v>272135.87927309575</v>
      </c>
      <c r="AQ6" s="62">
        <v>266699.96151254931</v>
      </c>
      <c r="AR6" s="62">
        <v>254077.42281312239</v>
      </c>
      <c r="AS6" s="62">
        <v>245661.46069715344</v>
      </c>
      <c r="AT6" s="62">
        <v>221957.75084191642</v>
      </c>
      <c r="AU6" s="62">
        <v>146910.63056242157</v>
      </c>
      <c r="AV6" s="62">
        <v>86958.431149839875</v>
      </c>
      <c r="AW6" s="62">
        <v>39652.513284603658</v>
      </c>
      <c r="AX6" s="62">
        <v>6392.6329614940896</v>
      </c>
      <c r="AY6" s="62">
        <v>945.71435381196761</v>
      </c>
      <c r="AZ6" s="62">
        <v>945.71435381196761</v>
      </c>
      <c r="BA6" s="62">
        <v>1504.9373208332213</v>
      </c>
      <c r="BB6" s="62">
        <v>1504.9373208332213</v>
      </c>
      <c r="BC6" s="62">
        <v>1504.9373208332211</v>
      </c>
      <c r="BD6" s="62">
        <v>1504.9373208332208</v>
      </c>
      <c r="BE6" s="62">
        <v>1504.9373208332208</v>
      </c>
      <c r="BF6" s="62">
        <v>1504.9373208332208</v>
      </c>
      <c r="BG6" s="62">
        <v>1504.9373208332208</v>
      </c>
      <c r="BH6" s="62">
        <v>1495.5930561546779</v>
      </c>
      <c r="BI6" s="62">
        <v>1452.4322765078907</v>
      </c>
      <c r="BJ6" s="62">
        <v>1447.4025037217361</v>
      </c>
      <c r="BK6" s="62">
        <v>1444.734523444492</v>
      </c>
      <c r="BL6" s="62">
        <v>1396.1862009531119</v>
      </c>
      <c r="BM6" s="62">
        <v>1390.2833671397636</v>
      </c>
      <c r="BN6" s="62">
        <v>1390.2833671397634</v>
      </c>
      <c r="BO6" s="62">
        <v>1361.4755053145684</v>
      </c>
      <c r="BP6" s="62">
        <v>1300.7142359144714</v>
      </c>
      <c r="BQ6" s="62">
        <v>1291.5558038598947</v>
      </c>
      <c r="BR6" s="62">
        <v>1230.069906667484</v>
      </c>
      <c r="BS6" s="62">
        <v>1128.069119259113</v>
      </c>
      <c r="BT6" s="62">
        <v>1081.2915941338626</v>
      </c>
      <c r="BU6" s="62">
        <v>853.12674951038696</v>
      </c>
      <c r="BV6" s="62">
        <v>457.36844786083822</v>
      </c>
      <c r="BW6" s="62">
        <v>426.29931526114814</v>
      </c>
      <c r="BX6" s="62">
        <v>350.16566561661648</v>
      </c>
      <c r="BY6" s="62">
        <v>335.49358849869395</v>
      </c>
      <c r="BZ6" s="62">
        <v>285.30163713404716</v>
      </c>
      <c r="CA6" s="62">
        <v>202.17699529869319</v>
      </c>
      <c r="CB6" s="62">
        <v>202.17699529869324</v>
      </c>
      <c r="CC6" s="62">
        <v>202.17699529869321</v>
      </c>
      <c r="CD6" s="62">
        <v>202.17699529869321</v>
      </c>
      <c r="CE6" s="62">
        <v>202.17699529869321</v>
      </c>
      <c r="CF6" s="62">
        <v>185.24640724414783</v>
      </c>
      <c r="CG6" s="62">
        <v>182.88290652909865</v>
      </c>
      <c r="CH6" s="62">
        <v>182.45754503776826</v>
      </c>
      <c r="CI6" s="62">
        <v>181.69282019589929</v>
      </c>
      <c r="CJ6" s="62">
        <v>181.69282019589929</v>
      </c>
    </row>
    <row r="7" spans="1:88" x14ac:dyDescent="0.25">
      <c r="A7" s="340">
        <v>3</v>
      </c>
      <c r="B7" s="230" t="s">
        <v>622</v>
      </c>
      <c r="C7" s="62" t="s">
        <v>2096</v>
      </c>
      <c r="D7" s="62"/>
      <c r="E7" s="62">
        <v>3140534.156726303</v>
      </c>
      <c r="F7" s="62">
        <v>50309.062126731325</v>
      </c>
      <c r="G7" s="62">
        <v>50475.112768339859</v>
      </c>
      <c r="H7" s="62">
        <v>54004.360068640497</v>
      </c>
      <c r="I7" s="62">
        <v>61367.775288706456</v>
      </c>
      <c r="J7" s="62">
        <v>74999.761251389064</v>
      </c>
      <c r="K7" s="62">
        <v>80679.907643712373</v>
      </c>
      <c r="L7" s="62">
        <v>86858.835023908061</v>
      </c>
      <c r="M7" s="62">
        <v>91192.375733870955</v>
      </c>
      <c r="N7" s="62">
        <v>89361.671060035558</v>
      </c>
      <c r="O7" s="62">
        <v>88132.060321482772</v>
      </c>
      <c r="P7" s="62">
        <v>84284.384120145842</v>
      </c>
      <c r="Q7" s="62">
        <v>82753.979076846183</v>
      </c>
      <c r="R7" s="62">
        <v>81085.031053029117</v>
      </c>
      <c r="S7" s="62">
        <v>80292.176915170276</v>
      </c>
      <c r="T7" s="62">
        <v>79694.241978722974</v>
      </c>
      <c r="U7" s="62">
        <v>84874.466816596658</v>
      </c>
      <c r="V7" s="62">
        <v>94496.079734475206</v>
      </c>
      <c r="W7" s="62">
        <v>97635.880255530588</v>
      </c>
      <c r="X7" s="62">
        <v>103820.04286830284</v>
      </c>
      <c r="Y7" s="62">
        <v>111027.67068234598</v>
      </c>
      <c r="Z7" s="62">
        <v>112655.18539587055</v>
      </c>
      <c r="AA7" s="62">
        <v>109446.4944599068</v>
      </c>
      <c r="AB7" s="62">
        <v>106166.00027749946</v>
      </c>
      <c r="AC7" s="62">
        <v>102188.65772112073</v>
      </c>
      <c r="AD7" s="62">
        <v>95471.082671219934</v>
      </c>
      <c r="AE7" s="62">
        <v>93481.198117121443</v>
      </c>
      <c r="AF7" s="62">
        <v>88298.954371854983</v>
      </c>
      <c r="AG7" s="62">
        <v>82523.714769399419</v>
      </c>
      <c r="AH7" s="62">
        <v>74980.081920104087</v>
      </c>
      <c r="AI7" s="62">
        <v>70943.765606007248</v>
      </c>
      <c r="AJ7" s="62">
        <v>67531.47427731099</v>
      </c>
      <c r="AK7" s="62">
        <v>62450.861324500642</v>
      </c>
      <c r="AL7" s="62">
        <v>58244.907591379015</v>
      </c>
      <c r="AM7" s="62">
        <v>53510.342596528157</v>
      </c>
      <c r="AN7" s="62">
        <v>49464.965028136066</v>
      </c>
      <c r="AO7" s="62">
        <v>47052.570922338586</v>
      </c>
      <c r="AP7" s="62">
        <v>45788.462942831182</v>
      </c>
      <c r="AQ7" s="62">
        <v>43657.681573165348</v>
      </c>
      <c r="AR7" s="62">
        <v>40341.550280654898</v>
      </c>
      <c r="AS7" s="62">
        <v>36398.209994070014</v>
      </c>
      <c r="AT7" s="62">
        <v>30045.469286717227</v>
      </c>
      <c r="AU7" s="62">
        <v>20795.648351351374</v>
      </c>
      <c r="AV7" s="62">
        <v>12722.577643658959</v>
      </c>
      <c r="AW7" s="62">
        <v>4275.605088082104</v>
      </c>
      <c r="AX7" s="62">
        <v>1387.9241365366056</v>
      </c>
      <c r="AY7" s="62">
        <v>343.85504989829758</v>
      </c>
      <c r="AZ7" s="62">
        <v>299.8492778679398</v>
      </c>
      <c r="BA7" s="62">
        <v>327.72729522915279</v>
      </c>
      <c r="BB7" s="62">
        <v>300.59690571246824</v>
      </c>
      <c r="BC7" s="62">
        <v>300.06550962273406</v>
      </c>
      <c r="BD7" s="62">
        <v>295.7469877748519</v>
      </c>
      <c r="BE7" s="62">
        <v>281.82709588651375</v>
      </c>
      <c r="BF7" s="62">
        <v>272.05473965106034</v>
      </c>
      <c r="BG7" s="62">
        <v>210.80132472012949</v>
      </c>
      <c r="BH7" s="62">
        <v>81.088860023559562</v>
      </c>
      <c r="BI7" s="62">
        <v>77.40867513270814</v>
      </c>
      <c r="BJ7" s="62">
        <v>77.408675132708197</v>
      </c>
      <c r="BK7" s="62">
        <v>77.408675132708197</v>
      </c>
      <c r="BL7" s="62">
        <v>77.408675132708183</v>
      </c>
      <c r="BM7" s="62">
        <v>77.408675132708183</v>
      </c>
      <c r="BN7" s="62">
        <v>77.408675132708183</v>
      </c>
      <c r="BO7" s="62">
        <v>77.408675132708183</v>
      </c>
      <c r="BP7" s="62">
        <v>77.408675132708254</v>
      </c>
      <c r="BQ7" s="62">
        <v>30.095691263460829</v>
      </c>
      <c r="BR7" s="62">
        <v>2.9174522424396798</v>
      </c>
      <c r="BS7" s="62">
        <v>0</v>
      </c>
      <c r="BT7" s="62">
        <v>0</v>
      </c>
      <c r="BU7" s="62">
        <v>0</v>
      </c>
      <c r="BV7" s="62">
        <v>0</v>
      </c>
      <c r="BW7" s="62">
        <v>0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  <c r="CF7" s="62">
        <v>0</v>
      </c>
      <c r="CG7" s="62">
        <v>0</v>
      </c>
      <c r="CH7" s="62">
        <v>0</v>
      </c>
      <c r="CI7" s="62">
        <v>0</v>
      </c>
      <c r="CJ7" s="62">
        <v>0</v>
      </c>
    </row>
    <row r="8" spans="1:88" x14ac:dyDescent="0.25">
      <c r="A8" s="340">
        <v>4</v>
      </c>
      <c r="B8" s="230" t="s">
        <v>1112</v>
      </c>
      <c r="C8" s="62" t="s">
        <v>2096</v>
      </c>
      <c r="D8" s="62"/>
      <c r="E8" s="62">
        <v>681332.64028187981</v>
      </c>
      <c r="F8" s="62">
        <v>2817.1308010669786</v>
      </c>
      <c r="G8" s="62">
        <v>2803.9009997220037</v>
      </c>
      <c r="H8" s="62">
        <v>2314.1300916632517</v>
      </c>
      <c r="I8" s="62">
        <v>3115.8921619595062</v>
      </c>
      <c r="J8" s="62">
        <v>3617.6985063342322</v>
      </c>
      <c r="K8" s="62">
        <v>4103.4120206846446</v>
      </c>
      <c r="L8" s="62">
        <v>4416.3638306555522</v>
      </c>
      <c r="M8" s="62">
        <v>4666.5641070418242</v>
      </c>
      <c r="N8" s="62">
        <v>4427.2406683207801</v>
      </c>
      <c r="O8" s="62">
        <v>4345.2844892967223</v>
      </c>
      <c r="P8" s="62">
        <v>4106.8720780534886</v>
      </c>
      <c r="Q8" s="62">
        <v>4036.9058827751946</v>
      </c>
      <c r="R8" s="62">
        <v>3612.8264147708733</v>
      </c>
      <c r="S8" s="62">
        <v>2867.7297517730244</v>
      </c>
      <c r="T8" s="62">
        <v>3727.0439635494845</v>
      </c>
      <c r="U8" s="62">
        <v>9973.7712937363776</v>
      </c>
      <c r="V8" s="62">
        <v>10745.40498479179</v>
      </c>
      <c r="W8" s="62">
        <v>11503.756562712835</v>
      </c>
      <c r="X8" s="62">
        <v>17601.828034940489</v>
      </c>
      <c r="Y8" s="62">
        <v>23419.99805230393</v>
      </c>
      <c r="Z8" s="62">
        <v>24791.466200819297</v>
      </c>
      <c r="AA8" s="62">
        <v>24659.362490511776</v>
      </c>
      <c r="AB8" s="62">
        <v>24235.945388170927</v>
      </c>
      <c r="AC8" s="62">
        <v>23822.785639102029</v>
      </c>
      <c r="AD8" s="62">
        <v>23645.983945463966</v>
      </c>
      <c r="AE8" s="62">
        <v>23353.8046538993</v>
      </c>
      <c r="AF8" s="62">
        <v>22793.003696630509</v>
      </c>
      <c r="AG8" s="62">
        <v>21793.124210092377</v>
      </c>
      <c r="AH8" s="62">
        <v>21635.548933124377</v>
      </c>
      <c r="AI8" s="62">
        <v>21451.186995487173</v>
      </c>
      <c r="AJ8" s="62">
        <v>21347.627086677719</v>
      </c>
      <c r="AK8" s="62">
        <v>21342.457741833721</v>
      </c>
      <c r="AL8" s="62">
        <v>21273.785898697759</v>
      </c>
      <c r="AM8" s="62">
        <v>21118.426604748522</v>
      </c>
      <c r="AN8" s="62">
        <v>20930.71131917047</v>
      </c>
      <c r="AO8" s="62">
        <v>22542.709616020467</v>
      </c>
      <c r="AP8" s="62">
        <v>22526.935920198877</v>
      </c>
      <c r="AQ8" s="62">
        <v>22526.93592019887</v>
      </c>
      <c r="AR8" s="62">
        <v>22526.935920198866</v>
      </c>
      <c r="AS8" s="62">
        <v>19923.403797024832</v>
      </c>
      <c r="AT8" s="62">
        <v>15909.742529378063</v>
      </c>
      <c r="AU8" s="62">
        <v>15325.905233043824</v>
      </c>
      <c r="AV8" s="62">
        <v>15005.070650588497</v>
      </c>
      <c r="AW8" s="62">
        <v>13315.562834470094</v>
      </c>
      <c r="AX8" s="62">
        <v>5223.116285051311</v>
      </c>
      <c r="AY8" s="62">
        <v>2761.9861506321377</v>
      </c>
      <c r="AZ8" s="62">
        <v>2465.3160147305744</v>
      </c>
      <c r="BA8" s="62">
        <v>1665.222071047725</v>
      </c>
      <c r="BB8" s="62">
        <v>1665.222071047725</v>
      </c>
      <c r="BC8" s="62">
        <v>1665.222071047725</v>
      </c>
      <c r="BD8" s="62">
        <v>1665.222071047725</v>
      </c>
      <c r="BE8" s="62">
        <v>1665.222071047725</v>
      </c>
      <c r="BF8" s="62">
        <v>1665.222071047725</v>
      </c>
      <c r="BG8" s="62">
        <v>1665.222071047725</v>
      </c>
      <c r="BH8" s="62">
        <v>1665.2220710477241</v>
      </c>
      <c r="BI8" s="62">
        <v>1665.2220710477241</v>
      </c>
      <c r="BJ8" s="62">
        <v>1665.2220710477241</v>
      </c>
      <c r="BK8" s="62">
        <v>1665.2220710477241</v>
      </c>
      <c r="BL8" s="62">
        <v>1665.2220710477231</v>
      </c>
      <c r="BM8" s="62">
        <v>1665.2220710477222</v>
      </c>
      <c r="BN8" s="62">
        <v>1665.222071047722</v>
      </c>
      <c r="BO8" s="62">
        <v>1665.2220710477211</v>
      </c>
      <c r="BP8" s="62">
        <v>1665.2220710477202</v>
      </c>
      <c r="BQ8" s="62">
        <v>1665.2220710477202</v>
      </c>
      <c r="BR8" s="62">
        <v>1665.2220710477202</v>
      </c>
      <c r="BS8" s="62">
        <v>1665.2220710477211</v>
      </c>
      <c r="BT8" s="62">
        <v>1463.9453387011699</v>
      </c>
      <c r="BU8" s="62">
        <v>109.80495132205044</v>
      </c>
      <c r="BV8" s="62">
        <v>109.80495132205044</v>
      </c>
      <c r="BW8" s="62">
        <v>109.80495132205044</v>
      </c>
      <c r="BX8" s="62">
        <v>109.80495132205044</v>
      </c>
      <c r="BY8" s="62">
        <v>109.80495132205044</v>
      </c>
      <c r="BZ8" s="62">
        <v>109.80495132205044</v>
      </c>
      <c r="CA8" s="62">
        <v>109.80495132205044</v>
      </c>
      <c r="CB8" s="62">
        <v>109.80495132205044</v>
      </c>
      <c r="CC8" s="62">
        <v>109.8049513220505</v>
      </c>
      <c r="CD8" s="62">
        <v>109.80495132205039</v>
      </c>
      <c r="CE8" s="62">
        <v>109.80495132205044</v>
      </c>
      <c r="CF8" s="62">
        <v>109.80495132205039</v>
      </c>
      <c r="CG8" s="62">
        <v>109.80495132205033</v>
      </c>
      <c r="CH8" s="62">
        <v>109.80495132205027</v>
      </c>
      <c r="CI8" s="62">
        <v>109.80495132205021</v>
      </c>
      <c r="CJ8" s="62">
        <v>109.80495132205027</v>
      </c>
    </row>
    <row r="9" spans="1:88" x14ac:dyDescent="0.25">
      <c r="A9" s="340">
        <v>5</v>
      </c>
    </row>
    <row r="10" spans="1:88" s="62" customFormat="1" ht="15.75" thickBot="1" x14ac:dyDescent="0.3">
      <c r="A10" s="340">
        <v>6</v>
      </c>
      <c r="B10" s="75" t="s">
        <v>2097</v>
      </c>
      <c r="C10" s="75" t="s">
        <v>2096</v>
      </c>
      <c r="E10" s="333">
        <f>SUM(E6:E9)</f>
        <v>16250865.092623033</v>
      </c>
      <c r="F10" s="333">
        <f t="shared" ref="F10:BQ10" si="0">SUM(F6:F9)</f>
        <v>198944.97092869511</v>
      </c>
      <c r="G10" s="333">
        <f t="shared" si="0"/>
        <v>206529.3703672461</v>
      </c>
      <c r="H10" s="333">
        <f t="shared" si="0"/>
        <v>218927.80174912396</v>
      </c>
      <c r="I10" s="333">
        <f t="shared" si="0"/>
        <v>242993.45712059122</v>
      </c>
      <c r="J10" s="333">
        <f t="shared" si="0"/>
        <v>278155.59637319873</v>
      </c>
      <c r="K10" s="333">
        <f t="shared" si="0"/>
        <v>342728.51299350237</v>
      </c>
      <c r="L10" s="333">
        <f t="shared" si="0"/>
        <v>363166.80016364658</v>
      </c>
      <c r="M10" s="333">
        <f t="shared" si="0"/>
        <v>376992.24811747676</v>
      </c>
      <c r="N10" s="333">
        <f t="shared" si="0"/>
        <v>370976.69108154532</v>
      </c>
      <c r="O10" s="333">
        <f t="shared" si="0"/>
        <v>362493.61750721803</v>
      </c>
      <c r="P10" s="333">
        <f t="shared" si="0"/>
        <v>355339.72014624014</v>
      </c>
      <c r="Q10" s="333">
        <f t="shared" si="0"/>
        <v>349146.45366113645</v>
      </c>
      <c r="R10" s="333">
        <f t="shared" si="0"/>
        <v>345059.68967304839</v>
      </c>
      <c r="S10" s="333">
        <f t="shared" si="0"/>
        <v>340409.48744890006</v>
      </c>
      <c r="T10" s="333">
        <f t="shared" si="0"/>
        <v>333289.24693493609</v>
      </c>
      <c r="U10" s="333">
        <f t="shared" si="0"/>
        <v>353139.78252038121</v>
      </c>
      <c r="V10" s="333">
        <f t="shared" si="0"/>
        <v>394632.97590043384</v>
      </c>
      <c r="W10" s="333">
        <f t="shared" si="0"/>
        <v>425023.74118138774</v>
      </c>
      <c r="X10" s="333">
        <f t="shared" si="0"/>
        <v>517424.487639511</v>
      </c>
      <c r="Y10" s="333">
        <f t="shared" si="0"/>
        <v>571757.86358621391</v>
      </c>
      <c r="Z10" s="333">
        <f t="shared" si="0"/>
        <v>588019.61252400675</v>
      </c>
      <c r="AA10" s="333">
        <f t="shared" si="0"/>
        <v>576022.22552044224</v>
      </c>
      <c r="AB10" s="333">
        <f t="shared" si="0"/>
        <v>563122.85275758745</v>
      </c>
      <c r="AC10" s="333">
        <f t="shared" si="0"/>
        <v>529976.73460986535</v>
      </c>
      <c r="AD10" s="333">
        <f t="shared" si="0"/>
        <v>504117.90864743467</v>
      </c>
      <c r="AE10" s="333">
        <f t="shared" si="0"/>
        <v>487768.15370473347</v>
      </c>
      <c r="AF10" s="333">
        <f t="shared" si="0"/>
        <v>470402.79480353341</v>
      </c>
      <c r="AG10" s="333">
        <f t="shared" si="0"/>
        <v>453847.24224758934</v>
      </c>
      <c r="AH10" s="333">
        <f t="shared" si="0"/>
        <v>436395.78367643594</v>
      </c>
      <c r="AI10" s="333">
        <f t="shared" si="0"/>
        <v>423278.15501055639</v>
      </c>
      <c r="AJ10" s="333">
        <f t="shared" si="0"/>
        <v>410693.98363407532</v>
      </c>
      <c r="AK10" s="333">
        <f t="shared" si="0"/>
        <v>395833.22774716862</v>
      </c>
      <c r="AL10" s="333">
        <f t="shared" si="0"/>
        <v>385196.42023285391</v>
      </c>
      <c r="AM10" s="333">
        <f t="shared" si="0"/>
        <v>369824.55913591571</v>
      </c>
      <c r="AN10" s="333">
        <f t="shared" si="0"/>
        <v>356265.80907974538</v>
      </c>
      <c r="AO10" s="333">
        <f t="shared" si="0"/>
        <v>346901.75675391138</v>
      </c>
      <c r="AP10" s="333">
        <f t="shared" si="0"/>
        <v>340451.27813612577</v>
      </c>
      <c r="AQ10" s="333">
        <f t="shared" si="0"/>
        <v>332884.57900591352</v>
      </c>
      <c r="AR10" s="333">
        <f t="shared" si="0"/>
        <v>316945.90901397617</v>
      </c>
      <c r="AS10" s="333">
        <f t="shared" si="0"/>
        <v>301983.07448824833</v>
      </c>
      <c r="AT10" s="333">
        <f t="shared" si="0"/>
        <v>267912.9626580117</v>
      </c>
      <c r="AU10" s="333">
        <f t="shared" si="0"/>
        <v>183032.18414681678</v>
      </c>
      <c r="AV10" s="333">
        <f t="shared" si="0"/>
        <v>114686.07944408733</v>
      </c>
      <c r="AW10" s="333">
        <f t="shared" si="0"/>
        <v>57243.68120715586</v>
      </c>
      <c r="AX10" s="333">
        <f t="shared" si="0"/>
        <v>13003.673383082005</v>
      </c>
      <c r="AY10" s="333">
        <f t="shared" si="0"/>
        <v>4051.555554342403</v>
      </c>
      <c r="AZ10" s="333">
        <f t="shared" si="0"/>
        <v>3710.8796464104817</v>
      </c>
      <c r="BA10" s="333">
        <f t="shared" si="0"/>
        <v>3497.886687110099</v>
      </c>
      <c r="BB10" s="333">
        <f t="shared" si="0"/>
        <v>3470.7562975934143</v>
      </c>
      <c r="BC10" s="333">
        <f t="shared" si="0"/>
        <v>3470.22490150368</v>
      </c>
      <c r="BD10" s="333">
        <f t="shared" si="0"/>
        <v>3465.9063796557975</v>
      </c>
      <c r="BE10" s="333">
        <f t="shared" si="0"/>
        <v>3451.9864877674595</v>
      </c>
      <c r="BF10" s="333">
        <f t="shared" si="0"/>
        <v>3442.2141315320059</v>
      </c>
      <c r="BG10" s="333">
        <f t="shared" si="0"/>
        <v>3380.9607166010755</v>
      </c>
      <c r="BH10" s="333">
        <f t="shared" si="0"/>
        <v>3241.9039872259618</v>
      </c>
      <c r="BI10" s="333">
        <f t="shared" si="0"/>
        <v>3195.0630226883231</v>
      </c>
      <c r="BJ10" s="333">
        <f t="shared" si="0"/>
        <v>3190.0332499021683</v>
      </c>
      <c r="BK10" s="333">
        <f t="shared" si="0"/>
        <v>3187.3652696249242</v>
      </c>
      <c r="BL10" s="333">
        <f t="shared" si="0"/>
        <v>3138.8169471335432</v>
      </c>
      <c r="BM10" s="333">
        <f t="shared" si="0"/>
        <v>3132.9141133201938</v>
      </c>
      <c r="BN10" s="333">
        <f t="shared" si="0"/>
        <v>3132.9141133201938</v>
      </c>
      <c r="BO10" s="333">
        <f t="shared" si="0"/>
        <v>3104.1062514949977</v>
      </c>
      <c r="BP10" s="333">
        <f t="shared" si="0"/>
        <v>3043.3449820948999</v>
      </c>
      <c r="BQ10" s="333">
        <f t="shared" si="0"/>
        <v>2986.8735661710757</v>
      </c>
      <c r="BR10" s="333">
        <f t="shared" ref="BR10:CJ10" si="1">SUM(BR6:BR9)</f>
        <v>2898.2094299576438</v>
      </c>
      <c r="BS10" s="333">
        <f t="shared" si="1"/>
        <v>2793.2911903068343</v>
      </c>
      <c r="BT10" s="333">
        <f t="shared" si="1"/>
        <v>2545.2369328350323</v>
      </c>
      <c r="BU10" s="333">
        <f t="shared" si="1"/>
        <v>962.9317008324374</v>
      </c>
      <c r="BV10" s="333">
        <f t="shared" si="1"/>
        <v>567.17339918288872</v>
      </c>
      <c r="BW10" s="333">
        <f t="shared" si="1"/>
        <v>536.10426658319852</v>
      </c>
      <c r="BX10" s="333">
        <f t="shared" si="1"/>
        <v>459.97061693866692</v>
      </c>
      <c r="BY10" s="333">
        <f t="shared" si="1"/>
        <v>445.2985398207444</v>
      </c>
      <c r="BZ10" s="333">
        <f t="shared" si="1"/>
        <v>395.1065884560976</v>
      </c>
      <c r="CA10" s="333">
        <f t="shared" si="1"/>
        <v>311.98194662074366</v>
      </c>
      <c r="CB10" s="333">
        <f t="shared" si="1"/>
        <v>311.98194662074366</v>
      </c>
      <c r="CC10" s="333">
        <f t="shared" si="1"/>
        <v>311.98194662074371</v>
      </c>
      <c r="CD10" s="333">
        <f t="shared" si="1"/>
        <v>311.9819466207436</v>
      </c>
      <c r="CE10" s="333">
        <f t="shared" si="1"/>
        <v>311.98194662074366</v>
      </c>
      <c r="CF10" s="333">
        <f t="shared" si="1"/>
        <v>295.05135856619825</v>
      </c>
      <c r="CG10" s="333">
        <f t="shared" si="1"/>
        <v>292.68785785114898</v>
      </c>
      <c r="CH10" s="333">
        <f t="shared" si="1"/>
        <v>292.26249635981856</v>
      </c>
      <c r="CI10" s="333">
        <f t="shared" si="1"/>
        <v>291.4977715179495</v>
      </c>
      <c r="CJ10" s="333">
        <f t="shared" si="1"/>
        <v>291.49777151794956</v>
      </c>
    </row>
    <row r="11" spans="1:88" x14ac:dyDescent="0.25">
      <c r="A11" s="340">
        <v>7</v>
      </c>
    </row>
    <row r="12" spans="1:88" x14ac:dyDescent="0.25">
      <c r="A12" s="340">
        <v>8</v>
      </c>
      <c r="C12" s="334" t="s">
        <v>2098</v>
      </c>
      <c r="E12" s="75">
        <f>E14-E10</f>
        <v>5517087.9073769674</v>
      </c>
      <c r="F12" s="75">
        <f t="shared" ref="F12:BQ12" si="2">F14-F10</f>
        <v>67541.029071304889</v>
      </c>
      <c r="G12" s="75">
        <f t="shared" si="2"/>
        <v>70115.629632753902</v>
      </c>
      <c r="H12" s="75">
        <f t="shared" si="2"/>
        <v>74325.198250876041</v>
      </c>
      <c r="I12" s="75">
        <f t="shared" si="2"/>
        <v>82495.542879408778</v>
      </c>
      <c r="J12" s="75">
        <f t="shared" si="2"/>
        <v>94432.403626801271</v>
      </c>
      <c r="K12" s="75">
        <f t="shared" si="2"/>
        <v>116354.48700649763</v>
      </c>
      <c r="L12" s="75">
        <f t="shared" si="2"/>
        <v>123293.19983635342</v>
      </c>
      <c r="M12" s="75">
        <f t="shared" si="2"/>
        <v>127986.75188252324</v>
      </c>
      <c r="N12" s="75">
        <f t="shared" si="2"/>
        <v>125944.30891845468</v>
      </c>
      <c r="O12" s="75">
        <f t="shared" si="2"/>
        <v>123064.38249278197</v>
      </c>
      <c r="P12" s="75">
        <f t="shared" si="2"/>
        <v>120636.27985375986</v>
      </c>
      <c r="Q12" s="75">
        <f t="shared" si="2"/>
        <v>118533.54633886355</v>
      </c>
      <c r="R12" s="75">
        <f t="shared" si="2"/>
        <v>117146.31032695161</v>
      </c>
      <c r="S12" s="75">
        <f t="shared" si="2"/>
        <v>115567.51255109994</v>
      </c>
      <c r="T12" s="75">
        <f t="shared" si="2"/>
        <v>113149.75306506391</v>
      </c>
      <c r="U12" s="75">
        <f t="shared" si="2"/>
        <v>119889.21747961879</v>
      </c>
      <c r="V12" s="75">
        <f t="shared" si="2"/>
        <v>133976.02409956616</v>
      </c>
      <c r="W12" s="75">
        <f t="shared" si="2"/>
        <v>144293.25881861226</v>
      </c>
      <c r="X12" s="75">
        <f t="shared" si="2"/>
        <v>175663.512360489</v>
      </c>
      <c r="Y12" s="75">
        <f t="shared" si="2"/>
        <v>194109.13641378609</v>
      </c>
      <c r="Z12" s="75">
        <f t="shared" si="2"/>
        <v>199629.38747599325</v>
      </c>
      <c r="AA12" s="75">
        <f t="shared" si="2"/>
        <v>195556.77447955776</v>
      </c>
      <c r="AB12" s="75">
        <f t="shared" si="2"/>
        <v>191177.14724241255</v>
      </c>
      <c r="AC12" s="75">
        <f t="shared" si="2"/>
        <v>179924.26539013465</v>
      </c>
      <c r="AD12" s="75">
        <f t="shared" si="2"/>
        <v>171145.09135256533</v>
      </c>
      <c r="AE12" s="75">
        <f t="shared" si="2"/>
        <v>165594.84629526653</v>
      </c>
      <c r="AF12" s="75">
        <f t="shared" si="2"/>
        <v>159699.20519646659</v>
      </c>
      <c r="AG12" s="75">
        <f t="shared" si="2"/>
        <v>154078.75775241066</v>
      </c>
      <c r="AH12" s="75">
        <f t="shared" si="2"/>
        <v>148154.21632356406</v>
      </c>
      <c r="AI12" s="75">
        <f t="shared" si="2"/>
        <v>143700.84498944361</v>
      </c>
      <c r="AJ12" s="75">
        <f t="shared" si="2"/>
        <v>139429.01636592468</v>
      </c>
      <c r="AK12" s="75">
        <f t="shared" si="2"/>
        <v>134383.77225283138</v>
      </c>
      <c r="AL12" s="75">
        <f t="shared" si="2"/>
        <v>130772.57976714609</v>
      </c>
      <c r="AM12" s="75">
        <f t="shared" si="2"/>
        <v>125553.44086408429</v>
      </c>
      <c r="AN12" s="75">
        <f t="shared" si="2"/>
        <v>120950.19092025462</v>
      </c>
      <c r="AO12" s="75">
        <f t="shared" si="2"/>
        <v>117771.24324608862</v>
      </c>
      <c r="AP12" s="75">
        <f t="shared" si="2"/>
        <v>115581.72186387423</v>
      </c>
      <c r="AQ12" s="75">
        <f t="shared" si="2"/>
        <v>113012.42099408648</v>
      </c>
      <c r="AR12" s="75">
        <f t="shared" si="2"/>
        <v>107601.09098602383</v>
      </c>
      <c r="AS12" s="75">
        <f t="shared" si="2"/>
        <v>102521.92551175167</v>
      </c>
      <c r="AT12" s="75">
        <f t="shared" si="2"/>
        <v>90955.037341988296</v>
      </c>
      <c r="AU12" s="75">
        <f t="shared" si="2"/>
        <v>62138.815853183216</v>
      </c>
      <c r="AV12" s="75">
        <f t="shared" si="2"/>
        <v>38934.920555912671</v>
      </c>
      <c r="AW12" s="75">
        <f t="shared" si="2"/>
        <v>19434.31879284414</v>
      </c>
      <c r="AX12" s="75">
        <f t="shared" si="2"/>
        <v>4414.3266169179951</v>
      </c>
      <c r="AY12" s="75">
        <f t="shared" si="2"/>
        <v>1375.444445657597</v>
      </c>
      <c r="AZ12" s="75">
        <f t="shared" si="2"/>
        <v>1260.1203535895183</v>
      </c>
      <c r="BA12" s="75">
        <f t="shared" si="2"/>
        <v>1187.113312889901</v>
      </c>
      <c r="BB12" s="75">
        <f t="shared" si="2"/>
        <v>1178.2437024065857</v>
      </c>
      <c r="BC12" s="75">
        <f t="shared" si="2"/>
        <v>1177.77509849632</v>
      </c>
      <c r="BD12" s="75">
        <f t="shared" si="2"/>
        <v>1177.0936203442025</v>
      </c>
      <c r="BE12" s="75">
        <f t="shared" si="2"/>
        <v>1172.0135122325405</v>
      </c>
      <c r="BF12" s="75">
        <f t="shared" si="2"/>
        <v>1168.7858684679941</v>
      </c>
      <c r="BG12" s="75">
        <f t="shared" si="2"/>
        <v>1148.0392833989245</v>
      </c>
      <c r="BH12" s="75">
        <f t="shared" si="2"/>
        <v>1101.0960127740382</v>
      </c>
      <c r="BI12" s="75">
        <f t="shared" si="2"/>
        <v>1084.9369773116769</v>
      </c>
      <c r="BJ12" s="75">
        <f t="shared" si="2"/>
        <v>1082.9667500978317</v>
      </c>
      <c r="BK12" s="75">
        <f t="shared" si="2"/>
        <v>1081.6347303750758</v>
      </c>
      <c r="BL12" s="75">
        <f t="shared" si="2"/>
        <v>1065.1830528664568</v>
      </c>
      <c r="BM12" s="75">
        <f t="shared" si="2"/>
        <v>1064.0858866798062</v>
      </c>
      <c r="BN12" s="75">
        <f t="shared" si="2"/>
        <v>1064.0858866798062</v>
      </c>
      <c r="BO12" s="75">
        <f t="shared" si="2"/>
        <v>1053.8937485050023</v>
      </c>
      <c r="BP12" s="75">
        <f t="shared" si="2"/>
        <v>1033.6550179051001</v>
      </c>
      <c r="BQ12" s="75">
        <f t="shared" si="2"/>
        <v>1014.1264338289243</v>
      </c>
      <c r="BR12" s="75">
        <f t="shared" ref="BR12:CJ12" si="3">BR14-BR10</f>
        <v>983.79057004235619</v>
      </c>
      <c r="BS12" s="75">
        <f t="shared" si="3"/>
        <v>948.70880969316568</v>
      </c>
      <c r="BT12" s="75">
        <f t="shared" si="3"/>
        <v>863.76306716496765</v>
      </c>
      <c r="BU12" s="75">
        <f t="shared" si="3"/>
        <v>327.0682991675626</v>
      </c>
      <c r="BV12" s="75">
        <f t="shared" si="3"/>
        <v>192.82660081711128</v>
      </c>
      <c r="BW12" s="75">
        <f t="shared" si="3"/>
        <v>181.89573341680148</v>
      </c>
      <c r="BX12" s="75">
        <f t="shared" si="3"/>
        <v>156.02938306133308</v>
      </c>
      <c r="BY12" s="75">
        <f t="shared" si="3"/>
        <v>150.7014601792556</v>
      </c>
      <c r="BZ12" s="75">
        <f t="shared" si="3"/>
        <v>133.8934115439024</v>
      </c>
      <c r="CA12" s="75">
        <f t="shared" si="3"/>
        <v>106.01805337925634</v>
      </c>
      <c r="CB12" s="75">
        <f t="shared" si="3"/>
        <v>106.01805337925634</v>
      </c>
      <c r="CC12" s="75">
        <f t="shared" si="3"/>
        <v>106.01805337925629</v>
      </c>
      <c r="CD12" s="75">
        <f t="shared" si="3"/>
        <v>106.0180533792564</v>
      </c>
      <c r="CE12" s="75">
        <f t="shared" si="3"/>
        <v>106.01805337925634</v>
      </c>
      <c r="CF12" s="75">
        <f t="shared" si="3"/>
        <v>99.948641433801754</v>
      </c>
      <c r="CG12" s="75">
        <f t="shared" si="3"/>
        <v>99.312142148851024</v>
      </c>
      <c r="CH12" s="75">
        <f t="shared" si="3"/>
        <v>98.737503640181444</v>
      </c>
      <c r="CI12" s="75">
        <f t="shared" si="3"/>
        <v>98.502228482050498</v>
      </c>
      <c r="CJ12" s="75">
        <f t="shared" si="3"/>
        <v>98.502228482050441</v>
      </c>
    </row>
    <row r="13" spans="1:88" x14ac:dyDescent="0.25">
      <c r="A13" s="340">
        <v>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</row>
    <row r="14" spans="1:88" ht="15.75" thickBot="1" x14ac:dyDescent="0.3">
      <c r="A14" s="340">
        <v>10</v>
      </c>
      <c r="C14" s="334" t="s">
        <v>2099</v>
      </c>
      <c r="D14" s="230">
        <v>0.25345000000000001</v>
      </c>
      <c r="E14" s="333">
        <f>ROUND(E10/(1-$D$14),0)</f>
        <v>21767953</v>
      </c>
      <c r="F14" s="333">
        <f t="shared" ref="F14:BQ14" si="4">ROUND(F10/(1-$D$14),0)</f>
        <v>266486</v>
      </c>
      <c r="G14" s="333">
        <f t="shared" si="4"/>
        <v>276645</v>
      </c>
      <c r="H14" s="333">
        <f t="shared" si="4"/>
        <v>293253</v>
      </c>
      <c r="I14" s="333">
        <f t="shared" si="4"/>
        <v>325489</v>
      </c>
      <c r="J14" s="333">
        <f t="shared" si="4"/>
        <v>372588</v>
      </c>
      <c r="K14" s="333">
        <f t="shared" si="4"/>
        <v>459083</v>
      </c>
      <c r="L14" s="333">
        <f t="shared" si="4"/>
        <v>486460</v>
      </c>
      <c r="M14" s="333">
        <f t="shared" si="4"/>
        <v>504979</v>
      </c>
      <c r="N14" s="333">
        <f t="shared" si="4"/>
        <v>496921</v>
      </c>
      <c r="O14" s="333">
        <f t="shared" si="4"/>
        <v>485558</v>
      </c>
      <c r="P14" s="333">
        <f t="shared" si="4"/>
        <v>475976</v>
      </c>
      <c r="Q14" s="333">
        <f t="shared" si="4"/>
        <v>467680</v>
      </c>
      <c r="R14" s="333">
        <f t="shared" si="4"/>
        <v>462206</v>
      </c>
      <c r="S14" s="333">
        <f t="shared" si="4"/>
        <v>455977</v>
      </c>
      <c r="T14" s="333">
        <f t="shared" si="4"/>
        <v>446439</v>
      </c>
      <c r="U14" s="333">
        <f t="shared" si="4"/>
        <v>473029</v>
      </c>
      <c r="V14" s="333">
        <f t="shared" si="4"/>
        <v>528609</v>
      </c>
      <c r="W14" s="333">
        <f t="shared" si="4"/>
        <v>569317</v>
      </c>
      <c r="X14" s="333">
        <f t="shared" si="4"/>
        <v>693088</v>
      </c>
      <c r="Y14" s="333">
        <f t="shared" si="4"/>
        <v>765867</v>
      </c>
      <c r="Z14" s="333">
        <f t="shared" si="4"/>
        <v>787649</v>
      </c>
      <c r="AA14" s="333">
        <f t="shared" si="4"/>
        <v>771579</v>
      </c>
      <c r="AB14" s="333">
        <f t="shared" si="4"/>
        <v>754300</v>
      </c>
      <c r="AC14" s="333">
        <f t="shared" si="4"/>
        <v>709901</v>
      </c>
      <c r="AD14" s="333">
        <f t="shared" si="4"/>
        <v>675263</v>
      </c>
      <c r="AE14" s="333">
        <f t="shared" si="4"/>
        <v>653363</v>
      </c>
      <c r="AF14" s="333">
        <f t="shared" si="4"/>
        <v>630102</v>
      </c>
      <c r="AG14" s="333">
        <f t="shared" si="4"/>
        <v>607926</v>
      </c>
      <c r="AH14" s="333">
        <f t="shared" si="4"/>
        <v>584550</v>
      </c>
      <c r="AI14" s="333">
        <f t="shared" si="4"/>
        <v>566979</v>
      </c>
      <c r="AJ14" s="333">
        <f t="shared" si="4"/>
        <v>550123</v>
      </c>
      <c r="AK14" s="333">
        <f t="shared" si="4"/>
        <v>530217</v>
      </c>
      <c r="AL14" s="333">
        <f t="shared" si="4"/>
        <v>515969</v>
      </c>
      <c r="AM14" s="333">
        <f t="shared" si="4"/>
        <v>495378</v>
      </c>
      <c r="AN14" s="333">
        <f t="shared" si="4"/>
        <v>477216</v>
      </c>
      <c r="AO14" s="333">
        <f t="shared" si="4"/>
        <v>464673</v>
      </c>
      <c r="AP14" s="333">
        <f t="shared" si="4"/>
        <v>456033</v>
      </c>
      <c r="AQ14" s="333">
        <f t="shared" si="4"/>
        <v>445897</v>
      </c>
      <c r="AR14" s="333">
        <f t="shared" si="4"/>
        <v>424547</v>
      </c>
      <c r="AS14" s="333">
        <f t="shared" si="4"/>
        <v>404505</v>
      </c>
      <c r="AT14" s="333">
        <f t="shared" si="4"/>
        <v>358868</v>
      </c>
      <c r="AU14" s="333">
        <f t="shared" si="4"/>
        <v>245171</v>
      </c>
      <c r="AV14" s="333">
        <f t="shared" si="4"/>
        <v>153621</v>
      </c>
      <c r="AW14" s="333">
        <f t="shared" si="4"/>
        <v>76678</v>
      </c>
      <c r="AX14" s="333">
        <f t="shared" si="4"/>
        <v>17418</v>
      </c>
      <c r="AY14" s="333">
        <f t="shared" si="4"/>
        <v>5427</v>
      </c>
      <c r="AZ14" s="333">
        <f t="shared" si="4"/>
        <v>4971</v>
      </c>
      <c r="BA14" s="333">
        <f t="shared" si="4"/>
        <v>4685</v>
      </c>
      <c r="BB14" s="333">
        <f t="shared" si="4"/>
        <v>4649</v>
      </c>
      <c r="BC14" s="333">
        <f t="shared" si="4"/>
        <v>4648</v>
      </c>
      <c r="BD14" s="333">
        <f t="shared" si="4"/>
        <v>4643</v>
      </c>
      <c r="BE14" s="333">
        <f t="shared" si="4"/>
        <v>4624</v>
      </c>
      <c r="BF14" s="333">
        <f t="shared" si="4"/>
        <v>4611</v>
      </c>
      <c r="BG14" s="333">
        <f t="shared" si="4"/>
        <v>4529</v>
      </c>
      <c r="BH14" s="333">
        <f t="shared" si="4"/>
        <v>4343</v>
      </c>
      <c r="BI14" s="333">
        <f t="shared" si="4"/>
        <v>4280</v>
      </c>
      <c r="BJ14" s="333">
        <f t="shared" si="4"/>
        <v>4273</v>
      </c>
      <c r="BK14" s="333">
        <f t="shared" si="4"/>
        <v>4269</v>
      </c>
      <c r="BL14" s="333">
        <f t="shared" si="4"/>
        <v>4204</v>
      </c>
      <c r="BM14" s="333">
        <f t="shared" si="4"/>
        <v>4197</v>
      </c>
      <c r="BN14" s="333">
        <f t="shared" si="4"/>
        <v>4197</v>
      </c>
      <c r="BO14" s="333">
        <f t="shared" si="4"/>
        <v>4158</v>
      </c>
      <c r="BP14" s="333">
        <f t="shared" si="4"/>
        <v>4077</v>
      </c>
      <c r="BQ14" s="333">
        <f t="shared" si="4"/>
        <v>4001</v>
      </c>
      <c r="BR14" s="333">
        <f t="shared" ref="BR14:CJ14" si="5">ROUND(BR10/(1-$D$14),0)</f>
        <v>3882</v>
      </c>
      <c r="BS14" s="333">
        <f t="shared" si="5"/>
        <v>3742</v>
      </c>
      <c r="BT14" s="333">
        <f t="shared" si="5"/>
        <v>3409</v>
      </c>
      <c r="BU14" s="333">
        <f t="shared" si="5"/>
        <v>1290</v>
      </c>
      <c r="BV14" s="333">
        <f t="shared" si="5"/>
        <v>760</v>
      </c>
      <c r="BW14" s="333">
        <f t="shared" si="5"/>
        <v>718</v>
      </c>
      <c r="BX14" s="333">
        <f t="shared" si="5"/>
        <v>616</v>
      </c>
      <c r="BY14" s="333">
        <f t="shared" si="5"/>
        <v>596</v>
      </c>
      <c r="BZ14" s="333">
        <f t="shared" si="5"/>
        <v>529</v>
      </c>
      <c r="CA14" s="333">
        <f t="shared" si="5"/>
        <v>418</v>
      </c>
      <c r="CB14" s="333">
        <f t="shared" si="5"/>
        <v>418</v>
      </c>
      <c r="CC14" s="333">
        <f t="shared" si="5"/>
        <v>418</v>
      </c>
      <c r="CD14" s="333">
        <f t="shared" si="5"/>
        <v>418</v>
      </c>
      <c r="CE14" s="333">
        <f t="shared" si="5"/>
        <v>418</v>
      </c>
      <c r="CF14" s="333">
        <f t="shared" si="5"/>
        <v>395</v>
      </c>
      <c r="CG14" s="333">
        <f t="shared" si="5"/>
        <v>392</v>
      </c>
      <c r="CH14" s="333">
        <f t="shared" si="5"/>
        <v>391</v>
      </c>
      <c r="CI14" s="333">
        <f t="shared" si="5"/>
        <v>390</v>
      </c>
      <c r="CJ14" s="333">
        <f t="shared" si="5"/>
        <v>390</v>
      </c>
    </row>
  </sheetData>
  <pageMargins left="0.7" right="0.7" top="0.75" bottom="0.75" header="0.3" footer="0.3"/>
  <pageSetup scale="68" fitToWidth="8" orientation="landscape" r:id="rId1"/>
  <headerFooter>
    <oddFooter>&amp;L&amp;Z&amp;F&amp;R&amp;P/&amp;N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59"/>
  <sheetViews>
    <sheetView workbookViewId="0"/>
  </sheetViews>
  <sheetFormatPr defaultRowHeight="12.75" x14ac:dyDescent="0.2"/>
  <cols>
    <col min="1" max="1" width="23.7109375" style="252" customWidth="1"/>
    <col min="2" max="2" width="50.7109375" style="252" customWidth="1"/>
    <col min="3" max="6" width="17.7109375" style="253" customWidth="1"/>
    <col min="7" max="16384" width="9.140625" style="252"/>
  </cols>
  <sheetData>
    <row r="1" spans="1:6" ht="19.5" x14ac:dyDescent="0.4">
      <c r="A1" s="251" t="s">
        <v>1121</v>
      </c>
    </row>
    <row r="2" spans="1:6" ht="15" x14ac:dyDescent="0.3">
      <c r="A2" s="254" t="s">
        <v>1122</v>
      </c>
    </row>
    <row r="3" spans="1:6" ht="15" x14ac:dyDescent="0.3">
      <c r="A3" s="254" t="s">
        <v>2045</v>
      </c>
    </row>
    <row r="5" spans="1:6" x14ac:dyDescent="0.2">
      <c r="C5" s="255" t="s">
        <v>1124</v>
      </c>
      <c r="F5" s="255" t="s">
        <v>1125</v>
      </c>
    </row>
    <row r="6" spans="1:6" x14ac:dyDescent="0.2">
      <c r="A6" s="256" t="s">
        <v>1126</v>
      </c>
      <c r="B6" s="256" t="s">
        <v>1127</v>
      </c>
      <c r="C6" s="257" t="s">
        <v>1128</v>
      </c>
      <c r="D6" s="257" t="s">
        <v>1129</v>
      </c>
      <c r="E6" s="257" t="s">
        <v>1130</v>
      </c>
      <c r="F6" s="257" t="s">
        <v>2046</v>
      </c>
    </row>
    <row r="8" spans="1:6" x14ac:dyDescent="0.2">
      <c r="A8" s="258"/>
      <c r="B8" s="259" t="s">
        <v>1132</v>
      </c>
      <c r="C8" s="260"/>
      <c r="D8" s="260"/>
      <c r="E8" s="260"/>
      <c r="F8" s="260"/>
    </row>
    <row r="9" spans="1:6" x14ac:dyDescent="0.2">
      <c r="B9" s="261" t="s">
        <v>1133</v>
      </c>
      <c r="C9" s="262">
        <v>224060370.87</v>
      </c>
      <c r="D9" s="262">
        <v>542673829.02999997</v>
      </c>
      <c r="E9" s="262">
        <v>533593366.31999999</v>
      </c>
      <c r="F9" s="262">
        <v>233140833.58000001</v>
      </c>
    </row>
    <row r="10" spans="1:6" x14ac:dyDescent="0.2">
      <c r="B10" s="261" t="s">
        <v>1134</v>
      </c>
      <c r="C10" s="253">
        <v>-123654232.2</v>
      </c>
      <c r="D10" s="253">
        <v>191835206.08000001</v>
      </c>
      <c r="E10" s="253">
        <v>201082171.97</v>
      </c>
      <c r="F10" s="253">
        <v>-132901198.09</v>
      </c>
    </row>
    <row r="11" spans="1:6" x14ac:dyDescent="0.2">
      <c r="B11" s="261" t="s">
        <v>1135</v>
      </c>
      <c r="C11" s="253">
        <v>-100406138.67</v>
      </c>
      <c r="D11" s="253">
        <v>99796770.439999998</v>
      </c>
      <c r="E11" s="253">
        <v>99630267.260000005</v>
      </c>
      <c r="F11" s="253">
        <v>-100239635.48999999</v>
      </c>
    </row>
    <row r="12" spans="1:6" x14ac:dyDescent="0.2">
      <c r="A12" s="263"/>
      <c r="B12" s="264" t="s">
        <v>1136</v>
      </c>
      <c r="C12" s="265"/>
      <c r="D12" s="265"/>
      <c r="E12" s="265"/>
      <c r="F12" s="265"/>
    </row>
    <row r="13" spans="1:6" x14ac:dyDescent="0.2">
      <c r="B13" s="261" t="s">
        <v>1137</v>
      </c>
      <c r="D13" s="253">
        <v>120402494.54000001</v>
      </c>
      <c r="E13" s="253">
        <v>173416194.02000001</v>
      </c>
      <c r="F13" s="253">
        <v>-53013699.480000101</v>
      </c>
    </row>
    <row r="14" spans="1:6" x14ac:dyDescent="0.2">
      <c r="B14" s="261" t="s">
        <v>1138</v>
      </c>
      <c r="D14" s="253">
        <v>171036621.25</v>
      </c>
      <c r="E14" s="253">
        <v>186391045.47999999</v>
      </c>
      <c r="F14" s="253">
        <v>-15354424.230000099</v>
      </c>
    </row>
    <row r="15" spans="1:6" x14ac:dyDescent="0.2">
      <c r="B15" s="261" t="s">
        <v>1139</v>
      </c>
      <c r="D15" s="253">
        <v>792215.37</v>
      </c>
      <c r="E15" s="253">
        <v>381900.81</v>
      </c>
      <c r="F15" s="253">
        <v>410314.56</v>
      </c>
    </row>
    <row r="16" spans="1:6" x14ac:dyDescent="0.2">
      <c r="B16" s="261" t="s">
        <v>1140</v>
      </c>
      <c r="D16" s="253">
        <v>3911363.46</v>
      </c>
      <c r="E16" s="253">
        <v>7.68</v>
      </c>
      <c r="F16" s="253">
        <v>3911355.78</v>
      </c>
    </row>
    <row r="17" spans="1:6" x14ac:dyDescent="0.2">
      <c r="B17" s="261" t="s">
        <v>1141</v>
      </c>
      <c r="D17" s="253">
        <v>15917519</v>
      </c>
      <c r="E17" s="253">
        <v>13135322</v>
      </c>
      <c r="F17" s="253">
        <v>2782197</v>
      </c>
    </row>
    <row r="18" spans="1:6" x14ac:dyDescent="0.2">
      <c r="B18" s="261" t="s">
        <v>1142</v>
      </c>
      <c r="D18" s="253">
        <v>191657719.08000001</v>
      </c>
      <c r="E18" s="253">
        <v>199908275.97</v>
      </c>
      <c r="F18" s="253">
        <v>-8250556.8900001002</v>
      </c>
    </row>
    <row r="19" spans="1:6" ht="13.5" thickBot="1" x14ac:dyDescent="0.25">
      <c r="A19" s="266"/>
      <c r="B19" s="267" t="s">
        <v>1143</v>
      </c>
      <c r="C19" s="268"/>
      <c r="D19" s="268"/>
      <c r="E19" s="268"/>
      <c r="F19" s="268">
        <v>-1.00582838058472E-7</v>
      </c>
    </row>
    <row r="20" spans="1:6" ht="13.5" thickTop="1" x14ac:dyDescent="0.2">
      <c r="A20" s="269"/>
      <c r="B20" s="270" t="s">
        <v>1144</v>
      </c>
      <c r="C20" s="271"/>
      <c r="D20" s="271"/>
      <c r="E20" s="271"/>
      <c r="F20" s="271"/>
    </row>
    <row r="21" spans="1:6" x14ac:dyDescent="0.2">
      <c r="A21" s="261" t="s">
        <v>1145</v>
      </c>
      <c r="B21" s="261" t="s">
        <v>1146</v>
      </c>
      <c r="C21" s="253">
        <v>273706215.75</v>
      </c>
      <c r="D21" s="253">
        <v>26139614.280000001</v>
      </c>
      <c r="E21" s="253">
        <v>7152747.2000000002</v>
      </c>
      <c r="F21" s="253">
        <v>292693082.82999998</v>
      </c>
    </row>
    <row r="22" spans="1:6" x14ac:dyDescent="0.2">
      <c r="A22" s="261" t="s">
        <v>1147</v>
      </c>
      <c r="B22" s="261" t="s">
        <v>1148</v>
      </c>
      <c r="C22" s="253">
        <v>1230011.03</v>
      </c>
      <c r="D22" s="253">
        <v>38752668.329999998</v>
      </c>
      <c r="E22" s="253">
        <v>38851244.880000003</v>
      </c>
      <c r="F22" s="253">
        <v>1131434.48</v>
      </c>
    </row>
    <row r="23" spans="1:6" x14ac:dyDescent="0.2">
      <c r="A23" s="261" t="s">
        <v>1149</v>
      </c>
      <c r="B23" s="261" t="s">
        <v>1150</v>
      </c>
      <c r="C23" s="253">
        <v>77270.31</v>
      </c>
      <c r="D23" s="253">
        <v>6201743.1200000001</v>
      </c>
      <c r="E23" s="253">
        <v>6159013.4299999997</v>
      </c>
      <c r="F23" s="253">
        <v>120000</v>
      </c>
    </row>
    <row r="24" spans="1:6" x14ac:dyDescent="0.2">
      <c r="A24" s="261" t="s">
        <v>1151</v>
      </c>
      <c r="B24" s="261" t="s">
        <v>1152</v>
      </c>
      <c r="C24" s="253">
        <v>35327.47</v>
      </c>
      <c r="D24" s="253">
        <v>2531320.15</v>
      </c>
      <c r="E24" s="253">
        <v>2566647.62</v>
      </c>
    </row>
    <row r="25" spans="1:6" x14ac:dyDescent="0.2">
      <c r="A25" s="261" t="s">
        <v>1153</v>
      </c>
      <c r="B25" s="261" t="s">
        <v>1154</v>
      </c>
      <c r="C25" s="253">
        <v>-62606266.159999996</v>
      </c>
      <c r="D25" s="253">
        <v>2407201.96</v>
      </c>
      <c r="E25" s="253">
        <v>8127854.7300000004</v>
      </c>
      <c r="F25" s="253">
        <v>-68326918.930000007</v>
      </c>
    </row>
    <row r="26" spans="1:6" x14ac:dyDescent="0.2">
      <c r="A26" s="261" t="s">
        <v>1155</v>
      </c>
      <c r="B26" s="261" t="s">
        <v>1156</v>
      </c>
      <c r="C26" s="253">
        <v>20974.45</v>
      </c>
      <c r="D26" s="253">
        <v>2520680.9300000002</v>
      </c>
      <c r="E26" s="253">
        <v>2516032.37</v>
      </c>
      <c r="F26" s="253">
        <v>25623.01</v>
      </c>
    </row>
    <row r="27" spans="1:6" x14ac:dyDescent="0.2">
      <c r="A27" s="261" t="s">
        <v>1157</v>
      </c>
      <c r="B27" s="261" t="s">
        <v>1158</v>
      </c>
      <c r="D27" s="253">
        <v>275167.3</v>
      </c>
      <c r="E27" s="253">
        <v>275167.3</v>
      </c>
    </row>
    <row r="28" spans="1:6" x14ac:dyDescent="0.2">
      <c r="A28" s="261" t="s">
        <v>1159</v>
      </c>
      <c r="B28" s="261" t="s">
        <v>1160</v>
      </c>
      <c r="C28" s="253">
        <v>1036</v>
      </c>
      <c r="D28" s="253">
        <v>70371.929999999993</v>
      </c>
      <c r="E28" s="253">
        <v>71407.929999999993</v>
      </c>
    </row>
    <row r="29" spans="1:6" x14ac:dyDescent="0.2">
      <c r="C29" s="272" t="s">
        <v>1161</v>
      </c>
      <c r="D29" s="272" t="s">
        <v>1161</v>
      </c>
      <c r="E29" s="272" t="s">
        <v>1161</v>
      </c>
      <c r="F29" s="272" t="s">
        <v>1161</v>
      </c>
    </row>
    <row r="30" spans="1:6" x14ac:dyDescent="0.2">
      <c r="A30" s="269"/>
      <c r="B30" s="270" t="s">
        <v>1162</v>
      </c>
      <c r="C30" s="271">
        <v>212464568.84999999</v>
      </c>
      <c r="D30" s="271">
        <v>78898768</v>
      </c>
      <c r="E30" s="271">
        <v>65720115.460000001</v>
      </c>
      <c r="F30" s="271">
        <v>225643221.38999999</v>
      </c>
    </row>
    <row r="31" spans="1:6" x14ac:dyDescent="0.2">
      <c r="A31" s="261" t="s">
        <v>1163</v>
      </c>
      <c r="B31" s="261" t="s">
        <v>1164</v>
      </c>
      <c r="C31" s="253">
        <v>-3547974.83</v>
      </c>
      <c r="D31" s="253">
        <v>664051.56999999995</v>
      </c>
      <c r="E31" s="253">
        <v>1149611.3400000001</v>
      </c>
      <c r="F31" s="253">
        <v>-4033534.6</v>
      </c>
    </row>
    <row r="32" spans="1:6" x14ac:dyDescent="0.2">
      <c r="C32" s="272" t="s">
        <v>1161</v>
      </c>
      <c r="D32" s="272" t="s">
        <v>1161</v>
      </c>
      <c r="E32" s="272" t="s">
        <v>1161</v>
      </c>
      <c r="F32" s="272" t="s">
        <v>1161</v>
      </c>
    </row>
    <row r="33" spans="1:6" x14ac:dyDescent="0.2">
      <c r="A33" s="269"/>
      <c r="B33" s="270" t="s">
        <v>1165</v>
      </c>
      <c r="C33" s="271">
        <v>208916594.02000001</v>
      </c>
      <c r="D33" s="271">
        <v>79562819.569999993</v>
      </c>
      <c r="E33" s="271">
        <v>66869726.799999997</v>
      </c>
      <c r="F33" s="271">
        <v>221609686.78999999</v>
      </c>
    </row>
    <row r="35" spans="1:6" x14ac:dyDescent="0.2">
      <c r="C35" s="272" t="s">
        <v>1161</v>
      </c>
      <c r="D35" s="272" t="s">
        <v>1161</v>
      </c>
      <c r="E35" s="272" t="s">
        <v>1161</v>
      </c>
      <c r="F35" s="272" t="s">
        <v>1161</v>
      </c>
    </row>
    <row r="36" spans="1:6" x14ac:dyDescent="0.2">
      <c r="A36" s="269"/>
      <c r="B36" s="270" t="s">
        <v>1166</v>
      </c>
      <c r="C36" s="271"/>
      <c r="D36" s="271"/>
      <c r="E36" s="271"/>
      <c r="F36" s="271"/>
    </row>
    <row r="37" spans="1:6" x14ac:dyDescent="0.2">
      <c r="A37" s="261" t="s">
        <v>1167</v>
      </c>
      <c r="B37" s="261" t="s">
        <v>1168</v>
      </c>
      <c r="C37" s="253">
        <v>5000</v>
      </c>
      <c r="D37" s="253">
        <v>25000</v>
      </c>
      <c r="F37" s="253">
        <v>30000</v>
      </c>
    </row>
    <row r="38" spans="1:6" x14ac:dyDescent="0.2">
      <c r="A38" s="261" t="s">
        <v>1169</v>
      </c>
      <c r="B38" s="261" t="s">
        <v>1170</v>
      </c>
      <c r="C38" s="253">
        <v>8952</v>
      </c>
      <c r="F38" s="253">
        <v>8952</v>
      </c>
    </row>
    <row r="39" spans="1:6" x14ac:dyDescent="0.2">
      <c r="C39" s="272" t="s">
        <v>1161</v>
      </c>
      <c r="D39" s="272" t="s">
        <v>1161</v>
      </c>
      <c r="E39" s="272" t="s">
        <v>1161</v>
      </c>
      <c r="F39" s="272" t="s">
        <v>1161</v>
      </c>
    </row>
    <row r="40" spans="1:6" x14ac:dyDescent="0.2">
      <c r="A40" s="269"/>
      <c r="B40" s="270" t="s">
        <v>1171</v>
      </c>
      <c r="C40" s="271">
        <v>13952</v>
      </c>
      <c r="D40" s="271">
        <v>25000</v>
      </c>
      <c r="E40" s="271"/>
      <c r="F40" s="271">
        <v>38952</v>
      </c>
    </row>
    <row r="42" spans="1:6" x14ac:dyDescent="0.2">
      <c r="A42" s="269"/>
      <c r="B42" s="270" t="s">
        <v>1172</v>
      </c>
      <c r="C42" s="271"/>
      <c r="D42" s="271"/>
      <c r="E42" s="271"/>
      <c r="F42" s="271"/>
    </row>
    <row r="43" spans="1:6" x14ac:dyDescent="0.2">
      <c r="A43" s="261" t="s">
        <v>1173</v>
      </c>
      <c r="B43" s="261" t="s">
        <v>1174</v>
      </c>
      <c r="C43" s="253">
        <v>6977784</v>
      </c>
      <c r="D43" s="253">
        <v>94324124.590000004</v>
      </c>
      <c r="E43" s="253">
        <v>94108351.200000003</v>
      </c>
      <c r="F43" s="253">
        <v>7193557.3899999997</v>
      </c>
    </row>
    <row r="44" spans="1:6" x14ac:dyDescent="0.2">
      <c r="A44" s="261" t="s">
        <v>1175</v>
      </c>
      <c r="B44" s="261" t="s">
        <v>1176</v>
      </c>
      <c r="C44" s="253">
        <v>-133359.31</v>
      </c>
      <c r="D44" s="253">
        <v>279890.2</v>
      </c>
      <c r="E44" s="253">
        <v>275993.42</v>
      </c>
      <c r="F44" s="253">
        <v>-129462.53</v>
      </c>
    </row>
    <row r="45" spans="1:6" x14ac:dyDescent="0.2">
      <c r="A45" s="273" t="s">
        <v>1177</v>
      </c>
      <c r="B45" s="273" t="s">
        <v>1178</v>
      </c>
      <c r="C45" s="274">
        <v>1513937</v>
      </c>
      <c r="D45" s="274">
        <v>16643666</v>
      </c>
      <c r="E45" s="274">
        <v>16576705</v>
      </c>
      <c r="F45" s="274">
        <v>1580898</v>
      </c>
    </row>
    <row r="46" spans="1:6" x14ac:dyDescent="0.2">
      <c r="A46" s="273" t="s">
        <v>1179</v>
      </c>
      <c r="B46" s="273" t="s">
        <v>1180</v>
      </c>
      <c r="C46" s="274">
        <v>890258</v>
      </c>
      <c r="D46" s="274">
        <v>4476882</v>
      </c>
      <c r="E46" s="274">
        <v>4476518</v>
      </c>
      <c r="F46" s="274">
        <v>890622</v>
      </c>
    </row>
    <row r="47" spans="1:6" x14ac:dyDescent="0.2">
      <c r="A47" s="261" t="s">
        <v>1181</v>
      </c>
      <c r="B47" s="261" t="s">
        <v>1182</v>
      </c>
      <c r="D47" s="253">
        <v>553266.91</v>
      </c>
      <c r="E47" s="253">
        <v>553266.91</v>
      </c>
    </row>
    <row r="48" spans="1:6" x14ac:dyDescent="0.2">
      <c r="A48" s="261" t="s">
        <v>1183</v>
      </c>
      <c r="B48" s="261" t="s">
        <v>1184</v>
      </c>
      <c r="C48" s="253">
        <v>635319.04000000004</v>
      </c>
      <c r="D48" s="253">
        <v>2830524.22</v>
      </c>
      <c r="E48" s="253">
        <v>2741980.82</v>
      </c>
      <c r="F48" s="253">
        <v>723862.44</v>
      </c>
    </row>
    <row r="49" spans="1:6" x14ac:dyDescent="0.2">
      <c r="C49" s="272" t="s">
        <v>1161</v>
      </c>
      <c r="D49" s="272" t="s">
        <v>1161</v>
      </c>
      <c r="E49" s="272" t="s">
        <v>1161</v>
      </c>
      <c r="F49" s="272" t="s">
        <v>1161</v>
      </c>
    </row>
    <row r="50" spans="1:6" x14ac:dyDescent="0.2">
      <c r="A50" s="269"/>
      <c r="B50" s="270" t="s">
        <v>1185</v>
      </c>
      <c r="C50" s="271">
        <v>9883938.7300000004</v>
      </c>
      <c r="D50" s="271">
        <v>119108353.92</v>
      </c>
      <c r="E50" s="271">
        <v>118732815.34999999</v>
      </c>
      <c r="F50" s="271">
        <v>10259477.300000001</v>
      </c>
    </row>
    <row r="52" spans="1:6" x14ac:dyDescent="0.2">
      <c r="A52" s="269"/>
      <c r="B52" s="270" t="s">
        <v>1186</v>
      </c>
      <c r="C52" s="271"/>
      <c r="D52" s="271"/>
      <c r="E52" s="271"/>
      <c r="F52" s="271"/>
    </row>
    <row r="53" spans="1:6" x14ac:dyDescent="0.2">
      <c r="A53" s="261" t="s">
        <v>1187</v>
      </c>
      <c r="B53" s="261" t="s">
        <v>1188</v>
      </c>
      <c r="C53" s="253">
        <v>-220585.76</v>
      </c>
      <c r="E53" s="253">
        <v>50831.83</v>
      </c>
      <c r="F53" s="253">
        <v>-271417.59000000003</v>
      </c>
    </row>
    <row r="54" spans="1:6" x14ac:dyDescent="0.2">
      <c r="A54" s="261" t="s">
        <v>1189</v>
      </c>
      <c r="B54" s="261" t="s">
        <v>1190</v>
      </c>
      <c r="C54" s="253">
        <v>-2113643.66</v>
      </c>
      <c r="F54" s="253">
        <v>-2113643.66</v>
      </c>
    </row>
    <row r="55" spans="1:6" x14ac:dyDescent="0.2">
      <c r="A55" s="261" t="s">
        <v>1191</v>
      </c>
      <c r="B55" s="261" t="s">
        <v>1192</v>
      </c>
      <c r="C55" s="253">
        <v>2732501.84</v>
      </c>
      <c r="D55" s="253">
        <v>395904.9</v>
      </c>
      <c r="E55" s="253">
        <v>49614.96</v>
      </c>
      <c r="F55" s="253">
        <v>3078791.78</v>
      </c>
    </row>
    <row r="56" spans="1:6" x14ac:dyDescent="0.2">
      <c r="A56" s="261" t="s">
        <v>1193</v>
      </c>
      <c r="B56" s="261" t="s">
        <v>1194</v>
      </c>
      <c r="C56" s="253">
        <v>8539226.4100000001</v>
      </c>
      <c r="D56" s="253">
        <v>7495910.9400000004</v>
      </c>
      <c r="E56" s="253">
        <v>2925305.41</v>
      </c>
      <c r="F56" s="253">
        <v>13109831.939999999</v>
      </c>
    </row>
    <row r="57" spans="1:6" x14ac:dyDescent="0.2">
      <c r="A57" s="261" t="s">
        <v>1195</v>
      </c>
      <c r="B57" s="261" t="s">
        <v>1196</v>
      </c>
      <c r="C57" s="253">
        <v>-133684485.41</v>
      </c>
      <c r="D57" s="253">
        <v>88959639.549999997</v>
      </c>
      <c r="E57" s="253">
        <v>110910383.13</v>
      </c>
      <c r="F57" s="253">
        <v>-155635228.99000001</v>
      </c>
    </row>
    <row r="58" spans="1:6" x14ac:dyDescent="0.2">
      <c r="A58" s="261" t="s">
        <v>2047</v>
      </c>
      <c r="B58" s="261" t="s">
        <v>2048</v>
      </c>
      <c r="E58" s="253">
        <v>54104.26</v>
      </c>
      <c r="F58" s="253">
        <v>-54104.26</v>
      </c>
    </row>
    <row r="59" spans="1:6" x14ac:dyDescent="0.2">
      <c r="A59" s="261" t="s">
        <v>1197</v>
      </c>
      <c r="B59" s="261" t="s">
        <v>1198</v>
      </c>
      <c r="C59" s="253">
        <v>67355372.310000002</v>
      </c>
      <c r="D59" s="253">
        <v>209693476.50999999</v>
      </c>
      <c r="E59" s="253">
        <v>190822474.11000001</v>
      </c>
      <c r="F59" s="253">
        <v>86226374.709999993</v>
      </c>
    </row>
    <row r="60" spans="1:6" x14ac:dyDescent="0.2">
      <c r="A60" s="261" t="s">
        <v>1199</v>
      </c>
      <c r="B60" s="261" t="s">
        <v>1200</v>
      </c>
      <c r="C60" s="253">
        <v>511774.47</v>
      </c>
      <c r="D60" s="253">
        <v>1200.3</v>
      </c>
      <c r="E60" s="253">
        <v>8234.73</v>
      </c>
      <c r="F60" s="253">
        <v>504740.04</v>
      </c>
    </row>
    <row r="61" spans="1:6" x14ac:dyDescent="0.2">
      <c r="A61" s="261" t="s">
        <v>1201</v>
      </c>
      <c r="B61" s="261" t="s">
        <v>1202</v>
      </c>
      <c r="C61" s="253">
        <v>-78484.17</v>
      </c>
      <c r="D61" s="253">
        <v>5526.83</v>
      </c>
      <c r="E61" s="253">
        <v>4785.38</v>
      </c>
      <c r="F61" s="253">
        <v>-77742.720000000001</v>
      </c>
    </row>
    <row r="62" spans="1:6" x14ac:dyDescent="0.2">
      <c r="A62" s="261" t="s">
        <v>1203</v>
      </c>
      <c r="B62" s="261" t="s">
        <v>1204</v>
      </c>
      <c r="C62" s="253">
        <v>72532.42</v>
      </c>
      <c r="D62" s="253">
        <v>166421.04999999999</v>
      </c>
      <c r="E62" s="253">
        <v>155181.92000000001</v>
      </c>
      <c r="F62" s="253">
        <v>83771.55</v>
      </c>
    </row>
    <row r="63" spans="1:6" x14ac:dyDescent="0.2">
      <c r="A63" s="261" t="s">
        <v>1205</v>
      </c>
      <c r="B63" s="261" t="s">
        <v>1206</v>
      </c>
      <c r="C63" s="253">
        <v>356276.42</v>
      </c>
      <c r="F63" s="253">
        <v>356276.42</v>
      </c>
    </row>
    <row r="64" spans="1:6" x14ac:dyDescent="0.2">
      <c r="A64" s="261" t="s">
        <v>1207</v>
      </c>
      <c r="B64" s="261" t="s">
        <v>1208</v>
      </c>
      <c r="C64" s="253">
        <v>8.1490725278854401E-10</v>
      </c>
      <c r="D64" s="253">
        <v>31314728.27</v>
      </c>
      <c r="E64" s="253">
        <v>31314728.27</v>
      </c>
      <c r="F64" s="253">
        <v>-9.3132257461547893E-10</v>
      </c>
    </row>
    <row r="65" spans="1:6" x14ac:dyDescent="0.2">
      <c r="A65" s="261" t="s">
        <v>1209</v>
      </c>
      <c r="B65" s="261" t="s">
        <v>1210</v>
      </c>
      <c r="C65" s="253">
        <v>85054.85</v>
      </c>
      <c r="D65" s="253">
        <v>114875.06</v>
      </c>
      <c r="E65" s="253">
        <v>100235.29</v>
      </c>
      <c r="F65" s="253">
        <v>99694.62</v>
      </c>
    </row>
    <row r="66" spans="1:6" x14ac:dyDescent="0.2">
      <c r="C66" s="272" t="s">
        <v>1161</v>
      </c>
      <c r="D66" s="272" t="s">
        <v>1161</v>
      </c>
      <c r="E66" s="272" t="s">
        <v>1161</v>
      </c>
      <c r="F66" s="272" t="s">
        <v>1161</v>
      </c>
    </row>
    <row r="67" spans="1:6" x14ac:dyDescent="0.2">
      <c r="A67" s="269"/>
      <c r="B67" s="270" t="s">
        <v>1211</v>
      </c>
      <c r="C67" s="271">
        <v>-56444460.280000001</v>
      </c>
      <c r="D67" s="271">
        <v>338147683.41000003</v>
      </c>
      <c r="E67" s="271">
        <v>336395879.29000002</v>
      </c>
      <c r="F67" s="271">
        <v>-54692656.159999996</v>
      </c>
    </row>
    <row r="69" spans="1:6" x14ac:dyDescent="0.2">
      <c r="A69" s="269"/>
      <c r="B69" s="270" t="s">
        <v>1212</v>
      </c>
      <c r="C69" s="271"/>
      <c r="D69" s="271"/>
      <c r="E69" s="271"/>
      <c r="F69" s="271"/>
    </row>
    <row r="70" spans="1:6" x14ac:dyDescent="0.2">
      <c r="A70" s="261" t="s">
        <v>1213</v>
      </c>
      <c r="B70" s="261" t="s">
        <v>1214</v>
      </c>
      <c r="C70" s="253">
        <v>406879.19</v>
      </c>
      <c r="D70" s="253">
        <v>1025566.86</v>
      </c>
      <c r="E70" s="253">
        <v>1008527.11</v>
      </c>
      <c r="F70" s="253">
        <v>423918.94</v>
      </c>
    </row>
    <row r="71" spans="1:6" x14ac:dyDescent="0.2">
      <c r="A71" s="261" t="s">
        <v>2049</v>
      </c>
      <c r="B71" s="261" t="s">
        <v>2050</v>
      </c>
      <c r="D71" s="253">
        <v>307744.02</v>
      </c>
      <c r="E71" s="253">
        <v>307744.02</v>
      </c>
    </row>
    <row r="72" spans="1:6" x14ac:dyDescent="0.2">
      <c r="A72" s="261" t="s">
        <v>2051</v>
      </c>
      <c r="B72" s="261" t="s">
        <v>2052</v>
      </c>
      <c r="D72" s="253">
        <v>4563.5</v>
      </c>
      <c r="E72" s="253">
        <v>4563.5</v>
      </c>
    </row>
    <row r="73" spans="1:6" x14ac:dyDescent="0.2">
      <c r="A73" s="261" t="s">
        <v>1215</v>
      </c>
      <c r="B73" s="261" t="s">
        <v>1216</v>
      </c>
      <c r="D73" s="253">
        <v>366565.99</v>
      </c>
      <c r="E73" s="253">
        <v>366565.99</v>
      </c>
    </row>
    <row r="74" spans="1:6" x14ac:dyDescent="0.2">
      <c r="C74" s="272" t="s">
        <v>1161</v>
      </c>
      <c r="D74" s="272" t="s">
        <v>1161</v>
      </c>
      <c r="E74" s="272" t="s">
        <v>1161</v>
      </c>
      <c r="F74" s="272" t="s">
        <v>1161</v>
      </c>
    </row>
    <row r="75" spans="1:6" x14ac:dyDescent="0.2">
      <c r="A75" s="269"/>
      <c r="B75" s="270" t="s">
        <v>1217</v>
      </c>
      <c r="C75" s="271">
        <v>406879.19</v>
      </c>
      <c r="D75" s="271">
        <v>1704440.37</v>
      </c>
      <c r="E75" s="271">
        <v>1687400.62</v>
      </c>
      <c r="F75" s="271">
        <v>423918.94</v>
      </c>
    </row>
    <row r="77" spans="1:6" x14ac:dyDescent="0.2">
      <c r="A77" s="269"/>
      <c r="B77" s="270" t="s">
        <v>1218</v>
      </c>
      <c r="C77" s="271"/>
      <c r="D77" s="271"/>
      <c r="E77" s="271"/>
      <c r="F77" s="271"/>
    </row>
    <row r="78" spans="1:6" x14ac:dyDescent="0.2">
      <c r="A78" s="261" t="s">
        <v>2053</v>
      </c>
      <c r="B78" s="261" t="s">
        <v>2054</v>
      </c>
      <c r="D78" s="253">
        <v>226994.82</v>
      </c>
      <c r="E78" s="253">
        <v>226994.82</v>
      </c>
    </row>
    <row r="79" spans="1:6" x14ac:dyDescent="0.2">
      <c r="A79" s="261" t="s">
        <v>1219</v>
      </c>
      <c r="B79" s="261" t="s">
        <v>1220</v>
      </c>
      <c r="C79" s="253">
        <v>231503</v>
      </c>
      <c r="D79" s="253">
        <v>607968</v>
      </c>
      <c r="E79" s="253">
        <v>601713</v>
      </c>
      <c r="F79" s="253">
        <v>237758</v>
      </c>
    </row>
    <row r="80" spans="1:6" x14ac:dyDescent="0.2">
      <c r="A80" s="261" t="s">
        <v>1221</v>
      </c>
      <c r="B80" s="261" t="s">
        <v>1222</v>
      </c>
      <c r="C80" s="253">
        <v>34438.69</v>
      </c>
      <c r="D80" s="253">
        <v>9817.7199999999993</v>
      </c>
      <c r="F80" s="253">
        <v>44256.41</v>
      </c>
    </row>
    <row r="81" spans="1:6" x14ac:dyDescent="0.2">
      <c r="A81" s="261" t="s">
        <v>1223</v>
      </c>
      <c r="B81" s="261" t="s">
        <v>1224</v>
      </c>
      <c r="C81" s="253">
        <v>40611.67</v>
      </c>
      <c r="F81" s="253">
        <v>40611.67</v>
      </c>
    </row>
    <row r="82" spans="1:6" x14ac:dyDescent="0.2">
      <c r="A82" s="261" t="s">
        <v>1225</v>
      </c>
      <c r="B82" s="261" t="s">
        <v>1226</v>
      </c>
      <c r="C82" s="253">
        <v>339162.27</v>
      </c>
      <c r="D82" s="253">
        <v>715713.55</v>
      </c>
      <c r="E82" s="253">
        <v>706273.11</v>
      </c>
      <c r="F82" s="253">
        <v>348602.71</v>
      </c>
    </row>
    <row r="83" spans="1:6" x14ac:dyDescent="0.2">
      <c r="C83" s="272" t="s">
        <v>1161</v>
      </c>
      <c r="D83" s="272" t="s">
        <v>1161</v>
      </c>
      <c r="E83" s="272" t="s">
        <v>1161</v>
      </c>
      <c r="F83" s="272" t="s">
        <v>1161</v>
      </c>
    </row>
    <row r="84" spans="1:6" x14ac:dyDescent="0.2">
      <c r="A84" s="269"/>
      <c r="B84" s="270" t="s">
        <v>1227</v>
      </c>
      <c r="C84" s="271">
        <v>645715.63</v>
      </c>
      <c r="D84" s="271">
        <v>1560494.09</v>
      </c>
      <c r="E84" s="271">
        <v>1534980.93</v>
      </c>
      <c r="F84" s="271">
        <v>671228.79</v>
      </c>
    </row>
    <row r="86" spans="1:6" x14ac:dyDescent="0.2">
      <c r="A86" s="269"/>
      <c r="B86" s="270" t="s">
        <v>1228</v>
      </c>
      <c r="C86" s="271"/>
      <c r="D86" s="271"/>
      <c r="E86" s="271"/>
      <c r="F86" s="271"/>
    </row>
    <row r="87" spans="1:6" x14ac:dyDescent="0.2">
      <c r="A87" s="261" t="s">
        <v>1229</v>
      </c>
      <c r="B87" s="261" t="s">
        <v>1230</v>
      </c>
      <c r="C87" s="253">
        <v>2972973.53</v>
      </c>
      <c r="E87" s="253">
        <v>456348</v>
      </c>
      <c r="F87" s="253">
        <v>2516625.5299999998</v>
      </c>
    </row>
    <row r="88" spans="1:6" x14ac:dyDescent="0.2">
      <c r="A88" s="261" t="s">
        <v>1231</v>
      </c>
      <c r="B88" s="261" t="s">
        <v>1232</v>
      </c>
      <c r="C88" s="253">
        <v>8292.7199999999993</v>
      </c>
      <c r="E88" s="253">
        <v>8292.7199999999993</v>
      </c>
    </row>
    <row r="89" spans="1:6" x14ac:dyDescent="0.2">
      <c r="A89" s="261" t="s">
        <v>1233</v>
      </c>
      <c r="B89" s="261" t="s">
        <v>1234</v>
      </c>
      <c r="C89" s="253">
        <v>1067304.6000000001</v>
      </c>
      <c r="D89" s="253">
        <v>432644.7</v>
      </c>
      <c r="E89" s="253">
        <v>481224.03</v>
      </c>
      <c r="F89" s="253">
        <v>1018725.27</v>
      </c>
    </row>
    <row r="90" spans="1:6" x14ac:dyDescent="0.2">
      <c r="A90" s="261" t="s">
        <v>1235</v>
      </c>
      <c r="B90" s="261" t="s">
        <v>1236</v>
      </c>
      <c r="C90" s="253">
        <v>689944.56</v>
      </c>
      <c r="D90" s="253">
        <v>693187.13</v>
      </c>
      <c r="E90" s="253">
        <v>110426.23</v>
      </c>
      <c r="F90" s="253">
        <v>1272705.46</v>
      </c>
    </row>
    <row r="91" spans="1:6" x14ac:dyDescent="0.2">
      <c r="A91" s="261" t="s">
        <v>1237</v>
      </c>
      <c r="B91" s="261" t="s">
        <v>1238</v>
      </c>
      <c r="C91" s="253">
        <v>10189053.609999999</v>
      </c>
      <c r="D91" s="253">
        <v>811268.96</v>
      </c>
      <c r="E91" s="253">
        <v>783575.72</v>
      </c>
      <c r="F91" s="253">
        <v>10216746.85</v>
      </c>
    </row>
    <row r="92" spans="1:6" x14ac:dyDescent="0.2">
      <c r="A92" s="261" t="s">
        <v>1239</v>
      </c>
      <c r="B92" s="261" t="s">
        <v>1240</v>
      </c>
      <c r="C92" s="253">
        <v>39615318.359999999</v>
      </c>
      <c r="E92" s="253">
        <v>6688146</v>
      </c>
      <c r="F92" s="253">
        <v>32927172.359999999</v>
      </c>
    </row>
    <row r="93" spans="1:6" x14ac:dyDescent="0.2">
      <c r="C93" s="272" t="s">
        <v>1161</v>
      </c>
      <c r="D93" s="272" t="s">
        <v>1161</v>
      </c>
      <c r="E93" s="272" t="s">
        <v>1161</v>
      </c>
      <c r="F93" s="272" t="s">
        <v>1161</v>
      </c>
    </row>
    <row r="94" spans="1:6" x14ac:dyDescent="0.2">
      <c r="A94" s="269"/>
      <c r="B94" s="270" t="s">
        <v>1241</v>
      </c>
      <c r="C94" s="271">
        <v>54542887.380000003</v>
      </c>
      <c r="D94" s="271">
        <v>1937100.79</v>
      </c>
      <c r="E94" s="271">
        <v>8528012.6999999993</v>
      </c>
      <c r="F94" s="271">
        <v>47951975.469999999</v>
      </c>
    </row>
    <row r="96" spans="1:6" x14ac:dyDescent="0.2">
      <c r="A96" s="269"/>
      <c r="B96" s="270" t="s">
        <v>1242</v>
      </c>
      <c r="C96" s="271"/>
      <c r="D96" s="271"/>
      <c r="E96" s="271"/>
      <c r="F96" s="271"/>
    </row>
    <row r="97" spans="1:6" x14ac:dyDescent="0.2">
      <c r="A97" s="261" t="s">
        <v>1243</v>
      </c>
      <c r="B97" s="261" t="s">
        <v>1242</v>
      </c>
      <c r="C97" s="253">
        <v>2469681.75</v>
      </c>
      <c r="F97" s="253">
        <v>2469681.75</v>
      </c>
    </row>
    <row r="98" spans="1:6" x14ac:dyDescent="0.2">
      <c r="C98" s="272" t="s">
        <v>1161</v>
      </c>
      <c r="D98" s="272" t="s">
        <v>1161</v>
      </c>
      <c r="E98" s="272" t="s">
        <v>1161</v>
      </c>
      <c r="F98" s="272" t="s">
        <v>1161</v>
      </c>
    </row>
    <row r="99" spans="1:6" x14ac:dyDescent="0.2">
      <c r="A99" s="269"/>
      <c r="B99" s="270" t="s">
        <v>1244</v>
      </c>
      <c r="C99" s="271">
        <v>2469681.75</v>
      </c>
      <c r="D99" s="271"/>
      <c r="E99" s="271"/>
      <c r="F99" s="271">
        <v>2469681.75</v>
      </c>
    </row>
    <row r="101" spans="1:6" x14ac:dyDescent="0.2">
      <c r="A101" s="269"/>
      <c r="B101" s="270" t="s">
        <v>1245</v>
      </c>
      <c r="C101" s="271"/>
      <c r="D101" s="271"/>
      <c r="E101" s="271"/>
      <c r="F101" s="271"/>
    </row>
    <row r="102" spans="1:6" x14ac:dyDescent="0.2">
      <c r="A102" s="275" t="s">
        <v>1246</v>
      </c>
      <c r="B102" s="275" t="s">
        <v>1247</v>
      </c>
      <c r="C102" s="276">
        <v>77207.62</v>
      </c>
      <c r="D102" s="276">
        <v>1291988.45</v>
      </c>
      <c r="E102" s="276">
        <v>994161.97</v>
      </c>
      <c r="F102" s="276">
        <v>375034.1</v>
      </c>
    </row>
    <row r="103" spans="1:6" x14ac:dyDescent="0.2">
      <c r="C103" s="272" t="s">
        <v>1161</v>
      </c>
      <c r="D103" s="272" t="s">
        <v>1161</v>
      </c>
      <c r="E103" s="272" t="s">
        <v>1161</v>
      </c>
      <c r="F103" s="272" t="s">
        <v>1161</v>
      </c>
    </row>
    <row r="104" spans="1:6" x14ac:dyDescent="0.2">
      <c r="A104" s="269"/>
      <c r="B104" s="270" t="s">
        <v>1248</v>
      </c>
      <c r="C104" s="271">
        <v>77207.62</v>
      </c>
      <c r="D104" s="271">
        <v>1291988.45</v>
      </c>
      <c r="E104" s="271">
        <v>994161.97</v>
      </c>
      <c r="F104" s="271">
        <v>375034.1</v>
      </c>
    </row>
    <row r="106" spans="1:6" x14ac:dyDescent="0.2">
      <c r="A106" s="269"/>
      <c r="B106" s="270" t="s">
        <v>1249</v>
      </c>
      <c r="C106" s="271"/>
      <c r="D106" s="271"/>
      <c r="E106" s="271"/>
      <c r="F106" s="271"/>
    </row>
    <row r="107" spans="1:6" x14ac:dyDescent="0.2">
      <c r="A107" s="261" t="s">
        <v>1250</v>
      </c>
      <c r="B107" s="261" t="s">
        <v>1251</v>
      </c>
      <c r="C107" s="253">
        <v>-1580224.74</v>
      </c>
      <c r="D107" s="253">
        <v>18639747.57</v>
      </c>
      <c r="E107" s="253">
        <v>18701576.52</v>
      </c>
      <c r="F107" s="253">
        <v>-1642053.69</v>
      </c>
    </row>
    <row r="108" spans="1:6" x14ac:dyDescent="0.2">
      <c r="A108" s="261" t="s">
        <v>1252</v>
      </c>
      <c r="B108" s="261" t="s">
        <v>1253</v>
      </c>
      <c r="C108" s="253">
        <v>-8922.07</v>
      </c>
      <c r="D108" s="253">
        <v>476971.1</v>
      </c>
      <c r="E108" s="253">
        <v>600043.31999999995</v>
      </c>
      <c r="F108" s="253">
        <v>-131994.29</v>
      </c>
    </row>
    <row r="109" spans="1:6" x14ac:dyDescent="0.2">
      <c r="A109" s="261" t="s">
        <v>1254</v>
      </c>
      <c r="B109" s="261" t="s">
        <v>1255</v>
      </c>
      <c r="C109" s="253">
        <v>-2443101.16</v>
      </c>
      <c r="D109" s="253">
        <v>29399608.260000002</v>
      </c>
      <c r="E109" s="253">
        <v>30379197.609999999</v>
      </c>
      <c r="F109" s="253">
        <v>-3422690.51</v>
      </c>
    </row>
    <row r="110" spans="1:6" x14ac:dyDescent="0.2">
      <c r="C110" s="272" t="s">
        <v>1161</v>
      </c>
      <c r="D110" s="272" t="s">
        <v>1161</v>
      </c>
      <c r="E110" s="272" t="s">
        <v>1161</v>
      </c>
      <c r="F110" s="272" t="s">
        <v>1161</v>
      </c>
    </row>
    <row r="111" spans="1:6" x14ac:dyDescent="0.2">
      <c r="A111" s="269"/>
      <c r="B111" s="270" t="s">
        <v>1256</v>
      </c>
      <c r="C111" s="271">
        <v>-4032247.97</v>
      </c>
      <c r="D111" s="271">
        <v>48516326.93</v>
      </c>
      <c r="E111" s="271">
        <v>49680817.450000003</v>
      </c>
      <c r="F111" s="271">
        <v>-5196738.49</v>
      </c>
    </row>
    <row r="113" spans="1:6" x14ac:dyDescent="0.2">
      <c r="A113" s="269"/>
      <c r="B113" s="270" t="s">
        <v>1257</v>
      </c>
      <c r="C113" s="271"/>
      <c r="D113" s="271"/>
      <c r="E113" s="271"/>
      <c r="F113" s="271"/>
    </row>
    <row r="114" spans="1:6" x14ac:dyDescent="0.2">
      <c r="A114" s="261" t="s">
        <v>1258</v>
      </c>
      <c r="B114" s="261" t="s">
        <v>1259</v>
      </c>
      <c r="C114" s="253">
        <v>-7958441.5899999999</v>
      </c>
      <c r="D114" s="253">
        <v>60</v>
      </c>
      <c r="E114" s="253">
        <v>438262.37</v>
      </c>
      <c r="F114" s="253">
        <v>-8396643.9600000009</v>
      </c>
    </row>
    <row r="115" spans="1:6" x14ac:dyDescent="0.2">
      <c r="A115" s="261" t="s">
        <v>2055</v>
      </c>
      <c r="B115" s="261" t="s">
        <v>2056</v>
      </c>
      <c r="E115" s="253">
        <v>1841816</v>
      </c>
      <c r="F115" s="253">
        <v>-1841816</v>
      </c>
    </row>
    <row r="116" spans="1:6" x14ac:dyDescent="0.2">
      <c r="A116" s="261" t="s">
        <v>1260</v>
      </c>
      <c r="B116" s="261" t="s">
        <v>1261</v>
      </c>
      <c r="C116" s="253">
        <v>-1162604.51</v>
      </c>
      <c r="D116" s="253">
        <v>1782238.16</v>
      </c>
      <c r="E116" s="253">
        <v>955348.66</v>
      </c>
      <c r="F116" s="253">
        <v>-335715.01</v>
      </c>
    </row>
    <row r="117" spans="1:6" x14ac:dyDescent="0.2">
      <c r="C117" s="272" t="s">
        <v>1161</v>
      </c>
      <c r="D117" s="272" t="s">
        <v>1161</v>
      </c>
      <c r="E117" s="272" t="s">
        <v>1161</v>
      </c>
      <c r="F117" s="272" t="s">
        <v>1161</v>
      </c>
    </row>
    <row r="118" spans="1:6" x14ac:dyDescent="0.2">
      <c r="A118" s="269"/>
      <c r="B118" s="270" t="s">
        <v>1262</v>
      </c>
      <c r="C118" s="271">
        <v>-9121046.0999999996</v>
      </c>
      <c r="D118" s="271">
        <v>1782298.16</v>
      </c>
      <c r="E118" s="271">
        <v>3235427.03</v>
      </c>
      <c r="F118" s="271">
        <v>-10574174.970000001</v>
      </c>
    </row>
    <row r="120" spans="1:6" x14ac:dyDescent="0.2">
      <c r="A120" s="269"/>
      <c r="B120" s="270" t="s">
        <v>1263</v>
      </c>
      <c r="C120" s="271"/>
      <c r="D120" s="271"/>
      <c r="E120" s="271"/>
      <c r="F120" s="271"/>
    </row>
    <row r="121" spans="1:6" x14ac:dyDescent="0.2">
      <c r="A121" s="261" t="s">
        <v>1264</v>
      </c>
      <c r="B121" s="261" t="s">
        <v>1265</v>
      </c>
      <c r="C121" s="253">
        <v>-158129.21</v>
      </c>
      <c r="D121" s="253">
        <v>150455.01999999999</v>
      </c>
      <c r="E121" s="253">
        <v>154108.75</v>
      </c>
      <c r="F121" s="253">
        <v>-161782.94</v>
      </c>
    </row>
    <row r="122" spans="1:6" x14ac:dyDescent="0.2">
      <c r="C122" s="272" t="s">
        <v>1161</v>
      </c>
      <c r="D122" s="272" t="s">
        <v>1161</v>
      </c>
      <c r="E122" s="272" t="s">
        <v>1161</v>
      </c>
      <c r="F122" s="272" t="s">
        <v>1161</v>
      </c>
    </row>
    <row r="123" spans="1:6" x14ac:dyDescent="0.2">
      <c r="A123" s="269"/>
      <c r="B123" s="270" t="s">
        <v>1266</v>
      </c>
      <c r="C123" s="271">
        <v>-158129.21</v>
      </c>
      <c r="D123" s="271">
        <v>150455.01999999999</v>
      </c>
      <c r="E123" s="271">
        <v>154108.75</v>
      </c>
      <c r="F123" s="271">
        <v>-161782.94</v>
      </c>
    </row>
    <row r="125" spans="1:6" x14ac:dyDescent="0.2">
      <c r="A125" s="269"/>
      <c r="B125" s="270" t="s">
        <v>1267</v>
      </c>
      <c r="C125" s="271"/>
      <c r="D125" s="271"/>
      <c r="E125" s="271"/>
      <c r="F125" s="271"/>
    </row>
    <row r="126" spans="1:6" x14ac:dyDescent="0.2">
      <c r="A126" s="261" t="s">
        <v>1268</v>
      </c>
      <c r="B126" s="261" t="s">
        <v>1269</v>
      </c>
      <c r="C126" s="253">
        <v>351512.3</v>
      </c>
      <c r="D126" s="253">
        <v>10904994</v>
      </c>
      <c r="E126" s="253">
        <v>13449739</v>
      </c>
      <c r="F126" s="253">
        <v>-2193232.7000000002</v>
      </c>
    </row>
    <row r="127" spans="1:6" x14ac:dyDescent="0.2">
      <c r="A127" s="261" t="s">
        <v>1270</v>
      </c>
      <c r="B127" s="261" t="s">
        <v>1271</v>
      </c>
      <c r="C127" s="253">
        <v>38100</v>
      </c>
      <c r="D127" s="253">
        <v>1390023</v>
      </c>
      <c r="E127" s="253">
        <v>1406625</v>
      </c>
      <c r="F127" s="253">
        <v>21498</v>
      </c>
    </row>
    <row r="128" spans="1:6" x14ac:dyDescent="0.2">
      <c r="C128" s="272" t="s">
        <v>1161</v>
      </c>
      <c r="D128" s="272" t="s">
        <v>1161</v>
      </c>
      <c r="E128" s="272" t="s">
        <v>1161</v>
      </c>
      <c r="F128" s="272" t="s">
        <v>1161</v>
      </c>
    </row>
    <row r="129" spans="1:6" x14ac:dyDescent="0.2">
      <c r="A129" s="269"/>
      <c r="B129" s="270" t="s">
        <v>1272</v>
      </c>
      <c r="C129" s="271">
        <v>389612.3</v>
      </c>
      <c r="D129" s="271">
        <v>12295017</v>
      </c>
      <c r="E129" s="271">
        <v>14856364</v>
      </c>
      <c r="F129" s="271">
        <v>-2171734.7000000002</v>
      </c>
    </row>
    <row r="131" spans="1:6" x14ac:dyDescent="0.2">
      <c r="A131" s="269"/>
      <c r="B131" s="270" t="s">
        <v>1273</v>
      </c>
      <c r="C131" s="271"/>
      <c r="D131" s="271"/>
      <c r="E131" s="271"/>
      <c r="F131" s="271"/>
    </row>
    <row r="132" spans="1:6" x14ac:dyDescent="0.2">
      <c r="A132" s="261" t="s">
        <v>33</v>
      </c>
      <c r="B132" s="261" t="s">
        <v>1273</v>
      </c>
      <c r="C132" s="253">
        <v>169730</v>
      </c>
      <c r="D132" s="253">
        <v>2756332</v>
      </c>
      <c r="E132" s="253">
        <v>2756332</v>
      </c>
      <c r="F132" s="253">
        <v>169730</v>
      </c>
    </row>
    <row r="133" spans="1:6" x14ac:dyDescent="0.2">
      <c r="A133" s="261" t="s">
        <v>43</v>
      </c>
      <c r="B133" s="261" t="s">
        <v>1274</v>
      </c>
      <c r="C133" s="253">
        <v>-9322794</v>
      </c>
      <c r="D133" s="253">
        <v>426996</v>
      </c>
      <c r="F133" s="253">
        <v>-8895798</v>
      </c>
    </row>
    <row r="134" spans="1:6" x14ac:dyDescent="0.2">
      <c r="A134" s="261" t="s">
        <v>59</v>
      </c>
      <c r="B134" s="261" t="s">
        <v>1275</v>
      </c>
      <c r="C134" s="253">
        <v>1286931</v>
      </c>
      <c r="D134" s="253">
        <v>202744</v>
      </c>
      <c r="F134" s="253">
        <v>1489675</v>
      </c>
    </row>
    <row r="135" spans="1:6" x14ac:dyDescent="0.2">
      <c r="A135" s="261" t="s">
        <v>65</v>
      </c>
      <c r="B135" s="261" t="s">
        <v>1276</v>
      </c>
      <c r="C135" s="253">
        <v>33798</v>
      </c>
      <c r="D135" s="253">
        <v>2</v>
      </c>
      <c r="E135" s="253">
        <v>988</v>
      </c>
      <c r="F135" s="253">
        <v>32812</v>
      </c>
    </row>
    <row r="136" spans="1:6" x14ac:dyDescent="0.2">
      <c r="A136" s="261" t="s">
        <v>48</v>
      </c>
      <c r="B136" s="261" t="s">
        <v>1277</v>
      </c>
      <c r="D136" s="253">
        <v>299783</v>
      </c>
      <c r="E136" s="253">
        <v>44984</v>
      </c>
      <c r="F136" s="253">
        <v>254799</v>
      </c>
    </row>
    <row r="137" spans="1:6" x14ac:dyDescent="0.2">
      <c r="A137" s="261" t="s">
        <v>380</v>
      </c>
      <c r="B137" s="261" t="s">
        <v>1278</v>
      </c>
      <c r="C137" s="253">
        <v>195143</v>
      </c>
      <c r="D137" s="253">
        <v>4</v>
      </c>
      <c r="E137" s="253">
        <v>123564</v>
      </c>
      <c r="F137" s="253">
        <v>71583</v>
      </c>
    </row>
    <row r="138" spans="1:6" x14ac:dyDescent="0.2">
      <c r="A138" s="261" t="s">
        <v>44</v>
      </c>
      <c r="B138" s="261" t="s">
        <v>1279</v>
      </c>
      <c r="C138" s="253">
        <v>-30893600</v>
      </c>
      <c r="D138" s="253">
        <v>723178</v>
      </c>
      <c r="E138" s="253">
        <v>841995</v>
      </c>
      <c r="F138" s="253">
        <v>-31012417</v>
      </c>
    </row>
    <row r="139" spans="1:6" x14ac:dyDescent="0.2">
      <c r="A139" s="261" t="s">
        <v>82</v>
      </c>
      <c r="B139" s="261" t="s">
        <v>1280</v>
      </c>
      <c r="C139" s="253">
        <v>1690256</v>
      </c>
      <c r="E139" s="253">
        <v>21529</v>
      </c>
      <c r="F139" s="253">
        <v>1668727</v>
      </c>
    </row>
    <row r="140" spans="1:6" x14ac:dyDescent="0.2">
      <c r="A140" s="261" t="s">
        <v>903</v>
      </c>
      <c r="B140" s="261" t="s">
        <v>2057</v>
      </c>
      <c r="E140" s="253">
        <v>15237</v>
      </c>
      <c r="F140" s="253">
        <v>-15237</v>
      </c>
    </row>
    <row r="141" spans="1:6" x14ac:dyDescent="0.2">
      <c r="A141" s="261" t="s">
        <v>114</v>
      </c>
      <c r="B141" s="261" t="s">
        <v>1281</v>
      </c>
      <c r="C141" s="253">
        <v>-58670</v>
      </c>
      <c r="D141" s="253">
        <v>2</v>
      </c>
      <c r="E141" s="253">
        <v>1585</v>
      </c>
      <c r="F141" s="253">
        <v>-60253</v>
      </c>
    </row>
    <row r="142" spans="1:6" x14ac:dyDescent="0.2">
      <c r="A142" s="261" t="s">
        <v>839</v>
      </c>
      <c r="B142" s="261" t="s">
        <v>1282</v>
      </c>
      <c r="C142" s="253">
        <v>269759</v>
      </c>
      <c r="D142" s="253">
        <v>55063</v>
      </c>
      <c r="F142" s="253">
        <v>324822</v>
      </c>
    </row>
    <row r="143" spans="1:6" x14ac:dyDescent="0.2">
      <c r="A143" s="261" t="s">
        <v>228</v>
      </c>
      <c r="B143" s="261" t="s">
        <v>1283</v>
      </c>
      <c r="C143" s="253">
        <v>-153137</v>
      </c>
      <c r="D143" s="253">
        <v>110506</v>
      </c>
      <c r="E143" s="253">
        <v>402918</v>
      </c>
      <c r="F143" s="253">
        <v>-445549</v>
      </c>
    </row>
    <row r="144" spans="1:6" x14ac:dyDescent="0.2">
      <c r="A144" s="261" t="s">
        <v>204</v>
      </c>
      <c r="B144" s="261" t="s">
        <v>1284</v>
      </c>
      <c r="C144" s="253">
        <v>165493</v>
      </c>
      <c r="E144" s="253">
        <v>42073</v>
      </c>
      <c r="F144" s="253">
        <v>123420</v>
      </c>
    </row>
    <row r="145" spans="1:6" x14ac:dyDescent="0.2">
      <c r="A145" s="261" t="s">
        <v>385</v>
      </c>
      <c r="B145" s="261" t="s">
        <v>1285</v>
      </c>
      <c r="C145" s="253">
        <v>8</v>
      </c>
      <c r="F145" s="253">
        <v>8</v>
      </c>
    </row>
    <row r="146" spans="1:6" x14ac:dyDescent="0.2">
      <c r="A146" s="261" t="s">
        <v>213</v>
      </c>
      <c r="B146" s="261" t="s">
        <v>1286</v>
      </c>
      <c r="C146" s="253">
        <v>-528716</v>
      </c>
      <c r="D146" s="253">
        <v>43235</v>
      </c>
      <c r="E146" s="253">
        <v>287910</v>
      </c>
      <c r="F146" s="253">
        <v>-773391</v>
      </c>
    </row>
    <row r="147" spans="1:6" x14ac:dyDescent="0.2">
      <c r="A147" s="261" t="s">
        <v>386</v>
      </c>
      <c r="B147" s="261" t="s">
        <v>1287</v>
      </c>
      <c r="C147" s="253">
        <v>-98886</v>
      </c>
      <c r="F147" s="253">
        <v>-98886</v>
      </c>
    </row>
    <row r="148" spans="1:6" x14ac:dyDescent="0.2">
      <c r="A148" s="261" t="s">
        <v>242</v>
      </c>
      <c r="B148" s="261" t="s">
        <v>1288</v>
      </c>
      <c r="D148" s="253">
        <v>135072</v>
      </c>
      <c r="F148" s="253">
        <v>135072</v>
      </c>
    </row>
    <row r="149" spans="1:6" x14ac:dyDescent="0.2">
      <c r="A149" s="261" t="s">
        <v>187</v>
      </c>
      <c r="B149" s="261" t="s">
        <v>280</v>
      </c>
      <c r="C149" s="253">
        <v>1437729</v>
      </c>
      <c r="D149" s="253">
        <v>2952</v>
      </c>
      <c r="E149" s="253">
        <v>370250</v>
      </c>
      <c r="F149" s="253">
        <v>1070431</v>
      </c>
    </row>
    <row r="150" spans="1:6" x14ac:dyDescent="0.2">
      <c r="A150" s="261" t="s">
        <v>188</v>
      </c>
      <c r="B150" s="261" t="s">
        <v>1289</v>
      </c>
      <c r="C150" s="253">
        <v>-582</v>
      </c>
      <c r="D150" s="253">
        <v>5221</v>
      </c>
      <c r="F150" s="253">
        <v>4639</v>
      </c>
    </row>
    <row r="151" spans="1:6" x14ac:dyDescent="0.2">
      <c r="A151" s="261" t="s">
        <v>192</v>
      </c>
      <c r="B151" s="261" t="s">
        <v>1290</v>
      </c>
      <c r="C151" s="253">
        <v>-1336</v>
      </c>
      <c r="F151" s="253">
        <v>-1336</v>
      </c>
    </row>
    <row r="152" spans="1:6" x14ac:dyDescent="0.2">
      <c r="A152" s="261" t="s">
        <v>262</v>
      </c>
      <c r="B152" s="261" t="s">
        <v>1291</v>
      </c>
      <c r="D152" s="253">
        <v>303293</v>
      </c>
      <c r="F152" s="253">
        <v>303293</v>
      </c>
    </row>
    <row r="153" spans="1:6" x14ac:dyDescent="0.2">
      <c r="A153" s="261" t="s">
        <v>239</v>
      </c>
      <c r="B153" s="261" t="s">
        <v>1292</v>
      </c>
      <c r="C153" s="253">
        <v>6601471</v>
      </c>
      <c r="D153" s="253">
        <v>53244</v>
      </c>
      <c r="E153" s="253">
        <v>1790772</v>
      </c>
      <c r="F153" s="253">
        <v>4863943</v>
      </c>
    </row>
    <row r="154" spans="1:6" x14ac:dyDescent="0.2">
      <c r="A154" s="261" t="s">
        <v>388</v>
      </c>
      <c r="B154" s="261" t="s">
        <v>1293</v>
      </c>
      <c r="C154" s="253">
        <v>169621</v>
      </c>
      <c r="D154" s="253">
        <v>1521</v>
      </c>
      <c r="F154" s="253">
        <v>171142</v>
      </c>
    </row>
    <row r="155" spans="1:6" x14ac:dyDescent="0.2">
      <c r="C155" s="272" t="s">
        <v>1161</v>
      </c>
      <c r="D155" s="272" t="s">
        <v>1161</v>
      </c>
      <c r="E155" s="272" t="s">
        <v>1161</v>
      </c>
      <c r="F155" s="272" t="s">
        <v>1161</v>
      </c>
    </row>
    <row r="156" spans="1:6" x14ac:dyDescent="0.2">
      <c r="A156" s="269"/>
      <c r="B156" s="270" t="s">
        <v>1294</v>
      </c>
      <c r="C156" s="271">
        <v>-29037782</v>
      </c>
      <c r="D156" s="271">
        <v>5119148</v>
      </c>
      <c r="E156" s="271">
        <v>6700137</v>
      </c>
      <c r="F156" s="271">
        <v>-30618771</v>
      </c>
    </row>
    <row r="158" spans="1:6" x14ac:dyDescent="0.2">
      <c r="A158" s="269"/>
      <c r="B158" s="270" t="s">
        <v>1295</v>
      </c>
      <c r="C158" s="271"/>
      <c r="D158" s="271"/>
      <c r="E158" s="271"/>
      <c r="F158" s="271"/>
    </row>
    <row r="159" spans="1:6" x14ac:dyDescent="0.2">
      <c r="A159" s="261" t="s">
        <v>1296</v>
      </c>
      <c r="B159" s="261" t="s">
        <v>1297</v>
      </c>
      <c r="C159" s="253">
        <v>-769963.57</v>
      </c>
      <c r="D159" s="253">
        <v>4279124.33</v>
      </c>
      <c r="E159" s="253">
        <v>3791597.97</v>
      </c>
      <c r="F159" s="253">
        <v>-282437.21000000002</v>
      </c>
    </row>
    <row r="160" spans="1:6" x14ac:dyDescent="0.2">
      <c r="A160" s="261" t="s">
        <v>1298</v>
      </c>
      <c r="B160" s="261" t="s">
        <v>1299</v>
      </c>
      <c r="C160" s="253">
        <v>-608540</v>
      </c>
      <c r="D160" s="253">
        <v>1713385</v>
      </c>
      <c r="E160" s="253">
        <v>1044725</v>
      </c>
      <c r="F160" s="253">
        <v>60120</v>
      </c>
    </row>
    <row r="161" spans="1:6" x14ac:dyDescent="0.2">
      <c r="A161" s="261" t="s">
        <v>1300</v>
      </c>
      <c r="B161" s="261" t="s">
        <v>1301</v>
      </c>
      <c r="C161" s="253">
        <v>-1622865</v>
      </c>
      <c r="F161" s="253">
        <v>-1622865</v>
      </c>
    </row>
    <row r="162" spans="1:6" x14ac:dyDescent="0.2">
      <c r="A162" s="261" t="s">
        <v>1302</v>
      </c>
      <c r="B162" s="261" t="s">
        <v>1303</v>
      </c>
      <c r="C162" s="253">
        <v>-45826.44</v>
      </c>
      <c r="D162" s="253">
        <v>110879.72</v>
      </c>
      <c r="E162" s="253">
        <v>131481.06</v>
      </c>
      <c r="F162" s="253">
        <v>-66427.78</v>
      </c>
    </row>
    <row r="163" spans="1:6" x14ac:dyDescent="0.2">
      <c r="A163" s="261" t="s">
        <v>1304</v>
      </c>
      <c r="B163" s="261" t="s">
        <v>1305</v>
      </c>
      <c r="C163" s="253">
        <v>-1809113</v>
      </c>
      <c r="D163" s="253">
        <v>4717317.87</v>
      </c>
      <c r="E163" s="253">
        <v>3888936.87</v>
      </c>
      <c r="F163" s="253">
        <v>-980732</v>
      </c>
    </row>
    <row r="164" spans="1:6" x14ac:dyDescent="0.2">
      <c r="C164" s="272" t="s">
        <v>1161</v>
      </c>
      <c r="D164" s="272" t="s">
        <v>1161</v>
      </c>
      <c r="E164" s="272" t="s">
        <v>1161</v>
      </c>
      <c r="F164" s="272" t="s">
        <v>1161</v>
      </c>
    </row>
    <row r="165" spans="1:6" x14ac:dyDescent="0.2">
      <c r="A165" s="269"/>
      <c r="B165" s="270" t="s">
        <v>1306</v>
      </c>
      <c r="C165" s="271">
        <v>-4856308.01</v>
      </c>
      <c r="D165" s="271">
        <v>10820706.92</v>
      </c>
      <c r="E165" s="271">
        <v>8856740.9000000004</v>
      </c>
      <c r="F165" s="271">
        <v>-2892341.99</v>
      </c>
    </row>
    <row r="167" spans="1:6" x14ac:dyDescent="0.2">
      <c r="A167" s="269"/>
      <c r="B167" s="270" t="s">
        <v>1307</v>
      </c>
      <c r="C167" s="271"/>
      <c r="D167" s="271"/>
      <c r="E167" s="271"/>
      <c r="F167" s="271"/>
    </row>
    <row r="168" spans="1:6" x14ac:dyDescent="0.2">
      <c r="A168" s="261" t="s">
        <v>1308</v>
      </c>
      <c r="B168" s="261" t="s">
        <v>1309</v>
      </c>
      <c r="E168" s="253">
        <v>541846</v>
      </c>
      <c r="F168" s="253">
        <v>-541846</v>
      </c>
    </row>
    <row r="169" spans="1:6" x14ac:dyDescent="0.2">
      <c r="C169" s="272" t="s">
        <v>1161</v>
      </c>
      <c r="D169" s="272" t="s">
        <v>1161</v>
      </c>
      <c r="E169" s="272" t="s">
        <v>1161</v>
      </c>
      <c r="F169" s="272" t="s">
        <v>1161</v>
      </c>
    </row>
    <row r="170" spans="1:6" x14ac:dyDescent="0.2">
      <c r="A170" s="269"/>
      <c r="B170" s="270" t="s">
        <v>1310</v>
      </c>
      <c r="C170" s="271"/>
      <c r="D170" s="271"/>
      <c r="E170" s="271">
        <v>541846</v>
      </c>
      <c r="F170" s="271">
        <v>-541846</v>
      </c>
    </row>
    <row r="172" spans="1:6" x14ac:dyDescent="0.2">
      <c r="A172" s="269"/>
      <c r="B172" s="270" t="s">
        <v>1311</v>
      </c>
      <c r="C172" s="271"/>
      <c r="D172" s="271"/>
      <c r="E172" s="271"/>
      <c r="F172" s="271"/>
    </row>
    <row r="173" spans="1:6" x14ac:dyDescent="0.2">
      <c r="A173" s="275" t="s">
        <v>1312</v>
      </c>
      <c r="B173" s="275" t="s">
        <v>1313</v>
      </c>
      <c r="C173" s="276">
        <v>-1654000</v>
      </c>
      <c r="D173" s="276"/>
      <c r="E173" s="276"/>
      <c r="F173" s="276">
        <v>-1654000</v>
      </c>
    </row>
    <row r="174" spans="1:6" x14ac:dyDescent="0.2">
      <c r="A174" s="261" t="s">
        <v>1314</v>
      </c>
      <c r="B174" s="261" t="s">
        <v>281</v>
      </c>
      <c r="D174" s="253">
        <v>2945962.87</v>
      </c>
      <c r="E174" s="253">
        <v>2945962.87</v>
      </c>
    </row>
    <row r="175" spans="1:6" x14ac:dyDescent="0.2">
      <c r="A175" s="261" t="s">
        <v>1315</v>
      </c>
      <c r="B175" s="261" t="s">
        <v>1316</v>
      </c>
      <c r="C175" s="253">
        <v>126171.59</v>
      </c>
      <c r="D175" s="253">
        <v>1931857.48</v>
      </c>
      <c r="E175" s="253">
        <v>2166969.6800000002</v>
      </c>
      <c r="F175" s="253">
        <v>-108940.61</v>
      </c>
    </row>
    <row r="176" spans="1:6" x14ac:dyDescent="0.2">
      <c r="A176" s="261" t="s">
        <v>1317</v>
      </c>
      <c r="B176" s="261" t="s">
        <v>1318</v>
      </c>
      <c r="C176" s="253">
        <v>-193558.04</v>
      </c>
      <c r="D176" s="253">
        <v>440234.97</v>
      </c>
      <c r="E176" s="253">
        <v>429933.21</v>
      </c>
      <c r="F176" s="253">
        <v>-183256.28</v>
      </c>
    </row>
    <row r="177" spans="1:6" x14ac:dyDescent="0.2">
      <c r="A177" s="261" t="s">
        <v>1319</v>
      </c>
      <c r="B177" s="261" t="s">
        <v>1320</v>
      </c>
      <c r="C177" s="253">
        <v>-169171.63</v>
      </c>
      <c r="D177" s="253">
        <v>1812687.56</v>
      </c>
      <c r="E177" s="253">
        <v>1835577.34</v>
      </c>
      <c r="F177" s="253">
        <v>-192061.41</v>
      </c>
    </row>
    <row r="178" spans="1:6" x14ac:dyDescent="0.2">
      <c r="A178" s="261" t="s">
        <v>1321</v>
      </c>
      <c r="B178" s="261" t="s">
        <v>1322</v>
      </c>
      <c r="C178" s="253">
        <v>-337069.47</v>
      </c>
      <c r="D178" s="253">
        <v>3224038.36</v>
      </c>
      <c r="E178" s="253">
        <v>3199877.76</v>
      </c>
      <c r="F178" s="253">
        <v>-312908.87</v>
      </c>
    </row>
    <row r="179" spans="1:6" x14ac:dyDescent="0.2">
      <c r="A179" s="261" t="s">
        <v>1323</v>
      </c>
      <c r="B179" s="261" t="s">
        <v>1324</v>
      </c>
      <c r="C179" s="253">
        <v>-85470.109999999302</v>
      </c>
      <c r="D179" s="253">
        <v>1542490.12</v>
      </c>
      <c r="E179" s="253">
        <v>1663727.29</v>
      </c>
      <c r="F179" s="253">
        <v>-206707.28</v>
      </c>
    </row>
    <row r="180" spans="1:6" x14ac:dyDescent="0.2">
      <c r="C180" s="272" t="s">
        <v>1161</v>
      </c>
      <c r="D180" s="272" t="s">
        <v>1161</v>
      </c>
      <c r="E180" s="272" t="s">
        <v>1161</v>
      </c>
      <c r="F180" s="272" t="s">
        <v>1161</v>
      </c>
    </row>
    <row r="181" spans="1:6" x14ac:dyDescent="0.2">
      <c r="A181" s="269"/>
      <c r="B181" s="270" t="s">
        <v>1325</v>
      </c>
      <c r="C181" s="271">
        <v>-2313097.66</v>
      </c>
      <c r="D181" s="271">
        <v>11897271.359999999</v>
      </c>
      <c r="E181" s="271">
        <v>12242048.15</v>
      </c>
      <c r="F181" s="271">
        <v>-2657874.4500000002</v>
      </c>
    </row>
    <row r="183" spans="1:6" x14ac:dyDescent="0.2">
      <c r="A183" s="269"/>
      <c r="B183" s="270" t="s">
        <v>1326</v>
      </c>
      <c r="C183" s="271"/>
      <c r="D183" s="271"/>
      <c r="E183" s="271"/>
      <c r="F183" s="271"/>
    </row>
    <row r="184" spans="1:6" x14ac:dyDescent="0.2">
      <c r="A184" s="261" t="s">
        <v>1327</v>
      </c>
      <c r="B184" s="261" t="s">
        <v>580</v>
      </c>
      <c r="C184" s="253">
        <v>-669309.68999999994</v>
      </c>
      <c r="E184" s="253">
        <v>6000</v>
      </c>
      <c r="F184" s="253">
        <v>-675309.69</v>
      </c>
    </row>
    <row r="185" spans="1:6" x14ac:dyDescent="0.2">
      <c r="A185" s="261" t="s">
        <v>357</v>
      </c>
      <c r="B185" s="261" t="s">
        <v>1328</v>
      </c>
      <c r="C185" s="253">
        <v>-26046445</v>
      </c>
      <c r="D185" s="253">
        <v>7232466</v>
      </c>
      <c r="E185" s="253">
        <v>376960</v>
      </c>
      <c r="F185" s="253">
        <v>-19190939</v>
      </c>
    </row>
    <row r="186" spans="1:6" x14ac:dyDescent="0.2">
      <c r="A186" s="261" t="s">
        <v>1329</v>
      </c>
      <c r="B186" s="261" t="s">
        <v>1330</v>
      </c>
      <c r="C186" s="253">
        <v>-74269</v>
      </c>
      <c r="F186" s="253">
        <v>-74269</v>
      </c>
    </row>
    <row r="187" spans="1:6" x14ac:dyDescent="0.2">
      <c r="A187" s="261" t="s">
        <v>1331</v>
      </c>
      <c r="B187" s="261" t="s">
        <v>1332</v>
      </c>
      <c r="C187" s="253">
        <v>-5611068.9299999997</v>
      </c>
      <c r="F187" s="253">
        <v>-5611068.9299999997</v>
      </c>
    </row>
    <row r="188" spans="1:6" x14ac:dyDescent="0.2">
      <c r="A188" s="261" t="s">
        <v>1333</v>
      </c>
      <c r="B188" s="261" t="s">
        <v>1313</v>
      </c>
      <c r="C188" s="253">
        <v>-4031420.67</v>
      </c>
      <c r="D188" s="253">
        <v>1138216.92</v>
      </c>
      <c r="E188" s="253">
        <v>596924.36</v>
      </c>
      <c r="F188" s="253">
        <v>-3490128.11</v>
      </c>
    </row>
    <row r="189" spans="1:6" x14ac:dyDescent="0.2">
      <c r="A189" s="261" t="s">
        <v>1334</v>
      </c>
      <c r="B189" s="261" t="s">
        <v>1335</v>
      </c>
      <c r="C189" s="253">
        <v>1654000</v>
      </c>
      <c r="F189" s="253">
        <v>1654000</v>
      </c>
    </row>
    <row r="190" spans="1:6" x14ac:dyDescent="0.2">
      <c r="C190" s="272" t="s">
        <v>1161</v>
      </c>
      <c r="D190" s="272" t="s">
        <v>1161</v>
      </c>
      <c r="E190" s="272" t="s">
        <v>1161</v>
      </c>
      <c r="F190" s="272" t="s">
        <v>1161</v>
      </c>
    </row>
    <row r="191" spans="1:6" x14ac:dyDescent="0.2">
      <c r="A191" s="269"/>
      <c r="B191" s="270" t="s">
        <v>1336</v>
      </c>
      <c r="C191" s="271">
        <v>-34778513.289999999</v>
      </c>
      <c r="D191" s="271">
        <v>8370682.9199999999</v>
      </c>
      <c r="E191" s="271">
        <v>979884.36</v>
      </c>
      <c r="F191" s="271">
        <v>-27387714.73</v>
      </c>
    </row>
    <row r="193" spans="1:6" x14ac:dyDescent="0.2">
      <c r="A193" s="269"/>
      <c r="B193" s="270" t="s">
        <v>1337</v>
      </c>
      <c r="C193" s="271"/>
      <c r="D193" s="271"/>
      <c r="E193" s="271"/>
      <c r="F193" s="271"/>
    </row>
    <row r="194" spans="1:6" x14ac:dyDescent="0.2">
      <c r="A194" s="261" t="s">
        <v>1338</v>
      </c>
      <c r="B194" s="261" t="s">
        <v>1339</v>
      </c>
      <c r="C194" s="253">
        <v>-11385999.48</v>
      </c>
      <c r="F194" s="253">
        <v>-11385999.48</v>
      </c>
    </row>
    <row r="195" spans="1:6" x14ac:dyDescent="0.2">
      <c r="A195" s="261" t="s">
        <v>1340</v>
      </c>
      <c r="B195" s="261" t="s">
        <v>1341</v>
      </c>
      <c r="C195" s="253">
        <v>-671854.86</v>
      </c>
      <c r="F195" s="253">
        <v>-671854.86</v>
      </c>
    </row>
    <row r="196" spans="1:6" x14ac:dyDescent="0.2">
      <c r="A196" s="261" t="s">
        <v>1342</v>
      </c>
      <c r="B196" s="261" t="s">
        <v>1343</v>
      </c>
      <c r="E196" s="253">
        <v>1196658</v>
      </c>
      <c r="F196" s="253">
        <v>-1196658</v>
      </c>
    </row>
    <row r="197" spans="1:6" x14ac:dyDescent="0.2">
      <c r="C197" s="272" t="s">
        <v>1161</v>
      </c>
      <c r="D197" s="272" t="s">
        <v>1161</v>
      </c>
      <c r="E197" s="272" t="s">
        <v>1161</v>
      </c>
      <c r="F197" s="272" t="s">
        <v>1161</v>
      </c>
    </row>
    <row r="198" spans="1:6" x14ac:dyDescent="0.2">
      <c r="A198" s="269"/>
      <c r="B198" s="270" t="s">
        <v>1344</v>
      </c>
      <c r="C198" s="271">
        <v>-12057854.34</v>
      </c>
      <c r="D198" s="271"/>
      <c r="E198" s="271">
        <v>1196658</v>
      </c>
      <c r="F198" s="271">
        <v>-13254512.34</v>
      </c>
    </row>
    <row r="200" spans="1:6" x14ac:dyDescent="0.2">
      <c r="A200" s="269"/>
      <c r="B200" s="270" t="s">
        <v>1345</v>
      </c>
      <c r="C200" s="271"/>
      <c r="D200" s="271"/>
      <c r="E200" s="271"/>
      <c r="F200" s="271"/>
    </row>
    <row r="201" spans="1:6" x14ac:dyDescent="0.2">
      <c r="A201" s="261" t="s">
        <v>1346</v>
      </c>
      <c r="B201" s="261" t="s">
        <v>1347</v>
      </c>
      <c r="C201" s="253">
        <v>-892797.56</v>
      </c>
      <c r="D201" s="253">
        <v>180812.56</v>
      </c>
      <c r="E201" s="253">
        <v>36624.28</v>
      </c>
      <c r="F201" s="253">
        <v>-748609.28</v>
      </c>
    </row>
    <row r="202" spans="1:6" x14ac:dyDescent="0.2">
      <c r="C202" s="272" t="s">
        <v>1161</v>
      </c>
      <c r="D202" s="272" t="s">
        <v>1161</v>
      </c>
      <c r="E202" s="272" t="s">
        <v>1161</v>
      </c>
      <c r="F202" s="272" t="s">
        <v>1161</v>
      </c>
    </row>
    <row r="203" spans="1:6" x14ac:dyDescent="0.2">
      <c r="A203" s="269"/>
      <c r="B203" s="270" t="s">
        <v>1348</v>
      </c>
      <c r="C203" s="271">
        <v>-892797.56</v>
      </c>
      <c r="D203" s="271">
        <v>180812.56</v>
      </c>
      <c r="E203" s="271">
        <v>36624.28</v>
      </c>
      <c r="F203" s="271">
        <v>-748609.28</v>
      </c>
    </row>
    <row r="205" spans="1:6" x14ac:dyDescent="0.2">
      <c r="A205" s="269"/>
      <c r="B205" s="270" t="s">
        <v>1349</v>
      </c>
      <c r="C205" s="271"/>
      <c r="D205" s="271"/>
      <c r="E205" s="271"/>
      <c r="F205" s="271"/>
    </row>
    <row r="206" spans="1:6" x14ac:dyDescent="0.2">
      <c r="A206" s="261" t="s">
        <v>1350</v>
      </c>
      <c r="B206" s="261" t="s">
        <v>1351</v>
      </c>
      <c r="D206" s="253">
        <v>177487</v>
      </c>
      <c r="E206" s="253">
        <v>640964</v>
      </c>
      <c r="F206" s="253">
        <v>-463477</v>
      </c>
    </row>
    <row r="207" spans="1:6" x14ac:dyDescent="0.2">
      <c r="A207" s="261" t="s">
        <v>1352</v>
      </c>
      <c r="B207" s="261" t="s">
        <v>1353</v>
      </c>
      <c r="C207" s="253">
        <v>-51507012.200000003</v>
      </c>
      <c r="D207" s="253">
        <v>191657719.08000001</v>
      </c>
      <c r="E207" s="253">
        <v>199908275.97</v>
      </c>
      <c r="F207" s="253">
        <v>-59757569.090000004</v>
      </c>
    </row>
    <row r="208" spans="1:6" x14ac:dyDescent="0.2">
      <c r="A208" s="261" t="s">
        <v>1354</v>
      </c>
      <c r="B208" s="261" t="s">
        <v>1355</v>
      </c>
      <c r="C208" s="253">
        <v>-72147220</v>
      </c>
      <c r="F208" s="253">
        <v>-72147220</v>
      </c>
    </row>
    <row r="209" spans="1:6" x14ac:dyDescent="0.2">
      <c r="A209" s="261" t="s">
        <v>1356</v>
      </c>
      <c r="B209" s="261" t="s">
        <v>1357</v>
      </c>
      <c r="E209" s="253">
        <v>532932</v>
      </c>
      <c r="F209" s="253">
        <v>-532932</v>
      </c>
    </row>
    <row r="210" spans="1:6" x14ac:dyDescent="0.2">
      <c r="C210" s="272" t="s">
        <v>1161</v>
      </c>
      <c r="D210" s="272" t="s">
        <v>1161</v>
      </c>
      <c r="E210" s="272" t="s">
        <v>1161</v>
      </c>
      <c r="F210" s="272" t="s">
        <v>1161</v>
      </c>
    </row>
    <row r="211" spans="1:6" x14ac:dyDescent="0.2">
      <c r="A211" s="269"/>
      <c r="B211" s="270" t="s">
        <v>1358</v>
      </c>
      <c r="C211" s="271">
        <v>-123654232.2</v>
      </c>
      <c r="D211" s="271">
        <v>191835206.08000001</v>
      </c>
      <c r="E211" s="271">
        <v>201082171.97</v>
      </c>
      <c r="F211" s="271">
        <v>-132901198.09</v>
      </c>
    </row>
    <row r="213" spans="1:6" x14ac:dyDescent="0.2">
      <c r="A213" s="277"/>
      <c r="B213" s="273" t="s">
        <v>1134</v>
      </c>
      <c r="C213" s="274">
        <v>-123654232.2</v>
      </c>
      <c r="D213" s="274">
        <v>191835206.08000001</v>
      </c>
      <c r="E213" s="274">
        <v>201082171.97</v>
      </c>
      <c r="F213" s="274">
        <v>-132901198.09</v>
      </c>
    </row>
    <row r="214" spans="1:6" ht="13.5" thickBot="1" x14ac:dyDescent="0.25">
      <c r="A214" s="278"/>
      <c r="B214" s="278"/>
      <c r="C214" s="279"/>
      <c r="D214" s="279"/>
      <c r="E214" s="279"/>
      <c r="F214" s="279"/>
    </row>
    <row r="215" spans="1:6" ht="13.5" thickTop="1" x14ac:dyDescent="0.2">
      <c r="A215" s="269"/>
      <c r="B215" s="270" t="s">
        <v>1359</v>
      </c>
      <c r="C215" s="271"/>
      <c r="D215" s="271"/>
      <c r="E215" s="271"/>
      <c r="F215" s="271"/>
    </row>
    <row r="216" spans="1:6" x14ac:dyDescent="0.2">
      <c r="A216" s="258"/>
      <c r="B216" s="259" t="s">
        <v>1360</v>
      </c>
      <c r="C216" s="260"/>
      <c r="D216" s="260"/>
      <c r="E216" s="260"/>
      <c r="F216" s="260"/>
    </row>
    <row r="217" spans="1:6" x14ac:dyDescent="0.2">
      <c r="A217" s="261" t="s">
        <v>1361</v>
      </c>
      <c r="B217" s="261" t="s">
        <v>2058</v>
      </c>
      <c r="D217" s="253">
        <v>18087424.02</v>
      </c>
      <c r="E217" s="253">
        <v>41486653.920000002</v>
      </c>
      <c r="F217" s="253">
        <v>-23399229.899999999</v>
      </c>
    </row>
    <row r="218" spans="1:6" x14ac:dyDescent="0.2">
      <c r="A218" s="261" t="s">
        <v>1363</v>
      </c>
      <c r="B218" s="261" t="s">
        <v>2059</v>
      </c>
      <c r="D218" s="253">
        <v>976490.62</v>
      </c>
      <c r="E218" s="253">
        <v>1865474.24</v>
      </c>
      <c r="F218" s="253">
        <v>-888983.62</v>
      </c>
    </row>
    <row r="219" spans="1:6" x14ac:dyDescent="0.2">
      <c r="A219" s="261" t="s">
        <v>1365</v>
      </c>
      <c r="B219" s="261" t="s">
        <v>2060</v>
      </c>
      <c r="D219" s="253">
        <v>3694475.17</v>
      </c>
      <c r="E219" s="253">
        <v>55199514.549999997</v>
      </c>
      <c r="F219" s="253">
        <v>-51505039.380000003</v>
      </c>
    </row>
    <row r="220" spans="1:6" x14ac:dyDescent="0.2">
      <c r="A220" s="261" t="s">
        <v>1367</v>
      </c>
      <c r="B220" s="261" t="s">
        <v>1477</v>
      </c>
      <c r="D220" s="253">
        <v>771.31</v>
      </c>
      <c r="E220" s="253">
        <v>2138308.8199999998</v>
      </c>
      <c r="F220" s="253">
        <v>-2137537.5099999998</v>
      </c>
    </row>
    <row r="221" spans="1:6" x14ac:dyDescent="0.2">
      <c r="A221" s="261" t="s">
        <v>1368</v>
      </c>
      <c r="B221" s="261" t="s">
        <v>2061</v>
      </c>
      <c r="D221" s="253">
        <v>0.71</v>
      </c>
      <c r="E221" s="253">
        <v>1835595.26</v>
      </c>
      <c r="F221" s="253">
        <v>-1835594.55</v>
      </c>
    </row>
    <row r="222" spans="1:6" x14ac:dyDescent="0.2">
      <c r="C222" s="272" t="s">
        <v>1161</v>
      </c>
      <c r="D222" s="272" t="s">
        <v>1161</v>
      </c>
      <c r="E222" s="272" t="s">
        <v>1161</v>
      </c>
      <c r="F222" s="272" t="s">
        <v>1161</v>
      </c>
    </row>
    <row r="223" spans="1:6" x14ac:dyDescent="0.2">
      <c r="A223" s="258"/>
      <c r="B223" s="259" t="s">
        <v>1370</v>
      </c>
      <c r="C223" s="260"/>
      <c r="D223" s="260">
        <v>22759161.829999998</v>
      </c>
      <c r="E223" s="260">
        <v>102525546.79000001</v>
      </c>
      <c r="F223" s="260">
        <v>-79766384.959999993</v>
      </c>
    </row>
    <row r="225" spans="1:6" x14ac:dyDescent="0.2">
      <c r="A225" s="258"/>
      <c r="B225" s="259" t="s">
        <v>1371</v>
      </c>
      <c r="C225" s="260"/>
      <c r="D225" s="260"/>
      <c r="E225" s="260"/>
      <c r="F225" s="260"/>
    </row>
    <row r="226" spans="1:6" x14ac:dyDescent="0.2">
      <c r="A226" s="261" t="s">
        <v>1372</v>
      </c>
      <c r="B226" s="261" t="s">
        <v>1373</v>
      </c>
      <c r="E226" s="253">
        <v>110471.63</v>
      </c>
      <c r="F226" s="253">
        <v>-110471.63</v>
      </c>
    </row>
    <row r="227" spans="1:6" x14ac:dyDescent="0.2">
      <c r="C227" s="272" t="s">
        <v>1161</v>
      </c>
      <c r="D227" s="272" t="s">
        <v>1161</v>
      </c>
      <c r="E227" s="272" t="s">
        <v>1161</v>
      </c>
      <c r="F227" s="272" t="s">
        <v>1161</v>
      </c>
    </row>
    <row r="228" spans="1:6" x14ac:dyDescent="0.2">
      <c r="A228" s="258"/>
      <c r="B228" s="259" t="s">
        <v>1374</v>
      </c>
      <c r="C228" s="260"/>
      <c r="D228" s="260">
        <v>22759161.829999998</v>
      </c>
      <c r="E228" s="260">
        <v>102636018.42</v>
      </c>
      <c r="F228" s="260">
        <v>-79876856.590000004</v>
      </c>
    </row>
    <row r="231" spans="1:6" x14ac:dyDescent="0.2">
      <c r="A231" s="258"/>
      <c r="B231" s="259" t="s">
        <v>1375</v>
      </c>
      <c r="C231" s="260"/>
      <c r="D231" s="260"/>
      <c r="E231" s="260"/>
      <c r="F231" s="260"/>
    </row>
    <row r="232" spans="1:6" x14ac:dyDescent="0.2">
      <c r="A232" s="261" t="s">
        <v>1376</v>
      </c>
      <c r="B232" s="261" t="s">
        <v>1377</v>
      </c>
      <c r="D232" s="253">
        <v>16576705</v>
      </c>
      <c r="E232" s="253">
        <v>16643666</v>
      </c>
      <c r="F232" s="253">
        <v>-66961</v>
      </c>
    </row>
    <row r="233" spans="1:6" x14ac:dyDescent="0.2">
      <c r="A233" s="261" t="s">
        <v>1378</v>
      </c>
      <c r="B233" s="261" t="s">
        <v>1379</v>
      </c>
      <c r="E233" s="253">
        <v>2869401.73</v>
      </c>
      <c r="F233" s="253">
        <v>-2869401.73</v>
      </c>
    </row>
    <row r="234" spans="1:6" x14ac:dyDescent="0.2">
      <c r="A234" s="261" t="s">
        <v>1380</v>
      </c>
      <c r="B234" s="261" t="s">
        <v>1381</v>
      </c>
      <c r="E234" s="253">
        <v>713036.43</v>
      </c>
      <c r="F234" s="253">
        <v>-713036.43</v>
      </c>
    </row>
    <row r="235" spans="1:6" x14ac:dyDescent="0.2">
      <c r="A235" s="261" t="s">
        <v>1382</v>
      </c>
      <c r="B235" s="261" t="s">
        <v>1383</v>
      </c>
      <c r="D235" s="253">
        <v>42355.44</v>
      </c>
      <c r="F235" s="253">
        <v>42355.44</v>
      </c>
    </row>
    <row r="236" spans="1:6" x14ac:dyDescent="0.2">
      <c r="A236" s="261" t="s">
        <v>1384</v>
      </c>
      <c r="B236" s="261" t="s">
        <v>1385</v>
      </c>
      <c r="E236" s="253">
        <v>164200</v>
      </c>
      <c r="F236" s="253">
        <v>-164200</v>
      </c>
    </row>
    <row r="237" spans="1:6" x14ac:dyDescent="0.2">
      <c r="A237" s="261" t="s">
        <v>1386</v>
      </c>
      <c r="B237" s="261" t="s">
        <v>1387</v>
      </c>
      <c r="E237" s="253">
        <v>96850</v>
      </c>
      <c r="F237" s="253">
        <v>-96850</v>
      </c>
    </row>
    <row r="238" spans="1:6" x14ac:dyDescent="0.2">
      <c r="A238" s="261" t="s">
        <v>1388</v>
      </c>
      <c r="B238" s="261" t="s">
        <v>1389</v>
      </c>
      <c r="E238" s="253">
        <v>58378.48</v>
      </c>
      <c r="F238" s="253">
        <v>-58378.48</v>
      </c>
    </row>
    <row r="239" spans="1:6" x14ac:dyDescent="0.2">
      <c r="A239" s="261" t="s">
        <v>1390</v>
      </c>
      <c r="B239" s="261" t="s">
        <v>1391</v>
      </c>
      <c r="E239" s="253">
        <v>392561.5</v>
      </c>
      <c r="F239" s="253">
        <v>-392561.5</v>
      </c>
    </row>
    <row r="240" spans="1:6" x14ac:dyDescent="0.2">
      <c r="A240" s="261" t="s">
        <v>1392</v>
      </c>
      <c r="B240" s="261" t="s">
        <v>1393</v>
      </c>
      <c r="E240" s="253">
        <v>393935</v>
      </c>
      <c r="F240" s="253">
        <v>-393935</v>
      </c>
    </row>
    <row r="241" spans="1:6" x14ac:dyDescent="0.2">
      <c r="C241" s="272" t="s">
        <v>1161</v>
      </c>
      <c r="D241" s="272" t="s">
        <v>1161</v>
      </c>
      <c r="E241" s="272" t="s">
        <v>1161</v>
      </c>
      <c r="F241" s="272" t="s">
        <v>1161</v>
      </c>
    </row>
    <row r="242" spans="1:6" x14ac:dyDescent="0.2">
      <c r="A242" s="258"/>
      <c r="B242" s="259" t="s">
        <v>1394</v>
      </c>
      <c r="C242" s="260"/>
      <c r="D242" s="260">
        <v>16619060.439999999</v>
      </c>
      <c r="E242" s="260">
        <v>21332029.140000001</v>
      </c>
      <c r="F242" s="260">
        <v>-4712968.7</v>
      </c>
    </row>
    <row r="244" spans="1:6" x14ac:dyDescent="0.2">
      <c r="A244" s="269"/>
      <c r="B244" s="270" t="s">
        <v>1395</v>
      </c>
      <c r="C244" s="271"/>
      <c r="D244" s="271">
        <v>39378222.270000003</v>
      </c>
      <c r="E244" s="271">
        <v>123968047.56</v>
      </c>
      <c r="F244" s="271">
        <v>-84589825.290000007</v>
      </c>
    </row>
    <row r="246" spans="1:6" x14ac:dyDescent="0.2">
      <c r="A246" s="269"/>
      <c r="B246" s="270" t="s">
        <v>1396</v>
      </c>
      <c r="C246" s="271"/>
      <c r="D246" s="271"/>
      <c r="E246" s="271"/>
      <c r="F246" s="271"/>
    </row>
    <row r="247" spans="1:6" x14ac:dyDescent="0.2">
      <c r="A247" s="258"/>
      <c r="B247" s="259" t="s">
        <v>1397</v>
      </c>
      <c r="C247" s="260"/>
      <c r="D247" s="260"/>
      <c r="E247" s="260"/>
      <c r="F247" s="260"/>
    </row>
    <row r="248" spans="1:6" x14ac:dyDescent="0.2">
      <c r="A248" s="261" t="s">
        <v>1398</v>
      </c>
      <c r="B248" s="261" t="s">
        <v>1399</v>
      </c>
      <c r="D248" s="253">
        <v>841738.51</v>
      </c>
      <c r="E248" s="253">
        <v>212765.6</v>
      </c>
      <c r="F248" s="253">
        <v>628972.91</v>
      </c>
    </row>
    <row r="249" spans="1:6" x14ac:dyDescent="0.2">
      <c r="A249" s="261" t="s">
        <v>1400</v>
      </c>
      <c r="B249" s="261" t="s">
        <v>1401</v>
      </c>
      <c r="D249" s="253">
        <v>13037.45</v>
      </c>
      <c r="E249" s="253">
        <v>2466.2600000000002</v>
      </c>
      <c r="F249" s="253">
        <v>10571.19</v>
      </c>
    </row>
    <row r="250" spans="1:6" x14ac:dyDescent="0.2">
      <c r="A250" s="261" t="s">
        <v>1402</v>
      </c>
      <c r="B250" s="261" t="s">
        <v>1403</v>
      </c>
      <c r="D250" s="253">
        <v>142607.94</v>
      </c>
      <c r="E250" s="253">
        <v>57745.19</v>
      </c>
      <c r="F250" s="253">
        <v>84862.75</v>
      </c>
    </row>
    <row r="251" spans="1:6" x14ac:dyDescent="0.2">
      <c r="A251" s="261" t="s">
        <v>1404</v>
      </c>
      <c r="B251" s="261" t="s">
        <v>1405</v>
      </c>
      <c r="D251" s="253">
        <v>2076.0300000000002</v>
      </c>
      <c r="E251" s="253">
        <v>207.56</v>
      </c>
      <c r="F251" s="253">
        <v>1868.47</v>
      </c>
    </row>
    <row r="252" spans="1:6" x14ac:dyDescent="0.2">
      <c r="C252" s="272" t="s">
        <v>1161</v>
      </c>
      <c r="D252" s="272" t="s">
        <v>1161</v>
      </c>
      <c r="E252" s="272" t="s">
        <v>1161</v>
      </c>
      <c r="F252" s="272" t="s">
        <v>1161</v>
      </c>
    </row>
    <row r="253" spans="1:6" x14ac:dyDescent="0.2">
      <c r="A253" s="258"/>
      <c r="B253" s="259" t="s">
        <v>1406</v>
      </c>
      <c r="C253" s="260"/>
      <c r="D253" s="260">
        <v>999459.93</v>
      </c>
      <c r="E253" s="260">
        <v>273184.61</v>
      </c>
      <c r="F253" s="260">
        <v>726275.32</v>
      </c>
    </row>
    <row r="255" spans="1:6" x14ac:dyDescent="0.2">
      <c r="A255" s="258"/>
      <c r="B255" s="259" t="s">
        <v>1407</v>
      </c>
      <c r="C255" s="260"/>
      <c r="D255" s="260"/>
      <c r="E255" s="260"/>
      <c r="F255" s="260"/>
    </row>
    <row r="256" spans="1:6" x14ac:dyDescent="0.2">
      <c r="A256" s="261" t="s">
        <v>1408</v>
      </c>
      <c r="B256" s="261" t="s">
        <v>1409</v>
      </c>
      <c r="D256" s="253">
        <v>72790.399999999994</v>
      </c>
      <c r="E256" s="253">
        <v>6246.74</v>
      </c>
      <c r="F256" s="253">
        <v>66543.66</v>
      </c>
    </row>
    <row r="257" spans="1:6" x14ac:dyDescent="0.2">
      <c r="A257" s="261" t="s">
        <v>1410</v>
      </c>
      <c r="B257" s="261" t="s">
        <v>1411</v>
      </c>
      <c r="D257" s="253">
        <v>23363.83</v>
      </c>
      <c r="E257" s="253">
        <v>2286.7600000000002</v>
      </c>
      <c r="F257" s="253">
        <v>21077.07</v>
      </c>
    </row>
    <row r="258" spans="1:6" x14ac:dyDescent="0.2">
      <c r="A258" s="261" t="s">
        <v>1412</v>
      </c>
      <c r="B258" s="261" t="s">
        <v>1413</v>
      </c>
      <c r="D258" s="253">
        <v>17597.07</v>
      </c>
      <c r="E258" s="253">
        <v>727.61</v>
      </c>
      <c r="F258" s="253">
        <v>16869.46</v>
      </c>
    </row>
    <row r="259" spans="1:6" x14ac:dyDescent="0.2">
      <c r="A259" s="261" t="s">
        <v>1414</v>
      </c>
      <c r="B259" s="261" t="s">
        <v>1415</v>
      </c>
      <c r="D259" s="253">
        <v>14243.52</v>
      </c>
      <c r="E259" s="253">
        <v>1457.03</v>
      </c>
      <c r="F259" s="253">
        <v>12786.49</v>
      </c>
    </row>
    <row r="260" spans="1:6" x14ac:dyDescent="0.2">
      <c r="A260" s="261" t="s">
        <v>1416</v>
      </c>
      <c r="B260" s="261" t="s">
        <v>1417</v>
      </c>
      <c r="D260" s="253">
        <v>1227.43</v>
      </c>
      <c r="E260" s="253">
        <v>229.08</v>
      </c>
      <c r="F260" s="253">
        <v>998.35</v>
      </c>
    </row>
    <row r="261" spans="1:6" x14ac:dyDescent="0.2">
      <c r="A261" s="261" t="s">
        <v>1418</v>
      </c>
      <c r="B261" s="261" t="s">
        <v>1419</v>
      </c>
      <c r="D261" s="253">
        <v>66014.75</v>
      </c>
      <c r="E261" s="253">
        <v>28028.080000000002</v>
      </c>
      <c r="F261" s="253">
        <v>37986.67</v>
      </c>
    </row>
    <row r="262" spans="1:6" x14ac:dyDescent="0.2">
      <c r="A262" s="261" t="s">
        <v>1420</v>
      </c>
      <c r="B262" s="261" t="s">
        <v>1421</v>
      </c>
      <c r="D262" s="253">
        <v>16130.21</v>
      </c>
      <c r="E262" s="253">
        <v>1623.76</v>
      </c>
      <c r="F262" s="253">
        <v>14506.45</v>
      </c>
    </row>
    <row r="263" spans="1:6" x14ac:dyDescent="0.2">
      <c r="C263" s="272" t="s">
        <v>1161</v>
      </c>
      <c r="D263" s="272" t="s">
        <v>1161</v>
      </c>
      <c r="E263" s="272" t="s">
        <v>1161</v>
      </c>
      <c r="F263" s="272" t="s">
        <v>1161</v>
      </c>
    </row>
    <row r="264" spans="1:6" x14ac:dyDescent="0.2">
      <c r="A264" s="258"/>
      <c r="B264" s="259" t="s">
        <v>1422</v>
      </c>
      <c r="C264" s="260"/>
      <c r="D264" s="260">
        <v>211367.21</v>
      </c>
      <c r="E264" s="260">
        <v>40599.06</v>
      </c>
      <c r="F264" s="260">
        <v>170768.15</v>
      </c>
    </row>
    <row r="266" spans="1:6" x14ac:dyDescent="0.2">
      <c r="A266" s="258"/>
      <c r="B266" s="259" t="s">
        <v>1423</v>
      </c>
      <c r="C266" s="260"/>
      <c r="D266" s="260"/>
      <c r="E266" s="260"/>
      <c r="F266" s="260"/>
    </row>
    <row r="267" spans="1:6" x14ac:dyDescent="0.2">
      <c r="A267" s="261" t="s">
        <v>1424</v>
      </c>
      <c r="B267" s="261" t="s">
        <v>1425</v>
      </c>
      <c r="D267" s="253">
        <v>6843.76</v>
      </c>
      <c r="E267" s="253">
        <v>594.54</v>
      </c>
      <c r="F267" s="253">
        <v>6249.22</v>
      </c>
    </row>
    <row r="268" spans="1:6" x14ac:dyDescent="0.2">
      <c r="A268" s="261" t="s">
        <v>1426</v>
      </c>
      <c r="B268" s="261" t="s">
        <v>1427</v>
      </c>
      <c r="D268" s="253">
        <v>13647.64</v>
      </c>
      <c r="E268" s="253">
        <v>1137.67</v>
      </c>
      <c r="F268" s="253">
        <v>12509.97</v>
      </c>
    </row>
    <row r="269" spans="1:6" x14ac:dyDescent="0.2">
      <c r="A269" s="261" t="s">
        <v>1428</v>
      </c>
      <c r="B269" s="261" t="s">
        <v>1429</v>
      </c>
      <c r="D269" s="253">
        <v>2971.6</v>
      </c>
      <c r="E269" s="253">
        <v>220.09</v>
      </c>
      <c r="F269" s="253">
        <v>2751.51</v>
      </c>
    </row>
    <row r="270" spans="1:6" x14ac:dyDescent="0.2">
      <c r="A270" s="261" t="s">
        <v>1430</v>
      </c>
      <c r="B270" s="261" t="s">
        <v>1431</v>
      </c>
      <c r="D270" s="253">
        <v>4606.4799999999996</v>
      </c>
      <c r="E270" s="253">
        <v>925.4</v>
      </c>
      <c r="F270" s="253">
        <v>3681.08</v>
      </c>
    </row>
    <row r="271" spans="1:6" x14ac:dyDescent="0.2">
      <c r="C271" s="272" t="s">
        <v>1161</v>
      </c>
      <c r="D271" s="272" t="s">
        <v>1161</v>
      </c>
      <c r="E271" s="272" t="s">
        <v>1161</v>
      </c>
      <c r="F271" s="272" t="s">
        <v>1161</v>
      </c>
    </row>
    <row r="272" spans="1:6" x14ac:dyDescent="0.2">
      <c r="A272" s="258"/>
      <c r="B272" s="259" t="s">
        <v>1432</v>
      </c>
      <c r="C272" s="260"/>
      <c r="D272" s="260">
        <v>28069.48</v>
      </c>
      <c r="E272" s="260">
        <v>2877.7</v>
      </c>
      <c r="F272" s="260">
        <v>25191.78</v>
      </c>
    </row>
    <row r="274" spans="1:6" x14ac:dyDescent="0.2">
      <c r="A274" s="258"/>
      <c r="B274" s="259" t="s">
        <v>1433</v>
      </c>
      <c r="C274" s="260"/>
      <c r="D274" s="260"/>
      <c r="E274" s="260"/>
      <c r="F274" s="260"/>
    </row>
    <row r="275" spans="1:6" x14ac:dyDescent="0.2">
      <c r="A275" s="261" t="s">
        <v>1434</v>
      </c>
      <c r="B275" s="261" t="s">
        <v>1435</v>
      </c>
      <c r="D275" s="253">
        <v>190389.98</v>
      </c>
      <c r="E275" s="253">
        <v>12022.84</v>
      </c>
      <c r="F275" s="253">
        <v>178367.14</v>
      </c>
    </row>
    <row r="276" spans="1:6" x14ac:dyDescent="0.2">
      <c r="A276" s="261" t="s">
        <v>1436</v>
      </c>
      <c r="B276" s="261" t="s">
        <v>1437</v>
      </c>
      <c r="D276" s="253">
        <v>61116.2</v>
      </c>
      <c r="E276" s="253">
        <v>3259.28</v>
      </c>
      <c r="F276" s="253">
        <v>57856.92</v>
      </c>
    </row>
    <row r="277" spans="1:6" x14ac:dyDescent="0.2">
      <c r="C277" s="272" t="s">
        <v>1161</v>
      </c>
      <c r="D277" s="272" t="s">
        <v>1161</v>
      </c>
      <c r="E277" s="272" t="s">
        <v>1161</v>
      </c>
      <c r="F277" s="272" t="s">
        <v>1161</v>
      </c>
    </row>
    <row r="278" spans="1:6" x14ac:dyDescent="0.2">
      <c r="A278" s="258"/>
      <c r="B278" s="259" t="s">
        <v>1438</v>
      </c>
      <c r="C278" s="260"/>
      <c r="D278" s="260">
        <v>251506.18</v>
      </c>
      <c r="E278" s="260">
        <v>15282.12</v>
      </c>
      <c r="F278" s="260">
        <v>236224.06</v>
      </c>
    </row>
    <row r="280" spans="1:6" x14ac:dyDescent="0.2">
      <c r="A280" s="258"/>
      <c r="B280" s="259" t="s">
        <v>1439</v>
      </c>
      <c r="C280" s="260"/>
      <c r="D280" s="260"/>
      <c r="E280" s="260"/>
      <c r="F280" s="260"/>
    </row>
    <row r="281" spans="1:6" x14ac:dyDescent="0.2">
      <c r="A281" s="261" t="s">
        <v>1440</v>
      </c>
      <c r="B281" s="261" t="s">
        <v>1441</v>
      </c>
      <c r="D281" s="253">
        <v>7716.9</v>
      </c>
      <c r="E281" s="253">
        <v>3832.2</v>
      </c>
      <c r="F281" s="253">
        <v>3884.7</v>
      </c>
    </row>
    <row r="282" spans="1:6" x14ac:dyDescent="0.2">
      <c r="A282" s="261" t="s">
        <v>1442</v>
      </c>
      <c r="B282" s="261" t="s">
        <v>1443</v>
      </c>
      <c r="D282" s="253">
        <v>85664.92</v>
      </c>
      <c r="F282" s="253">
        <v>85664.92</v>
      </c>
    </row>
    <row r="283" spans="1:6" x14ac:dyDescent="0.2">
      <c r="A283" s="261" t="s">
        <v>1444</v>
      </c>
      <c r="B283" s="261" t="s">
        <v>1445</v>
      </c>
      <c r="D283" s="253">
        <v>21058.81</v>
      </c>
      <c r="E283" s="253">
        <v>676.21</v>
      </c>
      <c r="F283" s="253">
        <v>20382.599999999999</v>
      </c>
    </row>
    <row r="284" spans="1:6" x14ac:dyDescent="0.2">
      <c r="C284" s="272" t="s">
        <v>1161</v>
      </c>
      <c r="D284" s="272" t="s">
        <v>1161</v>
      </c>
      <c r="E284" s="272" t="s">
        <v>1161</v>
      </c>
      <c r="F284" s="272" t="s">
        <v>1161</v>
      </c>
    </row>
    <row r="285" spans="1:6" x14ac:dyDescent="0.2">
      <c r="A285" s="258"/>
      <c r="B285" s="259" t="s">
        <v>1446</v>
      </c>
      <c r="C285" s="260"/>
      <c r="D285" s="260">
        <v>114440.63</v>
      </c>
      <c r="E285" s="260">
        <v>4508.41</v>
      </c>
      <c r="F285" s="260">
        <v>109932.22</v>
      </c>
    </row>
    <row r="287" spans="1:6" x14ac:dyDescent="0.2">
      <c r="A287" s="258"/>
      <c r="B287" s="259" t="s">
        <v>1447</v>
      </c>
      <c r="C287" s="260"/>
      <c r="D287" s="260"/>
      <c r="E287" s="260"/>
      <c r="F287" s="260"/>
    </row>
    <row r="288" spans="1:6" x14ac:dyDescent="0.2">
      <c r="A288" s="261" t="s">
        <v>1448</v>
      </c>
      <c r="B288" s="261" t="s">
        <v>1449</v>
      </c>
      <c r="D288" s="253">
        <v>235221.63</v>
      </c>
      <c r="E288" s="253">
        <v>63481.5</v>
      </c>
      <c r="F288" s="253">
        <v>171740.13</v>
      </c>
    </row>
    <row r="289" spans="1:6" x14ac:dyDescent="0.2">
      <c r="A289" s="261" t="s">
        <v>1450</v>
      </c>
      <c r="B289" s="261" t="s">
        <v>1451</v>
      </c>
      <c r="D289" s="253">
        <v>130507.9</v>
      </c>
      <c r="E289" s="253">
        <v>43769.21</v>
      </c>
      <c r="F289" s="253">
        <v>86738.69</v>
      </c>
    </row>
    <row r="290" spans="1:6" x14ac:dyDescent="0.2">
      <c r="A290" s="261" t="s">
        <v>1452</v>
      </c>
      <c r="B290" s="261" t="s">
        <v>1453</v>
      </c>
      <c r="D290" s="253">
        <v>60455.95</v>
      </c>
      <c r="E290" s="253">
        <v>5888.92</v>
      </c>
      <c r="F290" s="253">
        <v>54567.03</v>
      </c>
    </row>
    <row r="291" spans="1:6" x14ac:dyDescent="0.2">
      <c r="A291" s="261" t="s">
        <v>1454</v>
      </c>
      <c r="B291" s="261" t="s">
        <v>1455</v>
      </c>
      <c r="D291" s="253">
        <v>60948.5</v>
      </c>
      <c r="E291" s="253">
        <v>4070.21</v>
      </c>
      <c r="F291" s="253">
        <v>56878.29</v>
      </c>
    </row>
    <row r="292" spans="1:6" x14ac:dyDescent="0.2">
      <c r="A292" s="261" t="s">
        <v>1456</v>
      </c>
      <c r="B292" s="261" t="s">
        <v>1457</v>
      </c>
      <c r="D292" s="253">
        <v>13742.82</v>
      </c>
      <c r="E292" s="253">
        <v>500</v>
      </c>
      <c r="F292" s="253">
        <v>13242.82</v>
      </c>
    </row>
    <row r="293" spans="1:6" x14ac:dyDescent="0.2">
      <c r="A293" s="261" t="s">
        <v>1458</v>
      </c>
      <c r="B293" s="261" t="s">
        <v>1459</v>
      </c>
      <c r="D293" s="253">
        <v>144977.75</v>
      </c>
      <c r="E293" s="253">
        <v>22553.360000000001</v>
      </c>
      <c r="F293" s="253">
        <v>122424.39</v>
      </c>
    </row>
    <row r="294" spans="1:6" x14ac:dyDescent="0.2">
      <c r="A294" s="261" t="s">
        <v>2062</v>
      </c>
      <c r="B294" s="261" t="s">
        <v>2063</v>
      </c>
      <c r="D294" s="253">
        <v>2100</v>
      </c>
      <c r="F294" s="253">
        <v>2100</v>
      </c>
    </row>
    <row r="295" spans="1:6" x14ac:dyDescent="0.2">
      <c r="A295" s="261" t="s">
        <v>1460</v>
      </c>
      <c r="B295" s="261" t="s">
        <v>1461</v>
      </c>
      <c r="D295" s="253">
        <v>25333.27</v>
      </c>
      <c r="E295" s="253">
        <v>5144.9399999999996</v>
      </c>
      <c r="F295" s="253">
        <v>20188.330000000002</v>
      </c>
    </row>
    <row r="296" spans="1:6" x14ac:dyDescent="0.2">
      <c r="A296" s="261" t="s">
        <v>1462</v>
      </c>
      <c r="B296" s="261" t="s">
        <v>1463</v>
      </c>
      <c r="D296" s="253">
        <v>3497515.62</v>
      </c>
      <c r="E296" s="253">
        <v>731765.74</v>
      </c>
      <c r="F296" s="253">
        <v>2765749.88</v>
      </c>
    </row>
    <row r="297" spans="1:6" x14ac:dyDescent="0.2">
      <c r="C297" s="272" t="s">
        <v>1161</v>
      </c>
      <c r="D297" s="272" t="s">
        <v>1161</v>
      </c>
      <c r="E297" s="272" t="s">
        <v>1161</v>
      </c>
      <c r="F297" s="272" t="s">
        <v>1161</v>
      </c>
    </row>
    <row r="298" spans="1:6" x14ac:dyDescent="0.2">
      <c r="A298" s="258"/>
      <c r="B298" s="259" t="s">
        <v>1464</v>
      </c>
      <c r="C298" s="260"/>
      <c r="D298" s="260">
        <v>4170803.44</v>
      </c>
      <c r="E298" s="260">
        <v>877173.88</v>
      </c>
      <c r="F298" s="260">
        <v>3293629.56</v>
      </c>
    </row>
    <row r="300" spans="1:6" x14ac:dyDescent="0.2">
      <c r="A300" s="258"/>
      <c r="B300" s="259" t="s">
        <v>1465</v>
      </c>
      <c r="C300" s="260"/>
      <c r="D300" s="260"/>
      <c r="E300" s="260"/>
      <c r="F300" s="260"/>
    </row>
    <row r="301" spans="1:6" x14ac:dyDescent="0.2">
      <c r="A301" s="261" t="s">
        <v>1466</v>
      </c>
      <c r="B301" s="261" t="s">
        <v>1467</v>
      </c>
      <c r="D301" s="253">
        <v>34867048.630000003</v>
      </c>
      <c r="E301" s="253">
        <v>17414203.309999999</v>
      </c>
      <c r="F301" s="253">
        <v>17452845.32</v>
      </c>
    </row>
    <row r="302" spans="1:6" x14ac:dyDescent="0.2">
      <c r="A302" s="261" t="s">
        <v>1468</v>
      </c>
      <c r="B302" s="261" t="s">
        <v>1469</v>
      </c>
      <c r="D302" s="253">
        <v>96722.36</v>
      </c>
      <c r="E302" s="253">
        <v>48361.18</v>
      </c>
      <c r="F302" s="253">
        <v>48361.18</v>
      </c>
    </row>
    <row r="303" spans="1:6" x14ac:dyDescent="0.2">
      <c r="A303" s="261" t="s">
        <v>1470</v>
      </c>
      <c r="B303" s="261" t="s">
        <v>1471</v>
      </c>
      <c r="D303" s="253">
        <v>2518361.2000000002</v>
      </c>
      <c r="E303" s="253">
        <v>735180.12</v>
      </c>
      <c r="F303" s="253">
        <v>1783181.08</v>
      </c>
    </row>
    <row r="304" spans="1:6" x14ac:dyDescent="0.2">
      <c r="C304" s="272" t="s">
        <v>1161</v>
      </c>
      <c r="D304" s="272" t="s">
        <v>1161</v>
      </c>
      <c r="E304" s="272" t="s">
        <v>1161</v>
      </c>
      <c r="F304" s="272" t="s">
        <v>1161</v>
      </c>
    </row>
    <row r="305" spans="1:6" x14ac:dyDescent="0.2">
      <c r="A305" s="258"/>
      <c r="B305" s="259" t="s">
        <v>1472</v>
      </c>
      <c r="C305" s="260"/>
      <c r="D305" s="260">
        <v>37482132.189999998</v>
      </c>
      <c r="E305" s="260">
        <v>18197744.609999999</v>
      </c>
      <c r="F305" s="260">
        <v>19284387.579999998</v>
      </c>
    </row>
    <row r="307" spans="1:6" x14ac:dyDescent="0.2">
      <c r="A307" s="258"/>
      <c r="B307" s="259" t="s">
        <v>1473</v>
      </c>
      <c r="C307" s="260"/>
      <c r="D307" s="260"/>
      <c r="E307" s="260"/>
      <c r="F307" s="260"/>
    </row>
    <row r="308" spans="1:6" x14ac:dyDescent="0.2">
      <c r="A308" s="261" t="s">
        <v>1474</v>
      </c>
      <c r="B308" s="261" t="s">
        <v>1475</v>
      </c>
      <c r="D308" s="253">
        <v>32766773.52</v>
      </c>
      <c r="E308" s="253">
        <v>27851212.899999999</v>
      </c>
      <c r="F308" s="253">
        <v>4915560.62</v>
      </c>
    </row>
    <row r="309" spans="1:6" x14ac:dyDescent="0.2">
      <c r="A309" s="261" t="s">
        <v>1476</v>
      </c>
      <c r="B309" s="261" t="s">
        <v>1477</v>
      </c>
      <c r="D309" s="253">
        <v>2137537.5099999998</v>
      </c>
      <c r="F309" s="253">
        <v>2137537.5099999998</v>
      </c>
    </row>
    <row r="310" spans="1:6" x14ac:dyDescent="0.2">
      <c r="A310" s="261" t="s">
        <v>1478</v>
      </c>
      <c r="B310" s="261" t="s">
        <v>1479</v>
      </c>
      <c r="D310" s="253">
        <v>1838203.83</v>
      </c>
      <c r="E310" s="253">
        <v>510.54</v>
      </c>
      <c r="F310" s="253">
        <v>1837693.29</v>
      </c>
    </row>
    <row r="311" spans="1:6" x14ac:dyDescent="0.2">
      <c r="A311" s="261" t="s">
        <v>1480</v>
      </c>
      <c r="B311" s="261" t="s">
        <v>1481</v>
      </c>
      <c r="D311" s="253">
        <v>429933.21</v>
      </c>
      <c r="E311" s="253">
        <v>9209.09</v>
      </c>
      <c r="F311" s="253">
        <v>420724.12</v>
      </c>
    </row>
    <row r="312" spans="1:6" x14ac:dyDescent="0.2">
      <c r="C312" s="272" t="s">
        <v>1161</v>
      </c>
      <c r="D312" s="272" t="s">
        <v>1161</v>
      </c>
      <c r="E312" s="272" t="s">
        <v>1161</v>
      </c>
      <c r="F312" s="272" t="s">
        <v>1161</v>
      </c>
    </row>
    <row r="313" spans="1:6" x14ac:dyDescent="0.2">
      <c r="A313" s="258"/>
      <c r="B313" s="259" t="s">
        <v>1482</v>
      </c>
      <c r="C313" s="260"/>
      <c r="D313" s="260">
        <v>37172448.07</v>
      </c>
      <c r="E313" s="260">
        <v>27860932.530000001</v>
      </c>
      <c r="F313" s="260">
        <v>9311515.5399999991</v>
      </c>
    </row>
    <row r="315" spans="1:6" x14ac:dyDescent="0.2">
      <c r="A315" s="258"/>
      <c r="B315" s="259" t="s">
        <v>1483</v>
      </c>
      <c r="C315" s="260"/>
      <c r="D315" s="260"/>
      <c r="E315" s="260"/>
      <c r="F315" s="260"/>
    </row>
    <row r="316" spans="1:6" x14ac:dyDescent="0.2">
      <c r="A316" s="261" t="s">
        <v>1484</v>
      </c>
      <c r="B316" s="261" t="s">
        <v>1485</v>
      </c>
      <c r="D316" s="253">
        <v>484126</v>
      </c>
      <c r="E316" s="253">
        <v>2175843.54</v>
      </c>
      <c r="F316" s="253">
        <v>-1691717.54</v>
      </c>
    </row>
    <row r="317" spans="1:6" x14ac:dyDescent="0.2">
      <c r="A317" s="261" t="s">
        <v>1486</v>
      </c>
      <c r="B317" s="261" t="s">
        <v>1487</v>
      </c>
      <c r="D317" s="253">
        <v>109919.14</v>
      </c>
      <c r="F317" s="253">
        <v>109919.14</v>
      </c>
    </row>
    <row r="318" spans="1:6" x14ac:dyDescent="0.2">
      <c r="C318" s="272" t="s">
        <v>1161</v>
      </c>
      <c r="D318" s="272" t="s">
        <v>1161</v>
      </c>
      <c r="E318" s="272" t="s">
        <v>1161</v>
      </c>
      <c r="F318" s="272" t="s">
        <v>1161</v>
      </c>
    </row>
    <row r="319" spans="1:6" x14ac:dyDescent="0.2">
      <c r="A319" s="258"/>
      <c r="B319" s="259" t="s">
        <v>1488</v>
      </c>
      <c r="C319" s="260"/>
      <c r="D319" s="260">
        <v>594045.14</v>
      </c>
      <c r="E319" s="260">
        <v>2175843.54</v>
      </c>
      <c r="F319" s="260">
        <v>-1581798.3999999999</v>
      </c>
    </row>
    <row r="321" spans="1:6" x14ac:dyDescent="0.2">
      <c r="A321" s="269"/>
      <c r="B321" s="270" t="s">
        <v>1489</v>
      </c>
      <c r="C321" s="271"/>
      <c r="D321" s="271">
        <v>81024272.269999996</v>
      </c>
      <c r="E321" s="271">
        <v>49448146.460000001</v>
      </c>
      <c r="F321" s="271">
        <v>31576125.809999999</v>
      </c>
    </row>
    <row r="322" spans="1:6" x14ac:dyDescent="0.2">
      <c r="A322" s="277"/>
      <c r="B322" s="273" t="s">
        <v>1137</v>
      </c>
      <c r="C322" s="274"/>
      <c r="D322" s="274">
        <v>120402494.54000001</v>
      </c>
      <c r="E322" s="274">
        <v>173416194.02000001</v>
      </c>
      <c r="F322" s="274">
        <v>-53013699.480000101</v>
      </c>
    </row>
    <row r="324" spans="1:6" x14ac:dyDescent="0.2">
      <c r="A324" s="269"/>
      <c r="B324" s="270" t="s">
        <v>1490</v>
      </c>
      <c r="C324" s="271"/>
      <c r="D324" s="271"/>
      <c r="E324" s="271"/>
      <c r="F324" s="271"/>
    </row>
    <row r="325" spans="1:6" x14ac:dyDescent="0.2">
      <c r="A325" s="261" t="s">
        <v>1491</v>
      </c>
      <c r="B325" s="261" t="s">
        <v>1492</v>
      </c>
      <c r="D325" s="253">
        <v>3517481.69</v>
      </c>
      <c r="E325" s="253">
        <v>358119.61</v>
      </c>
      <c r="F325" s="253">
        <v>3159362.08</v>
      </c>
    </row>
    <row r="326" spans="1:6" x14ac:dyDescent="0.2">
      <c r="A326" s="261" t="s">
        <v>1493</v>
      </c>
      <c r="B326" s="261" t="s">
        <v>1494</v>
      </c>
      <c r="D326" s="253">
        <v>7003783.2300000004</v>
      </c>
      <c r="E326" s="253">
        <v>1710659.21</v>
      </c>
      <c r="F326" s="253">
        <v>5293124.0199999996</v>
      </c>
    </row>
    <row r="327" spans="1:6" x14ac:dyDescent="0.2">
      <c r="A327" s="261" t="s">
        <v>1495</v>
      </c>
      <c r="B327" s="261" t="s">
        <v>1496</v>
      </c>
      <c r="D327" s="253">
        <v>502646.19</v>
      </c>
      <c r="E327" s="253">
        <v>124820.66</v>
      </c>
      <c r="F327" s="253">
        <v>377825.53</v>
      </c>
    </row>
    <row r="328" spans="1:6" x14ac:dyDescent="0.2">
      <c r="A328" s="261" t="s">
        <v>1497</v>
      </c>
      <c r="B328" s="261" t="s">
        <v>1498</v>
      </c>
      <c r="D328" s="253">
        <v>193160.33</v>
      </c>
      <c r="F328" s="253">
        <v>193160.33</v>
      </c>
    </row>
    <row r="329" spans="1:6" x14ac:dyDescent="0.2">
      <c r="A329" s="261" t="s">
        <v>1499</v>
      </c>
      <c r="B329" s="261" t="s">
        <v>1500</v>
      </c>
      <c r="D329" s="253">
        <v>884366.42</v>
      </c>
      <c r="E329" s="253">
        <v>464398.84</v>
      </c>
      <c r="F329" s="253">
        <v>419967.58</v>
      </c>
    </row>
    <row r="330" spans="1:6" x14ac:dyDescent="0.2">
      <c r="A330" s="261" t="s">
        <v>1501</v>
      </c>
      <c r="B330" s="261" t="s">
        <v>1502</v>
      </c>
      <c r="D330" s="253">
        <v>71125.039999999994</v>
      </c>
      <c r="E330" s="253">
        <v>14288.28</v>
      </c>
      <c r="F330" s="253">
        <v>56836.76</v>
      </c>
    </row>
    <row r="331" spans="1:6" x14ac:dyDescent="0.2">
      <c r="A331" s="261" t="s">
        <v>1503</v>
      </c>
      <c r="B331" s="261" t="s">
        <v>1504</v>
      </c>
      <c r="D331" s="253">
        <v>72392.36</v>
      </c>
      <c r="E331" s="253">
        <v>33879.949999999997</v>
      </c>
      <c r="F331" s="253">
        <v>38512.410000000003</v>
      </c>
    </row>
    <row r="332" spans="1:6" x14ac:dyDescent="0.2">
      <c r="A332" s="261" t="s">
        <v>1505</v>
      </c>
      <c r="B332" s="261" t="s">
        <v>1506</v>
      </c>
      <c r="D332" s="253">
        <v>83998.65</v>
      </c>
      <c r="E332" s="253">
        <v>43717.03</v>
      </c>
      <c r="F332" s="253">
        <v>40281.620000000003</v>
      </c>
    </row>
    <row r="333" spans="1:6" x14ac:dyDescent="0.2">
      <c r="A333" s="261" t="s">
        <v>2064</v>
      </c>
      <c r="B333" s="261" t="s">
        <v>2065</v>
      </c>
      <c r="D333" s="253">
        <v>1400</v>
      </c>
      <c r="F333" s="253">
        <v>1400</v>
      </c>
    </row>
    <row r="334" spans="1:6" x14ac:dyDescent="0.2">
      <c r="A334" s="261" t="s">
        <v>2066</v>
      </c>
      <c r="B334" s="261" t="s">
        <v>2067</v>
      </c>
      <c r="D334" s="253">
        <v>4545</v>
      </c>
      <c r="F334" s="253">
        <v>4545</v>
      </c>
    </row>
    <row r="335" spans="1:6" x14ac:dyDescent="0.2">
      <c r="A335" s="261" t="s">
        <v>1507</v>
      </c>
      <c r="B335" s="261" t="s">
        <v>1508</v>
      </c>
      <c r="D335" s="253">
        <v>123141.2</v>
      </c>
      <c r="E335" s="253">
        <v>13068.14</v>
      </c>
      <c r="F335" s="253">
        <v>110073.06</v>
      </c>
    </row>
    <row r="336" spans="1:6" x14ac:dyDescent="0.2">
      <c r="C336" s="272" t="s">
        <v>1161</v>
      </c>
      <c r="D336" s="272" t="s">
        <v>1161</v>
      </c>
      <c r="E336" s="272" t="s">
        <v>1161</v>
      </c>
      <c r="F336" s="272" t="s">
        <v>1161</v>
      </c>
    </row>
    <row r="337" spans="1:6" x14ac:dyDescent="0.2">
      <c r="A337" s="269"/>
      <c r="B337" s="270" t="s">
        <v>1509</v>
      </c>
      <c r="C337" s="271"/>
      <c r="D337" s="271">
        <v>12458040.109999999</v>
      </c>
      <c r="E337" s="271">
        <v>2762951.72</v>
      </c>
      <c r="F337" s="271">
        <v>9695088.3900000006</v>
      </c>
    </row>
    <row r="339" spans="1:6" x14ac:dyDescent="0.2">
      <c r="A339" s="269"/>
      <c r="B339" s="270" t="s">
        <v>1510</v>
      </c>
      <c r="C339" s="271"/>
      <c r="D339" s="271"/>
      <c r="E339" s="271"/>
      <c r="F339" s="271"/>
    </row>
    <row r="340" spans="1:6" x14ac:dyDescent="0.2">
      <c r="A340" s="261" t="s">
        <v>1511</v>
      </c>
      <c r="B340" s="261" t="s">
        <v>1512</v>
      </c>
      <c r="D340" s="253">
        <v>405829.8</v>
      </c>
      <c r="E340" s="253">
        <v>48115.69</v>
      </c>
      <c r="F340" s="253">
        <v>357714.11</v>
      </c>
    </row>
    <row r="341" spans="1:6" x14ac:dyDescent="0.2">
      <c r="A341" s="261" t="s">
        <v>1513</v>
      </c>
      <c r="B341" s="261" t="s">
        <v>1514</v>
      </c>
      <c r="D341" s="253">
        <v>216524.94</v>
      </c>
      <c r="E341" s="253">
        <v>19602.099999999999</v>
      </c>
      <c r="F341" s="253">
        <v>196922.84</v>
      </c>
    </row>
    <row r="342" spans="1:6" x14ac:dyDescent="0.2">
      <c r="A342" s="261" t="s">
        <v>1515</v>
      </c>
      <c r="B342" s="261" t="s">
        <v>1516</v>
      </c>
      <c r="D342" s="253">
        <v>85640.219999999899</v>
      </c>
      <c r="E342" s="253">
        <v>6267.8</v>
      </c>
      <c r="F342" s="253">
        <v>79372.4200000001</v>
      </c>
    </row>
    <row r="343" spans="1:6" x14ac:dyDescent="0.2">
      <c r="A343" s="261" t="s">
        <v>1517</v>
      </c>
      <c r="B343" s="261" t="s">
        <v>1518</v>
      </c>
      <c r="D343" s="253">
        <v>133873.22</v>
      </c>
      <c r="E343" s="253">
        <v>11765.37</v>
      </c>
      <c r="F343" s="253">
        <v>122107.85</v>
      </c>
    </row>
    <row r="344" spans="1:6" x14ac:dyDescent="0.2">
      <c r="A344" s="261" t="s">
        <v>1519</v>
      </c>
      <c r="B344" s="261" t="s">
        <v>1520</v>
      </c>
      <c r="D344" s="253">
        <v>102761.93</v>
      </c>
      <c r="E344" s="253">
        <v>20956.95</v>
      </c>
      <c r="F344" s="253">
        <v>81804.98</v>
      </c>
    </row>
    <row r="345" spans="1:6" x14ac:dyDescent="0.2">
      <c r="A345" s="261" t="s">
        <v>1521</v>
      </c>
      <c r="B345" s="261" t="s">
        <v>1522</v>
      </c>
      <c r="D345" s="253">
        <v>34368.01</v>
      </c>
      <c r="E345" s="253">
        <v>5314.8</v>
      </c>
      <c r="F345" s="253">
        <v>29053.21</v>
      </c>
    </row>
    <row r="346" spans="1:6" x14ac:dyDescent="0.2">
      <c r="A346" s="261" t="s">
        <v>1523</v>
      </c>
      <c r="B346" s="261" t="s">
        <v>1524</v>
      </c>
      <c r="D346" s="253">
        <v>213190.67</v>
      </c>
      <c r="E346" s="253">
        <v>25855.99</v>
      </c>
      <c r="F346" s="253">
        <v>187334.68</v>
      </c>
    </row>
    <row r="347" spans="1:6" x14ac:dyDescent="0.2">
      <c r="A347" s="261" t="s">
        <v>1525</v>
      </c>
      <c r="B347" s="261" t="s">
        <v>1526</v>
      </c>
      <c r="D347" s="253">
        <v>176552.18</v>
      </c>
      <c r="E347" s="253">
        <v>51644.13</v>
      </c>
      <c r="F347" s="253">
        <v>124908.05</v>
      </c>
    </row>
    <row r="348" spans="1:6" x14ac:dyDescent="0.2">
      <c r="C348" s="272" t="s">
        <v>1161</v>
      </c>
      <c r="D348" s="272" t="s">
        <v>1161</v>
      </c>
      <c r="E348" s="272" t="s">
        <v>1161</v>
      </c>
      <c r="F348" s="272" t="s">
        <v>1161</v>
      </c>
    </row>
    <row r="349" spans="1:6" x14ac:dyDescent="0.2">
      <c r="A349" s="269"/>
      <c r="B349" s="270" t="s">
        <v>1527</v>
      </c>
      <c r="C349" s="271"/>
      <c r="D349" s="271">
        <v>1368740.97</v>
      </c>
      <c r="E349" s="271">
        <v>189522.83</v>
      </c>
      <c r="F349" s="271">
        <v>1179218.1399999999</v>
      </c>
    </row>
    <row r="351" spans="1:6" x14ac:dyDescent="0.2">
      <c r="A351" s="269"/>
      <c r="B351" s="270" t="s">
        <v>1528</v>
      </c>
      <c r="C351" s="271"/>
      <c r="D351" s="271"/>
      <c r="E351" s="271"/>
      <c r="F351" s="271"/>
    </row>
    <row r="352" spans="1:6" x14ac:dyDescent="0.2">
      <c r="A352" s="261" t="s">
        <v>1529</v>
      </c>
      <c r="B352" s="261" t="s">
        <v>1528</v>
      </c>
      <c r="D352" s="253">
        <v>40079.72</v>
      </c>
      <c r="E352" s="253">
        <v>4045.69</v>
      </c>
      <c r="F352" s="253">
        <v>36034.03</v>
      </c>
    </row>
    <row r="353" spans="1:6" x14ac:dyDescent="0.2">
      <c r="A353" s="261" t="s">
        <v>1530</v>
      </c>
      <c r="B353" s="261" t="s">
        <v>1531</v>
      </c>
      <c r="D353" s="253">
        <v>197096.55</v>
      </c>
      <c r="E353" s="253">
        <v>18247.95</v>
      </c>
      <c r="F353" s="253">
        <v>178848.6</v>
      </c>
    </row>
    <row r="354" spans="1:6" x14ac:dyDescent="0.2">
      <c r="A354" s="261" t="s">
        <v>1532</v>
      </c>
      <c r="B354" s="261" t="s">
        <v>1533</v>
      </c>
      <c r="D354" s="253">
        <v>217881.93</v>
      </c>
      <c r="E354" s="253">
        <v>24613.95</v>
      </c>
      <c r="F354" s="253">
        <v>193267.98</v>
      </c>
    </row>
    <row r="355" spans="1:6" x14ac:dyDescent="0.2">
      <c r="A355" s="261" t="s">
        <v>1534</v>
      </c>
      <c r="B355" s="261" t="s">
        <v>1535</v>
      </c>
      <c r="D355" s="253">
        <v>34577.760000000002</v>
      </c>
      <c r="E355" s="253">
        <v>13376.47</v>
      </c>
      <c r="F355" s="253">
        <v>21201.29</v>
      </c>
    </row>
    <row r="356" spans="1:6" x14ac:dyDescent="0.2">
      <c r="A356" s="261" t="s">
        <v>1536</v>
      </c>
      <c r="B356" s="261" t="s">
        <v>1537</v>
      </c>
      <c r="D356" s="253">
        <v>138982.03</v>
      </c>
      <c r="E356" s="253">
        <v>15090.23</v>
      </c>
      <c r="F356" s="253">
        <v>123891.8</v>
      </c>
    </row>
    <row r="357" spans="1:6" x14ac:dyDescent="0.2">
      <c r="C357" s="272" t="s">
        <v>1161</v>
      </c>
      <c r="D357" s="272" t="s">
        <v>1161</v>
      </c>
      <c r="E357" s="272" t="s">
        <v>1161</v>
      </c>
      <c r="F357" s="272" t="s">
        <v>1161</v>
      </c>
    </row>
    <row r="358" spans="1:6" x14ac:dyDescent="0.2">
      <c r="A358" s="269"/>
      <c r="B358" s="270" t="s">
        <v>1538</v>
      </c>
      <c r="C358" s="271"/>
      <c r="D358" s="271">
        <v>628617.99</v>
      </c>
      <c r="E358" s="271">
        <v>75374.289999999994</v>
      </c>
      <c r="F358" s="271">
        <v>553243.69999999995</v>
      </c>
    </row>
    <row r="360" spans="1:6" x14ac:dyDescent="0.2">
      <c r="A360" s="269"/>
      <c r="B360" s="270" t="s">
        <v>1539</v>
      </c>
      <c r="C360" s="271"/>
      <c r="D360" s="271"/>
      <c r="E360" s="271"/>
      <c r="F360" s="271"/>
    </row>
    <row r="361" spans="1:6" x14ac:dyDescent="0.2">
      <c r="A361" s="261" t="s">
        <v>1540</v>
      </c>
      <c r="B361" s="261" t="s">
        <v>1541</v>
      </c>
      <c r="D361" s="253">
        <v>214545.26</v>
      </c>
      <c r="E361" s="253">
        <v>19080.330000000002</v>
      </c>
      <c r="F361" s="253">
        <v>195464.93</v>
      </c>
    </row>
    <row r="362" spans="1:6" x14ac:dyDescent="0.2">
      <c r="A362" s="261" t="s">
        <v>1542</v>
      </c>
      <c r="B362" s="261" t="s">
        <v>1543</v>
      </c>
      <c r="D362" s="253">
        <v>126517.32</v>
      </c>
      <c r="E362" s="253">
        <v>49348.39</v>
      </c>
      <c r="F362" s="253">
        <v>77168.929999999993</v>
      </c>
    </row>
    <row r="363" spans="1:6" x14ac:dyDescent="0.2">
      <c r="A363" s="261" t="s">
        <v>1544</v>
      </c>
      <c r="B363" s="261" t="s">
        <v>1545</v>
      </c>
      <c r="D363" s="253">
        <v>1461899.8</v>
      </c>
      <c r="E363" s="253">
        <v>377417.22</v>
      </c>
      <c r="F363" s="253">
        <v>1084482.58</v>
      </c>
    </row>
    <row r="364" spans="1:6" x14ac:dyDescent="0.2">
      <c r="A364" s="261" t="s">
        <v>1546</v>
      </c>
      <c r="B364" s="261" t="s">
        <v>1547</v>
      </c>
      <c r="D364" s="253">
        <v>120143.94</v>
      </c>
      <c r="E364" s="253">
        <v>468947.3</v>
      </c>
      <c r="F364" s="253">
        <v>-348803.36</v>
      </c>
    </row>
    <row r="365" spans="1:6" x14ac:dyDescent="0.2">
      <c r="A365" s="261" t="s">
        <v>1548</v>
      </c>
      <c r="B365" s="261" t="s">
        <v>1549</v>
      </c>
      <c r="D365" s="253">
        <v>239899.02</v>
      </c>
      <c r="E365" s="253">
        <v>57441.7</v>
      </c>
      <c r="F365" s="253">
        <v>182457.32</v>
      </c>
    </row>
    <row r="366" spans="1:6" x14ac:dyDescent="0.2">
      <c r="A366" s="261" t="s">
        <v>1550</v>
      </c>
      <c r="B366" s="261" t="s">
        <v>1551</v>
      </c>
      <c r="D366" s="253">
        <v>49935.5</v>
      </c>
      <c r="E366" s="253">
        <v>9655.6200000000008</v>
      </c>
      <c r="F366" s="253">
        <v>40279.879999999997</v>
      </c>
    </row>
    <row r="367" spans="1:6" x14ac:dyDescent="0.2">
      <c r="A367" s="261" t="s">
        <v>1552</v>
      </c>
      <c r="B367" s="261" t="s">
        <v>1553</v>
      </c>
      <c r="D367" s="253">
        <v>0.16</v>
      </c>
      <c r="E367" s="253">
        <v>178367.31</v>
      </c>
      <c r="F367" s="253">
        <v>-178367.15</v>
      </c>
    </row>
    <row r="368" spans="1:6" x14ac:dyDescent="0.2">
      <c r="C368" s="272" t="s">
        <v>1161</v>
      </c>
      <c r="D368" s="272" t="s">
        <v>1161</v>
      </c>
      <c r="E368" s="272" t="s">
        <v>1161</v>
      </c>
      <c r="F368" s="272" t="s">
        <v>1161</v>
      </c>
    </row>
    <row r="369" spans="1:6" x14ac:dyDescent="0.2">
      <c r="A369" s="269"/>
      <c r="B369" s="270" t="s">
        <v>1554</v>
      </c>
      <c r="C369" s="271"/>
      <c r="D369" s="271">
        <v>2212941</v>
      </c>
      <c r="E369" s="271">
        <v>1160257.8700000001</v>
      </c>
      <c r="F369" s="271">
        <v>1052683.1299999999</v>
      </c>
    </row>
    <row r="371" spans="1:6" x14ac:dyDescent="0.2">
      <c r="A371" s="269"/>
      <c r="B371" s="270" t="s">
        <v>1555</v>
      </c>
      <c r="C371" s="271"/>
      <c r="D371" s="271"/>
      <c r="E371" s="271"/>
      <c r="F371" s="271"/>
    </row>
    <row r="372" spans="1:6" x14ac:dyDescent="0.2">
      <c r="A372" s="261" t="s">
        <v>1556</v>
      </c>
      <c r="B372" s="261" t="s">
        <v>1555</v>
      </c>
      <c r="D372" s="253">
        <v>247276.26</v>
      </c>
      <c r="E372" s="253">
        <v>35098.49</v>
      </c>
      <c r="F372" s="253">
        <v>212177.77</v>
      </c>
    </row>
    <row r="373" spans="1:6" x14ac:dyDescent="0.2">
      <c r="A373" s="261" t="s">
        <v>1557</v>
      </c>
      <c r="B373" s="261" t="s">
        <v>1558</v>
      </c>
      <c r="D373" s="253">
        <v>9122.7199999999993</v>
      </c>
      <c r="E373" s="253">
        <v>9730.08</v>
      </c>
      <c r="F373" s="253">
        <v>-607.36</v>
      </c>
    </row>
    <row r="374" spans="1:6" x14ac:dyDescent="0.2">
      <c r="A374" s="261" t="s">
        <v>1559</v>
      </c>
      <c r="B374" s="261" t="s">
        <v>1560</v>
      </c>
      <c r="D374" s="253">
        <v>234708.96</v>
      </c>
      <c r="E374" s="253">
        <v>70879.740000000005</v>
      </c>
      <c r="F374" s="253">
        <v>163829.22</v>
      </c>
    </row>
    <row r="375" spans="1:6" x14ac:dyDescent="0.2">
      <c r="A375" s="261" t="s">
        <v>1561</v>
      </c>
      <c r="B375" s="261" t="s">
        <v>1562</v>
      </c>
      <c r="D375" s="253">
        <v>532889.80000000005</v>
      </c>
      <c r="E375" s="253">
        <v>153074.75</v>
      </c>
      <c r="F375" s="253">
        <v>379815.05</v>
      </c>
    </row>
    <row r="376" spans="1:6" x14ac:dyDescent="0.2">
      <c r="A376" s="261" t="s">
        <v>1563</v>
      </c>
      <c r="B376" s="261" t="s">
        <v>1564</v>
      </c>
      <c r="D376" s="253">
        <v>10166.030000000001</v>
      </c>
      <c r="E376" s="253">
        <v>2750.29</v>
      </c>
      <c r="F376" s="253">
        <v>7415.74</v>
      </c>
    </row>
    <row r="377" spans="1:6" x14ac:dyDescent="0.2">
      <c r="A377" s="261" t="s">
        <v>1565</v>
      </c>
      <c r="B377" s="261" t="s">
        <v>1566</v>
      </c>
      <c r="D377" s="253">
        <v>214411.96</v>
      </c>
      <c r="E377" s="253">
        <v>214411.96</v>
      </c>
    </row>
    <row r="378" spans="1:6" x14ac:dyDescent="0.2">
      <c r="A378" s="261" t="s">
        <v>1567</v>
      </c>
      <c r="B378" s="261" t="s">
        <v>1568</v>
      </c>
      <c r="D378" s="253">
        <v>12161.4</v>
      </c>
      <c r="F378" s="253">
        <v>12161.4</v>
      </c>
    </row>
    <row r="379" spans="1:6" x14ac:dyDescent="0.2">
      <c r="A379" s="261" t="s">
        <v>1569</v>
      </c>
      <c r="B379" s="261" t="s">
        <v>1555</v>
      </c>
      <c r="D379" s="253">
        <v>10245.879999999999</v>
      </c>
      <c r="F379" s="253">
        <v>10245.879999999999</v>
      </c>
    </row>
    <row r="380" spans="1:6" x14ac:dyDescent="0.2">
      <c r="C380" s="272" t="s">
        <v>1161</v>
      </c>
      <c r="D380" s="272" t="s">
        <v>1161</v>
      </c>
      <c r="E380" s="272" t="s">
        <v>1161</v>
      </c>
      <c r="F380" s="272" t="s">
        <v>1161</v>
      </c>
    </row>
    <row r="381" spans="1:6" x14ac:dyDescent="0.2">
      <c r="A381" s="269"/>
      <c r="B381" s="270" t="s">
        <v>1570</v>
      </c>
      <c r="C381" s="271"/>
      <c r="D381" s="271">
        <v>1270983.01</v>
      </c>
      <c r="E381" s="271">
        <v>485945.31</v>
      </c>
      <c r="F381" s="271">
        <v>785037.7</v>
      </c>
    </row>
    <row r="383" spans="1:6" x14ac:dyDescent="0.2">
      <c r="A383" s="269"/>
      <c r="B383" s="270" t="s">
        <v>1571</v>
      </c>
      <c r="C383" s="271"/>
      <c r="D383" s="271"/>
      <c r="E383" s="271"/>
      <c r="F383" s="271"/>
    </row>
    <row r="384" spans="1:6" x14ac:dyDescent="0.2">
      <c r="A384" s="261" t="s">
        <v>1572</v>
      </c>
      <c r="B384" s="261" t="s">
        <v>1573</v>
      </c>
      <c r="D384" s="253">
        <v>90097.37</v>
      </c>
      <c r="E384" s="253">
        <v>9961.69</v>
      </c>
      <c r="F384" s="253">
        <v>80135.679999999993</v>
      </c>
    </row>
    <row r="385" spans="1:6" x14ac:dyDescent="0.2">
      <c r="A385" s="261" t="s">
        <v>2068</v>
      </c>
      <c r="B385" s="261" t="s">
        <v>2069</v>
      </c>
      <c r="D385" s="253">
        <v>22290</v>
      </c>
      <c r="E385" s="253">
        <v>5950</v>
      </c>
      <c r="F385" s="253">
        <v>16340</v>
      </c>
    </row>
    <row r="386" spans="1:6" x14ac:dyDescent="0.2">
      <c r="A386" s="261" t="s">
        <v>2070</v>
      </c>
      <c r="B386" s="261" t="s">
        <v>2071</v>
      </c>
      <c r="D386" s="253">
        <v>22633.91</v>
      </c>
      <c r="F386" s="253">
        <v>22633.91</v>
      </c>
    </row>
    <row r="387" spans="1:6" x14ac:dyDescent="0.2">
      <c r="C387" s="272" t="s">
        <v>1161</v>
      </c>
      <c r="D387" s="272" t="s">
        <v>1161</v>
      </c>
      <c r="E387" s="272" t="s">
        <v>1161</v>
      </c>
      <c r="F387" s="272" t="s">
        <v>1161</v>
      </c>
    </row>
    <row r="388" spans="1:6" x14ac:dyDescent="0.2">
      <c r="A388" s="269"/>
      <c r="B388" s="270" t="s">
        <v>1574</v>
      </c>
      <c r="C388" s="271"/>
      <c r="D388" s="271">
        <v>135021.28</v>
      </c>
      <c r="E388" s="271">
        <v>15911.69</v>
      </c>
      <c r="F388" s="271">
        <v>119109.59</v>
      </c>
    </row>
    <row r="390" spans="1:6" x14ac:dyDescent="0.2">
      <c r="A390" s="269"/>
      <c r="B390" s="270" t="s">
        <v>1575</v>
      </c>
      <c r="C390" s="271"/>
      <c r="D390" s="271"/>
      <c r="E390" s="271"/>
      <c r="F390" s="271"/>
    </row>
    <row r="391" spans="1:6" x14ac:dyDescent="0.2">
      <c r="A391" s="261" t="s">
        <v>1576</v>
      </c>
      <c r="B391" s="261" t="s">
        <v>1577</v>
      </c>
      <c r="D391" s="253">
        <v>4376.92</v>
      </c>
      <c r="E391" s="253">
        <v>1166.4100000000001</v>
      </c>
      <c r="F391" s="253">
        <v>3210.51</v>
      </c>
    </row>
    <row r="392" spans="1:6" x14ac:dyDescent="0.2">
      <c r="A392" s="261" t="s">
        <v>1578</v>
      </c>
      <c r="B392" s="261" t="s">
        <v>1579</v>
      </c>
      <c r="D392" s="253">
        <v>62912.87</v>
      </c>
      <c r="E392" s="253">
        <v>1180.1199999999999</v>
      </c>
      <c r="F392" s="253">
        <v>61732.75</v>
      </c>
    </row>
    <row r="393" spans="1:6" x14ac:dyDescent="0.2">
      <c r="A393" s="261" t="s">
        <v>1580</v>
      </c>
      <c r="B393" s="261" t="s">
        <v>1581</v>
      </c>
      <c r="D393" s="253">
        <v>7459.54</v>
      </c>
      <c r="E393" s="253">
        <v>1135.8699999999999</v>
      </c>
      <c r="F393" s="253">
        <v>6323.67</v>
      </c>
    </row>
    <row r="394" spans="1:6" x14ac:dyDescent="0.2">
      <c r="C394" s="272" t="s">
        <v>1161</v>
      </c>
      <c r="D394" s="272" t="s">
        <v>1161</v>
      </c>
      <c r="E394" s="272" t="s">
        <v>1161</v>
      </c>
      <c r="F394" s="272" t="s">
        <v>1161</v>
      </c>
    </row>
    <row r="395" spans="1:6" x14ac:dyDescent="0.2">
      <c r="A395" s="269"/>
      <c r="B395" s="270" t="s">
        <v>1582</v>
      </c>
      <c r="C395" s="271"/>
      <c r="D395" s="271">
        <v>74749.33</v>
      </c>
      <c r="E395" s="271">
        <v>3482.4</v>
      </c>
      <c r="F395" s="271">
        <v>71266.929999999993</v>
      </c>
    </row>
    <row r="397" spans="1:6" x14ac:dyDescent="0.2">
      <c r="A397" s="269"/>
      <c r="B397" s="270" t="s">
        <v>1583</v>
      </c>
      <c r="C397" s="271"/>
      <c r="D397" s="271"/>
      <c r="E397" s="271"/>
      <c r="F397" s="271"/>
    </row>
    <row r="398" spans="1:6" x14ac:dyDescent="0.2">
      <c r="A398" s="261" t="s">
        <v>1584</v>
      </c>
      <c r="B398" s="261" t="s">
        <v>1585</v>
      </c>
      <c r="D398" s="253">
        <v>131619.72</v>
      </c>
      <c r="E398" s="253">
        <v>3223.6</v>
      </c>
      <c r="F398" s="253">
        <v>128396.12</v>
      </c>
    </row>
    <row r="399" spans="1:6" x14ac:dyDescent="0.2">
      <c r="A399" s="261" t="s">
        <v>1586</v>
      </c>
      <c r="B399" s="261" t="s">
        <v>1587</v>
      </c>
      <c r="D399" s="253">
        <v>26241.599999999999</v>
      </c>
      <c r="E399" s="253">
        <v>9990.57</v>
      </c>
      <c r="F399" s="253">
        <v>16251.03</v>
      </c>
    </row>
    <row r="400" spans="1:6" x14ac:dyDescent="0.2">
      <c r="A400" s="261" t="s">
        <v>1588</v>
      </c>
      <c r="B400" s="261" t="s">
        <v>1589</v>
      </c>
      <c r="D400" s="253">
        <v>16341.52</v>
      </c>
      <c r="E400" s="253">
        <v>2092.42</v>
      </c>
      <c r="F400" s="253">
        <v>14249.1</v>
      </c>
    </row>
    <row r="401" spans="1:6" x14ac:dyDescent="0.2">
      <c r="A401" s="261" t="s">
        <v>1590</v>
      </c>
      <c r="B401" s="261" t="s">
        <v>1591</v>
      </c>
      <c r="D401" s="253">
        <v>93931.15</v>
      </c>
      <c r="E401" s="253">
        <v>29917.89</v>
      </c>
      <c r="F401" s="253">
        <v>64013.26</v>
      </c>
    </row>
    <row r="402" spans="1:6" x14ac:dyDescent="0.2">
      <c r="A402" s="261" t="s">
        <v>1592</v>
      </c>
      <c r="B402" s="261" t="s">
        <v>1593</v>
      </c>
      <c r="D402" s="253">
        <v>5009.04</v>
      </c>
      <c r="E402" s="253">
        <v>371.44</v>
      </c>
      <c r="F402" s="253">
        <v>4637.6000000000004</v>
      </c>
    </row>
    <row r="403" spans="1:6" x14ac:dyDescent="0.2">
      <c r="A403" s="261" t="s">
        <v>1594</v>
      </c>
      <c r="B403" s="261" t="s">
        <v>1595</v>
      </c>
      <c r="D403" s="253">
        <v>182476.23</v>
      </c>
      <c r="E403" s="253">
        <v>30268.14</v>
      </c>
      <c r="F403" s="253">
        <v>152208.09</v>
      </c>
    </row>
    <row r="404" spans="1:6" x14ac:dyDescent="0.2">
      <c r="C404" s="272" t="s">
        <v>1161</v>
      </c>
      <c r="D404" s="272" t="s">
        <v>1161</v>
      </c>
      <c r="E404" s="272" t="s">
        <v>1161</v>
      </c>
      <c r="F404" s="272" t="s">
        <v>1161</v>
      </c>
    </row>
    <row r="405" spans="1:6" x14ac:dyDescent="0.2">
      <c r="A405" s="269"/>
      <c r="B405" s="270" t="s">
        <v>1596</v>
      </c>
      <c r="C405" s="271"/>
      <c r="D405" s="271">
        <v>455619.26</v>
      </c>
      <c r="E405" s="271">
        <v>75864.06</v>
      </c>
      <c r="F405" s="271">
        <v>379755.2</v>
      </c>
    </row>
    <row r="407" spans="1:6" x14ac:dyDescent="0.2">
      <c r="A407" s="269"/>
      <c r="B407" s="270" t="s">
        <v>1597</v>
      </c>
      <c r="C407" s="271"/>
      <c r="D407" s="271"/>
      <c r="E407" s="271"/>
      <c r="F407" s="271"/>
    </row>
    <row r="408" spans="1:6" x14ac:dyDescent="0.2">
      <c r="A408" s="261" t="s">
        <v>1598</v>
      </c>
      <c r="B408" s="261" t="s">
        <v>1599</v>
      </c>
      <c r="D408" s="253">
        <v>7394.93</v>
      </c>
      <c r="E408" s="253">
        <v>366.41</v>
      </c>
      <c r="F408" s="253">
        <v>7028.52</v>
      </c>
    </row>
    <row r="409" spans="1:6" x14ac:dyDescent="0.2">
      <c r="A409" s="261" t="s">
        <v>1600</v>
      </c>
      <c r="B409" s="261" t="s">
        <v>301</v>
      </c>
      <c r="D409" s="253">
        <v>245559</v>
      </c>
      <c r="F409" s="253">
        <v>245559</v>
      </c>
    </row>
    <row r="410" spans="1:6" x14ac:dyDescent="0.2">
      <c r="A410" s="261" t="s">
        <v>1601</v>
      </c>
      <c r="B410" s="261" t="s">
        <v>1602</v>
      </c>
      <c r="D410" s="253">
        <v>809724.11</v>
      </c>
      <c r="E410" s="253">
        <v>412142.71</v>
      </c>
      <c r="F410" s="253">
        <v>397581.4</v>
      </c>
    </row>
    <row r="411" spans="1:6" x14ac:dyDescent="0.2">
      <c r="C411" s="272" t="s">
        <v>1161</v>
      </c>
      <c r="D411" s="272" t="s">
        <v>1161</v>
      </c>
      <c r="E411" s="272" t="s">
        <v>1161</v>
      </c>
      <c r="F411" s="272" t="s">
        <v>1161</v>
      </c>
    </row>
    <row r="412" spans="1:6" x14ac:dyDescent="0.2">
      <c r="A412" s="269"/>
      <c r="B412" s="270" t="s">
        <v>1603</v>
      </c>
      <c r="C412" s="271"/>
      <c r="D412" s="271">
        <v>1062678.04</v>
      </c>
      <c r="E412" s="271">
        <v>412509.12</v>
      </c>
      <c r="F412" s="271">
        <v>650168.92000000004</v>
      </c>
    </row>
    <row r="414" spans="1:6" x14ac:dyDescent="0.2">
      <c r="A414" s="269"/>
      <c r="B414" s="270" t="s">
        <v>1604</v>
      </c>
      <c r="C414" s="271"/>
      <c r="D414" s="271"/>
      <c r="E414" s="271"/>
      <c r="F414" s="271"/>
    </row>
    <row r="415" spans="1:6" x14ac:dyDescent="0.2">
      <c r="A415" s="261" t="s">
        <v>1605</v>
      </c>
      <c r="B415" s="261" t="s">
        <v>1606</v>
      </c>
      <c r="D415" s="253">
        <v>808654.58</v>
      </c>
      <c r="E415" s="253">
        <v>128105.79</v>
      </c>
      <c r="F415" s="253">
        <v>680548.79</v>
      </c>
    </row>
    <row r="416" spans="1:6" x14ac:dyDescent="0.2">
      <c r="A416" s="261" t="s">
        <v>1607</v>
      </c>
      <c r="B416" s="261" t="s">
        <v>1608</v>
      </c>
      <c r="D416" s="253">
        <v>233495</v>
      </c>
      <c r="E416" s="253">
        <v>25201</v>
      </c>
      <c r="F416" s="253">
        <v>208294</v>
      </c>
    </row>
    <row r="417" spans="1:6" x14ac:dyDescent="0.2">
      <c r="A417" s="261" t="s">
        <v>1609</v>
      </c>
      <c r="B417" s="261" t="s">
        <v>1610</v>
      </c>
      <c r="D417" s="253">
        <v>22344</v>
      </c>
      <c r="F417" s="253">
        <v>22344</v>
      </c>
    </row>
    <row r="418" spans="1:6" x14ac:dyDescent="0.2">
      <c r="A418" s="261" t="s">
        <v>1611</v>
      </c>
      <c r="B418" s="261" t="s">
        <v>1612</v>
      </c>
      <c r="D418" s="253">
        <v>444486.77</v>
      </c>
      <c r="E418" s="253">
        <v>232297.12</v>
      </c>
      <c r="F418" s="253">
        <v>212189.65</v>
      </c>
    </row>
    <row r="419" spans="1:6" x14ac:dyDescent="0.2">
      <c r="A419" s="261" t="s">
        <v>1613</v>
      </c>
      <c r="B419" s="261" t="s">
        <v>1614</v>
      </c>
      <c r="D419" s="253">
        <v>763677.1</v>
      </c>
      <c r="E419" s="253">
        <v>386141.04</v>
      </c>
      <c r="F419" s="253">
        <v>377536.06</v>
      </c>
    </row>
    <row r="420" spans="1:6" x14ac:dyDescent="0.2">
      <c r="A420" s="261" t="s">
        <v>1615</v>
      </c>
      <c r="B420" s="261" t="s">
        <v>1616</v>
      </c>
      <c r="D420" s="253">
        <v>5566077.6799999997</v>
      </c>
      <c r="E420" s="253">
        <v>2599233.73</v>
      </c>
      <c r="F420" s="253">
        <v>2966843.95</v>
      </c>
    </row>
    <row r="421" spans="1:6" x14ac:dyDescent="0.2">
      <c r="C421" s="272" t="s">
        <v>1161</v>
      </c>
      <c r="D421" s="272" t="s">
        <v>1161</v>
      </c>
      <c r="E421" s="272" t="s">
        <v>1161</v>
      </c>
      <c r="F421" s="272" t="s">
        <v>1161</v>
      </c>
    </row>
    <row r="422" spans="1:6" x14ac:dyDescent="0.2">
      <c r="A422" s="269"/>
      <c r="B422" s="270" t="s">
        <v>1604</v>
      </c>
      <c r="C422" s="271"/>
      <c r="D422" s="271">
        <v>7838735.1299999999</v>
      </c>
      <c r="E422" s="271">
        <v>3370978.68</v>
      </c>
      <c r="F422" s="271">
        <v>4467756.45</v>
      </c>
    </row>
    <row r="424" spans="1:6" x14ac:dyDescent="0.2">
      <c r="A424" s="269"/>
      <c r="B424" s="270" t="s">
        <v>1617</v>
      </c>
      <c r="C424" s="271"/>
      <c r="D424" s="271"/>
      <c r="E424" s="271"/>
      <c r="F424" s="271"/>
    </row>
    <row r="425" spans="1:6" x14ac:dyDescent="0.2">
      <c r="A425" s="261" t="s">
        <v>1618</v>
      </c>
      <c r="B425" s="261" t="s">
        <v>1617</v>
      </c>
      <c r="D425" s="253">
        <v>34787.35</v>
      </c>
      <c r="E425" s="253">
        <v>19076.919999999998</v>
      </c>
      <c r="F425" s="253">
        <v>15710.43</v>
      </c>
    </row>
    <row r="426" spans="1:6" x14ac:dyDescent="0.2">
      <c r="A426" s="261" t="s">
        <v>1619</v>
      </c>
      <c r="B426" s="261" t="s">
        <v>1620</v>
      </c>
      <c r="D426" s="253">
        <v>107032.99</v>
      </c>
      <c r="E426" s="253">
        <v>54012.639999999999</v>
      </c>
      <c r="F426" s="253">
        <v>53020.35</v>
      </c>
    </row>
    <row r="427" spans="1:6" x14ac:dyDescent="0.2">
      <c r="A427" s="261" t="s">
        <v>1621</v>
      </c>
      <c r="B427" s="261" t="s">
        <v>1622</v>
      </c>
      <c r="D427" s="253">
        <v>43166.02</v>
      </c>
      <c r="F427" s="253">
        <v>43166.02</v>
      </c>
    </row>
    <row r="428" spans="1:6" x14ac:dyDescent="0.2">
      <c r="A428" s="261" t="s">
        <v>1623</v>
      </c>
      <c r="B428" s="261" t="s">
        <v>1624</v>
      </c>
      <c r="D428" s="253">
        <v>133900.76</v>
      </c>
      <c r="E428" s="253">
        <v>60616.23</v>
      </c>
      <c r="F428" s="253">
        <v>73284.53</v>
      </c>
    </row>
    <row r="429" spans="1:6" x14ac:dyDescent="0.2">
      <c r="A429" s="261" t="s">
        <v>1625</v>
      </c>
      <c r="B429" s="261" t="s">
        <v>1626</v>
      </c>
      <c r="D429" s="253">
        <v>167814.22</v>
      </c>
      <c r="E429" s="253">
        <v>112290.76</v>
      </c>
      <c r="F429" s="253">
        <v>55523.46</v>
      </c>
    </row>
    <row r="430" spans="1:6" x14ac:dyDescent="0.2">
      <c r="A430" s="261" t="s">
        <v>1627</v>
      </c>
      <c r="B430" s="261" t="s">
        <v>1628</v>
      </c>
      <c r="D430" s="253">
        <v>738.83</v>
      </c>
      <c r="E430" s="253">
        <v>965.22</v>
      </c>
      <c r="F430" s="253">
        <v>-226.39</v>
      </c>
    </row>
    <row r="431" spans="1:6" x14ac:dyDescent="0.2">
      <c r="C431" s="272" t="s">
        <v>1161</v>
      </c>
      <c r="D431" s="272" t="s">
        <v>1161</v>
      </c>
      <c r="E431" s="272" t="s">
        <v>1161</v>
      </c>
      <c r="F431" s="272" t="s">
        <v>1161</v>
      </c>
    </row>
    <row r="432" spans="1:6" x14ac:dyDescent="0.2">
      <c r="A432" s="269"/>
      <c r="B432" s="270" t="s">
        <v>1629</v>
      </c>
      <c r="C432" s="271"/>
      <c r="D432" s="271">
        <v>487440.17</v>
      </c>
      <c r="E432" s="271">
        <v>246961.77</v>
      </c>
      <c r="F432" s="271">
        <v>240478.4</v>
      </c>
    </row>
    <row r="434" spans="1:6" x14ac:dyDescent="0.2">
      <c r="A434" s="269"/>
      <c r="B434" s="270" t="s">
        <v>1630</v>
      </c>
      <c r="C434" s="271"/>
      <c r="D434" s="271"/>
      <c r="E434" s="271"/>
      <c r="F434" s="271"/>
    </row>
    <row r="435" spans="1:6" x14ac:dyDescent="0.2">
      <c r="A435" s="261" t="s">
        <v>1631</v>
      </c>
      <c r="B435" s="261" t="s">
        <v>1632</v>
      </c>
      <c r="D435" s="253">
        <v>404480.58</v>
      </c>
      <c r="E435" s="253">
        <v>24507.65</v>
      </c>
      <c r="F435" s="253">
        <v>379972.93</v>
      </c>
    </row>
    <row r="436" spans="1:6" x14ac:dyDescent="0.2">
      <c r="C436" s="272" t="s">
        <v>1161</v>
      </c>
      <c r="D436" s="272" t="s">
        <v>1161</v>
      </c>
      <c r="E436" s="272" t="s">
        <v>1161</v>
      </c>
      <c r="F436" s="272" t="s">
        <v>1161</v>
      </c>
    </row>
    <row r="437" spans="1:6" x14ac:dyDescent="0.2">
      <c r="A437" s="269"/>
      <c r="B437" s="270" t="s">
        <v>1633</v>
      </c>
      <c r="C437" s="271"/>
      <c r="D437" s="271">
        <v>404480.58</v>
      </c>
      <c r="E437" s="271">
        <v>24507.65</v>
      </c>
      <c r="F437" s="271">
        <v>379972.93</v>
      </c>
    </row>
    <row r="439" spans="1:6" x14ac:dyDescent="0.2">
      <c r="A439" s="269"/>
      <c r="B439" s="270" t="s">
        <v>1634</v>
      </c>
      <c r="C439" s="271"/>
      <c r="D439" s="271"/>
      <c r="E439" s="271"/>
      <c r="F439" s="271"/>
    </row>
    <row r="440" spans="1:6" x14ac:dyDescent="0.2">
      <c r="A440" s="261" t="s">
        <v>1635</v>
      </c>
      <c r="B440" s="261" t="s">
        <v>1636</v>
      </c>
      <c r="D440" s="253">
        <v>11568.53</v>
      </c>
      <c r="E440" s="253">
        <v>1528.6</v>
      </c>
      <c r="F440" s="253">
        <v>10039.93</v>
      </c>
    </row>
    <row r="441" spans="1:6" x14ac:dyDescent="0.2">
      <c r="A441" s="261" t="s">
        <v>1637</v>
      </c>
      <c r="B441" s="261" t="s">
        <v>1638</v>
      </c>
      <c r="D441" s="253">
        <v>53428</v>
      </c>
      <c r="F441" s="253">
        <v>53428</v>
      </c>
    </row>
    <row r="442" spans="1:6" x14ac:dyDescent="0.2">
      <c r="A442" s="261" t="s">
        <v>1639</v>
      </c>
      <c r="B442" s="261" t="s">
        <v>1640</v>
      </c>
      <c r="D442" s="253">
        <v>132848.04</v>
      </c>
      <c r="F442" s="253">
        <v>132848.04</v>
      </c>
    </row>
    <row r="443" spans="1:6" x14ac:dyDescent="0.2">
      <c r="A443" s="261" t="s">
        <v>1641</v>
      </c>
      <c r="B443" s="261" t="s">
        <v>1642</v>
      </c>
      <c r="D443" s="253">
        <v>27064</v>
      </c>
      <c r="F443" s="253">
        <v>27064</v>
      </c>
    </row>
    <row r="444" spans="1:6" x14ac:dyDescent="0.2">
      <c r="A444" s="261" t="s">
        <v>1643</v>
      </c>
      <c r="B444" s="261" t="s">
        <v>1644</v>
      </c>
      <c r="D444" s="253">
        <v>172141</v>
      </c>
      <c r="F444" s="253">
        <v>172141</v>
      </c>
    </row>
    <row r="445" spans="1:6" x14ac:dyDescent="0.2">
      <c r="A445" s="261" t="s">
        <v>1645</v>
      </c>
      <c r="B445" s="261" t="s">
        <v>1646</v>
      </c>
      <c r="D445" s="253">
        <v>1196</v>
      </c>
      <c r="F445" s="253">
        <v>1196</v>
      </c>
    </row>
    <row r="446" spans="1:6" x14ac:dyDescent="0.2">
      <c r="A446" s="261" t="s">
        <v>1647</v>
      </c>
      <c r="B446" s="261" t="s">
        <v>1648</v>
      </c>
      <c r="D446" s="253">
        <v>47775</v>
      </c>
      <c r="F446" s="253">
        <v>47775</v>
      </c>
    </row>
    <row r="447" spans="1:6" x14ac:dyDescent="0.2">
      <c r="A447" s="261" t="s">
        <v>1649</v>
      </c>
      <c r="B447" s="261" t="s">
        <v>1650</v>
      </c>
      <c r="D447" s="253">
        <v>7227</v>
      </c>
      <c r="F447" s="253">
        <v>7227</v>
      </c>
    </row>
    <row r="448" spans="1:6" x14ac:dyDescent="0.2">
      <c r="A448" s="261" t="s">
        <v>1651</v>
      </c>
      <c r="B448" s="261" t="s">
        <v>1652</v>
      </c>
      <c r="D448" s="253">
        <v>3517</v>
      </c>
      <c r="F448" s="253">
        <v>3517</v>
      </c>
    </row>
    <row r="449" spans="1:6" x14ac:dyDescent="0.2">
      <c r="A449" s="261" t="s">
        <v>1653</v>
      </c>
      <c r="B449" s="261" t="s">
        <v>1654</v>
      </c>
      <c r="D449" s="253">
        <v>6777</v>
      </c>
      <c r="F449" s="253">
        <v>6777</v>
      </c>
    </row>
    <row r="450" spans="1:6" x14ac:dyDescent="0.2">
      <c r="A450" s="261" t="s">
        <v>1655</v>
      </c>
      <c r="B450" s="261" t="s">
        <v>1656</v>
      </c>
      <c r="D450" s="253">
        <v>18360</v>
      </c>
      <c r="F450" s="253">
        <v>18360</v>
      </c>
    </row>
    <row r="451" spans="1:6" x14ac:dyDescent="0.2">
      <c r="A451" s="261" t="s">
        <v>1657</v>
      </c>
      <c r="B451" s="261" t="s">
        <v>1658</v>
      </c>
      <c r="D451" s="253">
        <v>2001</v>
      </c>
      <c r="E451" s="253">
        <v>850</v>
      </c>
      <c r="F451" s="253">
        <v>1151</v>
      </c>
    </row>
    <row r="452" spans="1:6" x14ac:dyDescent="0.2">
      <c r="C452" s="272" t="s">
        <v>1161</v>
      </c>
      <c r="D452" s="272" t="s">
        <v>1161</v>
      </c>
      <c r="E452" s="272" t="s">
        <v>1161</v>
      </c>
      <c r="F452" s="272" t="s">
        <v>1161</v>
      </c>
    </row>
    <row r="453" spans="1:6" x14ac:dyDescent="0.2">
      <c r="A453" s="269"/>
      <c r="B453" s="270" t="s">
        <v>1659</v>
      </c>
      <c r="C453" s="271"/>
      <c r="D453" s="271">
        <v>483902.57</v>
      </c>
      <c r="E453" s="271">
        <v>2378.6</v>
      </c>
      <c r="F453" s="271">
        <v>481523.97</v>
      </c>
    </row>
    <row r="455" spans="1:6" x14ac:dyDescent="0.2">
      <c r="A455" s="269"/>
      <c r="B455" s="270" t="s">
        <v>1660</v>
      </c>
      <c r="C455" s="271"/>
      <c r="D455" s="271"/>
      <c r="E455" s="271"/>
      <c r="F455" s="271"/>
    </row>
    <row r="456" spans="1:6" x14ac:dyDescent="0.2">
      <c r="A456" s="261" t="s">
        <v>1661</v>
      </c>
      <c r="B456" s="261" t="s">
        <v>1662</v>
      </c>
      <c r="D456" s="253">
        <v>1572.95</v>
      </c>
      <c r="E456" s="253">
        <v>114.44</v>
      </c>
      <c r="F456" s="253">
        <v>1458.51</v>
      </c>
    </row>
    <row r="457" spans="1:6" x14ac:dyDescent="0.2">
      <c r="A457" s="261" t="s">
        <v>1663</v>
      </c>
      <c r="B457" s="261" t="s">
        <v>1664</v>
      </c>
      <c r="D457" s="253">
        <v>15351.56</v>
      </c>
      <c r="E457" s="253">
        <v>324.29000000000002</v>
      </c>
      <c r="F457" s="253">
        <v>15027.27</v>
      </c>
    </row>
    <row r="458" spans="1:6" x14ac:dyDescent="0.2">
      <c r="A458" s="261" t="s">
        <v>1665</v>
      </c>
      <c r="B458" s="261" t="s">
        <v>1666</v>
      </c>
      <c r="D458" s="253">
        <v>3806.56</v>
      </c>
      <c r="E458" s="253">
        <v>633.27</v>
      </c>
      <c r="F458" s="253">
        <v>3173.29</v>
      </c>
    </row>
    <row r="459" spans="1:6" x14ac:dyDescent="0.2">
      <c r="A459" s="261" t="s">
        <v>1667</v>
      </c>
      <c r="B459" s="261" t="s">
        <v>1668</v>
      </c>
      <c r="D459" s="253">
        <v>22853.53</v>
      </c>
      <c r="E459" s="253">
        <v>1883</v>
      </c>
      <c r="F459" s="253">
        <v>20970.53</v>
      </c>
    </row>
    <row r="460" spans="1:6" x14ac:dyDescent="0.2">
      <c r="C460" s="272" t="s">
        <v>1161</v>
      </c>
      <c r="D460" s="272" t="s">
        <v>1161</v>
      </c>
      <c r="E460" s="272" t="s">
        <v>1161</v>
      </c>
      <c r="F460" s="272" t="s">
        <v>1161</v>
      </c>
    </row>
    <row r="461" spans="1:6" x14ac:dyDescent="0.2">
      <c r="A461" s="269"/>
      <c r="B461" s="270" t="s">
        <v>1669</v>
      </c>
      <c r="C461" s="271"/>
      <c r="D461" s="271">
        <v>43584.6</v>
      </c>
      <c r="E461" s="271">
        <v>2955</v>
      </c>
      <c r="F461" s="271">
        <v>40629.599999999999</v>
      </c>
    </row>
    <row r="463" spans="1:6" x14ac:dyDescent="0.2">
      <c r="A463" s="269"/>
      <c r="B463" s="270" t="s">
        <v>1670</v>
      </c>
      <c r="C463" s="271"/>
      <c r="D463" s="271"/>
      <c r="E463" s="271"/>
      <c r="F463" s="271"/>
    </row>
    <row r="464" spans="1:6" x14ac:dyDescent="0.2">
      <c r="A464" s="261" t="s">
        <v>1671</v>
      </c>
      <c r="B464" s="261" t="s">
        <v>1672</v>
      </c>
      <c r="D464" s="253">
        <v>914513.72</v>
      </c>
      <c r="E464" s="253">
        <v>84489.21</v>
      </c>
      <c r="F464" s="253">
        <v>830024.51</v>
      </c>
    </row>
    <row r="465" spans="1:6" x14ac:dyDescent="0.2">
      <c r="A465" s="261" t="s">
        <v>1673</v>
      </c>
      <c r="B465" s="261" t="s">
        <v>1674</v>
      </c>
      <c r="D465" s="253">
        <v>365865.92</v>
      </c>
      <c r="E465" s="253">
        <v>26198.47</v>
      </c>
      <c r="F465" s="253">
        <v>339667.45</v>
      </c>
    </row>
    <row r="466" spans="1:6" x14ac:dyDescent="0.2">
      <c r="A466" s="261" t="s">
        <v>1675</v>
      </c>
      <c r="B466" s="261" t="s">
        <v>1676</v>
      </c>
      <c r="D466" s="253">
        <v>390635.92</v>
      </c>
      <c r="E466" s="253">
        <v>90241.3</v>
      </c>
      <c r="F466" s="253">
        <v>300394.62</v>
      </c>
    </row>
    <row r="467" spans="1:6" x14ac:dyDescent="0.2">
      <c r="A467" s="261" t="s">
        <v>1677</v>
      </c>
      <c r="B467" s="261" t="s">
        <v>1678</v>
      </c>
      <c r="D467" s="253">
        <v>126308.26</v>
      </c>
      <c r="E467" s="253">
        <v>10222.44</v>
      </c>
      <c r="F467" s="253">
        <v>116085.82</v>
      </c>
    </row>
    <row r="468" spans="1:6" x14ac:dyDescent="0.2">
      <c r="A468" s="261" t="s">
        <v>1679</v>
      </c>
      <c r="B468" s="261" t="s">
        <v>1680</v>
      </c>
      <c r="D468" s="253">
        <v>131613.72</v>
      </c>
      <c r="E468" s="253">
        <v>24319.15</v>
      </c>
      <c r="F468" s="253">
        <v>107294.57</v>
      </c>
    </row>
    <row r="469" spans="1:6" x14ac:dyDescent="0.2">
      <c r="A469" s="261" t="s">
        <v>1681</v>
      </c>
      <c r="B469" s="261" t="s">
        <v>1682</v>
      </c>
      <c r="D469" s="253">
        <v>32615.01</v>
      </c>
      <c r="E469" s="253">
        <v>4500.16</v>
      </c>
      <c r="F469" s="253">
        <v>28114.85</v>
      </c>
    </row>
    <row r="470" spans="1:6" x14ac:dyDescent="0.2">
      <c r="A470" s="261" t="s">
        <v>1683</v>
      </c>
      <c r="B470" s="261" t="s">
        <v>1684</v>
      </c>
      <c r="D470" s="253">
        <v>1170.31</v>
      </c>
      <c r="E470" s="253">
        <v>954.28</v>
      </c>
      <c r="F470" s="253">
        <v>216.03</v>
      </c>
    </row>
    <row r="471" spans="1:6" x14ac:dyDescent="0.2">
      <c r="A471" s="261" t="s">
        <v>1685</v>
      </c>
      <c r="B471" s="261" t="s">
        <v>1686</v>
      </c>
      <c r="D471" s="253">
        <v>1141604.79</v>
      </c>
      <c r="E471" s="253">
        <v>2545.04</v>
      </c>
      <c r="F471" s="253">
        <v>1139059.75</v>
      </c>
    </row>
    <row r="472" spans="1:6" x14ac:dyDescent="0.2">
      <c r="A472" s="261" t="s">
        <v>1687</v>
      </c>
      <c r="B472" s="261" t="s">
        <v>1688</v>
      </c>
      <c r="D472" s="253">
        <v>627665.56000000006</v>
      </c>
      <c r="E472" s="253">
        <v>201612.51</v>
      </c>
      <c r="F472" s="253">
        <v>426053.05</v>
      </c>
    </row>
    <row r="473" spans="1:6" x14ac:dyDescent="0.2">
      <c r="C473" s="272" t="s">
        <v>1161</v>
      </c>
      <c r="D473" s="272" t="s">
        <v>1161</v>
      </c>
      <c r="E473" s="272" t="s">
        <v>1161</v>
      </c>
      <c r="F473" s="272" t="s">
        <v>1161</v>
      </c>
    </row>
    <row r="474" spans="1:6" x14ac:dyDescent="0.2">
      <c r="A474" s="269"/>
      <c r="B474" s="270" t="s">
        <v>1689</v>
      </c>
      <c r="C474" s="271"/>
      <c r="D474" s="271">
        <v>3731993.21</v>
      </c>
      <c r="E474" s="271">
        <v>445082.56</v>
      </c>
      <c r="F474" s="271">
        <v>3286910.65</v>
      </c>
    </row>
    <row r="476" spans="1:6" x14ac:dyDescent="0.2">
      <c r="A476" s="269"/>
      <c r="B476" s="270" t="s">
        <v>1690</v>
      </c>
      <c r="C476" s="271"/>
      <c r="D476" s="271"/>
      <c r="E476" s="271"/>
      <c r="F476" s="271"/>
    </row>
    <row r="477" spans="1:6" x14ac:dyDescent="0.2">
      <c r="A477" s="261" t="s">
        <v>1691</v>
      </c>
      <c r="B477" s="261" t="s">
        <v>1692</v>
      </c>
      <c r="D477" s="253">
        <v>421835.34</v>
      </c>
      <c r="E477" s="253">
        <v>32174.29</v>
      </c>
      <c r="F477" s="253">
        <v>389661.05</v>
      </c>
    </row>
    <row r="478" spans="1:6" x14ac:dyDescent="0.2">
      <c r="A478" s="261" t="s">
        <v>1693</v>
      </c>
      <c r="B478" s="261" t="s">
        <v>1694</v>
      </c>
      <c r="D478" s="253">
        <v>87598.22</v>
      </c>
      <c r="E478" s="253">
        <v>21966.38</v>
      </c>
      <c r="F478" s="253">
        <v>65631.839999999997</v>
      </c>
    </row>
    <row r="479" spans="1:6" x14ac:dyDescent="0.2">
      <c r="A479" s="261" t="s">
        <v>1695</v>
      </c>
      <c r="B479" s="261" t="s">
        <v>1696</v>
      </c>
      <c r="D479" s="253">
        <v>169781.14</v>
      </c>
      <c r="E479" s="253">
        <v>17118.2</v>
      </c>
      <c r="F479" s="253">
        <v>152662.94</v>
      </c>
    </row>
    <row r="480" spans="1:6" x14ac:dyDescent="0.2">
      <c r="A480" s="261" t="s">
        <v>1697</v>
      </c>
      <c r="B480" s="261" t="s">
        <v>1698</v>
      </c>
      <c r="D480" s="253">
        <v>1060182.83</v>
      </c>
      <c r="E480" s="253">
        <v>340803.08</v>
      </c>
      <c r="F480" s="253">
        <v>719379.75</v>
      </c>
    </row>
    <row r="481" spans="1:6" x14ac:dyDescent="0.2">
      <c r="C481" s="272" t="s">
        <v>1161</v>
      </c>
      <c r="D481" s="272" t="s">
        <v>1161</v>
      </c>
      <c r="E481" s="272" t="s">
        <v>1161</v>
      </c>
      <c r="F481" s="272" t="s">
        <v>1161</v>
      </c>
    </row>
    <row r="482" spans="1:6" x14ac:dyDescent="0.2">
      <c r="A482" s="269"/>
      <c r="B482" s="270" t="s">
        <v>1699</v>
      </c>
      <c r="C482" s="271"/>
      <c r="D482" s="271">
        <v>1739397.53</v>
      </c>
      <c r="E482" s="271">
        <v>412061.95</v>
      </c>
      <c r="F482" s="271">
        <v>1327335.58</v>
      </c>
    </row>
    <row r="484" spans="1:6" x14ac:dyDescent="0.2">
      <c r="A484" s="270" t="s">
        <v>1700</v>
      </c>
      <c r="B484" s="270" t="s">
        <v>1701</v>
      </c>
      <c r="C484" s="271"/>
      <c r="D484" s="271">
        <v>36675</v>
      </c>
      <c r="E484" s="271">
        <v>36675</v>
      </c>
      <c r="F484" s="271"/>
    </row>
    <row r="486" spans="1:6" x14ac:dyDescent="0.2">
      <c r="A486" s="270" t="s">
        <v>1702</v>
      </c>
      <c r="B486" s="270" t="s">
        <v>1703</v>
      </c>
      <c r="C486" s="271"/>
      <c r="D486" s="271">
        <v>2855827.76</v>
      </c>
      <c r="E486" s="271">
        <v>2878283.04</v>
      </c>
      <c r="F486" s="271">
        <v>-22455.279999999999</v>
      </c>
    </row>
    <row r="488" spans="1:6" x14ac:dyDescent="0.2">
      <c r="A488" s="270" t="s">
        <v>2072</v>
      </c>
      <c r="B488" s="270" t="s">
        <v>2073</v>
      </c>
      <c r="C488" s="271"/>
      <c r="D488" s="271"/>
      <c r="E488" s="271">
        <v>66892</v>
      </c>
      <c r="F488" s="271">
        <v>-66892</v>
      </c>
    </row>
    <row r="490" spans="1:6" x14ac:dyDescent="0.2">
      <c r="A490" s="269"/>
      <c r="B490" s="270" t="s">
        <v>1704</v>
      </c>
      <c r="C490" s="271"/>
      <c r="D490" s="271"/>
      <c r="E490" s="271"/>
      <c r="F490" s="271"/>
    </row>
    <row r="491" spans="1:6" x14ac:dyDescent="0.2">
      <c r="A491" s="261" t="s">
        <v>1705</v>
      </c>
      <c r="B491" s="261" t="s">
        <v>297</v>
      </c>
      <c r="D491" s="253">
        <v>6697973</v>
      </c>
      <c r="F491" s="253">
        <v>6697973</v>
      </c>
    </row>
    <row r="492" spans="1:6" x14ac:dyDescent="0.2">
      <c r="A492" s="261" t="s">
        <v>1706</v>
      </c>
      <c r="B492" s="261" t="s">
        <v>1707</v>
      </c>
      <c r="D492" s="253">
        <v>2668323.56</v>
      </c>
      <c r="F492" s="253">
        <v>2668323.56</v>
      </c>
    </row>
    <row r="493" spans="1:6" x14ac:dyDescent="0.2">
      <c r="C493" s="272" t="s">
        <v>1161</v>
      </c>
      <c r="D493" s="272" t="s">
        <v>1161</v>
      </c>
      <c r="E493" s="272" t="s">
        <v>1161</v>
      </c>
      <c r="F493" s="272" t="s">
        <v>1161</v>
      </c>
    </row>
    <row r="494" spans="1:6" x14ac:dyDescent="0.2">
      <c r="A494" s="269"/>
      <c r="B494" s="270" t="s">
        <v>1708</v>
      </c>
      <c r="C494" s="271"/>
      <c r="D494" s="271">
        <v>9366296.5600000005</v>
      </c>
      <c r="E494" s="271"/>
      <c r="F494" s="271">
        <v>9366296.5600000005</v>
      </c>
    </row>
    <row r="496" spans="1:6" x14ac:dyDescent="0.2">
      <c r="A496" s="269"/>
      <c r="B496" s="270" t="s">
        <v>1709</v>
      </c>
      <c r="C496" s="271"/>
      <c r="D496" s="271"/>
      <c r="E496" s="271"/>
      <c r="F496" s="271"/>
    </row>
    <row r="497" spans="1:6" x14ac:dyDescent="0.2">
      <c r="A497" s="261" t="s">
        <v>1710</v>
      </c>
      <c r="B497" s="261" t="s">
        <v>1711</v>
      </c>
      <c r="D497" s="253">
        <v>223398.9</v>
      </c>
      <c r="E497" s="253">
        <v>45125.17</v>
      </c>
      <c r="F497" s="253">
        <v>178273.73</v>
      </c>
    </row>
    <row r="498" spans="1:6" x14ac:dyDescent="0.2">
      <c r="A498" s="261" t="s">
        <v>1712</v>
      </c>
      <c r="B498" s="261" t="s">
        <v>1713</v>
      </c>
      <c r="D498" s="253">
        <v>719373.04</v>
      </c>
      <c r="E498" s="253">
        <v>202964.94</v>
      </c>
      <c r="F498" s="253">
        <v>516408.1</v>
      </c>
    </row>
    <row r="499" spans="1:6" x14ac:dyDescent="0.2">
      <c r="A499" s="261" t="s">
        <v>1714</v>
      </c>
      <c r="B499" s="261" t="s">
        <v>1715</v>
      </c>
      <c r="D499" s="253">
        <v>0.13</v>
      </c>
      <c r="E499" s="253">
        <v>57857.03</v>
      </c>
      <c r="F499" s="253">
        <v>-57856.9</v>
      </c>
    </row>
    <row r="500" spans="1:6" x14ac:dyDescent="0.2">
      <c r="A500" s="261" t="s">
        <v>1716</v>
      </c>
      <c r="B500" s="261" t="s">
        <v>281</v>
      </c>
      <c r="D500" s="253">
        <v>2953051.27</v>
      </c>
      <c r="F500" s="253">
        <v>2953051.27</v>
      </c>
    </row>
    <row r="501" spans="1:6" x14ac:dyDescent="0.2">
      <c r="A501" s="261" t="s">
        <v>1717</v>
      </c>
      <c r="B501" s="261" t="s">
        <v>1718</v>
      </c>
      <c r="D501" s="253">
        <v>82579.27</v>
      </c>
      <c r="E501" s="253">
        <v>308.77999999999997</v>
      </c>
      <c r="F501" s="253">
        <v>82270.490000000005</v>
      </c>
    </row>
    <row r="502" spans="1:6" x14ac:dyDescent="0.2">
      <c r="C502" s="272" t="s">
        <v>1161</v>
      </c>
      <c r="D502" s="272" t="s">
        <v>1161</v>
      </c>
      <c r="E502" s="272" t="s">
        <v>1161</v>
      </c>
      <c r="F502" s="272" t="s">
        <v>1161</v>
      </c>
    </row>
    <row r="503" spans="1:6" x14ac:dyDescent="0.2">
      <c r="A503" s="269"/>
      <c r="B503" s="270" t="s">
        <v>1719</v>
      </c>
      <c r="C503" s="271"/>
      <c r="D503" s="271">
        <v>3978402.61</v>
      </c>
      <c r="E503" s="271">
        <v>306255.92</v>
      </c>
      <c r="F503" s="271">
        <v>3672146.69</v>
      </c>
    </row>
    <row r="505" spans="1:6" x14ac:dyDescent="0.2">
      <c r="A505" s="269"/>
      <c r="B505" s="270" t="s">
        <v>1720</v>
      </c>
      <c r="C505" s="271"/>
      <c r="D505" s="271"/>
      <c r="E505" s="271"/>
      <c r="F505" s="271"/>
    </row>
    <row r="506" spans="1:6" x14ac:dyDescent="0.2">
      <c r="A506" s="261" t="s">
        <v>1721</v>
      </c>
      <c r="B506" s="261" t="s">
        <v>1722</v>
      </c>
      <c r="D506" s="253">
        <v>1199375</v>
      </c>
      <c r="E506" s="253">
        <v>1114504</v>
      </c>
      <c r="F506" s="253">
        <v>84871</v>
      </c>
    </row>
    <row r="507" spans="1:6" x14ac:dyDescent="0.2">
      <c r="A507" s="261" t="s">
        <v>1723</v>
      </c>
      <c r="B507" s="261" t="s">
        <v>1724</v>
      </c>
      <c r="D507" s="253">
        <v>9906268</v>
      </c>
      <c r="E507" s="253">
        <v>7433873</v>
      </c>
      <c r="F507" s="253">
        <v>2472395</v>
      </c>
    </row>
    <row r="508" spans="1:6" x14ac:dyDescent="0.2">
      <c r="A508" s="261" t="s">
        <v>2074</v>
      </c>
      <c r="B508" s="261" t="s">
        <v>2075</v>
      </c>
      <c r="D508" s="253">
        <v>131</v>
      </c>
      <c r="E508" s="253">
        <v>47619</v>
      </c>
      <c r="F508" s="253">
        <v>-47488</v>
      </c>
    </row>
    <row r="509" spans="1:6" x14ac:dyDescent="0.2">
      <c r="A509" s="261" t="s">
        <v>2076</v>
      </c>
      <c r="B509" s="261" t="s">
        <v>2077</v>
      </c>
      <c r="E509" s="253">
        <v>278733</v>
      </c>
      <c r="F509" s="253">
        <v>-278733</v>
      </c>
    </row>
    <row r="510" spans="1:6" x14ac:dyDescent="0.2">
      <c r="A510" s="261" t="s">
        <v>1105</v>
      </c>
      <c r="B510" s="261" t="s">
        <v>1725</v>
      </c>
      <c r="D510" s="253">
        <v>3026046</v>
      </c>
      <c r="E510" s="253">
        <v>1528112</v>
      </c>
      <c r="F510" s="253">
        <v>1497934</v>
      </c>
    </row>
    <row r="511" spans="1:6" x14ac:dyDescent="0.2">
      <c r="A511" s="261" t="s">
        <v>2078</v>
      </c>
      <c r="B511" s="261" t="s">
        <v>2079</v>
      </c>
      <c r="D511" s="253">
        <v>325640</v>
      </c>
      <c r="F511" s="253">
        <v>325640</v>
      </c>
    </row>
    <row r="512" spans="1:6" x14ac:dyDescent="0.2">
      <c r="A512" s="261" t="s">
        <v>1726</v>
      </c>
      <c r="B512" s="261" t="s">
        <v>1727</v>
      </c>
      <c r="D512" s="253">
        <v>919633</v>
      </c>
      <c r="E512" s="253">
        <v>2093733</v>
      </c>
      <c r="F512" s="253">
        <v>-1174100</v>
      </c>
    </row>
    <row r="513" spans="1:6" x14ac:dyDescent="0.2">
      <c r="A513" s="261" t="s">
        <v>2080</v>
      </c>
      <c r="B513" s="261" t="s">
        <v>2081</v>
      </c>
      <c r="E513" s="253">
        <v>2560</v>
      </c>
      <c r="F513" s="253">
        <v>-2560</v>
      </c>
    </row>
    <row r="514" spans="1:6" x14ac:dyDescent="0.2">
      <c r="C514" s="272" t="s">
        <v>1161</v>
      </c>
      <c r="D514" s="272" t="s">
        <v>1161</v>
      </c>
      <c r="E514" s="272" t="s">
        <v>1161</v>
      </c>
      <c r="F514" s="272" t="s">
        <v>1161</v>
      </c>
    </row>
    <row r="515" spans="1:6" x14ac:dyDescent="0.2">
      <c r="A515" s="269"/>
      <c r="B515" s="270" t="s">
        <v>1728</v>
      </c>
      <c r="C515" s="271"/>
      <c r="D515" s="271">
        <v>15377093</v>
      </c>
      <c r="E515" s="271">
        <v>12499134</v>
      </c>
      <c r="F515" s="271">
        <v>2877959</v>
      </c>
    </row>
    <row r="517" spans="1:6" x14ac:dyDescent="0.2">
      <c r="A517" s="269"/>
      <c r="B517" s="270" t="s">
        <v>1729</v>
      </c>
      <c r="C517" s="271"/>
      <c r="D517" s="271"/>
      <c r="E517" s="271"/>
      <c r="F517" s="271"/>
    </row>
    <row r="518" spans="1:6" x14ac:dyDescent="0.2">
      <c r="A518" s="261" t="s">
        <v>1730</v>
      </c>
      <c r="B518" s="261" t="s">
        <v>1140</v>
      </c>
      <c r="D518" s="253">
        <v>2342324.92</v>
      </c>
      <c r="E518" s="253">
        <v>7.68</v>
      </c>
      <c r="F518" s="253">
        <v>2342317.2400000002</v>
      </c>
    </row>
    <row r="519" spans="1:6" x14ac:dyDescent="0.2">
      <c r="A519" s="261" t="s">
        <v>1731</v>
      </c>
      <c r="B519" s="261" t="s">
        <v>1732</v>
      </c>
      <c r="D519" s="253">
        <v>1373423.01</v>
      </c>
      <c r="F519" s="253">
        <v>1373423.01</v>
      </c>
    </row>
    <row r="520" spans="1:6" x14ac:dyDescent="0.2">
      <c r="A520" s="261" t="s">
        <v>1733</v>
      </c>
      <c r="B520" s="261" t="s">
        <v>1734</v>
      </c>
      <c r="D520" s="253">
        <v>195615.53</v>
      </c>
      <c r="F520" s="253">
        <v>195615.53</v>
      </c>
    </row>
    <row r="521" spans="1:6" x14ac:dyDescent="0.2">
      <c r="C521" s="272" t="s">
        <v>1161</v>
      </c>
      <c r="D521" s="272" t="s">
        <v>1161</v>
      </c>
      <c r="E521" s="272" t="s">
        <v>1161</v>
      </c>
      <c r="F521" s="272" t="s">
        <v>1161</v>
      </c>
    </row>
    <row r="522" spans="1:6" x14ac:dyDescent="0.2">
      <c r="A522" s="269"/>
      <c r="B522" s="270" t="s">
        <v>1735</v>
      </c>
      <c r="C522" s="271"/>
      <c r="D522" s="271">
        <v>3911363.46</v>
      </c>
      <c r="E522" s="271">
        <v>7.68</v>
      </c>
      <c r="F522" s="271">
        <v>3911355.78</v>
      </c>
    </row>
    <row r="524" spans="1:6" x14ac:dyDescent="0.2">
      <c r="A524" s="269"/>
      <c r="B524" s="270" t="s">
        <v>1736</v>
      </c>
      <c r="C524" s="271"/>
      <c r="D524" s="271"/>
      <c r="E524" s="271"/>
      <c r="F524" s="271"/>
    </row>
    <row r="525" spans="1:6" x14ac:dyDescent="0.2">
      <c r="A525" s="261" t="s">
        <v>1737</v>
      </c>
      <c r="B525" s="261" t="s">
        <v>1738</v>
      </c>
      <c r="D525" s="253">
        <v>507.09</v>
      </c>
      <c r="E525" s="253">
        <v>63313.49</v>
      </c>
      <c r="F525" s="253">
        <v>-62806.400000000001</v>
      </c>
    </row>
    <row r="526" spans="1:6" x14ac:dyDescent="0.2">
      <c r="A526" s="261" t="s">
        <v>1739</v>
      </c>
      <c r="B526" s="261" t="s">
        <v>1740</v>
      </c>
      <c r="D526" s="253">
        <v>47545</v>
      </c>
      <c r="E526" s="253">
        <v>8446.4699999999993</v>
      </c>
      <c r="F526" s="253">
        <v>39098.53</v>
      </c>
    </row>
    <row r="527" spans="1:6" x14ac:dyDescent="0.2">
      <c r="C527" s="272" t="s">
        <v>1161</v>
      </c>
      <c r="D527" s="272" t="s">
        <v>1161</v>
      </c>
      <c r="E527" s="272" t="s">
        <v>1161</v>
      </c>
      <c r="F527" s="272" t="s">
        <v>1161</v>
      </c>
    </row>
    <row r="528" spans="1:6" x14ac:dyDescent="0.2">
      <c r="A528" s="269"/>
      <c r="B528" s="270" t="s">
        <v>1741</v>
      </c>
      <c r="C528" s="271"/>
      <c r="D528" s="271">
        <v>48052.09</v>
      </c>
      <c r="E528" s="271">
        <v>71759.960000000006</v>
      </c>
      <c r="F528" s="271">
        <v>-23707.87</v>
      </c>
    </row>
    <row r="530" spans="1:6" x14ac:dyDescent="0.2">
      <c r="A530" s="269"/>
      <c r="B530" s="270" t="s">
        <v>1742</v>
      </c>
      <c r="C530" s="271"/>
      <c r="D530" s="271"/>
      <c r="E530" s="271"/>
      <c r="F530" s="271"/>
    </row>
    <row r="531" spans="1:6" x14ac:dyDescent="0.2">
      <c r="A531" s="261" t="s">
        <v>1743</v>
      </c>
      <c r="B531" s="261" t="s">
        <v>1744</v>
      </c>
      <c r="D531" s="253">
        <v>48115</v>
      </c>
      <c r="F531" s="253">
        <v>48115</v>
      </c>
    </row>
    <row r="532" spans="1:6" x14ac:dyDescent="0.2">
      <c r="A532" s="261" t="s">
        <v>1745</v>
      </c>
      <c r="B532" s="261" t="s">
        <v>1746</v>
      </c>
      <c r="D532" s="253">
        <v>33500</v>
      </c>
      <c r="E532" s="253">
        <v>1500</v>
      </c>
      <c r="F532" s="253">
        <v>32000</v>
      </c>
    </row>
    <row r="533" spans="1:6" x14ac:dyDescent="0.2">
      <c r="A533" s="261" t="s">
        <v>1747</v>
      </c>
      <c r="B533" s="261" t="s">
        <v>1748</v>
      </c>
      <c r="D533" s="253">
        <v>1710.73</v>
      </c>
      <c r="E533" s="253">
        <v>998.46</v>
      </c>
      <c r="F533" s="253">
        <v>712.27</v>
      </c>
    </row>
    <row r="534" spans="1:6" x14ac:dyDescent="0.2">
      <c r="A534" s="261" t="s">
        <v>1749</v>
      </c>
      <c r="B534" s="261" t="s">
        <v>1558</v>
      </c>
      <c r="D534" s="253">
        <v>33447.919999999998</v>
      </c>
      <c r="E534" s="253">
        <v>4257.68</v>
      </c>
      <c r="F534" s="253">
        <v>29190.240000000002</v>
      </c>
    </row>
    <row r="535" spans="1:6" x14ac:dyDescent="0.2">
      <c r="A535" s="261" t="s">
        <v>1750</v>
      </c>
      <c r="B535" s="261" t="s">
        <v>287</v>
      </c>
      <c r="D535" s="253">
        <v>627389.63</v>
      </c>
      <c r="E535" s="253">
        <v>303384.71000000002</v>
      </c>
      <c r="F535" s="253">
        <v>324004.92</v>
      </c>
    </row>
    <row r="536" spans="1:6" x14ac:dyDescent="0.2">
      <c r="C536" s="272" t="s">
        <v>1161</v>
      </c>
      <c r="D536" s="272" t="s">
        <v>1161</v>
      </c>
      <c r="E536" s="272" t="s">
        <v>1161</v>
      </c>
      <c r="F536" s="272" t="s">
        <v>1161</v>
      </c>
    </row>
    <row r="537" spans="1:6" x14ac:dyDescent="0.2">
      <c r="A537" s="269"/>
      <c r="B537" s="270" t="s">
        <v>1751</v>
      </c>
      <c r="C537" s="271"/>
      <c r="D537" s="271">
        <v>744163.28</v>
      </c>
      <c r="E537" s="271">
        <v>310140.84999999998</v>
      </c>
      <c r="F537" s="271">
        <v>434022.43</v>
      </c>
    </row>
    <row r="539" spans="1:6" x14ac:dyDescent="0.2">
      <c r="A539" s="269"/>
      <c r="B539" s="270" t="s">
        <v>1752</v>
      </c>
      <c r="C539" s="271"/>
      <c r="D539" s="271"/>
      <c r="E539" s="271"/>
      <c r="F539" s="271"/>
    </row>
    <row r="540" spans="1:6" x14ac:dyDescent="0.2">
      <c r="A540" s="261" t="s">
        <v>2082</v>
      </c>
      <c r="B540" s="261" t="s">
        <v>2083</v>
      </c>
      <c r="D540" s="253">
        <v>28997</v>
      </c>
      <c r="E540" s="253">
        <v>49778</v>
      </c>
      <c r="F540" s="253">
        <v>-20781</v>
      </c>
    </row>
    <row r="541" spans="1:6" x14ac:dyDescent="0.2">
      <c r="A541" s="261" t="s">
        <v>1753</v>
      </c>
      <c r="B541" s="261" t="s">
        <v>1754</v>
      </c>
      <c r="D541" s="253">
        <v>187568</v>
      </c>
      <c r="E541" s="253">
        <v>262549</v>
      </c>
      <c r="F541" s="253">
        <v>-74981</v>
      </c>
    </row>
    <row r="542" spans="1:6" x14ac:dyDescent="0.2">
      <c r="A542" s="261" t="s">
        <v>2084</v>
      </c>
      <c r="B542" s="261" t="s">
        <v>2085</v>
      </c>
      <c r="D542" s="253">
        <v>314626</v>
      </c>
      <c r="E542" s="253">
        <v>314626</v>
      </c>
    </row>
    <row r="543" spans="1:6" x14ac:dyDescent="0.2">
      <c r="A543" s="261" t="s">
        <v>1755</v>
      </c>
      <c r="B543" s="261" t="s">
        <v>1756</v>
      </c>
      <c r="D543" s="253">
        <v>9235</v>
      </c>
      <c r="E543" s="253">
        <v>9235</v>
      </c>
    </row>
    <row r="544" spans="1:6" x14ac:dyDescent="0.2">
      <c r="C544" s="272" t="s">
        <v>1161</v>
      </c>
      <c r="D544" s="272" t="s">
        <v>1161</v>
      </c>
      <c r="E544" s="272" t="s">
        <v>1161</v>
      </c>
      <c r="F544" s="272" t="s">
        <v>1161</v>
      </c>
    </row>
    <row r="545" spans="1:6" x14ac:dyDescent="0.2">
      <c r="A545" s="269"/>
      <c r="B545" s="270" t="s">
        <v>1757</v>
      </c>
      <c r="C545" s="271"/>
      <c r="D545" s="271">
        <v>540426</v>
      </c>
      <c r="E545" s="271">
        <v>636188</v>
      </c>
      <c r="F545" s="271">
        <v>-95762</v>
      </c>
    </row>
    <row r="547" spans="1:6" x14ac:dyDescent="0.2">
      <c r="A547" s="270" t="s">
        <v>1758</v>
      </c>
      <c r="B547" s="270" t="s">
        <v>1759</v>
      </c>
      <c r="C547" s="271"/>
      <c r="D547" s="271">
        <v>199908275.97</v>
      </c>
      <c r="E547" s="271">
        <v>191657719.08000001</v>
      </c>
      <c r="F547" s="271">
        <v>8250556.8899999997</v>
      </c>
    </row>
    <row r="549" spans="1:6" x14ac:dyDescent="0.2">
      <c r="C549" s="272" t="s">
        <v>1161</v>
      </c>
      <c r="D549" s="272" t="s">
        <v>1161</v>
      </c>
      <c r="E549" s="272" t="s">
        <v>1161</v>
      </c>
      <c r="F549" s="272" t="s">
        <v>1161</v>
      </c>
    </row>
    <row r="550" spans="1:6" x14ac:dyDescent="0.2">
      <c r="B550" s="261" t="s">
        <v>1099</v>
      </c>
      <c r="D550" s="253">
        <v>1225871800.5999999</v>
      </c>
      <c r="E550" s="253">
        <v>1225871800.5999999</v>
      </c>
      <c r="F550" s="253">
        <v>1.5459999999999999E-7</v>
      </c>
    </row>
    <row r="551" spans="1:6" x14ac:dyDescent="0.2">
      <c r="C551" s="272" t="s">
        <v>1760</v>
      </c>
      <c r="D551" s="272" t="s">
        <v>1760</v>
      </c>
      <c r="E551" s="272" t="s">
        <v>1760</v>
      </c>
      <c r="F551" s="272" t="s">
        <v>1760</v>
      </c>
    </row>
    <row r="556" spans="1:6" x14ac:dyDescent="0.2">
      <c r="A556" s="261" t="s">
        <v>1761</v>
      </c>
    </row>
    <row r="557" spans="1:6" x14ac:dyDescent="0.2">
      <c r="A557" s="261" t="s">
        <v>1762</v>
      </c>
    </row>
    <row r="558" spans="1:6" x14ac:dyDescent="0.2">
      <c r="A558" s="261" t="s">
        <v>2086</v>
      </c>
    </row>
    <row r="559" spans="1:6" x14ac:dyDescent="0.2">
      <c r="A559" s="261" t="s">
        <v>2087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 A C T I V E ! 1 5 6 5 1 9 6 6 . 1 < / d o c u m e n t i d >  
     < s e n d e r i d > K E A B E T < / s e n d e r i d >  
     < s e n d e r e m a i l > B K E A T I N G @ G U N S T E R . C O M < / s e n d e r e m a i l >  
     < l a s t m o d i f i e d > 2 0 2 2 - 0 6 - 1 6 T 2 3 : 4 2 : 1 8 . 0 0 0 0 0 0 0 - 0 4 : 0 0 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9</vt:i4>
      </vt:variant>
    </vt:vector>
  </HeadingPairs>
  <TitlesOfParts>
    <vt:vector size="33" baseType="lpstr">
      <vt:lpstr>1-JE Monthly</vt:lpstr>
      <vt:lpstr>2-JE-Adjust ARAM</vt:lpstr>
      <vt:lpstr>Check</vt:lpstr>
      <vt:lpstr>Amort. of Reg Liab UnPr</vt:lpstr>
      <vt:lpstr>Amortization of Reg Liab Pr</vt:lpstr>
      <vt:lpstr>Amort. of 25TX</vt:lpstr>
      <vt:lpstr>FN ADIT Before-After As IF</vt:lpstr>
      <vt:lpstr>FN Combined ARAM Summary</vt:lpstr>
      <vt:lpstr>FN-12-31-2018 TB</vt:lpstr>
      <vt:lpstr>FN-2018 RF</vt:lpstr>
      <vt:lpstr>FN ADIT B-A with 2018 Adj As If</vt:lpstr>
      <vt:lpstr>FN ADIT Before-After</vt:lpstr>
      <vt:lpstr>FN FED -  STATE </vt:lpstr>
      <vt:lpstr>FN-OTP Deferreds</vt:lpstr>
      <vt:lpstr>Tax Reform Entries TX-SPCL</vt:lpstr>
      <vt:lpstr>FN ADIT </vt:lpstr>
      <vt:lpstr>DATA</vt:lpstr>
      <vt:lpstr>Reg Liab</vt:lpstr>
      <vt:lpstr>DATA-Reg Liab</vt:lpstr>
      <vt:lpstr>Q1 Activity FN</vt:lpstr>
      <vt:lpstr>FN TB</vt:lpstr>
      <vt:lpstr>ADIT 03 2018</vt:lpstr>
      <vt:lpstr>ADIT</vt:lpstr>
      <vt:lpstr>ExpRecl&amp;GrossUp_FRUs</vt:lpstr>
      <vt:lpstr>'1-JE Monthly'!Print_Area</vt:lpstr>
      <vt:lpstr>'2-JE-Adjust ARAM'!Print_Area</vt:lpstr>
      <vt:lpstr>ADIT!Print_Area</vt:lpstr>
      <vt:lpstr>'ExpRecl&amp;GrossUp_FRUs'!Print_Area</vt:lpstr>
      <vt:lpstr>'1-JE Monthly'!Print_Titles</vt:lpstr>
      <vt:lpstr>'2-JE-Adjust ARAM'!Print_Titles</vt:lpstr>
      <vt:lpstr>ADIT!Print_Titles</vt:lpstr>
      <vt:lpstr>'ExpRecl&amp;GrossUp_FRUs'!Print_Titles</vt:lpstr>
      <vt:lpstr>'FN Combined ARAM Summary'!Print_Titles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Moir</dc:creator>
  <cp:lastModifiedBy>Onsomu, Philip</cp:lastModifiedBy>
  <cp:lastPrinted>2018-04-03T17:09:49Z</cp:lastPrinted>
  <dcterms:created xsi:type="dcterms:W3CDTF">2018-03-15T13:26:19Z</dcterms:created>
  <dcterms:modified xsi:type="dcterms:W3CDTF">2022-06-17T03:42:18Z</dcterms:modified>
</cp:coreProperties>
</file>