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Amort. of Reg Liab UnPr" sheetId="25" r:id="rId1"/>
    <sheet name="Amortization of Reg Liab Pr" sheetId="26" r:id="rId2"/>
    <sheet name="Amort. of 25TX" sheetId="27" r:id="rId3"/>
    <sheet name="CF ADIT Before-After As IF" sheetId="22" r:id="rId4"/>
    <sheet name="CF Combined ARAM Summary" sheetId="21" r:id="rId5"/>
    <sheet name="CF-12-31-2018 TB" sheetId="20" r:id="rId6"/>
    <sheet name="CF-2018 RF" sheetId="19" r:id="rId7"/>
    <sheet name="CF ADIT B-A with 2018 Adj As If" sheetId="18" r:id="rId8"/>
    <sheet name="CF ADIT Before-After" sheetId="7" r:id="rId9"/>
    <sheet name="CF FED -  STATE " sheetId="12" r:id="rId10"/>
    <sheet name="CF-OTP Deferreds" sheetId="11" r:id="rId11"/>
    <sheet name="Tax Reform Entries TX-SPCL" sheetId="2" r:id="rId12"/>
    <sheet name="CF ADIT " sheetId="3" r:id="rId13"/>
    <sheet name="DATA" sheetId="1" r:id="rId14"/>
    <sheet name="Reg Liab" sheetId="9" r:id="rId15"/>
    <sheet name="DATA-Reg Liab" sheetId="10" r:id="rId16"/>
    <sheet name="Q1 ADIT Activity" sheetId="16" r:id="rId17"/>
    <sheet name="CF TB" sheetId="15" r:id="rId18"/>
    <sheet name="Q1 ADIT 2018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p" localSheetId="3">#REF!</definedName>
    <definedName name="\p" localSheetId="4">#REF!</definedName>
    <definedName name="\p">#REF!</definedName>
    <definedName name="\Z" localSheetId="3">#REF!</definedName>
    <definedName name="\Z" localSheetId="4">#REF!</definedName>
    <definedName name="\Z">#REF!</definedName>
    <definedName name="_101" localSheetId="3">#REF!</definedName>
    <definedName name="_101" localSheetId="4">#REF!</definedName>
    <definedName name="_101">#REF!</definedName>
    <definedName name="_108" localSheetId="3">#REF!</definedName>
    <definedName name="_108" localSheetId="4">#REF!</definedName>
    <definedName name="_108">#REF!</definedName>
    <definedName name="_253REC" localSheetId="3">#REF!</definedName>
    <definedName name="_253REC" localSheetId="4">#REF!</definedName>
    <definedName name="_253REC">#REF!</definedName>
    <definedName name="_5_YR_W_OVHD">#REF!</definedName>
    <definedName name="_5_YR_WITH_OVHD">#REF!</definedName>
    <definedName name="_5_YR_WO_OVHD">#REF!</definedName>
    <definedName name="_xlnm._FilterDatabase" localSheetId="13" hidden="1">DATA!$A$1:$Q$1263</definedName>
    <definedName name="_xlnm._FilterDatabase" localSheetId="15" hidden="1">'DATA-Reg Liab'!$A$1:$Q$64</definedName>
    <definedName name="_xlnm._FilterDatabase" localSheetId="18" hidden="1">'Q1 ADIT 2018'!$A$1:$F$324</definedName>
    <definedName name="_Key1" localSheetId="3" hidden="1">[1]IncTx_Calc!#REF!</definedName>
    <definedName name="_Key1" localSheetId="4" hidden="1">[1]IncTx_Calc!#REF!</definedName>
    <definedName name="_Key1" hidden="1">[1]IncTx_Calc!#REF!</definedName>
    <definedName name="_Key2" localSheetId="3" hidden="1">[2]IncTx_Calc!#REF!</definedName>
    <definedName name="_Key2" localSheetId="4" hidden="1">[2]IncTx_Calc!#REF!</definedName>
    <definedName name="_Key2" hidden="1">[2]IncTx_Calc!#REF!</definedName>
    <definedName name="_Order1" hidden="1">255</definedName>
    <definedName name="_Sort" localSheetId="3" hidden="1">[1]IncTx_Calc!#REF!</definedName>
    <definedName name="_Sort" localSheetId="4" hidden="1">[1]IncTx_Calc!#REF!</definedName>
    <definedName name="_Sort" hidden="1">[1]IncTx_Calc!#REF!</definedName>
    <definedName name="a">#REF!</definedName>
    <definedName name="account_code" localSheetId="3">#REF!</definedName>
    <definedName name="account_code" localSheetId="4">#REF!</definedName>
    <definedName name="account_code">#REF!</definedName>
    <definedName name="account_description" localSheetId="3">#REF!</definedName>
    <definedName name="account_description" localSheetId="4">#REF!</definedName>
    <definedName name="account_description">#REF!</definedName>
    <definedName name="AD_BAL">#REF!</definedName>
    <definedName name="AD_BAL2" localSheetId="3">#REF!</definedName>
    <definedName name="AD_BAL2" localSheetId="4">#REF!</definedName>
    <definedName name="AD_BAL2">#REF!</definedName>
    <definedName name="ADD" localSheetId="3">#REF!</definedName>
    <definedName name="ADD" localSheetId="4">#REF!</definedName>
    <definedName name="ADD">#REF!</definedName>
    <definedName name="ADD_BY_DIST" localSheetId="3">#REF!</definedName>
    <definedName name="ADD_BY_DIST" localSheetId="4">#REF!</definedName>
    <definedName name="ADD_BY_DIST">#REF!</definedName>
    <definedName name="Asset_Type">#REF!</definedName>
    <definedName name="Assets" localSheetId="3">#REF!</definedName>
    <definedName name="Assets" localSheetId="4">#REF!</definedName>
    <definedName name="Assets">#REF!</definedName>
    <definedName name="Bad_Debt" localSheetId="3">'[3]2-Meals'!#REF!</definedName>
    <definedName name="Bad_Debt" localSheetId="4">'[3]2-Meals'!#REF!</definedName>
    <definedName name="Bad_Debt">'[3]2-Meals'!#REF!</definedName>
    <definedName name="BONUS" localSheetId="3">#REF!</definedName>
    <definedName name="BONUS" localSheetId="4">#REF!</definedName>
    <definedName name="BONUS">#REF!</definedName>
    <definedName name="budget_code" localSheetId="3">#REF!</definedName>
    <definedName name="budget_code" localSheetId="4">#REF!</definedName>
    <definedName name="budget_code">#REF!</definedName>
    <definedName name="budget_description" localSheetId="3">#REF!</definedName>
    <definedName name="budget_description" localSheetId="4">#REF!</definedName>
    <definedName name="budget_description">#REF!</definedName>
    <definedName name="BY_MO_W_OVHD">#REF!</definedName>
    <definedName name="BY_MONTH">#REF!</definedName>
    <definedName name="BY_MONTH_W_OVHD">#REF!</definedName>
    <definedName name="Cap">'[4]2002'!$A$1:$O$101</definedName>
    <definedName name="CAPITAL" localSheetId="3">#REF!</definedName>
    <definedName name="CAPITAL" localSheetId="4">#REF!</definedName>
    <definedName name="CAPITAL">#REF!</definedName>
    <definedName name="CAPSUM" localSheetId="3">#REF!</definedName>
    <definedName name="CAPSUM" localSheetId="4">#REF!</definedName>
    <definedName name="CAPSUM">#REF!</definedName>
    <definedName name="CIAC" localSheetId="3">'[3]2-Meals'!#REF!</definedName>
    <definedName name="CIAC" localSheetId="4">'[3]2-Meals'!#REF!</definedName>
    <definedName name="CIAC">'[3]2-Meals'!#REF!</definedName>
    <definedName name="d" localSheetId="3">#REF!</definedName>
    <definedName name="d" localSheetId="4">#REF!</definedName>
    <definedName name="d">#REF!</definedName>
    <definedName name="_xlnm.Database">#REF!</definedName>
    <definedName name="DEFERRED_TAX">#REF!</definedName>
    <definedName name="Department_Costs" localSheetId="3">#REF!</definedName>
    <definedName name="Department_Costs" localSheetId="4">#REF!</definedName>
    <definedName name="Department_Costs">#REF!</definedName>
    <definedName name="DEPRBYDIST">[5]DeprCoDetail:DeprSum!$A$1:$G$36</definedName>
    <definedName name="DETAIL" localSheetId="3">#REF!</definedName>
    <definedName name="DETAIL" localSheetId="4">#REF!</definedName>
    <definedName name="DETAIL">#REF!</definedName>
    <definedName name="DIT" localSheetId="3">#REF!</definedName>
    <definedName name="DIT" localSheetId="4">#REF!</definedName>
    <definedName name="DIT">#REF!</definedName>
    <definedName name="DIT_TEMP" localSheetId="3">#REF!</definedName>
    <definedName name="DIT_TEMP" localSheetId="4">#REF!</definedName>
    <definedName name="DIT_TEMP">#REF!</definedName>
    <definedName name="leslie">#REF!</definedName>
    <definedName name="LT_Bonus" localSheetId="3">'[3]2-Meals'!#REF!</definedName>
    <definedName name="LT_Bonus" localSheetId="4">'[3]2-Meals'!#REF!</definedName>
    <definedName name="LT_Bonus">'[3]2-Meals'!#REF!</definedName>
    <definedName name="masterV">[6]MasterV!$A:$P</definedName>
    <definedName name="month">#REF!</definedName>
    <definedName name="Monthly_Dep">#REF!</definedName>
    <definedName name="MONTHLY_DEPR">#REF!</definedName>
    <definedName name="MONTHLY_DEPR2" localSheetId="3">#REF!</definedName>
    <definedName name="MONTHLY_DEPR2" localSheetId="4">#REF!</definedName>
    <definedName name="MONTHLY_DEPR2">#REF!</definedName>
    <definedName name="nat_cur_code" localSheetId="3">#REF!</definedName>
    <definedName name="nat_cur_code" localSheetId="4">#REF!</definedName>
    <definedName name="nat_cur_code">#REF!</definedName>
    <definedName name="PAGE1" localSheetId="3">#REF!</definedName>
    <definedName name="PAGE1" localSheetId="4">#REF!</definedName>
    <definedName name="PAGE1">#REF!</definedName>
    <definedName name="PAGE2" localSheetId="3">#REF!</definedName>
    <definedName name="PAGE2" localSheetId="4">#REF!</definedName>
    <definedName name="PAGE2">#REF!</definedName>
    <definedName name="PAGE4" localSheetId="3">'[7]IT Calc'!#REF!</definedName>
    <definedName name="PAGE4" localSheetId="4">'[7]IT Calc'!#REF!</definedName>
    <definedName name="PAGE4">'[7]IT Calc'!#REF!</definedName>
    <definedName name="PAGE5" localSheetId="3">'[7]IT Calc'!#REF!</definedName>
    <definedName name="PAGE5" localSheetId="4">'[7]IT Calc'!#REF!</definedName>
    <definedName name="PAGE5">'[7]IT Calc'!#REF!</definedName>
    <definedName name="Pension" localSheetId="3">'[3]2-Meals'!#REF!</definedName>
    <definedName name="Pension" localSheetId="4">'[3]2-Meals'!#REF!</definedName>
    <definedName name="Pension">'[3]2-Meals'!#REF!</definedName>
    <definedName name="period_end_1" localSheetId="3">#REF!</definedName>
    <definedName name="period_end_1" localSheetId="4">#REF!</definedName>
    <definedName name="period_end_1">#REF!</definedName>
    <definedName name="period_end_10" localSheetId="3">#REF!</definedName>
    <definedName name="period_end_10" localSheetId="4">#REF!</definedName>
    <definedName name="period_end_10">#REF!</definedName>
    <definedName name="period_end_11" localSheetId="3">#REF!</definedName>
    <definedName name="period_end_11" localSheetId="4">#REF!</definedName>
    <definedName name="period_end_11">#REF!</definedName>
    <definedName name="period_end_12" localSheetId="3">#REF!</definedName>
    <definedName name="period_end_12" localSheetId="4">#REF!</definedName>
    <definedName name="period_end_12">#REF!</definedName>
    <definedName name="period_end_2" localSheetId="3">#REF!</definedName>
    <definedName name="period_end_2" localSheetId="4">#REF!</definedName>
    <definedName name="period_end_2">#REF!</definedName>
    <definedName name="period_end_3" localSheetId="3">#REF!</definedName>
    <definedName name="period_end_3" localSheetId="4">#REF!</definedName>
    <definedName name="period_end_3">#REF!</definedName>
    <definedName name="period_end_4" localSheetId="3">#REF!</definedName>
    <definedName name="period_end_4" localSheetId="4">#REF!</definedName>
    <definedName name="period_end_4">#REF!</definedName>
    <definedName name="period_end_5" localSheetId="3">#REF!</definedName>
    <definedName name="period_end_5" localSheetId="4">#REF!</definedName>
    <definedName name="period_end_5">#REF!</definedName>
    <definedName name="period_end_6" localSheetId="3">#REF!</definedName>
    <definedName name="period_end_6" localSheetId="4">#REF!</definedName>
    <definedName name="period_end_6">#REF!</definedName>
    <definedName name="period_end_7" localSheetId="3">#REF!</definedName>
    <definedName name="period_end_7" localSheetId="4">#REF!</definedName>
    <definedName name="period_end_7">#REF!</definedName>
    <definedName name="period_end_8" localSheetId="3">#REF!</definedName>
    <definedName name="period_end_8" localSheetId="4">#REF!</definedName>
    <definedName name="period_end_8">#REF!</definedName>
    <definedName name="period_end_9" localSheetId="3">#REF!</definedName>
    <definedName name="period_end_9" localSheetId="4">#REF!</definedName>
    <definedName name="period_end_9">#REF!</definedName>
    <definedName name="PGA" localSheetId="3">'[3]2-Meals'!#REF!</definedName>
    <definedName name="PGA" localSheetId="4">'[3]2-Meals'!#REF!</definedName>
    <definedName name="PGA">'[3]2-Meals'!#REF!</definedName>
    <definedName name="PLANT_BAL">#REF!</definedName>
    <definedName name="PLANT_BAL2" localSheetId="3">#REF!</definedName>
    <definedName name="PLANT_BAL2" localSheetId="4">#REF!</definedName>
    <definedName name="PLANT_BAL2">#REF!</definedName>
    <definedName name="Post_Retire" localSheetId="3">'[3]2-Meals'!#REF!</definedName>
    <definedName name="Post_Retire" localSheetId="4">'[3]2-Meals'!#REF!</definedName>
    <definedName name="Post_Retire">'[3]2-Meals'!#REF!</definedName>
    <definedName name="PRINT" localSheetId="3">#REF!</definedName>
    <definedName name="PRINT" localSheetId="4">#REF!</definedName>
    <definedName name="PRINT">#REF!</definedName>
    <definedName name="_xlnm.Print_Area">#REF!</definedName>
    <definedName name="PRINT_AREA_MI" localSheetId="3">'[8]IT Calc'!#REF!</definedName>
    <definedName name="PRINT_AREA_MI" localSheetId="4">'[8]IT Calc'!#REF!</definedName>
    <definedName name="PRINT_AREA_MI">'[8]IT Calc'!#REF!</definedName>
    <definedName name="PRINT_EXPLANATI" localSheetId="3">#REF!</definedName>
    <definedName name="PRINT_EXPLANATI" localSheetId="4">#REF!</definedName>
    <definedName name="PRINT_EXPLANATI">#REF!</definedName>
    <definedName name="_xlnm.Print_Titles" localSheetId="4">'CF Combined ARAM Summary'!$B:$D</definedName>
    <definedName name="_xlnm.Print_Titles">#REF!</definedName>
    <definedName name="PRINT_TITLES_MI" localSheetId="3">#REF!</definedName>
    <definedName name="PRINT_TITLES_MI" localSheetId="4">#REF!</definedName>
    <definedName name="PRINT_TITLES_MI">#REF!</definedName>
    <definedName name="PRIOR_ITCUR" localSheetId="3">#REF!</definedName>
    <definedName name="PRIOR_ITCUR" localSheetId="4">#REF!</definedName>
    <definedName name="PRIOR_ITCUR">#REF!</definedName>
    <definedName name="PRIOR_TIMING" localSheetId="3">#REF!</definedName>
    <definedName name="PRIOR_TIMING" localSheetId="4">#REF!</definedName>
    <definedName name="PRIOR_TIMING">#REF!</definedName>
    <definedName name="PYTD_ITCUR" localSheetId="3">#REF!</definedName>
    <definedName name="PYTD_ITCUR" localSheetId="4">#REF!</definedName>
    <definedName name="PYTD_ITCUR">#REF!</definedName>
    <definedName name="PYTD_TIMING" localSheetId="3">#REF!</definedName>
    <definedName name="PYTD_TIMING" localSheetId="4">#REF!</definedName>
    <definedName name="PYTD_TIMING">#REF!</definedName>
    <definedName name="rate_type" localSheetId="3">#REF!</definedName>
    <definedName name="rate_type" localSheetId="4">#REF!</definedName>
    <definedName name="rate_type">#REF!</definedName>
    <definedName name="RET" localSheetId="3">#REF!</definedName>
    <definedName name="RET" localSheetId="4">#REF!</definedName>
    <definedName name="RET">#REF!</definedName>
    <definedName name="RET_BY_DIST" localSheetId="3">#REF!</definedName>
    <definedName name="RET_BY_DIST" localSheetId="4">#REF!</definedName>
    <definedName name="RET_BY_DIST">#REF!</definedName>
    <definedName name="RIGHT" localSheetId="3">#REF!</definedName>
    <definedName name="RIGHT" localSheetId="4">#REF!</definedName>
    <definedName name="RIGHT">#REF!</definedName>
    <definedName name="ROWS" localSheetId="3">#REF!</definedName>
    <definedName name="ROWS" localSheetId="4">#REF!</definedName>
    <definedName name="ROWS">#REF!</definedName>
    <definedName name="State" localSheetId="3">#REF!</definedName>
    <definedName name="State" localSheetId="4">#REF!</definedName>
    <definedName name="State">#REF!</definedName>
    <definedName name="Summ">'[9]DEL-updated'!$A$11:$T$372</definedName>
    <definedName name="SUMM_W_OVHD">#REF!</definedName>
    <definedName name="SUMMARY">#REF!</definedName>
    <definedName name="SUMMARY_LEGAL">#REF!</definedName>
    <definedName name="TAX" localSheetId="3">#REF!</definedName>
    <definedName name="TAX" localSheetId="4">#REF!</definedName>
    <definedName name="TAX">#REF!</definedName>
    <definedName name="TEST">#REF!</definedName>
    <definedName name="TRUEUP_BAL">#REF!</definedName>
    <definedName name="TRUEUP_BAL2" localSheetId="3">#REF!</definedName>
    <definedName name="TRUEUP_BAL2" localSheetId="4">#REF!</definedName>
    <definedName name="TRUEUP_BAL2">#REF!</definedName>
    <definedName name="TX" localSheetId="3">#REF!</definedName>
    <definedName name="TX" localSheetId="4">#REF!</definedName>
    <definedName name="TX">#REF!</definedName>
    <definedName name="TXCALC" localSheetId="3">#REF!</definedName>
    <definedName name="TXCALC" localSheetId="4">#REF!</definedName>
    <definedName name="TXCALC">#REF!</definedName>
    <definedName name="TXCALC_TEMP" localSheetId="3">#REF!</definedName>
    <definedName name="TXCALC_TEMP" localSheetId="4">#REF!</definedName>
    <definedName name="TXCALC_TEMP">#REF!</definedName>
    <definedName name="u">#REF!</definedName>
    <definedName name="Unbilled" localSheetId="3">'[3]2-Meals'!#REF!</definedName>
    <definedName name="Unbilled" localSheetId="4">'[3]2-Meals'!#REF!</definedName>
    <definedName name="Unbilled">'[3]2-Meals'!#REF!</definedName>
    <definedName name="WORKPAPERS" localSheetId="3">#REF!</definedName>
    <definedName name="WORKPAPERS" localSheetId="4">#REF!</definedName>
    <definedName name="WORKPAPERS">#REF!</definedName>
  </definedNames>
  <calcPr calcId="162913"/>
  <pivotCaches>
    <pivotCache cacheId="9" r:id="rId29"/>
    <pivotCache cacheId="10" r:id="rId30"/>
    <pivotCache cacheId="11" r:id="rId31"/>
  </pivotCaches>
</workbook>
</file>

<file path=xl/calcChain.xml><?xml version="1.0" encoding="utf-8"?>
<calcChain xmlns="http://schemas.openxmlformats.org/spreadsheetml/2006/main">
  <c r="O89" i="22" l="1"/>
  <c r="E13" i="27" l="1"/>
  <c r="E13" i="26"/>
  <c r="E13" i="25"/>
  <c r="O86" i="22" l="1"/>
  <c r="R64" i="22"/>
  <c r="M86" i="22"/>
  <c r="O75" i="22"/>
  <c r="M75" i="22"/>
  <c r="O69" i="22"/>
  <c r="M69" i="22"/>
  <c r="M14" i="22"/>
  <c r="N14" i="22"/>
  <c r="M15" i="22"/>
  <c r="N15" i="22"/>
  <c r="M16" i="22"/>
  <c r="N16" i="22"/>
  <c r="M17" i="22"/>
  <c r="N17" i="22"/>
  <c r="M18" i="22"/>
  <c r="N18" i="22"/>
  <c r="M19" i="22"/>
  <c r="N19" i="22"/>
  <c r="M20" i="22"/>
  <c r="N20" i="22"/>
  <c r="M21" i="22"/>
  <c r="N21" i="22"/>
  <c r="M22" i="22"/>
  <c r="N22" i="22"/>
  <c r="M23" i="22"/>
  <c r="O23" i="22" s="1"/>
  <c r="N23" i="22"/>
  <c r="M24" i="22"/>
  <c r="N24" i="22"/>
  <c r="M25" i="22"/>
  <c r="N25" i="22"/>
  <c r="O25" i="22" s="1"/>
  <c r="M26" i="22"/>
  <c r="N26" i="22"/>
  <c r="M27" i="22"/>
  <c r="N27" i="22"/>
  <c r="M28" i="22"/>
  <c r="N28" i="22"/>
  <c r="M29" i="22"/>
  <c r="N29" i="22"/>
  <c r="M30" i="22"/>
  <c r="N30" i="22"/>
  <c r="M31" i="22"/>
  <c r="O31" i="22" s="1"/>
  <c r="N31" i="22"/>
  <c r="M32" i="22"/>
  <c r="N32" i="22"/>
  <c r="M33" i="22"/>
  <c r="N33" i="22"/>
  <c r="O33" i="22" s="1"/>
  <c r="M34" i="22"/>
  <c r="N34" i="22"/>
  <c r="M35" i="22"/>
  <c r="O35" i="22" s="1"/>
  <c r="N35" i="22"/>
  <c r="M36" i="22"/>
  <c r="N36" i="22"/>
  <c r="M37" i="22"/>
  <c r="N37" i="22"/>
  <c r="O37" i="22" s="1"/>
  <c r="M38" i="22"/>
  <c r="N38" i="22"/>
  <c r="M39" i="22"/>
  <c r="N39" i="22"/>
  <c r="M40" i="22"/>
  <c r="N40" i="22"/>
  <c r="M41" i="22"/>
  <c r="N41" i="22"/>
  <c r="M42" i="22"/>
  <c r="N42" i="22"/>
  <c r="M43" i="22"/>
  <c r="N43" i="22"/>
  <c r="M44" i="22"/>
  <c r="N44" i="22"/>
  <c r="M45" i="22"/>
  <c r="N45" i="22"/>
  <c r="M46" i="22"/>
  <c r="N46" i="22"/>
  <c r="N13" i="22"/>
  <c r="M13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L48" i="22"/>
  <c r="G11" i="22"/>
  <c r="H11" i="22" s="1"/>
  <c r="M8" i="22"/>
  <c r="H8" i="22"/>
  <c r="H10" i="22" s="1"/>
  <c r="G8" i="22"/>
  <c r="CJ10" i="21"/>
  <c r="CJ14" i="21" s="1"/>
  <c r="CI10" i="21"/>
  <c r="CI14" i="21" s="1"/>
  <c r="CH10" i="21"/>
  <c r="CH14" i="21" s="1"/>
  <c r="CG10" i="21"/>
  <c r="CG14" i="21" s="1"/>
  <c r="CF10" i="21"/>
  <c r="CF14" i="21" s="1"/>
  <c r="CE10" i="21"/>
  <c r="CE14" i="21" s="1"/>
  <c r="CD10" i="21"/>
  <c r="CD14" i="21" s="1"/>
  <c r="CC10" i="21"/>
  <c r="CC14" i="21" s="1"/>
  <c r="CB10" i="21"/>
  <c r="CB14" i="21" s="1"/>
  <c r="CA10" i="21"/>
  <c r="CA14" i="21" s="1"/>
  <c r="BZ10" i="21"/>
  <c r="BZ14" i="21" s="1"/>
  <c r="BY10" i="21"/>
  <c r="BY14" i="21" s="1"/>
  <c r="BX10" i="21"/>
  <c r="BX14" i="21" s="1"/>
  <c r="BW10" i="21"/>
  <c r="BW14" i="21" s="1"/>
  <c r="BV10" i="21"/>
  <c r="BV14" i="21" s="1"/>
  <c r="BU10" i="21"/>
  <c r="BU14" i="21" s="1"/>
  <c r="BT10" i="21"/>
  <c r="BT14" i="21" s="1"/>
  <c r="BS10" i="21"/>
  <c r="BS14" i="21" s="1"/>
  <c r="BR10" i="21"/>
  <c r="BR14" i="21" s="1"/>
  <c r="BQ10" i="21"/>
  <c r="BQ14" i="21" s="1"/>
  <c r="BP10" i="21"/>
  <c r="BP14" i="21" s="1"/>
  <c r="BO10" i="21"/>
  <c r="BO14" i="21" s="1"/>
  <c r="BN10" i="21"/>
  <c r="BN14" i="21" s="1"/>
  <c r="BM10" i="21"/>
  <c r="BM14" i="21" s="1"/>
  <c r="BL10" i="21"/>
  <c r="BL14" i="21" s="1"/>
  <c r="BK10" i="21"/>
  <c r="BK14" i="21" s="1"/>
  <c r="BJ10" i="21"/>
  <c r="BJ14" i="21" s="1"/>
  <c r="BI10" i="21"/>
  <c r="BI14" i="21" s="1"/>
  <c r="BH10" i="21"/>
  <c r="BH14" i="21" s="1"/>
  <c r="BG10" i="21"/>
  <c r="BG14" i="21" s="1"/>
  <c r="BF10" i="21"/>
  <c r="BF14" i="21" s="1"/>
  <c r="BE10" i="21"/>
  <c r="BE14" i="21" s="1"/>
  <c r="BD10" i="21"/>
  <c r="BD14" i="21" s="1"/>
  <c r="BC10" i="21"/>
  <c r="BC14" i="21" s="1"/>
  <c r="BB10" i="21"/>
  <c r="BB14" i="21" s="1"/>
  <c r="BA10" i="21"/>
  <c r="BA14" i="21" s="1"/>
  <c r="AZ10" i="21"/>
  <c r="AZ14" i="21" s="1"/>
  <c r="AY10" i="21"/>
  <c r="AY14" i="21" s="1"/>
  <c r="AX10" i="21"/>
  <c r="AX14" i="21" s="1"/>
  <c r="AW10" i="21"/>
  <c r="AW14" i="21" s="1"/>
  <c r="AV10" i="21"/>
  <c r="AV14" i="21" s="1"/>
  <c r="AU10" i="21"/>
  <c r="AU14" i="21" s="1"/>
  <c r="AT10" i="21"/>
  <c r="AT14" i="21" s="1"/>
  <c r="AS10" i="21"/>
  <c r="AS14" i="21" s="1"/>
  <c r="AR10" i="21"/>
  <c r="AR14" i="21" s="1"/>
  <c r="AQ10" i="21"/>
  <c r="AQ14" i="21" s="1"/>
  <c r="AP10" i="21"/>
  <c r="AP14" i="21" s="1"/>
  <c r="AO10" i="21"/>
  <c r="AO14" i="21" s="1"/>
  <c r="AN10" i="21"/>
  <c r="AN14" i="21" s="1"/>
  <c r="AM10" i="21"/>
  <c r="AM14" i="21" s="1"/>
  <c r="AL10" i="21"/>
  <c r="AL14" i="21" s="1"/>
  <c r="AK10" i="21"/>
  <c r="AK14" i="21" s="1"/>
  <c r="AJ10" i="21"/>
  <c r="AJ14" i="21" s="1"/>
  <c r="AI10" i="21"/>
  <c r="AI14" i="21" s="1"/>
  <c r="AH10" i="21"/>
  <c r="AH14" i="21" s="1"/>
  <c r="AG10" i="21"/>
  <c r="AG14" i="21" s="1"/>
  <c r="AF10" i="21"/>
  <c r="AF14" i="21" s="1"/>
  <c r="AE10" i="21"/>
  <c r="AE14" i="21" s="1"/>
  <c r="AD10" i="21"/>
  <c r="AD14" i="21" s="1"/>
  <c r="AC10" i="21"/>
  <c r="AC14" i="21" s="1"/>
  <c r="AB10" i="21"/>
  <c r="AB14" i="21" s="1"/>
  <c r="AA10" i="21"/>
  <c r="AA14" i="21" s="1"/>
  <c r="Z10" i="21"/>
  <c r="Z14" i="21" s="1"/>
  <c r="Y10" i="21"/>
  <c r="Y14" i="21" s="1"/>
  <c r="X10" i="21"/>
  <c r="X14" i="21" s="1"/>
  <c r="W10" i="21"/>
  <c r="W14" i="21" s="1"/>
  <c r="V10" i="21"/>
  <c r="V14" i="21" s="1"/>
  <c r="U10" i="21"/>
  <c r="U14" i="21" s="1"/>
  <c r="T10" i="21"/>
  <c r="T14" i="21" s="1"/>
  <c r="S10" i="21"/>
  <c r="S14" i="21" s="1"/>
  <c r="R10" i="21"/>
  <c r="R14" i="21" s="1"/>
  <c r="Q10" i="21"/>
  <c r="Q14" i="21" s="1"/>
  <c r="P10" i="21"/>
  <c r="P14" i="21" s="1"/>
  <c r="O10" i="21"/>
  <c r="O14" i="21" s="1"/>
  <c r="N10" i="21"/>
  <c r="N14" i="21" s="1"/>
  <c r="M10" i="21"/>
  <c r="M14" i="21" s="1"/>
  <c r="L10" i="21"/>
  <c r="L14" i="21" s="1"/>
  <c r="K10" i="21"/>
  <c r="K14" i="21" s="1"/>
  <c r="J10" i="21"/>
  <c r="J14" i="21" s="1"/>
  <c r="I10" i="21"/>
  <c r="I14" i="21" s="1"/>
  <c r="H10" i="21"/>
  <c r="H14" i="21" s="1"/>
  <c r="G10" i="21"/>
  <c r="G14" i="21" s="1"/>
  <c r="F10" i="21"/>
  <c r="F14" i="21" s="1"/>
  <c r="E10" i="21"/>
  <c r="E14" i="21" s="1"/>
  <c r="AB54" i="19"/>
  <c r="F54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U52" i="19"/>
  <c r="F52" i="19"/>
  <c r="G45" i="19"/>
  <c r="G52" i="19" s="1"/>
  <c r="H45" i="19"/>
  <c r="H52" i="19" s="1"/>
  <c r="I45" i="19"/>
  <c r="I52" i="19" s="1"/>
  <c r="J45" i="19"/>
  <c r="J52" i="19" s="1"/>
  <c r="K45" i="19"/>
  <c r="K52" i="19" s="1"/>
  <c r="L45" i="19"/>
  <c r="L52" i="19" s="1"/>
  <c r="M45" i="19"/>
  <c r="M52" i="19" s="1"/>
  <c r="N45" i="19"/>
  <c r="N52" i="19" s="1"/>
  <c r="O45" i="19"/>
  <c r="O52" i="19" s="1"/>
  <c r="P45" i="19"/>
  <c r="P52" i="19" s="1"/>
  <c r="Q45" i="19"/>
  <c r="Q52" i="19" s="1"/>
  <c r="R45" i="19"/>
  <c r="R52" i="19" s="1"/>
  <c r="S45" i="19"/>
  <c r="S52" i="19" s="1"/>
  <c r="T45" i="19"/>
  <c r="T52" i="19" s="1"/>
  <c r="U45" i="19"/>
  <c r="V45" i="19"/>
  <c r="V52" i="19" s="1"/>
  <c r="W45" i="19"/>
  <c r="W52" i="19" s="1"/>
  <c r="X45" i="19"/>
  <c r="X52" i="19" s="1"/>
  <c r="Y45" i="19"/>
  <c r="Y52" i="19" s="1"/>
  <c r="Z45" i="19"/>
  <c r="Z52" i="19" s="1"/>
  <c r="AA45" i="19"/>
  <c r="AA52" i="19" s="1"/>
  <c r="AB45" i="19"/>
  <c r="AB52" i="19" s="1"/>
  <c r="F45" i="19"/>
  <c r="G27" i="22" l="1"/>
  <c r="H27" i="22" s="1"/>
  <c r="K27" i="22" s="1"/>
  <c r="G25" i="22"/>
  <c r="H25" i="22" s="1"/>
  <c r="K25" i="22" s="1"/>
  <c r="O27" i="22"/>
  <c r="O44" i="22"/>
  <c r="O42" i="22"/>
  <c r="O36" i="22"/>
  <c r="O34" i="22"/>
  <c r="O32" i="22"/>
  <c r="O30" i="22"/>
  <c r="O28" i="22"/>
  <c r="O26" i="22"/>
  <c r="O24" i="22"/>
  <c r="O29" i="22"/>
  <c r="G24" i="22"/>
  <c r="H24" i="22" s="1"/>
  <c r="K24" i="22" s="1"/>
  <c r="G42" i="22"/>
  <c r="H42" i="22" s="1"/>
  <c r="K42" i="22" s="1"/>
  <c r="H12" i="21"/>
  <c r="C21" i="27" s="1"/>
  <c r="C21" i="26"/>
  <c r="L12" i="21"/>
  <c r="C25" i="27" s="1"/>
  <c r="C25" i="26"/>
  <c r="P12" i="21"/>
  <c r="C29" i="27" s="1"/>
  <c r="C29" i="26"/>
  <c r="T12" i="21"/>
  <c r="C33" i="27" s="1"/>
  <c r="C33" i="26"/>
  <c r="X12" i="21"/>
  <c r="C37" i="27" s="1"/>
  <c r="C37" i="26"/>
  <c r="AB12" i="21"/>
  <c r="C41" i="27" s="1"/>
  <c r="C41" i="26"/>
  <c r="AF12" i="21"/>
  <c r="C45" i="27" s="1"/>
  <c r="C45" i="26"/>
  <c r="AJ12" i="21"/>
  <c r="C49" i="27" s="1"/>
  <c r="C49" i="26"/>
  <c r="AN12" i="21"/>
  <c r="C53" i="27" s="1"/>
  <c r="C53" i="26"/>
  <c r="AR12" i="21"/>
  <c r="C57" i="27" s="1"/>
  <c r="C57" i="26"/>
  <c r="AV12" i="21"/>
  <c r="C61" i="27" s="1"/>
  <c r="C61" i="26"/>
  <c r="AZ12" i="21"/>
  <c r="C65" i="27" s="1"/>
  <c r="C65" i="26"/>
  <c r="BD12" i="21"/>
  <c r="C69" i="27" s="1"/>
  <c r="C69" i="26"/>
  <c r="BH12" i="21"/>
  <c r="C73" i="27" s="1"/>
  <c r="C73" i="26"/>
  <c r="BL12" i="21"/>
  <c r="C77" i="27" s="1"/>
  <c r="C77" i="26"/>
  <c r="BP12" i="21"/>
  <c r="C81" i="27" s="1"/>
  <c r="C81" i="26"/>
  <c r="BT12" i="21"/>
  <c r="C85" i="27" s="1"/>
  <c r="C85" i="26"/>
  <c r="BX12" i="21"/>
  <c r="C89" i="27" s="1"/>
  <c r="C89" i="26"/>
  <c r="CB12" i="21"/>
  <c r="C93" i="27" s="1"/>
  <c r="C93" i="26"/>
  <c r="CF12" i="21"/>
  <c r="C97" i="27" s="1"/>
  <c r="C97" i="26"/>
  <c r="CJ12" i="21"/>
  <c r="C101" i="27" s="1"/>
  <c r="C101" i="26"/>
  <c r="E12" i="21"/>
  <c r="G5" i="27" s="1"/>
  <c r="G5" i="26"/>
  <c r="G11" i="26" s="1"/>
  <c r="I12" i="21"/>
  <c r="C22" i="27" s="1"/>
  <c r="C22" i="26"/>
  <c r="M12" i="21"/>
  <c r="C26" i="27" s="1"/>
  <c r="C26" i="26"/>
  <c r="Q12" i="21"/>
  <c r="C30" i="27" s="1"/>
  <c r="C30" i="26"/>
  <c r="U12" i="21"/>
  <c r="C34" i="27" s="1"/>
  <c r="C34" i="26"/>
  <c r="Y12" i="21"/>
  <c r="C38" i="27" s="1"/>
  <c r="C38" i="26"/>
  <c r="AC12" i="21"/>
  <c r="C42" i="27" s="1"/>
  <c r="C42" i="26"/>
  <c r="AG12" i="21"/>
  <c r="C46" i="27" s="1"/>
  <c r="C46" i="26"/>
  <c r="AK12" i="21"/>
  <c r="C50" i="27" s="1"/>
  <c r="C50" i="26"/>
  <c r="AO12" i="21"/>
  <c r="C54" i="27" s="1"/>
  <c r="C54" i="26"/>
  <c r="AS12" i="21"/>
  <c r="C58" i="27" s="1"/>
  <c r="C58" i="26"/>
  <c r="AW12" i="21"/>
  <c r="C62" i="27" s="1"/>
  <c r="C62" i="26"/>
  <c r="BA12" i="21"/>
  <c r="C66" i="27" s="1"/>
  <c r="C66" i="26"/>
  <c r="BE12" i="21"/>
  <c r="C70" i="27" s="1"/>
  <c r="C70" i="26"/>
  <c r="BI12" i="21"/>
  <c r="C74" i="27" s="1"/>
  <c r="C74" i="26"/>
  <c r="BM12" i="21"/>
  <c r="C78" i="27" s="1"/>
  <c r="C78" i="26"/>
  <c r="BQ12" i="21"/>
  <c r="C82" i="27" s="1"/>
  <c r="C82" i="26"/>
  <c r="BU12" i="21"/>
  <c r="C86" i="27" s="1"/>
  <c r="C86" i="26"/>
  <c r="BY12" i="21"/>
  <c r="C90" i="27" s="1"/>
  <c r="C90" i="26"/>
  <c r="CC12" i="21"/>
  <c r="C94" i="27" s="1"/>
  <c r="C94" i="26"/>
  <c r="CG12" i="21"/>
  <c r="C98" i="27" s="1"/>
  <c r="C98" i="26"/>
  <c r="F12" i="21"/>
  <c r="C19" i="27" s="1"/>
  <c r="C19" i="26"/>
  <c r="J12" i="21"/>
  <c r="C23" i="27" s="1"/>
  <c r="C23" i="26"/>
  <c r="N12" i="21"/>
  <c r="C27" i="27" s="1"/>
  <c r="C27" i="26"/>
  <c r="R12" i="21"/>
  <c r="C31" i="27" s="1"/>
  <c r="C31" i="26"/>
  <c r="V12" i="21"/>
  <c r="C35" i="27" s="1"/>
  <c r="C35" i="26"/>
  <c r="Z12" i="21"/>
  <c r="C39" i="27" s="1"/>
  <c r="C39" i="26"/>
  <c r="AD12" i="21"/>
  <c r="C43" i="27" s="1"/>
  <c r="C43" i="26"/>
  <c r="AH12" i="21"/>
  <c r="C47" i="27" s="1"/>
  <c r="C47" i="26"/>
  <c r="AL12" i="21"/>
  <c r="C51" i="27" s="1"/>
  <c r="C51" i="26"/>
  <c r="AP12" i="21"/>
  <c r="C55" i="27" s="1"/>
  <c r="C55" i="26"/>
  <c r="AT12" i="21"/>
  <c r="C59" i="27" s="1"/>
  <c r="C59" i="26"/>
  <c r="AX12" i="21"/>
  <c r="C63" i="27" s="1"/>
  <c r="C63" i="26"/>
  <c r="BB12" i="21"/>
  <c r="C67" i="27" s="1"/>
  <c r="C67" i="26"/>
  <c r="BF12" i="21"/>
  <c r="C71" i="27" s="1"/>
  <c r="C71" i="26"/>
  <c r="BJ12" i="21"/>
  <c r="C75" i="27" s="1"/>
  <c r="C75" i="26"/>
  <c r="BN12" i="21"/>
  <c r="C79" i="27" s="1"/>
  <c r="C79" i="26"/>
  <c r="BR12" i="21"/>
  <c r="C83" i="27" s="1"/>
  <c r="C83" i="26"/>
  <c r="BV12" i="21"/>
  <c r="C87" i="27" s="1"/>
  <c r="C87" i="26"/>
  <c r="BZ12" i="21"/>
  <c r="C91" i="27" s="1"/>
  <c r="C91" i="26"/>
  <c r="CD12" i="21"/>
  <c r="C95" i="27" s="1"/>
  <c r="C95" i="26"/>
  <c r="CH12" i="21"/>
  <c r="C99" i="27" s="1"/>
  <c r="C99" i="26"/>
  <c r="G12" i="21"/>
  <c r="C20" i="27" s="1"/>
  <c r="I5" i="27" s="1"/>
  <c r="C20" i="26"/>
  <c r="I5" i="26" s="1"/>
  <c r="K12" i="21"/>
  <c r="C24" i="27" s="1"/>
  <c r="C24" i="26"/>
  <c r="O12" i="21"/>
  <c r="C28" i="27" s="1"/>
  <c r="C28" i="26"/>
  <c r="S12" i="21"/>
  <c r="C32" i="27" s="1"/>
  <c r="C32" i="26"/>
  <c r="W12" i="21"/>
  <c r="C36" i="27" s="1"/>
  <c r="C36" i="26"/>
  <c r="AA12" i="21"/>
  <c r="C40" i="27" s="1"/>
  <c r="C40" i="26"/>
  <c r="AE12" i="21"/>
  <c r="C44" i="27" s="1"/>
  <c r="C44" i="26"/>
  <c r="AI12" i="21"/>
  <c r="C48" i="27" s="1"/>
  <c r="C48" i="26"/>
  <c r="AM12" i="21"/>
  <c r="C52" i="27" s="1"/>
  <c r="C52" i="26"/>
  <c r="AQ12" i="21"/>
  <c r="C56" i="27" s="1"/>
  <c r="C56" i="26"/>
  <c r="AU12" i="21"/>
  <c r="C60" i="27" s="1"/>
  <c r="C60" i="26"/>
  <c r="AY12" i="21"/>
  <c r="C64" i="27" s="1"/>
  <c r="C64" i="26"/>
  <c r="BC12" i="21"/>
  <c r="C68" i="27" s="1"/>
  <c r="C68" i="26"/>
  <c r="BG12" i="21"/>
  <c r="C72" i="27" s="1"/>
  <c r="C72" i="26"/>
  <c r="BK12" i="21"/>
  <c r="C76" i="27" s="1"/>
  <c r="C76" i="26"/>
  <c r="BO12" i="21"/>
  <c r="C80" i="27" s="1"/>
  <c r="C80" i="26"/>
  <c r="BS12" i="21"/>
  <c r="C84" i="27" s="1"/>
  <c r="C84" i="26"/>
  <c r="BW12" i="21"/>
  <c r="C88" i="27" s="1"/>
  <c r="C88" i="26"/>
  <c r="CA12" i="21"/>
  <c r="C92" i="27" s="1"/>
  <c r="C92" i="26"/>
  <c r="CE12" i="21"/>
  <c r="C96" i="27" s="1"/>
  <c r="C96" i="26"/>
  <c r="CI12" i="21"/>
  <c r="C100" i="27" s="1"/>
  <c r="C100" i="26"/>
  <c r="N55" i="22"/>
  <c r="G32" i="22"/>
  <c r="H32" i="22" s="1"/>
  <c r="K32" i="22" s="1"/>
  <c r="G16" i="22"/>
  <c r="H16" i="22" s="1"/>
  <c r="K16" i="22" s="1"/>
  <c r="G20" i="22"/>
  <c r="H20" i="22" s="1"/>
  <c r="G26" i="22"/>
  <c r="H26" i="22" s="1"/>
  <c r="K26" i="22" s="1"/>
  <c r="G31" i="22"/>
  <c r="H31" i="22" s="1"/>
  <c r="K31" i="22" s="1"/>
  <c r="G35" i="22"/>
  <c r="H35" i="22" s="1"/>
  <c r="K35" i="22" s="1"/>
  <c r="G17" i="22"/>
  <c r="H17" i="22" s="1"/>
  <c r="K17" i="22" s="1"/>
  <c r="G28" i="22"/>
  <c r="H28" i="22" s="1"/>
  <c r="K28" i="22" s="1"/>
  <c r="G15" i="22"/>
  <c r="H15" i="22" s="1"/>
  <c r="K15" i="22" s="1"/>
  <c r="O19" i="22"/>
  <c r="G36" i="22"/>
  <c r="H36" i="22" s="1"/>
  <c r="K36" i="22" s="1"/>
  <c r="G14" i="22"/>
  <c r="H14" i="22" s="1"/>
  <c r="K14" i="22" s="1"/>
  <c r="G30" i="22"/>
  <c r="H30" i="22" s="1"/>
  <c r="K30" i="22" s="1"/>
  <c r="G34" i="22"/>
  <c r="H34" i="22" s="1"/>
  <c r="K34" i="22" s="1"/>
  <c r="O13" i="22"/>
  <c r="O14" i="22"/>
  <c r="G18" i="22"/>
  <c r="H18" i="22" s="1"/>
  <c r="K18" i="22" s="1"/>
  <c r="G22" i="22"/>
  <c r="H22" i="22" s="1"/>
  <c r="G33" i="22"/>
  <c r="H33" i="22" s="1"/>
  <c r="K33" i="22" s="1"/>
  <c r="O22" i="22"/>
  <c r="O20" i="22"/>
  <c r="O38" i="22"/>
  <c r="O43" i="22"/>
  <c r="O45" i="22"/>
  <c r="O18" i="22"/>
  <c r="O41" i="22"/>
  <c r="O15" i="22"/>
  <c r="G29" i="22"/>
  <c r="H29" i="22" s="1"/>
  <c r="K29" i="22" s="1"/>
  <c r="M48" i="22"/>
  <c r="O17" i="22"/>
  <c r="O39" i="22"/>
  <c r="G19" i="22"/>
  <c r="H19" i="22" s="1"/>
  <c r="G23" i="22"/>
  <c r="H23" i="22" s="1"/>
  <c r="O16" i="22"/>
  <c r="G21" i="22"/>
  <c r="H21" i="22" s="1"/>
  <c r="O21" i="22"/>
  <c r="G13" i="22"/>
  <c r="H13" i="22" s="1"/>
  <c r="G9" i="22"/>
  <c r="G37" i="22" s="1"/>
  <c r="H37" i="22" s="1"/>
  <c r="G41" i="22"/>
  <c r="H41" i="22" s="1"/>
  <c r="K41" i="22" s="1"/>
  <c r="G39" i="22"/>
  <c r="H39" i="22" s="1"/>
  <c r="K39" i="22" s="1"/>
  <c r="N48" i="22"/>
  <c r="O40" i="22"/>
  <c r="O46" i="22"/>
  <c r="G38" i="22"/>
  <c r="H38" i="22" s="1"/>
  <c r="K38" i="22" s="1"/>
  <c r="G43" i="22"/>
  <c r="H43" i="22" s="1"/>
  <c r="K43" i="22" s="1"/>
  <c r="F56" i="19"/>
  <c r="AB56" i="19"/>
  <c r="J5" i="26" l="1"/>
  <c r="I11" i="26"/>
  <c r="J11" i="26" s="1"/>
  <c r="D19" i="26"/>
  <c r="E19" i="26" s="1"/>
  <c r="F19" i="26" s="1"/>
  <c r="G19" i="26" s="1"/>
  <c r="H19" i="26" s="1"/>
  <c r="I19" i="26" s="1"/>
  <c r="J19" i="26" s="1"/>
  <c r="K19" i="26" s="1"/>
  <c r="L19" i="26" s="1"/>
  <c r="M19" i="26" s="1"/>
  <c r="N19" i="26" s="1"/>
  <c r="O19" i="26" s="1"/>
  <c r="J5" i="27"/>
  <c r="N57" i="22"/>
  <c r="G46" i="22"/>
  <c r="H46" i="22" s="1"/>
  <c r="K46" i="22" s="1"/>
  <c r="G45" i="22"/>
  <c r="H45" i="22" s="1"/>
  <c r="K45" i="22" s="1"/>
  <c r="G40" i="22"/>
  <c r="H40" i="22" s="1"/>
  <c r="K40" i="22" s="1"/>
  <c r="I23" i="22"/>
  <c r="K23" i="22" s="1"/>
  <c r="J37" i="22"/>
  <c r="K37" i="22" s="1"/>
  <c r="J21" i="22"/>
  <c r="K21" i="22" s="1"/>
  <c r="I19" i="22"/>
  <c r="K19" i="22" s="1"/>
  <c r="J13" i="22"/>
  <c r="K13" i="22" s="1"/>
  <c r="I20" i="22"/>
  <c r="K20" i="22" s="1"/>
  <c r="I22" i="22"/>
  <c r="K22" i="22" s="1"/>
  <c r="O48" i="22"/>
  <c r="F37" i="18"/>
  <c r="F36" i="18"/>
  <c r="F14" i="18"/>
  <c r="N72" i="18"/>
  <c r="L72" i="18"/>
  <c r="N66" i="18"/>
  <c r="L66" i="18"/>
  <c r="L50" i="18"/>
  <c r="N50" i="18" s="1"/>
  <c r="K45" i="18"/>
  <c r="M43" i="18"/>
  <c r="J43" i="18"/>
  <c r="L43" i="18" s="1"/>
  <c r="N43" i="18" s="1"/>
  <c r="M42" i="18"/>
  <c r="J42" i="18"/>
  <c r="L42" i="18" s="1"/>
  <c r="M41" i="18"/>
  <c r="J41" i="18"/>
  <c r="L41" i="18" s="1"/>
  <c r="N41" i="18" s="1"/>
  <c r="A41" i="18"/>
  <c r="M40" i="18"/>
  <c r="J40" i="18"/>
  <c r="L40" i="18" s="1"/>
  <c r="A40" i="18"/>
  <c r="M39" i="18"/>
  <c r="J39" i="18"/>
  <c r="L39" i="18" s="1"/>
  <c r="A39" i="18"/>
  <c r="M38" i="18"/>
  <c r="J38" i="18"/>
  <c r="L38" i="18" s="1"/>
  <c r="A38" i="18"/>
  <c r="A37" i="18"/>
  <c r="A36" i="18"/>
  <c r="M35" i="18"/>
  <c r="J35" i="18"/>
  <c r="L35" i="18" s="1"/>
  <c r="A35" i="18"/>
  <c r="A34" i="18"/>
  <c r="M33" i="18"/>
  <c r="J33" i="18"/>
  <c r="L33" i="18" s="1"/>
  <c r="A33" i="18"/>
  <c r="M32" i="18"/>
  <c r="J32" i="18"/>
  <c r="L32" i="18" s="1"/>
  <c r="A32" i="18"/>
  <c r="M31" i="18"/>
  <c r="J31" i="18"/>
  <c r="L31" i="18" s="1"/>
  <c r="N31" i="18" s="1"/>
  <c r="A31" i="18"/>
  <c r="M30" i="18"/>
  <c r="J30" i="18"/>
  <c r="L30" i="18" s="1"/>
  <c r="A30" i="18"/>
  <c r="M29" i="18"/>
  <c r="J29" i="18"/>
  <c r="L29" i="18" s="1"/>
  <c r="A29" i="18"/>
  <c r="M28" i="18"/>
  <c r="J28" i="18"/>
  <c r="L28" i="18" s="1"/>
  <c r="N28" i="18" s="1"/>
  <c r="A28" i="18"/>
  <c r="M27" i="18"/>
  <c r="J27" i="18"/>
  <c r="L27" i="18" s="1"/>
  <c r="A27" i="18"/>
  <c r="M26" i="18"/>
  <c r="J26" i="18"/>
  <c r="L26" i="18" s="1"/>
  <c r="A26" i="18"/>
  <c r="M25" i="18"/>
  <c r="J25" i="18"/>
  <c r="L25" i="18" s="1"/>
  <c r="A25" i="18"/>
  <c r="M24" i="18"/>
  <c r="J24" i="18"/>
  <c r="L24" i="18" s="1"/>
  <c r="A24" i="18"/>
  <c r="M23" i="18"/>
  <c r="J23" i="18"/>
  <c r="L23" i="18" s="1"/>
  <c r="N23" i="18" s="1"/>
  <c r="A23" i="18"/>
  <c r="M22" i="18"/>
  <c r="J22" i="18"/>
  <c r="L22" i="18" s="1"/>
  <c r="A22" i="18"/>
  <c r="M21" i="18"/>
  <c r="N21" i="18" s="1"/>
  <c r="J21" i="18"/>
  <c r="L21" i="18" s="1"/>
  <c r="A21" i="18"/>
  <c r="M20" i="18"/>
  <c r="J20" i="18"/>
  <c r="L20" i="18" s="1"/>
  <c r="N20" i="18" s="1"/>
  <c r="H20" i="18"/>
  <c r="A20" i="18"/>
  <c r="M19" i="18"/>
  <c r="H19" i="18"/>
  <c r="A19" i="18"/>
  <c r="M18" i="18"/>
  <c r="A18" i="18"/>
  <c r="M17" i="18"/>
  <c r="H17" i="18"/>
  <c r="A17" i="18"/>
  <c r="A16" i="18"/>
  <c r="M15" i="18"/>
  <c r="J15" i="18"/>
  <c r="L15" i="18" s="1"/>
  <c r="A15" i="18"/>
  <c r="M14" i="18"/>
  <c r="A14" i="18"/>
  <c r="M13" i="18"/>
  <c r="J13" i="18"/>
  <c r="L13" i="18" s="1"/>
  <c r="A13" i="18"/>
  <c r="M12" i="18"/>
  <c r="J12" i="18"/>
  <c r="L12" i="18" s="1"/>
  <c r="N12" i="18" s="1"/>
  <c r="A12" i="18"/>
  <c r="M11" i="18"/>
  <c r="J11" i="18"/>
  <c r="L11" i="18" s="1"/>
  <c r="A11" i="18"/>
  <c r="M10" i="18"/>
  <c r="I10" i="18"/>
  <c r="A10" i="18"/>
  <c r="L8" i="18"/>
  <c r="G8" i="18"/>
  <c r="F8" i="18"/>
  <c r="H97" i="7"/>
  <c r="M97" i="7"/>
  <c r="Q52" i="7"/>
  <c r="N33" i="18" l="1"/>
  <c r="N39" i="18"/>
  <c r="N42" i="18"/>
  <c r="N11" i="18"/>
  <c r="N27" i="18"/>
  <c r="N40" i="18"/>
  <c r="D20" i="26"/>
  <c r="E20" i="26" s="1"/>
  <c r="Q19" i="26"/>
  <c r="N25" i="18"/>
  <c r="N29" i="18"/>
  <c r="N38" i="18"/>
  <c r="H48" i="22"/>
  <c r="G48" i="22"/>
  <c r="J48" i="22"/>
  <c r="K48" i="22"/>
  <c r="I48" i="22"/>
  <c r="I49" i="22" s="1"/>
  <c r="N15" i="18"/>
  <c r="J10" i="18"/>
  <c r="L10" i="18" s="1"/>
  <c r="N10" i="18" s="1"/>
  <c r="N13" i="18"/>
  <c r="N22" i="18"/>
  <c r="N30" i="18"/>
  <c r="N24" i="18"/>
  <c r="N26" i="18"/>
  <c r="N32" i="18"/>
  <c r="N35" i="18"/>
  <c r="J17" i="18"/>
  <c r="L17" i="18" s="1"/>
  <c r="J19" i="18"/>
  <c r="L19" i="18" s="1"/>
  <c r="N19" i="18" s="1"/>
  <c r="E14" i="26" l="1"/>
  <c r="F20" i="26"/>
  <c r="G20" i="26" s="1"/>
  <c r="H20" i="26" s="1"/>
  <c r="I20" i="26" s="1"/>
  <c r="J20" i="26" s="1"/>
  <c r="K20" i="26" s="1"/>
  <c r="L20" i="26" s="1"/>
  <c r="M20" i="26" s="1"/>
  <c r="N20" i="26" s="1"/>
  <c r="O20" i="26" s="1"/>
  <c r="D21" i="26" s="1"/>
  <c r="E21" i="26" s="1"/>
  <c r="F21" i="26" s="1"/>
  <c r="G21" i="26" s="1"/>
  <c r="H21" i="26" s="1"/>
  <c r="I21" i="26" s="1"/>
  <c r="J21" i="26" s="1"/>
  <c r="K21" i="26" s="1"/>
  <c r="L21" i="26" s="1"/>
  <c r="M21" i="26" s="1"/>
  <c r="N21" i="26" s="1"/>
  <c r="O21" i="26" s="1"/>
  <c r="D22" i="26" s="1"/>
  <c r="E22" i="26" s="1"/>
  <c r="F22" i="26" s="1"/>
  <c r="G22" i="26" s="1"/>
  <c r="H22" i="26" s="1"/>
  <c r="I22" i="26" s="1"/>
  <c r="J22" i="26" s="1"/>
  <c r="K22" i="26" s="1"/>
  <c r="L22" i="26" s="1"/>
  <c r="M22" i="26" s="1"/>
  <c r="N22" i="26" s="1"/>
  <c r="O22" i="26" s="1"/>
  <c r="D23" i="26" s="1"/>
  <c r="E23" i="26" s="1"/>
  <c r="F23" i="26" s="1"/>
  <c r="G23" i="26" s="1"/>
  <c r="H23" i="26" s="1"/>
  <c r="I23" i="26" s="1"/>
  <c r="J23" i="26" s="1"/>
  <c r="K23" i="26" s="1"/>
  <c r="L23" i="26" s="1"/>
  <c r="M23" i="26" s="1"/>
  <c r="N23" i="26" s="1"/>
  <c r="O23" i="26" s="1"/>
  <c r="D24" i="26" s="1"/>
  <c r="E24" i="26" s="1"/>
  <c r="F24" i="26" s="1"/>
  <c r="G24" i="26" s="1"/>
  <c r="H24" i="26" s="1"/>
  <c r="I24" i="26" s="1"/>
  <c r="J24" i="26" s="1"/>
  <c r="K24" i="26" s="1"/>
  <c r="L24" i="26" s="1"/>
  <c r="M24" i="26" s="1"/>
  <c r="N24" i="26" s="1"/>
  <c r="O24" i="26" s="1"/>
  <c r="D25" i="26" s="1"/>
  <c r="E25" i="26" s="1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D26" i="26" s="1"/>
  <c r="E26" i="26" s="1"/>
  <c r="F26" i="26" s="1"/>
  <c r="G26" i="26" s="1"/>
  <c r="H26" i="26" s="1"/>
  <c r="I26" i="26" s="1"/>
  <c r="J26" i="26" s="1"/>
  <c r="K26" i="26" s="1"/>
  <c r="L26" i="26" s="1"/>
  <c r="M26" i="26" s="1"/>
  <c r="N26" i="26" s="1"/>
  <c r="O26" i="26" s="1"/>
  <c r="D27" i="26" s="1"/>
  <c r="E27" i="26" s="1"/>
  <c r="F27" i="26" s="1"/>
  <c r="G27" i="26" s="1"/>
  <c r="H27" i="26" s="1"/>
  <c r="I27" i="26" s="1"/>
  <c r="J27" i="26" s="1"/>
  <c r="K27" i="26" s="1"/>
  <c r="L27" i="26" s="1"/>
  <c r="M27" i="26" s="1"/>
  <c r="N27" i="26" s="1"/>
  <c r="O27" i="26" s="1"/>
  <c r="D28" i="26" s="1"/>
  <c r="E28" i="26" s="1"/>
  <c r="F28" i="26" s="1"/>
  <c r="G28" i="26" s="1"/>
  <c r="H28" i="26" s="1"/>
  <c r="I28" i="26" s="1"/>
  <c r="J28" i="26" s="1"/>
  <c r="K28" i="26" s="1"/>
  <c r="L28" i="26" s="1"/>
  <c r="M28" i="26" s="1"/>
  <c r="N28" i="26" s="1"/>
  <c r="O28" i="26" s="1"/>
  <c r="D29" i="26" s="1"/>
  <c r="E29" i="26" s="1"/>
  <c r="F29" i="26" s="1"/>
  <c r="G29" i="26" s="1"/>
  <c r="H29" i="26" s="1"/>
  <c r="I29" i="26" s="1"/>
  <c r="J29" i="26" s="1"/>
  <c r="K29" i="26" s="1"/>
  <c r="L29" i="26" s="1"/>
  <c r="M29" i="26" s="1"/>
  <c r="N29" i="26" s="1"/>
  <c r="O29" i="26" s="1"/>
  <c r="D30" i="26" s="1"/>
  <c r="E30" i="26" s="1"/>
  <c r="F30" i="26" s="1"/>
  <c r="G30" i="26" s="1"/>
  <c r="H30" i="26" s="1"/>
  <c r="I30" i="26" s="1"/>
  <c r="J30" i="26" s="1"/>
  <c r="K30" i="26" s="1"/>
  <c r="L30" i="26" s="1"/>
  <c r="M30" i="26" s="1"/>
  <c r="N30" i="26" s="1"/>
  <c r="O30" i="26" s="1"/>
  <c r="D31" i="26" s="1"/>
  <c r="E31" i="26" s="1"/>
  <c r="F31" i="26" s="1"/>
  <c r="G31" i="26" s="1"/>
  <c r="H31" i="26" s="1"/>
  <c r="I31" i="26" s="1"/>
  <c r="J31" i="26" s="1"/>
  <c r="K31" i="26" s="1"/>
  <c r="L31" i="26" s="1"/>
  <c r="M31" i="26" s="1"/>
  <c r="N31" i="26" s="1"/>
  <c r="O31" i="26" s="1"/>
  <c r="D32" i="26" s="1"/>
  <c r="E32" i="26" s="1"/>
  <c r="F32" i="26" s="1"/>
  <c r="G32" i="26" s="1"/>
  <c r="H32" i="26" s="1"/>
  <c r="I32" i="26" s="1"/>
  <c r="J32" i="26" s="1"/>
  <c r="K32" i="26" s="1"/>
  <c r="L32" i="26" s="1"/>
  <c r="M32" i="26" s="1"/>
  <c r="N32" i="26" s="1"/>
  <c r="O32" i="26" s="1"/>
  <c r="D33" i="26" s="1"/>
  <c r="E33" i="26" s="1"/>
  <c r="F33" i="26" s="1"/>
  <c r="G33" i="26" s="1"/>
  <c r="H33" i="26" s="1"/>
  <c r="I33" i="26" s="1"/>
  <c r="J33" i="26" s="1"/>
  <c r="K33" i="26" s="1"/>
  <c r="L33" i="26" s="1"/>
  <c r="M33" i="26" s="1"/>
  <c r="N33" i="26" s="1"/>
  <c r="O33" i="26" s="1"/>
  <c r="D34" i="26" s="1"/>
  <c r="E34" i="26" s="1"/>
  <c r="F34" i="26" s="1"/>
  <c r="G34" i="26" s="1"/>
  <c r="H34" i="26" s="1"/>
  <c r="I34" i="26" s="1"/>
  <c r="J34" i="26" s="1"/>
  <c r="K34" i="26" s="1"/>
  <c r="L34" i="26" s="1"/>
  <c r="M34" i="26" s="1"/>
  <c r="N34" i="26" s="1"/>
  <c r="O34" i="26" s="1"/>
  <c r="D35" i="26" s="1"/>
  <c r="E35" i="26" s="1"/>
  <c r="F35" i="26" s="1"/>
  <c r="G35" i="26" s="1"/>
  <c r="H35" i="26" s="1"/>
  <c r="I35" i="26" s="1"/>
  <c r="J35" i="26" s="1"/>
  <c r="K35" i="26" s="1"/>
  <c r="L35" i="26" s="1"/>
  <c r="M35" i="26" s="1"/>
  <c r="N35" i="26" s="1"/>
  <c r="O35" i="26" s="1"/>
  <c r="D36" i="26" s="1"/>
  <c r="E36" i="26" s="1"/>
  <c r="F36" i="26" s="1"/>
  <c r="G36" i="26" s="1"/>
  <c r="H36" i="26" s="1"/>
  <c r="I36" i="26" s="1"/>
  <c r="J36" i="26" s="1"/>
  <c r="K36" i="26" s="1"/>
  <c r="L36" i="26" s="1"/>
  <c r="M36" i="26" s="1"/>
  <c r="N36" i="26" s="1"/>
  <c r="O36" i="26" s="1"/>
  <c r="D37" i="26" s="1"/>
  <c r="E37" i="26" s="1"/>
  <c r="F37" i="26" s="1"/>
  <c r="G37" i="26" s="1"/>
  <c r="H37" i="26" s="1"/>
  <c r="I37" i="26" s="1"/>
  <c r="J37" i="26" s="1"/>
  <c r="K37" i="26" s="1"/>
  <c r="L37" i="26" s="1"/>
  <c r="M37" i="26" s="1"/>
  <c r="N37" i="26" s="1"/>
  <c r="O37" i="26" s="1"/>
  <c r="D38" i="26" s="1"/>
  <c r="E38" i="26" s="1"/>
  <c r="F38" i="26" s="1"/>
  <c r="G38" i="26" s="1"/>
  <c r="H38" i="26" s="1"/>
  <c r="I38" i="26" s="1"/>
  <c r="J38" i="26" s="1"/>
  <c r="K38" i="26" s="1"/>
  <c r="L38" i="26" s="1"/>
  <c r="M38" i="26" s="1"/>
  <c r="N38" i="26" s="1"/>
  <c r="O38" i="26" s="1"/>
  <c r="D39" i="26" s="1"/>
  <c r="E39" i="26" s="1"/>
  <c r="F39" i="26" s="1"/>
  <c r="G39" i="26" s="1"/>
  <c r="H39" i="26" s="1"/>
  <c r="I39" i="26" s="1"/>
  <c r="J39" i="26" s="1"/>
  <c r="K39" i="26" s="1"/>
  <c r="L39" i="26" s="1"/>
  <c r="M39" i="26" s="1"/>
  <c r="N39" i="26" s="1"/>
  <c r="O39" i="26" s="1"/>
  <c r="D40" i="26" s="1"/>
  <c r="E40" i="26" s="1"/>
  <c r="F40" i="26" s="1"/>
  <c r="G40" i="26" s="1"/>
  <c r="H40" i="26" s="1"/>
  <c r="I40" i="26" s="1"/>
  <c r="J40" i="26" s="1"/>
  <c r="K40" i="26" s="1"/>
  <c r="L40" i="26" s="1"/>
  <c r="M40" i="26" s="1"/>
  <c r="N40" i="26" s="1"/>
  <c r="O40" i="26" s="1"/>
  <c r="D41" i="26" s="1"/>
  <c r="E41" i="26" s="1"/>
  <c r="F41" i="26" s="1"/>
  <c r="G41" i="26" s="1"/>
  <c r="H41" i="26" s="1"/>
  <c r="I41" i="26" s="1"/>
  <c r="J41" i="26" s="1"/>
  <c r="K41" i="26" s="1"/>
  <c r="L41" i="26" s="1"/>
  <c r="M41" i="26" s="1"/>
  <c r="N41" i="26" s="1"/>
  <c r="O41" i="26" s="1"/>
  <c r="D42" i="26" s="1"/>
  <c r="E42" i="26" s="1"/>
  <c r="F42" i="26" s="1"/>
  <c r="G42" i="26" s="1"/>
  <c r="H42" i="26" s="1"/>
  <c r="I42" i="26" s="1"/>
  <c r="J42" i="26" s="1"/>
  <c r="K42" i="26" s="1"/>
  <c r="L42" i="26" s="1"/>
  <c r="M42" i="26" s="1"/>
  <c r="N42" i="26" s="1"/>
  <c r="O42" i="26" s="1"/>
  <c r="D43" i="26" s="1"/>
  <c r="E43" i="26" s="1"/>
  <c r="F43" i="26" s="1"/>
  <c r="G43" i="26" s="1"/>
  <c r="H43" i="26" s="1"/>
  <c r="I43" i="26" s="1"/>
  <c r="J43" i="26" s="1"/>
  <c r="K43" i="26" s="1"/>
  <c r="L43" i="26" s="1"/>
  <c r="M43" i="26" s="1"/>
  <c r="N43" i="26" s="1"/>
  <c r="O43" i="26" s="1"/>
  <c r="D44" i="26" s="1"/>
  <c r="E44" i="26" s="1"/>
  <c r="F44" i="26" s="1"/>
  <c r="G44" i="26" s="1"/>
  <c r="H44" i="26" s="1"/>
  <c r="I44" i="26" s="1"/>
  <c r="J44" i="26" s="1"/>
  <c r="K44" i="26" s="1"/>
  <c r="L44" i="26" s="1"/>
  <c r="M44" i="26" s="1"/>
  <c r="N44" i="26" s="1"/>
  <c r="O44" i="26" s="1"/>
  <c r="D45" i="26" s="1"/>
  <c r="E45" i="26" s="1"/>
  <c r="F45" i="26" s="1"/>
  <c r="G45" i="26" s="1"/>
  <c r="H45" i="26" s="1"/>
  <c r="I45" i="26" s="1"/>
  <c r="J45" i="26" s="1"/>
  <c r="K45" i="26" s="1"/>
  <c r="L45" i="26" s="1"/>
  <c r="M45" i="26" s="1"/>
  <c r="N45" i="26" s="1"/>
  <c r="O45" i="26" s="1"/>
  <c r="D46" i="26" s="1"/>
  <c r="E46" i="26" s="1"/>
  <c r="F46" i="26" s="1"/>
  <c r="G46" i="26" s="1"/>
  <c r="H46" i="26" s="1"/>
  <c r="I46" i="26" s="1"/>
  <c r="J46" i="26" s="1"/>
  <c r="K46" i="26" s="1"/>
  <c r="L46" i="26" s="1"/>
  <c r="M46" i="26" s="1"/>
  <c r="N46" i="26" s="1"/>
  <c r="O46" i="26" s="1"/>
  <c r="D47" i="26" s="1"/>
  <c r="E47" i="26" s="1"/>
  <c r="F47" i="26" s="1"/>
  <c r="G47" i="26" s="1"/>
  <c r="H47" i="26" s="1"/>
  <c r="I47" i="26" s="1"/>
  <c r="J47" i="26" s="1"/>
  <c r="K47" i="26" s="1"/>
  <c r="L47" i="26" s="1"/>
  <c r="M47" i="26" s="1"/>
  <c r="N47" i="26" s="1"/>
  <c r="O47" i="26" s="1"/>
  <c r="D48" i="26" s="1"/>
  <c r="E48" i="26" s="1"/>
  <c r="F48" i="26" s="1"/>
  <c r="G48" i="26" s="1"/>
  <c r="H48" i="26" s="1"/>
  <c r="I48" i="26" s="1"/>
  <c r="J48" i="26" s="1"/>
  <c r="K48" i="26" s="1"/>
  <c r="L48" i="26" s="1"/>
  <c r="M48" i="26" s="1"/>
  <c r="N48" i="26" s="1"/>
  <c r="O48" i="26" s="1"/>
  <c r="D49" i="26" s="1"/>
  <c r="E49" i="26" s="1"/>
  <c r="F49" i="26" s="1"/>
  <c r="G49" i="26" s="1"/>
  <c r="H49" i="26" s="1"/>
  <c r="I49" i="26" s="1"/>
  <c r="J49" i="26" s="1"/>
  <c r="K49" i="26" s="1"/>
  <c r="L49" i="26" s="1"/>
  <c r="M49" i="26" s="1"/>
  <c r="N49" i="26" s="1"/>
  <c r="O49" i="26" s="1"/>
  <c r="D50" i="26" s="1"/>
  <c r="E50" i="26" s="1"/>
  <c r="F50" i="26" s="1"/>
  <c r="G50" i="26" s="1"/>
  <c r="H50" i="26" s="1"/>
  <c r="I50" i="26" s="1"/>
  <c r="J50" i="26" s="1"/>
  <c r="K50" i="26" s="1"/>
  <c r="L50" i="26" s="1"/>
  <c r="M50" i="26" s="1"/>
  <c r="N50" i="26" s="1"/>
  <c r="O50" i="26" s="1"/>
  <c r="D51" i="26" s="1"/>
  <c r="E51" i="26" s="1"/>
  <c r="F51" i="26" s="1"/>
  <c r="G51" i="26" s="1"/>
  <c r="H51" i="26" s="1"/>
  <c r="I51" i="26" s="1"/>
  <c r="J51" i="26" s="1"/>
  <c r="K51" i="26" s="1"/>
  <c r="L51" i="26" s="1"/>
  <c r="M51" i="26" s="1"/>
  <c r="N51" i="26" s="1"/>
  <c r="O51" i="26" s="1"/>
  <c r="D52" i="26" s="1"/>
  <c r="E52" i="26" s="1"/>
  <c r="F52" i="26" s="1"/>
  <c r="G52" i="26" s="1"/>
  <c r="H52" i="26" s="1"/>
  <c r="I52" i="26" s="1"/>
  <c r="J52" i="26" s="1"/>
  <c r="K52" i="26" s="1"/>
  <c r="L52" i="26" s="1"/>
  <c r="M52" i="26" s="1"/>
  <c r="N52" i="26" s="1"/>
  <c r="O52" i="26" s="1"/>
  <c r="D53" i="26" s="1"/>
  <c r="E53" i="26" s="1"/>
  <c r="F53" i="26" s="1"/>
  <c r="G53" i="26" s="1"/>
  <c r="H53" i="26" s="1"/>
  <c r="I53" i="26" s="1"/>
  <c r="J53" i="26" s="1"/>
  <c r="K53" i="26" s="1"/>
  <c r="L53" i="26" s="1"/>
  <c r="M53" i="26" s="1"/>
  <c r="N53" i="26" s="1"/>
  <c r="O53" i="26" s="1"/>
  <c r="D54" i="26" s="1"/>
  <c r="E54" i="26" s="1"/>
  <c r="F54" i="26" s="1"/>
  <c r="G54" i="26" s="1"/>
  <c r="H54" i="26" s="1"/>
  <c r="I54" i="26" s="1"/>
  <c r="J54" i="26" s="1"/>
  <c r="K54" i="26" s="1"/>
  <c r="L54" i="26" s="1"/>
  <c r="M54" i="26" s="1"/>
  <c r="N54" i="26" s="1"/>
  <c r="O54" i="26" s="1"/>
  <c r="D55" i="26" s="1"/>
  <c r="E55" i="26" s="1"/>
  <c r="F55" i="26" s="1"/>
  <c r="G55" i="26" s="1"/>
  <c r="H55" i="26" s="1"/>
  <c r="I55" i="26" s="1"/>
  <c r="J55" i="26" s="1"/>
  <c r="K55" i="26" s="1"/>
  <c r="L55" i="26" s="1"/>
  <c r="M55" i="26" s="1"/>
  <c r="N55" i="26" s="1"/>
  <c r="O55" i="26" s="1"/>
  <c r="D56" i="26" s="1"/>
  <c r="E56" i="26" s="1"/>
  <c r="F56" i="26" s="1"/>
  <c r="G56" i="26" s="1"/>
  <c r="H56" i="26" s="1"/>
  <c r="I56" i="26" s="1"/>
  <c r="J56" i="26" s="1"/>
  <c r="K56" i="26" s="1"/>
  <c r="L56" i="26" s="1"/>
  <c r="M56" i="26" s="1"/>
  <c r="N56" i="26" s="1"/>
  <c r="O56" i="26" s="1"/>
  <c r="D57" i="26" s="1"/>
  <c r="E57" i="26" s="1"/>
  <c r="F57" i="26" s="1"/>
  <c r="G57" i="26" s="1"/>
  <c r="H57" i="26" s="1"/>
  <c r="I57" i="26" s="1"/>
  <c r="J57" i="26" s="1"/>
  <c r="K57" i="26" s="1"/>
  <c r="L57" i="26" s="1"/>
  <c r="M57" i="26" s="1"/>
  <c r="N57" i="26" s="1"/>
  <c r="O57" i="26" s="1"/>
  <c r="D58" i="26" s="1"/>
  <c r="E58" i="26" s="1"/>
  <c r="F58" i="26" s="1"/>
  <c r="G58" i="26" s="1"/>
  <c r="H58" i="26" s="1"/>
  <c r="I58" i="26" s="1"/>
  <c r="J58" i="26" s="1"/>
  <c r="K58" i="26" s="1"/>
  <c r="L58" i="26" s="1"/>
  <c r="M58" i="26" s="1"/>
  <c r="N58" i="26" s="1"/>
  <c r="O58" i="26" s="1"/>
  <c r="D59" i="26" s="1"/>
  <c r="E59" i="26" s="1"/>
  <c r="F59" i="26" s="1"/>
  <c r="G59" i="26" s="1"/>
  <c r="H59" i="26" s="1"/>
  <c r="I59" i="26" s="1"/>
  <c r="J59" i="26" s="1"/>
  <c r="K59" i="26" s="1"/>
  <c r="L59" i="26" s="1"/>
  <c r="M59" i="26" s="1"/>
  <c r="N59" i="26" s="1"/>
  <c r="O59" i="26" s="1"/>
  <c r="D60" i="26" s="1"/>
  <c r="E60" i="26" s="1"/>
  <c r="F60" i="26" s="1"/>
  <c r="G60" i="26" s="1"/>
  <c r="H60" i="26" s="1"/>
  <c r="I60" i="26" s="1"/>
  <c r="J60" i="26" s="1"/>
  <c r="K60" i="26" s="1"/>
  <c r="L60" i="26" s="1"/>
  <c r="M60" i="26" s="1"/>
  <c r="N60" i="26" s="1"/>
  <c r="O60" i="26" s="1"/>
  <c r="D61" i="26" s="1"/>
  <c r="E61" i="26" s="1"/>
  <c r="F61" i="26" s="1"/>
  <c r="G61" i="26" s="1"/>
  <c r="H61" i="26" s="1"/>
  <c r="I61" i="26" s="1"/>
  <c r="J61" i="26" s="1"/>
  <c r="K61" i="26" s="1"/>
  <c r="L61" i="26" s="1"/>
  <c r="M61" i="26" s="1"/>
  <c r="N61" i="26" s="1"/>
  <c r="O61" i="26" s="1"/>
  <c r="D62" i="26" s="1"/>
  <c r="E62" i="26" s="1"/>
  <c r="F62" i="26" s="1"/>
  <c r="G62" i="26" s="1"/>
  <c r="H62" i="26" s="1"/>
  <c r="I62" i="26" s="1"/>
  <c r="J62" i="26" s="1"/>
  <c r="K62" i="26" s="1"/>
  <c r="L62" i="26" s="1"/>
  <c r="M62" i="26" s="1"/>
  <c r="N62" i="26" s="1"/>
  <c r="O62" i="26" s="1"/>
  <c r="D63" i="26" s="1"/>
  <c r="E63" i="26" s="1"/>
  <c r="F63" i="26" s="1"/>
  <c r="G63" i="26" s="1"/>
  <c r="H63" i="26" s="1"/>
  <c r="I63" i="26" s="1"/>
  <c r="J63" i="26" s="1"/>
  <c r="K63" i="26" s="1"/>
  <c r="L63" i="26" s="1"/>
  <c r="M63" i="26" s="1"/>
  <c r="N63" i="26" s="1"/>
  <c r="O63" i="26" s="1"/>
  <c r="D64" i="26" s="1"/>
  <c r="E64" i="26" s="1"/>
  <c r="F64" i="26" s="1"/>
  <c r="G64" i="26" s="1"/>
  <c r="H64" i="26" s="1"/>
  <c r="I64" i="26" s="1"/>
  <c r="J64" i="26" s="1"/>
  <c r="K64" i="26" s="1"/>
  <c r="L64" i="26" s="1"/>
  <c r="M64" i="26" s="1"/>
  <c r="N64" i="26" s="1"/>
  <c r="O64" i="26" s="1"/>
  <c r="D65" i="26" s="1"/>
  <c r="E65" i="26" s="1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D66" i="26" s="1"/>
  <c r="E66" i="26" s="1"/>
  <c r="F66" i="26" s="1"/>
  <c r="G66" i="26" s="1"/>
  <c r="H66" i="26" s="1"/>
  <c r="I66" i="26" s="1"/>
  <c r="J66" i="26" s="1"/>
  <c r="K66" i="26" s="1"/>
  <c r="L66" i="26" s="1"/>
  <c r="M66" i="26" s="1"/>
  <c r="N66" i="26" s="1"/>
  <c r="O66" i="26" s="1"/>
  <c r="D67" i="26" s="1"/>
  <c r="E67" i="26" s="1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D68" i="26" s="1"/>
  <c r="E68" i="26" s="1"/>
  <c r="F68" i="26" s="1"/>
  <c r="G68" i="26" s="1"/>
  <c r="H68" i="26" s="1"/>
  <c r="I68" i="26" s="1"/>
  <c r="J68" i="26" s="1"/>
  <c r="K68" i="26" s="1"/>
  <c r="L68" i="26" s="1"/>
  <c r="M68" i="26" s="1"/>
  <c r="N68" i="26" s="1"/>
  <c r="O68" i="26" s="1"/>
  <c r="D69" i="26" s="1"/>
  <c r="E69" i="26" s="1"/>
  <c r="F69" i="26" s="1"/>
  <c r="G69" i="26" s="1"/>
  <c r="H69" i="26" s="1"/>
  <c r="I69" i="26" s="1"/>
  <c r="J69" i="26" s="1"/>
  <c r="K69" i="26" s="1"/>
  <c r="L69" i="26" s="1"/>
  <c r="M69" i="26" s="1"/>
  <c r="N69" i="26" s="1"/>
  <c r="O69" i="26" s="1"/>
  <c r="D70" i="26" s="1"/>
  <c r="E70" i="26" s="1"/>
  <c r="F70" i="26" s="1"/>
  <c r="G70" i="26" s="1"/>
  <c r="H70" i="26" s="1"/>
  <c r="I70" i="26" s="1"/>
  <c r="J70" i="26" s="1"/>
  <c r="K70" i="26" s="1"/>
  <c r="L70" i="26" s="1"/>
  <c r="M70" i="26" s="1"/>
  <c r="N70" i="26" s="1"/>
  <c r="O70" i="26" s="1"/>
  <c r="D71" i="26" s="1"/>
  <c r="E71" i="26" s="1"/>
  <c r="F71" i="26" s="1"/>
  <c r="G71" i="26" s="1"/>
  <c r="H71" i="26" s="1"/>
  <c r="I71" i="26" s="1"/>
  <c r="J71" i="26" s="1"/>
  <c r="K71" i="26" s="1"/>
  <c r="L71" i="26" s="1"/>
  <c r="M71" i="26" s="1"/>
  <c r="N71" i="26" s="1"/>
  <c r="O71" i="26" s="1"/>
  <c r="D72" i="26" s="1"/>
  <c r="E72" i="26" s="1"/>
  <c r="F72" i="26" s="1"/>
  <c r="G72" i="26" s="1"/>
  <c r="H72" i="26" s="1"/>
  <c r="I72" i="26" s="1"/>
  <c r="J72" i="26" s="1"/>
  <c r="K72" i="26" s="1"/>
  <c r="L72" i="26" s="1"/>
  <c r="M72" i="26" s="1"/>
  <c r="N72" i="26" s="1"/>
  <c r="O72" i="26" s="1"/>
  <c r="D73" i="26" s="1"/>
  <c r="E73" i="26" s="1"/>
  <c r="F73" i="26" s="1"/>
  <c r="G73" i="26" s="1"/>
  <c r="H73" i="26" s="1"/>
  <c r="I73" i="26" s="1"/>
  <c r="J73" i="26" s="1"/>
  <c r="K73" i="26" s="1"/>
  <c r="L73" i="26" s="1"/>
  <c r="M73" i="26" s="1"/>
  <c r="N73" i="26" s="1"/>
  <c r="O73" i="26" s="1"/>
  <c r="D74" i="26" s="1"/>
  <c r="E74" i="26" s="1"/>
  <c r="F74" i="26" s="1"/>
  <c r="G74" i="26" s="1"/>
  <c r="H74" i="26" s="1"/>
  <c r="I74" i="26" s="1"/>
  <c r="J74" i="26" s="1"/>
  <c r="K74" i="26" s="1"/>
  <c r="L74" i="26" s="1"/>
  <c r="M74" i="26" s="1"/>
  <c r="N74" i="26" s="1"/>
  <c r="O74" i="26" s="1"/>
  <c r="D75" i="26" s="1"/>
  <c r="E75" i="26" s="1"/>
  <c r="F75" i="26" s="1"/>
  <c r="G75" i="26" s="1"/>
  <c r="H75" i="26" s="1"/>
  <c r="I75" i="26" s="1"/>
  <c r="J75" i="26" s="1"/>
  <c r="K75" i="26" s="1"/>
  <c r="L75" i="26" s="1"/>
  <c r="M75" i="26" s="1"/>
  <c r="N75" i="26" s="1"/>
  <c r="O75" i="26" s="1"/>
  <c r="D76" i="26" s="1"/>
  <c r="E76" i="26" s="1"/>
  <c r="F76" i="26" s="1"/>
  <c r="G76" i="26" s="1"/>
  <c r="H76" i="26" s="1"/>
  <c r="I76" i="26" s="1"/>
  <c r="J76" i="26" s="1"/>
  <c r="K76" i="26" s="1"/>
  <c r="L76" i="26" s="1"/>
  <c r="M76" i="26" s="1"/>
  <c r="N76" i="26" s="1"/>
  <c r="O76" i="26" s="1"/>
  <c r="D77" i="26" s="1"/>
  <c r="E77" i="26" s="1"/>
  <c r="F77" i="26" s="1"/>
  <c r="G77" i="26" s="1"/>
  <c r="H77" i="26" s="1"/>
  <c r="I77" i="26" s="1"/>
  <c r="J77" i="26" s="1"/>
  <c r="K77" i="26" s="1"/>
  <c r="L77" i="26" s="1"/>
  <c r="M77" i="26" s="1"/>
  <c r="N77" i="26" s="1"/>
  <c r="O77" i="26" s="1"/>
  <c r="D78" i="26" s="1"/>
  <c r="E78" i="26" s="1"/>
  <c r="F78" i="26" s="1"/>
  <c r="G78" i="26" s="1"/>
  <c r="H78" i="26" s="1"/>
  <c r="I78" i="26" s="1"/>
  <c r="J78" i="26" s="1"/>
  <c r="K78" i="26" s="1"/>
  <c r="L78" i="26" s="1"/>
  <c r="M78" i="26" s="1"/>
  <c r="N78" i="26" s="1"/>
  <c r="O78" i="26" s="1"/>
  <c r="D79" i="26" s="1"/>
  <c r="E79" i="26" s="1"/>
  <c r="F79" i="26" s="1"/>
  <c r="G79" i="26" s="1"/>
  <c r="H79" i="26" s="1"/>
  <c r="I79" i="26" s="1"/>
  <c r="J79" i="26" s="1"/>
  <c r="K79" i="26" s="1"/>
  <c r="L79" i="26" s="1"/>
  <c r="M79" i="26" s="1"/>
  <c r="N79" i="26" s="1"/>
  <c r="O79" i="26" s="1"/>
  <c r="D80" i="26" s="1"/>
  <c r="E80" i="26" s="1"/>
  <c r="F80" i="26" s="1"/>
  <c r="G80" i="26" s="1"/>
  <c r="H80" i="26" s="1"/>
  <c r="I80" i="26" s="1"/>
  <c r="J80" i="26" s="1"/>
  <c r="K80" i="26" s="1"/>
  <c r="L80" i="26" s="1"/>
  <c r="M80" i="26" s="1"/>
  <c r="N80" i="26" s="1"/>
  <c r="O80" i="26" s="1"/>
  <c r="D81" i="26" s="1"/>
  <c r="E81" i="26" s="1"/>
  <c r="F81" i="26" s="1"/>
  <c r="G81" i="26" s="1"/>
  <c r="H81" i="26" s="1"/>
  <c r="I81" i="26" s="1"/>
  <c r="J81" i="26" s="1"/>
  <c r="K81" i="26" s="1"/>
  <c r="L81" i="26" s="1"/>
  <c r="M81" i="26" s="1"/>
  <c r="N81" i="26" s="1"/>
  <c r="O81" i="26" s="1"/>
  <c r="D82" i="26" s="1"/>
  <c r="E82" i="26" s="1"/>
  <c r="F82" i="26" s="1"/>
  <c r="G82" i="26" s="1"/>
  <c r="H82" i="26" s="1"/>
  <c r="I82" i="26" s="1"/>
  <c r="J82" i="26" s="1"/>
  <c r="K82" i="26" s="1"/>
  <c r="L82" i="26" s="1"/>
  <c r="M82" i="26" s="1"/>
  <c r="N82" i="26" s="1"/>
  <c r="O82" i="26" s="1"/>
  <c r="D83" i="26" s="1"/>
  <c r="E83" i="26" s="1"/>
  <c r="F83" i="26" s="1"/>
  <c r="G83" i="26" s="1"/>
  <c r="H83" i="26" s="1"/>
  <c r="I83" i="26" s="1"/>
  <c r="J83" i="26" s="1"/>
  <c r="K83" i="26" s="1"/>
  <c r="L83" i="26" s="1"/>
  <c r="M83" i="26" s="1"/>
  <c r="N83" i="26" s="1"/>
  <c r="O83" i="26" s="1"/>
  <c r="D84" i="26" s="1"/>
  <c r="E84" i="26" s="1"/>
  <c r="F84" i="26" s="1"/>
  <c r="G84" i="26" s="1"/>
  <c r="H84" i="26" s="1"/>
  <c r="I84" i="26" s="1"/>
  <c r="J84" i="26" s="1"/>
  <c r="K84" i="26" s="1"/>
  <c r="L84" i="26" s="1"/>
  <c r="M84" i="26" s="1"/>
  <c r="N84" i="26" s="1"/>
  <c r="O84" i="26" s="1"/>
  <c r="D85" i="26" s="1"/>
  <c r="E85" i="26" s="1"/>
  <c r="F85" i="26" s="1"/>
  <c r="G85" i="26" s="1"/>
  <c r="H85" i="26" s="1"/>
  <c r="I85" i="26" s="1"/>
  <c r="J85" i="26" s="1"/>
  <c r="K85" i="26" s="1"/>
  <c r="L85" i="26" s="1"/>
  <c r="M85" i="26" s="1"/>
  <c r="N85" i="26" s="1"/>
  <c r="O85" i="26" s="1"/>
  <c r="D86" i="26" s="1"/>
  <c r="E86" i="26" s="1"/>
  <c r="F86" i="26" s="1"/>
  <c r="G86" i="26" s="1"/>
  <c r="H86" i="26" s="1"/>
  <c r="I86" i="26" s="1"/>
  <c r="J86" i="26" s="1"/>
  <c r="K86" i="26" s="1"/>
  <c r="L86" i="26" s="1"/>
  <c r="M86" i="26" s="1"/>
  <c r="N86" i="26" s="1"/>
  <c r="O86" i="26" s="1"/>
  <c r="D87" i="26" s="1"/>
  <c r="E87" i="26" s="1"/>
  <c r="F87" i="26" s="1"/>
  <c r="G87" i="26" s="1"/>
  <c r="H87" i="26" s="1"/>
  <c r="I87" i="26" s="1"/>
  <c r="J87" i="26" s="1"/>
  <c r="K87" i="26" s="1"/>
  <c r="L87" i="26" s="1"/>
  <c r="M87" i="26" s="1"/>
  <c r="N87" i="26" s="1"/>
  <c r="O87" i="26" s="1"/>
  <c r="D88" i="26" s="1"/>
  <c r="E88" i="26" s="1"/>
  <c r="F88" i="26" s="1"/>
  <c r="G88" i="26" s="1"/>
  <c r="H88" i="26" s="1"/>
  <c r="I88" i="26" s="1"/>
  <c r="J88" i="26" s="1"/>
  <c r="K88" i="26" s="1"/>
  <c r="L88" i="26" s="1"/>
  <c r="M88" i="26" s="1"/>
  <c r="N88" i="26" s="1"/>
  <c r="O88" i="26" s="1"/>
  <c r="D89" i="26" s="1"/>
  <c r="E89" i="26" s="1"/>
  <c r="F89" i="26" s="1"/>
  <c r="G89" i="26" s="1"/>
  <c r="H89" i="26" s="1"/>
  <c r="I89" i="26" s="1"/>
  <c r="J89" i="26" s="1"/>
  <c r="K89" i="26" s="1"/>
  <c r="L89" i="26" s="1"/>
  <c r="M89" i="26" s="1"/>
  <c r="N89" i="26" s="1"/>
  <c r="O89" i="26" s="1"/>
  <c r="D90" i="26" s="1"/>
  <c r="E90" i="26" s="1"/>
  <c r="F90" i="26" s="1"/>
  <c r="G90" i="26" s="1"/>
  <c r="H90" i="26" s="1"/>
  <c r="I90" i="26" s="1"/>
  <c r="J90" i="26" s="1"/>
  <c r="K90" i="26" s="1"/>
  <c r="L90" i="26" s="1"/>
  <c r="M90" i="26" s="1"/>
  <c r="N90" i="26" s="1"/>
  <c r="O90" i="26" s="1"/>
  <c r="D91" i="26" s="1"/>
  <c r="E91" i="26" s="1"/>
  <c r="F91" i="26" s="1"/>
  <c r="G91" i="26" s="1"/>
  <c r="H91" i="26" s="1"/>
  <c r="I91" i="26" s="1"/>
  <c r="J91" i="26" s="1"/>
  <c r="K91" i="26" s="1"/>
  <c r="L91" i="26" s="1"/>
  <c r="M91" i="26" s="1"/>
  <c r="N91" i="26" s="1"/>
  <c r="O91" i="26" s="1"/>
  <c r="D92" i="26" s="1"/>
  <c r="E92" i="26" s="1"/>
  <c r="F92" i="26" s="1"/>
  <c r="G92" i="26" s="1"/>
  <c r="H92" i="26" s="1"/>
  <c r="I92" i="26" s="1"/>
  <c r="J92" i="26" s="1"/>
  <c r="K92" i="26" s="1"/>
  <c r="L92" i="26" s="1"/>
  <c r="M92" i="26" s="1"/>
  <c r="N92" i="26" s="1"/>
  <c r="O92" i="26" s="1"/>
  <c r="D93" i="26" s="1"/>
  <c r="E93" i="26" s="1"/>
  <c r="F93" i="26" s="1"/>
  <c r="G93" i="26" s="1"/>
  <c r="H93" i="26" s="1"/>
  <c r="I93" i="26" s="1"/>
  <c r="J93" i="26" s="1"/>
  <c r="K93" i="26" s="1"/>
  <c r="L93" i="26" s="1"/>
  <c r="M93" i="26" s="1"/>
  <c r="N93" i="26" s="1"/>
  <c r="O93" i="26" s="1"/>
  <c r="D94" i="26" s="1"/>
  <c r="E94" i="26" s="1"/>
  <c r="F94" i="26" s="1"/>
  <c r="G94" i="26" s="1"/>
  <c r="H94" i="26" s="1"/>
  <c r="I94" i="26" s="1"/>
  <c r="J94" i="26" s="1"/>
  <c r="K94" i="26" s="1"/>
  <c r="L94" i="26" s="1"/>
  <c r="M94" i="26" s="1"/>
  <c r="N94" i="26" s="1"/>
  <c r="O94" i="26" s="1"/>
  <c r="D95" i="26" s="1"/>
  <c r="E95" i="26" s="1"/>
  <c r="F95" i="26" s="1"/>
  <c r="G95" i="26" s="1"/>
  <c r="H95" i="26" s="1"/>
  <c r="I95" i="26" s="1"/>
  <c r="J95" i="26" s="1"/>
  <c r="K95" i="26" s="1"/>
  <c r="L95" i="26" s="1"/>
  <c r="M95" i="26" s="1"/>
  <c r="N95" i="26" s="1"/>
  <c r="O95" i="26" s="1"/>
  <c r="D96" i="26" s="1"/>
  <c r="E96" i="26" s="1"/>
  <c r="F96" i="26" s="1"/>
  <c r="G96" i="26" s="1"/>
  <c r="H96" i="26" s="1"/>
  <c r="I96" i="26" s="1"/>
  <c r="J96" i="26" s="1"/>
  <c r="K96" i="26" s="1"/>
  <c r="L96" i="26" s="1"/>
  <c r="M96" i="26" s="1"/>
  <c r="N96" i="26" s="1"/>
  <c r="O96" i="26" s="1"/>
  <c r="D97" i="26" s="1"/>
  <c r="E97" i="26" s="1"/>
  <c r="F97" i="26" s="1"/>
  <c r="G97" i="26" s="1"/>
  <c r="H97" i="26" s="1"/>
  <c r="I97" i="26" s="1"/>
  <c r="J97" i="26" s="1"/>
  <c r="K97" i="26" s="1"/>
  <c r="L97" i="26" s="1"/>
  <c r="M97" i="26" s="1"/>
  <c r="N97" i="26" s="1"/>
  <c r="O97" i="26" s="1"/>
  <c r="D98" i="26" s="1"/>
  <c r="E98" i="26" s="1"/>
  <c r="F98" i="26" s="1"/>
  <c r="G98" i="26" s="1"/>
  <c r="H98" i="26" s="1"/>
  <c r="I98" i="26" s="1"/>
  <c r="J98" i="26" s="1"/>
  <c r="K98" i="26" s="1"/>
  <c r="L98" i="26" s="1"/>
  <c r="M98" i="26" s="1"/>
  <c r="N98" i="26" s="1"/>
  <c r="O98" i="26" s="1"/>
  <c r="D99" i="26" s="1"/>
  <c r="E99" i="26" s="1"/>
  <c r="F99" i="26" s="1"/>
  <c r="G99" i="26" s="1"/>
  <c r="H99" i="26" s="1"/>
  <c r="I99" i="26" s="1"/>
  <c r="J99" i="26" s="1"/>
  <c r="K99" i="26" s="1"/>
  <c r="L99" i="26" s="1"/>
  <c r="M99" i="26" s="1"/>
  <c r="N99" i="26" s="1"/>
  <c r="O99" i="26" s="1"/>
  <c r="D100" i="26" s="1"/>
  <c r="E100" i="26" s="1"/>
  <c r="F100" i="26" s="1"/>
  <c r="G100" i="26" s="1"/>
  <c r="H100" i="26" s="1"/>
  <c r="I100" i="26" s="1"/>
  <c r="J100" i="26" s="1"/>
  <c r="K100" i="26" s="1"/>
  <c r="L100" i="26" s="1"/>
  <c r="M100" i="26" s="1"/>
  <c r="N100" i="26" s="1"/>
  <c r="O100" i="26" s="1"/>
  <c r="D101" i="26" s="1"/>
  <c r="E101" i="26" s="1"/>
  <c r="F101" i="26" s="1"/>
  <c r="G101" i="26" s="1"/>
  <c r="H101" i="26" s="1"/>
  <c r="I101" i="26" s="1"/>
  <c r="J101" i="26" s="1"/>
  <c r="K101" i="26" s="1"/>
  <c r="L101" i="26" s="1"/>
  <c r="M101" i="26" s="1"/>
  <c r="N101" i="26" s="1"/>
  <c r="O101" i="26" s="1"/>
  <c r="I62" i="22"/>
  <c r="O62" i="22" s="1"/>
  <c r="K52" i="22"/>
  <c r="I61" i="22"/>
  <c r="O61" i="22" s="1"/>
  <c r="J51" i="22"/>
  <c r="I50" i="22"/>
  <c r="I60" i="22"/>
  <c r="N17" i="18"/>
  <c r="E15" i="26" l="1"/>
  <c r="M52" i="22"/>
  <c r="O52" i="22" s="1"/>
  <c r="G9" i="27" s="1"/>
  <c r="I9" i="27" s="1"/>
  <c r="J9" i="27" s="1"/>
  <c r="M53" i="22"/>
  <c r="O53" i="22" s="1"/>
  <c r="I64" i="22"/>
  <c r="O60" i="22"/>
  <c r="I55" i="22"/>
  <c r="I57" i="22" s="1"/>
  <c r="M81" i="22" s="1"/>
  <c r="M50" i="22"/>
  <c r="M51" i="22"/>
  <c r="O51" i="22" s="1"/>
  <c r="G7" i="27" s="1"/>
  <c r="J55" i="22"/>
  <c r="J57" i="22" s="1"/>
  <c r="I68" i="12"/>
  <c r="W72" i="7"/>
  <c r="L72" i="7"/>
  <c r="W66" i="7"/>
  <c r="L66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8" i="7"/>
  <c r="V39" i="7"/>
  <c r="V40" i="7"/>
  <c r="V41" i="7"/>
  <c r="V42" i="7"/>
  <c r="V43" i="7"/>
  <c r="V10" i="7"/>
  <c r="N49" i="7"/>
  <c r="N14" i="7"/>
  <c r="I142" i="15"/>
  <c r="I144" i="15"/>
  <c r="I150" i="15"/>
  <c r="I152" i="15"/>
  <c r="I153" i="15"/>
  <c r="I155" i="15"/>
  <c r="H138" i="15"/>
  <c r="I138" i="15" s="1"/>
  <c r="H139" i="15"/>
  <c r="I139" i="15" s="1"/>
  <c r="H140" i="15"/>
  <c r="I140" i="15" s="1"/>
  <c r="H141" i="15"/>
  <c r="I141" i="15" s="1"/>
  <c r="H142" i="15"/>
  <c r="H143" i="15"/>
  <c r="I143" i="15" s="1"/>
  <c r="H144" i="15"/>
  <c r="H145" i="15"/>
  <c r="I145" i="15" s="1"/>
  <c r="H146" i="15"/>
  <c r="I146" i="15" s="1"/>
  <c r="H147" i="15"/>
  <c r="I147" i="15" s="1"/>
  <c r="H148" i="15"/>
  <c r="I148" i="15" s="1"/>
  <c r="H149" i="15"/>
  <c r="I149" i="15" s="1"/>
  <c r="H150" i="15"/>
  <c r="H151" i="15"/>
  <c r="I151" i="15" s="1"/>
  <c r="H152" i="15"/>
  <c r="H154" i="15"/>
  <c r="I154" i="15" s="1"/>
  <c r="H155" i="15"/>
  <c r="H156" i="15"/>
  <c r="I156" i="15" s="1"/>
  <c r="H157" i="15"/>
  <c r="I157" i="15" s="1"/>
  <c r="H158" i="15"/>
  <c r="I158" i="15" s="1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F326" i="17"/>
  <c r="E326" i="17"/>
  <c r="D326" i="17"/>
  <c r="I160" i="15" l="1"/>
  <c r="H160" i="15"/>
  <c r="G7" i="25"/>
  <c r="M89" i="22"/>
  <c r="U34" i="7"/>
  <c r="I7" i="27"/>
  <c r="G11" i="27"/>
  <c r="M55" i="22"/>
  <c r="O50" i="22"/>
  <c r="O55" i="22" s="1"/>
  <c r="O81" i="22"/>
  <c r="O64" i="22"/>
  <c r="K55" i="22"/>
  <c r="N84" i="7"/>
  <c r="N52" i="7"/>
  <c r="N45" i="7"/>
  <c r="N59" i="7" s="1"/>
  <c r="J7" i="27" l="1"/>
  <c r="I11" i="27"/>
  <c r="J11" i="27" s="1"/>
  <c r="Q64" i="22"/>
  <c r="S64" i="22" s="1"/>
  <c r="I7" i="25"/>
  <c r="M34" i="18"/>
  <c r="U16" i="7"/>
  <c r="D19" i="27"/>
  <c r="E19" i="27" s="1"/>
  <c r="F19" i="27" s="1"/>
  <c r="G19" i="27" s="1"/>
  <c r="H19" i="27" s="1"/>
  <c r="I19" i="27" s="1"/>
  <c r="J19" i="27" s="1"/>
  <c r="K19" i="27" s="1"/>
  <c r="L19" i="27" s="1"/>
  <c r="M19" i="27" s="1"/>
  <c r="N19" i="27" s="1"/>
  <c r="O19" i="27" s="1"/>
  <c r="O74" i="22"/>
  <c r="O77" i="22" s="1"/>
  <c r="O57" i="22"/>
  <c r="O71" i="22" s="1"/>
  <c r="M74" i="22"/>
  <c r="M77" i="22" s="1"/>
  <c r="M57" i="22"/>
  <c r="M71" i="22" s="1"/>
  <c r="K57" i="22"/>
  <c r="N54" i="7"/>
  <c r="O90" i="22" l="1"/>
  <c r="G9" i="25" s="1"/>
  <c r="O82" i="22"/>
  <c r="O84" i="22" s="1"/>
  <c r="O87" i="22" s="1"/>
  <c r="J7" i="25"/>
  <c r="D20" i="27"/>
  <c r="E20" i="27" s="1"/>
  <c r="Q19" i="27"/>
  <c r="M16" i="18"/>
  <c r="M45" i="18" s="1"/>
  <c r="M54" i="18" s="1"/>
  <c r="U45" i="7"/>
  <c r="O92" i="22"/>
  <c r="O94" i="22" s="1"/>
  <c r="M90" i="22"/>
  <c r="M92" i="22" s="1"/>
  <c r="M82" i="22"/>
  <c r="I9" i="25" l="1"/>
  <c r="G11" i="25"/>
  <c r="F20" i="27"/>
  <c r="G20" i="27" s="1"/>
  <c r="H20" i="27" s="1"/>
  <c r="I20" i="27" s="1"/>
  <c r="J20" i="27" s="1"/>
  <c r="K20" i="27" s="1"/>
  <c r="L20" i="27" s="1"/>
  <c r="M20" i="27" s="1"/>
  <c r="N20" i="27" s="1"/>
  <c r="O20" i="27" s="1"/>
  <c r="D21" i="27" s="1"/>
  <c r="E21" i="27" s="1"/>
  <c r="F21" i="27" s="1"/>
  <c r="G21" i="27" s="1"/>
  <c r="H21" i="27" s="1"/>
  <c r="I21" i="27" s="1"/>
  <c r="J21" i="27" s="1"/>
  <c r="K21" i="27" s="1"/>
  <c r="L21" i="27" s="1"/>
  <c r="M21" i="27" s="1"/>
  <c r="N21" i="27" s="1"/>
  <c r="O21" i="27" s="1"/>
  <c r="D22" i="27" s="1"/>
  <c r="E22" i="27" s="1"/>
  <c r="F22" i="27" s="1"/>
  <c r="G22" i="27" s="1"/>
  <c r="H22" i="27" s="1"/>
  <c r="I22" i="27" s="1"/>
  <c r="J22" i="27" s="1"/>
  <c r="K22" i="27" s="1"/>
  <c r="L22" i="27" s="1"/>
  <c r="M22" i="27" s="1"/>
  <c r="N22" i="27" s="1"/>
  <c r="O22" i="27" s="1"/>
  <c r="D23" i="27" s="1"/>
  <c r="E23" i="27" s="1"/>
  <c r="F23" i="27" s="1"/>
  <c r="G23" i="27" s="1"/>
  <c r="H23" i="27" s="1"/>
  <c r="I23" i="27" s="1"/>
  <c r="J23" i="27" s="1"/>
  <c r="K23" i="27" s="1"/>
  <c r="L23" i="27" s="1"/>
  <c r="M23" i="27" s="1"/>
  <c r="N23" i="27" s="1"/>
  <c r="O23" i="27" s="1"/>
  <c r="D24" i="27" s="1"/>
  <c r="E24" i="27" s="1"/>
  <c r="F24" i="27" s="1"/>
  <c r="G24" i="27" s="1"/>
  <c r="H24" i="27" s="1"/>
  <c r="I24" i="27" s="1"/>
  <c r="J24" i="27" s="1"/>
  <c r="K24" i="27" s="1"/>
  <c r="L24" i="27" s="1"/>
  <c r="M24" i="27" s="1"/>
  <c r="N24" i="27" s="1"/>
  <c r="O24" i="27" s="1"/>
  <c r="D25" i="27" s="1"/>
  <c r="E25" i="27" s="1"/>
  <c r="F25" i="27" s="1"/>
  <c r="G25" i="27" s="1"/>
  <c r="H25" i="27" s="1"/>
  <c r="I25" i="27" s="1"/>
  <c r="J25" i="27" s="1"/>
  <c r="K25" i="27" s="1"/>
  <c r="L25" i="27" s="1"/>
  <c r="M25" i="27" s="1"/>
  <c r="N25" i="27" s="1"/>
  <c r="O25" i="27" s="1"/>
  <c r="D26" i="27" s="1"/>
  <c r="E26" i="27" s="1"/>
  <c r="F26" i="27" s="1"/>
  <c r="G26" i="27" s="1"/>
  <c r="H26" i="27" s="1"/>
  <c r="I26" i="27" s="1"/>
  <c r="J26" i="27" s="1"/>
  <c r="K26" i="27" s="1"/>
  <c r="L26" i="27" s="1"/>
  <c r="M26" i="27" s="1"/>
  <c r="N26" i="27" s="1"/>
  <c r="O26" i="27" s="1"/>
  <c r="D27" i="27" s="1"/>
  <c r="E27" i="27" s="1"/>
  <c r="F27" i="27" s="1"/>
  <c r="G27" i="27" s="1"/>
  <c r="H27" i="27" s="1"/>
  <c r="I27" i="27" s="1"/>
  <c r="J27" i="27" s="1"/>
  <c r="K27" i="27" s="1"/>
  <c r="L27" i="27" s="1"/>
  <c r="M27" i="27" s="1"/>
  <c r="N27" i="27" s="1"/>
  <c r="O27" i="27" s="1"/>
  <c r="D28" i="27" s="1"/>
  <c r="E28" i="27" s="1"/>
  <c r="F28" i="27" s="1"/>
  <c r="G28" i="27" s="1"/>
  <c r="H28" i="27" s="1"/>
  <c r="I28" i="27" s="1"/>
  <c r="J28" i="27" s="1"/>
  <c r="K28" i="27" s="1"/>
  <c r="L28" i="27" s="1"/>
  <c r="M28" i="27" s="1"/>
  <c r="N28" i="27" s="1"/>
  <c r="O28" i="27" s="1"/>
  <c r="D29" i="27" s="1"/>
  <c r="E29" i="27" s="1"/>
  <c r="F29" i="27" s="1"/>
  <c r="G29" i="27" s="1"/>
  <c r="H29" i="27" s="1"/>
  <c r="I29" i="27" s="1"/>
  <c r="J29" i="27" s="1"/>
  <c r="K29" i="27" s="1"/>
  <c r="L29" i="27" s="1"/>
  <c r="M29" i="27" s="1"/>
  <c r="N29" i="27" s="1"/>
  <c r="O29" i="27" s="1"/>
  <c r="D30" i="27" s="1"/>
  <c r="E30" i="27" s="1"/>
  <c r="F30" i="27" s="1"/>
  <c r="G30" i="27" s="1"/>
  <c r="H30" i="27" s="1"/>
  <c r="I30" i="27" s="1"/>
  <c r="J30" i="27" s="1"/>
  <c r="K30" i="27" s="1"/>
  <c r="L30" i="27" s="1"/>
  <c r="M30" i="27" s="1"/>
  <c r="N30" i="27" s="1"/>
  <c r="O30" i="27" s="1"/>
  <c r="D31" i="27" s="1"/>
  <c r="E31" i="27" s="1"/>
  <c r="F31" i="27" s="1"/>
  <c r="G31" i="27" s="1"/>
  <c r="H31" i="27" s="1"/>
  <c r="I31" i="27" s="1"/>
  <c r="J31" i="27" s="1"/>
  <c r="K31" i="27" s="1"/>
  <c r="L31" i="27" s="1"/>
  <c r="M31" i="27" s="1"/>
  <c r="N31" i="27" s="1"/>
  <c r="O31" i="27" s="1"/>
  <c r="D32" i="27" s="1"/>
  <c r="E32" i="27" s="1"/>
  <c r="F32" i="27" s="1"/>
  <c r="G32" i="27" s="1"/>
  <c r="H32" i="27" s="1"/>
  <c r="I32" i="27" s="1"/>
  <c r="J32" i="27" s="1"/>
  <c r="K32" i="27" s="1"/>
  <c r="L32" i="27" s="1"/>
  <c r="M32" i="27" s="1"/>
  <c r="N32" i="27" s="1"/>
  <c r="O32" i="27" s="1"/>
  <c r="D33" i="27" s="1"/>
  <c r="E33" i="27" s="1"/>
  <c r="F33" i="27" s="1"/>
  <c r="G33" i="27" s="1"/>
  <c r="H33" i="27" s="1"/>
  <c r="I33" i="27" s="1"/>
  <c r="J33" i="27" s="1"/>
  <c r="K33" i="27" s="1"/>
  <c r="L33" i="27" s="1"/>
  <c r="M33" i="27" s="1"/>
  <c r="N33" i="27" s="1"/>
  <c r="O33" i="27" s="1"/>
  <c r="D34" i="27" s="1"/>
  <c r="E34" i="27" s="1"/>
  <c r="F34" i="27" s="1"/>
  <c r="G34" i="27" s="1"/>
  <c r="H34" i="27" s="1"/>
  <c r="I34" i="27" s="1"/>
  <c r="J34" i="27" s="1"/>
  <c r="K34" i="27" s="1"/>
  <c r="L34" i="27" s="1"/>
  <c r="M34" i="27" s="1"/>
  <c r="N34" i="27" s="1"/>
  <c r="O34" i="27" s="1"/>
  <c r="D35" i="27" s="1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O35" i="27" s="1"/>
  <c r="D36" i="27" s="1"/>
  <c r="E36" i="27" s="1"/>
  <c r="F36" i="27" s="1"/>
  <c r="G36" i="27" s="1"/>
  <c r="H36" i="27" s="1"/>
  <c r="I36" i="27" s="1"/>
  <c r="J36" i="27" s="1"/>
  <c r="K36" i="27" s="1"/>
  <c r="L36" i="27" s="1"/>
  <c r="M36" i="27" s="1"/>
  <c r="N36" i="27" s="1"/>
  <c r="O36" i="27" s="1"/>
  <c r="D37" i="27" s="1"/>
  <c r="E37" i="27" s="1"/>
  <c r="F37" i="27" s="1"/>
  <c r="G37" i="27" s="1"/>
  <c r="H37" i="27" s="1"/>
  <c r="I37" i="27" s="1"/>
  <c r="J37" i="27" s="1"/>
  <c r="K37" i="27" s="1"/>
  <c r="L37" i="27" s="1"/>
  <c r="M37" i="27" s="1"/>
  <c r="N37" i="27" s="1"/>
  <c r="O37" i="27" s="1"/>
  <c r="D38" i="27" s="1"/>
  <c r="E38" i="27" s="1"/>
  <c r="F38" i="27" s="1"/>
  <c r="G38" i="27" s="1"/>
  <c r="H38" i="27" s="1"/>
  <c r="I38" i="27" s="1"/>
  <c r="J38" i="27" s="1"/>
  <c r="K38" i="27" s="1"/>
  <c r="L38" i="27" s="1"/>
  <c r="M38" i="27" s="1"/>
  <c r="N38" i="27" s="1"/>
  <c r="O38" i="27" s="1"/>
  <c r="D39" i="27" s="1"/>
  <c r="E39" i="27" s="1"/>
  <c r="F39" i="27" s="1"/>
  <c r="G39" i="27" s="1"/>
  <c r="H39" i="27" s="1"/>
  <c r="I39" i="27" s="1"/>
  <c r="J39" i="27" s="1"/>
  <c r="K39" i="27" s="1"/>
  <c r="L39" i="27" s="1"/>
  <c r="M39" i="27" s="1"/>
  <c r="N39" i="27" s="1"/>
  <c r="O39" i="27" s="1"/>
  <c r="D40" i="27" s="1"/>
  <c r="E40" i="27" s="1"/>
  <c r="F40" i="27" s="1"/>
  <c r="G40" i="27" s="1"/>
  <c r="H40" i="27" s="1"/>
  <c r="I40" i="27" s="1"/>
  <c r="J40" i="27" s="1"/>
  <c r="K40" i="27" s="1"/>
  <c r="L40" i="27" s="1"/>
  <c r="M40" i="27" s="1"/>
  <c r="N40" i="27" s="1"/>
  <c r="O40" i="27" s="1"/>
  <c r="D41" i="27" s="1"/>
  <c r="E41" i="27" s="1"/>
  <c r="F41" i="27" s="1"/>
  <c r="G41" i="27" s="1"/>
  <c r="H41" i="27" s="1"/>
  <c r="I41" i="27" s="1"/>
  <c r="J41" i="27" s="1"/>
  <c r="K41" i="27" s="1"/>
  <c r="L41" i="27" s="1"/>
  <c r="M41" i="27" s="1"/>
  <c r="N41" i="27" s="1"/>
  <c r="O41" i="27" s="1"/>
  <c r="D42" i="27" s="1"/>
  <c r="E42" i="27" s="1"/>
  <c r="F42" i="27" s="1"/>
  <c r="G42" i="27" s="1"/>
  <c r="H42" i="27" s="1"/>
  <c r="I42" i="27" s="1"/>
  <c r="J42" i="27" s="1"/>
  <c r="K42" i="27" s="1"/>
  <c r="L42" i="27" s="1"/>
  <c r="M42" i="27" s="1"/>
  <c r="N42" i="27" s="1"/>
  <c r="O42" i="27" s="1"/>
  <c r="D43" i="27" s="1"/>
  <c r="E43" i="27" s="1"/>
  <c r="F43" i="27" s="1"/>
  <c r="G43" i="27" s="1"/>
  <c r="H43" i="27" s="1"/>
  <c r="I43" i="27" s="1"/>
  <c r="J43" i="27" s="1"/>
  <c r="K43" i="27" s="1"/>
  <c r="L43" i="27" s="1"/>
  <c r="M43" i="27" s="1"/>
  <c r="N43" i="27" s="1"/>
  <c r="O43" i="27" s="1"/>
  <c r="D44" i="27" s="1"/>
  <c r="E44" i="27" s="1"/>
  <c r="F44" i="27" s="1"/>
  <c r="G44" i="27" s="1"/>
  <c r="H44" i="27" s="1"/>
  <c r="I44" i="27" s="1"/>
  <c r="J44" i="27" s="1"/>
  <c r="K44" i="27" s="1"/>
  <c r="L44" i="27" s="1"/>
  <c r="M44" i="27" s="1"/>
  <c r="N44" i="27" s="1"/>
  <c r="O44" i="27" s="1"/>
  <c r="D45" i="27" s="1"/>
  <c r="E45" i="27" s="1"/>
  <c r="F45" i="27" s="1"/>
  <c r="G45" i="27" s="1"/>
  <c r="H45" i="27" s="1"/>
  <c r="I45" i="27" s="1"/>
  <c r="J45" i="27" s="1"/>
  <c r="K45" i="27" s="1"/>
  <c r="L45" i="27" s="1"/>
  <c r="M45" i="27" s="1"/>
  <c r="N45" i="27" s="1"/>
  <c r="O45" i="27" s="1"/>
  <c r="D46" i="27" s="1"/>
  <c r="E46" i="27" s="1"/>
  <c r="F46" i="27" s="1"/>
  <c r="G46" i="27" s="1"/>
  <c r="H46" i="27" s="1"/>
  <c r="I46" i="27" s="1"/>
  <c r="J46" i="27" s="1"/>
  <c r="K46" i="27" s="1"/>
  <c r="L46" i="27" s="1"/>
  <c r="M46" i="27" s="1"/>
  <c r="N46" i="27" s="1"/>
  <c r="O46" i="27" s="1"/>
  <c r="D47" i="27" s="1"/>
  <c r="E47" i="27" s="1"/>
  <c r="F47" i="27" s="1"/>
  <c r="G47" i="27" s="1"/>
  <c r="H47" i="27" s="1"/>
  <c r="I47" i="27" s="1"/>
  <c r="J47" i="27" s="1"/>
  <c r="K47" i="27" s="1"/>
  <c r="L47" i="27" s="1"/>
  <c r="M47" i="27" s="1"/>
  <c r="N47" i="27" s="1"/>
  <c r="O47" i="27" s="1"/>
  <c r="D48" i="27" s="1"/>
  <c r="E48" i="27" s="1"/>
  <c r="F48" i="27" s="1"/>
  <c r="G48" i="27" s="1"/>
  <c r="H48" i="27" s="1"/>
  <c r="I48" i="27" s="1"/>
  <c r="J48" i="27" s="1"/>
  <c r="K48" i="27" s="1"/>
  <c r="L48" i="27" s="1"/>
  <c r="M48" i="27" s="1"/>
  <c r="N48" i="27" s="1"/>
  <c r="O48" i="27" s="1"/>
  <c r="D49" i="27" s="1"/>
  <c r="E49" i="27" s="1"/>
  <c r="F49" i="27" s="1"/>
  <c r="G49" i="27" s="1"/>
  <c r="H49" i="27" s="1"/>
  <c r="I49" i="27" s="1"/>
  <c r="J49" i="27" s="1"/>
  <c r="K49" i="27" s="1"/>
  <c r="L49" i="27" s="1"/>
  <c r="M49" i="27" s="1"/>
  <c r="N49" i="27" s="1"/>
  <c r="O49" i="27" s="1"/>
  <c r="D50" i="27" s="1"/>
  <c r="E50" i="27" s="1"/>
  <c r="F50" i="27" s="1"/>
  <c r="G50" i="27" s="1"/>
  <c r="H50" i="27" s="1"/>
  <c r="I50" i="27" s="1"/>
  <c r="J50" i="27" s="1"/>
  <c r="K50" i="27" s="1"/>
  <c r="L50" i="27" s="1"/>
  <c r="M50" i="27" s="1"/>
  <c r="N50" i="27" s="1"/>
  <c r="O50" i="27" s="1"/>
  <c r="D51" i="27" s="1"/>
  <c r="E51" i="27" s="1"/>
  <c r="F51" i="27" s="1"/>
  <c r="G51" i="27" s="1"/>
  <c r="H51" i="27" s="1"/>
  <c r="I51" i="27" s="1"/>
  <c r="J51" i="27" s="1"/>
  <c r="K51" i="27" s="1"/>
  <c r="L51" i="27" s="1"/>
  <c r="M51" i="27" s="1"/>
  <c r="N51" i="27" s="1"/>
  <c r="O51" i="27" s="1"/>
  <c r="D52" i="27" s="1"/>
  <c r="E52" i="27" s="1"/>
  <c r="F52" i="27" s="1"/>
  <c r="G52" i="27" s="1"/>
  <c r="H52" i="27" s="1"/>
  <c r="I52" i="27" s="1"/>
  <c r="J52" i="27" s="1"/>
  <c r="K52" i="27" s="1"/>
  <c r="L52" i="27" s="1"/>
  <c r="M52" i="27" s="1"/>
  <c r="N52" i="27" s="1"/>
  <c r="O52" i="27" s="1"/>
  <c r="D53" i="27" s="1"/>
  <c r="E53" i="27" s="1"/>
  <c r="F53" i="27" s="1"/>
  <c r="G53" i="27" s="1"/>
  <c r="H53" i="27" s="1"/>
  <c r="I53" i="27" s="1"/>
  <c r="J53" i="27" s="1"/>
  <c r="K53" i="27" s="1"/>
  <c r="L53" i="27" s="1"/>
  <c r="M53" i="27" s="1"/>
  <c r="N53" i="27" s="1"/>
  <c r="O53" i="27" s="1"/>
  <c r="D54" i="27" s="1"/>
  <c r="E54" i="27" s="1"/>
  <c r="F54" i="27" s="1"/>
  <c r="G54" i="27" s="1"/>
  <c r="H54" i="27" s="1"/>
  <c r="I54" i="27" s="1"/>
  <c r="J54" i="27" s="1"/>
  <c r="K54" i="27" s="1"/>
  <c r="L54" i="27" s="1"/>
  <c r="M54" i="27" s="1"/>
  <c r="N54" i="27" s="1"/>
  <c r="O54" i="27" s="1"/>
  <c r="D55" i="27" s="1"/>
  <c r="E55" i="27" s="1"/>
  <c r="F55" i="27" s="1"/>
  <c r="G55" i="27" s="1"/>
  <c r="H55" i="27" s="1"/>
  <c r="I55" i="27" s="1"/>
  <c r="J55" i="27" s="1"/>
  <c r="K55" i="27" s="1"/>
  <c r="L55" i="27" s="1"/>
  <c r="M55" i="27" s="1"/>
  <c r="N55" i="27" s="1"/>
  <c r="O55" i="27" s="1"/>
  <c r="D56" i="27" s="1"/>
  <c r="E56" i="27" s="1"/>
  <c r="F56" i="27" s="1"/>
  <c r="G56" i="27" s="1"/>
  <c r="H56" i="27" s="1"/>
  <c r="I56" i="27" s="1"/>
  <c r="J56" i="27" s="1"/>
  <c r="K56" i="27" s="1"/>
  <c r="L56" i="27" s="1"/>
  <c r="M56" i="27" s="1"/>
  <c r="N56" i="27" s="1"/>
  <c r="O56" i="27" s="1"/>
  <c r="D57" i="27" s="1"/>
  <c r="E57" i="27" s="1"/>
  <c r="F57" i="27" s="1"/>
  <c r="G57" i="27" s="1"/>
  <c r="H57" i="27" s="1"/>
  <c r="I57" i="27" s="1"/>
  <c r="J57" i="27" s="1"/>
  <c r="K57" i="27" s="1"/>
  <c r="L57" i="27" s="1"/>
  <c r="M57" i="27" s="1"/>
  <c r="N57" i="27" s="1"/>
  <c r="O57" i="27" s="1"/>
  <c r="D58" i="27" s="1"/>
  <c r="E58" i="27" s="1"/>
  <c r="F58" i="27" s="1"/>
  <c r="G58" i="27" s="1"/>
  <c r="H58" i="27" s="1"/>
  <c r="I58" i="27" s="1"/>
  <c r="J58" i="27" s="1"/>
  <c r="K58" i="27" s="1"/>
  <c r="L58" i="27" s="1"/>
  <c r="M58" i="27" s="1"/>
  <c r="N58" i="27" s="1"/>
  <c r="O58" i="27" s="1"/>
  <c r="D59" i="27" s="1"/>
  <c r="E59" i="27" s="1"/>
  <c r="F59" i="27" s="1"/>
  <c r="G59" i="27" s="1"/>
  <c r="H59" i="27" s="1"/>
  <c r="I59" i="27" s="1"/>
  <c r="J59" i="27" s="1"/>
  <c r="K59" i="27" s="1"/>
  <c r="L59" i="27" s="1"/>
  <c r="M59" i="27" s="1"/>
  <c r="N59" i="27" s="1"/>
  <c r="O59" i="27" s="1"/>
  <c r="D60" i="27" s="1"/>
  <c r="E60" i="27" s="1"/>
  <c r="F60" i="27" s="1"/>
  <c r="G60" i="27" s="1"/>
  <c r="H60" i="27" s="1"/>
  <c r="I60" i="27" s="1"/>
  <c r="J60" i="27" s="1"/>
  <c r="K60" i="27" s="1"/>
  <c r="L60" i="27" s="1"/>
  <c r="M60" i="27" s="1"/>
  <c r="N60" i="27" s="1"/>
  <c r="O60" i="27" s="1"/>
  <c r="D61" i="27" s="1"/>
  <c r="E61" i="27" s="1"/>
  <c r="F61" i="27" s="1"/>
  <c r="G61" i="27" s="1"/>
  <c r="H61" i="27" s="1"/>
  <c r="I61" i="27" s="1"/>
  <c r="J61" i="27" s="1"/>
  <c r="K61" i="27" s="1"/>
  <c r="L61" i="27" s="1"/>
  <c r="M61" i="27" s="1"/>
  <c r="N61" i="27" s="1"/>
  <c r="O61" i="27" s="1"/>
  <c r="D62" i="27" s="1"/>
  <c r="E62" i="27" s="1"/>
  <c r="F62" i="27" s="1"/>
  <c r="G62" i="27" s="1"/>
  <c r="H62" i="27" s="1"/>
  <c r="I62" i="27" s="1"/>
  <c r="J62" i="27" s="1"/>
  <c r="K62" i="27" s="1"/>
  <c r="L62" i="27" s="1"/>
  <c r="M62" i="27" s="1"/>
  <c r="N62" i="27" s="1"/>
  <c r="O62" i="27" s="1"/>
  <c r="D63" i="27" s="1"/>
  <c r="E63" i="27" s="1"/>
  <c r="F63" i="27" s="1"/>
  <c r="G63" i="27" s="1"/>
  <c r="H63" i="27" s="1"/>
  <c r="I63" i="27" s="1"/>
  <c r="J63" i="27" s="1"/>
  <c r="K63" i="27" s="1"/>
  <c r="L63" i="27" s="1"/>
  <c r="M63" i="27" s="1"/>
  <c r="N63" i="27" s="1"/>
  <c r="O63" i="27" s="1"/>
  <c r="D64" i="27" s="1"/>
  <c r="E64" i="27" s="1"/>
  <c r="F64" i="27" s="1"/>
  <c r="G64" i="27" s="1"/>
  <c r="H64" i="27" s="1"/>
  <c r="I64" i="27" s="1"/>
  <c r="J64" i="27" s="1"/>
  <c r="K64" i="27" s="1"/>
  <c r="L64" i="27" s="1"/>
  <c r="M64" i="27" s="1"/>
  <c r="N64" i="27" s="1"/>
  <c r="O64" i="27" s="1"/>
  <c r="D65" i="27" s="1"/>
  <c r="E65" i="27" s="1"/>
  <c r="F65" i="27" s="1"/>
  <c r="G65" i="27" s="1"/>
  <c r="H65" i="27" s="1"/>
  <c r="I65" i="27" s="1"/>
  <c r="J65" i="27" s="1"/>
  <c r="K65" i="27" s="1"/>
  <c r="L65" i="27" s="1"/>
  <c r="M65" i="27" s="1"/>
  <c r="N65" i="27" s="1"/>
  <c r="O65" i="27" s="1"/>
  <c r="D66" i="27" s="1"/>
  <c r="E66" i="27" s="1"/>
  <c r="F66" i="27" s="1"/>
  <c r="G66" i="27" s="1"/>
  <c r="H66" i="27" s="1"/>
  <c r="I66" i="27" s="1"/>
  <c r="J66" i="27" s="1"/>
  <c r="K66" i="27" s="1"/>
  <c r="L66" i="27" s="1"/>
  <c r="M66" i="27" s="1"/>
  <c r="N66" i="27" s="1"/>
  <c r="O66" i="27" s="1"/>
  <c r="D67" i="27" s="1"/>
  <c r="E67" i="27" s="1"/>
  <c r="F67" i="27" s="1"/>
  <c r="G67" i="27" s="1"/>
  <c r="H67" i="27" s="1"/>
  <c r="I67" i="27" s="1"/>
  <c r="J67" i="27" s="1"/>
  <c r="K67" i="27" s="1"/>
  <c r="L67" i="27" s="1"/>
  <c r="M67" i="27" s="1"/>
  <c r="N67" i="27" s="1"/>
  <c r="O67" i="27" s="1"/>
  <c r="D68" i="27" s="1"/>
  <c r="E68" i="27" s="1"/>
  <c r="F68" i="27" s="1"/>
  <c r="G68" i="27" s="1"/>
  <c r="H68" i="27" s="1"/>
  <c r="I68" i="27" s="1"/>
  <c r="J68" i="27" s="1"/>
  <c r="K68" i="27" s="1"/>
  <c r="L68" i="27" s="1"/>
  <c r="M68" i="27" s="1"/>
  <c r="N68" i="27" s="1"/>
  <c r="O68" i="27" s="1"/>
  <c r="D69" i="27" s="1"/>
  <c r="E69" i="27" s="1"/>
  <c r="F69" i="27" s="1"/>
  <c r="G69" i="27" s="1"/>
  <c r="H69" i="27" s="1"/>
  <c r="I69" i="27" s="1"/>
  <c r="J69" i="27" s="1"/>
  <c r="K69" i="27" s="1"/>
  <c r="L69" i="27" s="1"/>
  <c r="M69" i="27" s="1"/>
  <c r="N69" i="27" s="1"/>
  <c r="O69" i="27" s="1"/>
  <c r="D70" i="27" s="1"/>
  <c r="E70" i="27" s="1"/>
  <c r="F70" i="27" s="1"/>
  <c r="G70" i="27" s="1"/>
  <c r="H70" i="27" s="1"/>
  <c r="I70" i="27" s="1"/>
  <c r="J70" i="27" s="1"/>
  <c r="K70" i="27" s="1"/>
  <c r="L70" i="27" s="1"/>
  <c r="M70" i="27" s="1"/>
  <c r="N70" i="27" s="1"/>
  <c r="O70" i="27" s="1"/>
  <c r="D71" i="27" s="1"/>
  <c r="E71" i="27" s="1"/>
  <c r="F71" i="27" s="1"/>
  <c r="G71" i="27" s="1"/>
  <c r="H71" i="27" s="1"/>
  <c r="I71" i="27" s="1"/>
  <c r="J71" i="27" s="1"/>
  <c r="K71" i="27" s="1"/>
  <c r="L71" i="27" s="1"/>
  <c r="M71" i="27" s="1"/>
  <c r="N71" i="27" s="1"/>
  <c r="O71" i="27" s="1"/>
  <c r="D72" i="27" s="1"/>
  <c r="E72" i="27" s="1"/>
  <c r="F72" i="27" s="1"/>
  <c r="G72" i="27" s="1"/>
  <c r="H72" i="27" s="1"/>
  <c r="I72" i="27" s="1"/>
  <c r="J72" i="27" s="1"/>
  <c r="K72" i="27" s="1"/>
  <c r="L72" i="27" s="1"/>
  <c r="M72" i="27" s="1"/>
  <c r="N72" i="27" s="1"/>
  <c r="O72" i="27" s="1"/>
  <c r="D73" i="27" s="1"/>
  <c r="E73" i="27" s="1"/>
  <c r="F73" i="27" s="1"/>
  <c r="G73" i="27" s="1"/>
  <c r="H73" i="27" s="1"/>
  <c r="I73" i="27" s="1"/>
  <c r="J73" i="27" s="1"/>
  <c r="K73" i="27" s="1"/>
  <c r="L73" i="27" s="1"/>
  <c r="M73" i="27" s="1"/>
  <c r="N73" i="27" s="1"/>
  <c r="O73" i="27" s="1"/>
  <c r="D74" i="27" s="1"/>
  <c r="E74" i="27" s="1"/>
  <c r="F74" i="27" s="1"/>
  <c r="G74" i="27" s="1"/>
  <c r="H74" i="27" s="1"/>
  <c r="I74" i="27" s="1"/>
  <c r="J74" i="27" s="1"/>
  <c r="K74" i="27" s="1"/>
  <c r="L74" i="27" s="1"/>
  <c r="M74" i="27" s="1"/>
  <c r="N74" i="27" s="1"/>
  <c r="O74" i="27" s="1"/>
  <c r="D75" i="27" s="1"/>
  <c r="E75" i="27" s="1"/>
  <c r="F75" i="27" s="1"/>
  <c r="G75" i="27" s="1"/>
  <c r="H75" i="27" s="1"/>
  <c r="I75" i="27" s="1"/>
  <c r="J75" i="27" s="1"/>
  <c r="K75" i="27" s="1"/>
  <c r="L75" i="27" s="1"/>
  <c r="M75" i="27" s="1"/>
  <c r="N75" i="27" s="1"/>
  <c r="O75" i="27" s="1"/>
  <c r="D76" i="27" s="1"/>
  <c r="E76" i="27" s="1"/>
  <c r="F76" i="27" s="1"/>
  <c r="G76" i="27" s="1"/>
  <c r="H76" i="27" s="1"/>
  <c r="I76" i="27" s="1"/>
  <c r="J76" i="27" s="1"/>
  <c r="K76" i="27" s="1"/>
  <c r="L76" i="27" s="1"/>
  <c r="M76" i="27" s="1"/>
  <c r="N76" i="27" s="1"/>
  <c r="O76" i="27" s="1"/>
  <c r="D77" i="27" s="1"/>
  <c r="E77" i="27" s="1"/>
  <c r="F77" i="27" s="1"/>
  <c r="G77" i="27" s="1"/>
  <c r="H77" i="27" s="1"/>
  <c r="I77" i="27" s="1"/>
  <c r="J77" i="27" s="1"/>
  <c r="K77" i="27" s="1"/>
  <c r="L77" i="27" s="1"/>
  <c r="M77" i="27" s="1"/>
  <c r="N77" i="27" s="1"/>
  <c r="O77" i="27" s="1"/>
  <c r="D78" i="27" s="1"/>
  <c r="E78" i="27" s="1"/>
  <c r="F78" i="27" s="1"/>
  <c r="G78" i="27" s="1"/>
  <c r="H78" i="27" s="1"/>
  <c r="I78" i="27" s="1"/>
  <c r="J78" i="27" s="1"/>
  <c r="K78" i="27" s="1"/>
  <c r="L78" i="27" s="1"/>
  <c r="M78" i="27" s="1"/>
  <c r="N78" i="27" s="1"/>
  <c r="O78" i="27" s="1"/>
  <c r="D79" i="27" s="1"/>
  <c r="E79" i="27" s="1"/>
  <c r="F79" i="27" s="1"/>
  <c r="G79" i="27" s="1"/>
  <c r="H79" i="27" s="1"/>
  <c r="I79" i="27" s="1"/>
  <c r="J79" i="27" s="1"/>
  <c r="K79" i="27" s="1"/>
  <c r="L79" i="27" s="1"/>
  <c r="M79" i="27" s="1"/>
  <c r="N79" i="27" s="1"/>
  <c r="O79" i="27" s="1"/>
  <c r="D80" i="27" s="1"/>
  <c r="E80" i="27" s="1"/>
  <c r="F80" i="27" s="1"/>
  <c r="G80" i="27" s="1"/>
  <c r="H80" i="27" s="1"/>
  <c r="I80" i="27" s="1"/>
  <c r="J80" i="27" s="1"/>
  <c r="K80" i="27" s="1"/>
  <c r="L80" i="27" s="1"/>
  <c r="M80" i="27" s="1"/>
  <c r="N80" i="27" s="1"/>
  <c r="O80" i="27" s="1"/>
  <c r="D81" i="27" s="1"/>
  <c r="E81" i="27" s="1"/>
  <c r="F81" i="27" s="1"/>
  <c r="G81" i="27" s="1"/>
  <c r="H81" i="27" s="1"/>
  <c r="I81" i="27" s="1"/>
  <c r="J81" i="27" s="1"/>
  <c r="K81" i="27" s="1"/>
  <c r="L81" i="27" s="1"/>
  <c r="M81" i="27" s="1"/>
  <c r="N81" i="27" s="1"/>
  <c r="O81" i="27" s="1"/>
  <c r="D82" i="27" s="1"/>
  <c r="E82" i="27" s="1"/>
  <c r="F82" i="27" s="1"/>
  <c r="G82" i="27" s="1"/>
  <c r="H82" i="27" s="1"/>
  <c r="I82" i="27" s="1"/>
  <c r="J82" i="27" s="1"/>
  <c r="K82" i="27" s="1"/>
  <c r="L82" i="27" s="1"/>
  <c r="M82" i="27" s="1"/>
  <c r="N82" i="27" s="1"/>
  <c r="O82" i="27" s="1"/>
  <c r="D83" i="27" s="1"/>
  <c r="E83" i="27" s="1"/>
  <c r="F83" i="27" s="1"/>
  <c r="G83" i="27" s="1"/>
  <c r="H83" i="27" s="1"/>
  <c r="I83" i="27" s="1"/>
  <c r="J83" i="27" s="1"/>
  <c r="K83" i="27" s="1"/>
  <c r="L83" i="27" s="1"/>
  <c r="M83" i="27" s="1"/>
  <c r="N83" i="27" s="1"/>
  <c r="O83" i="27" s="1"/>
  <c r="D84" i="27" s="1"/>
  <c r="E84" i="27" s="1"/>
  <c r="F84" i="27" s="1"/>
  <c r="G84" i="27" s="1"/>
  <c r="H84" i="27" s="1"/>
  <c r="I84" i="27" s="1"/>
  <c r="J84" i="27" s="1"/>
  <c r="K84" i="27" s="1"/>
  <c r="L84" i="27" s="1"/>
  <c r="M84" i="27" s="1"/>
  <c r="N84" i="27" s="1"/>
  <c r="O84" i="27" s="1"/>
  <c r="D85" i="27" s="1"/>
  <c r="E85" i="27" s="1"/>
  <c r="F85" i="27" s="1"/>
  <c r="G85" i="27" s="1"/>
  <c r="H85" i="27" s="1"/>
  <c r="I85" i="27" s="1"/>
  <c r="J85" i="27" s="1"/>
  <c r="K85" i="27" s="1"/>
  <c r="L85" i="27" s="1"/>
  <c r="M85" i="27" s="1"/>
  <c r="N85" i="27" s="1"/>
  <c r="O85" i="27" s="1"/>
  <c r="D86" i="27" s="1"/>
  <c r="E86" i="27" s="1"/>
  <c r="F86" i="27" s="1"/>
  <c r="G86" i="27" s="1"/>
  <c r="H86" i="27" s="1"/>
  <c r="I86" i="27" s="1"/>
  <c r="J86" i="27" s="1"/>
  <c r="K86" i="27" s="1"/>
  <c r="L86" i="27" s="1"/>
  <c r="M86" i="27" s="1"/>
  <c r="N86" i="27" s="1"/>
  <c r="O86" i="27" s="1"/>
  <c r="D87" i="27" s="1"/>
  <c r="E87" i="27" s="1"/>
  <c r="F87" i="27" s="1"/>
  <c r="G87" i="27" s="1"/>
  <c r="H87" i="27" s="1"/>
  <c r="I87" i="27" s="1"/>
  <c r="J87" i="27" s="1"/>
  <c r="K87" i="27" s="1"/>
  <c r="L87" i="27" s="1"/>
  <c r="M87" i="27" s="1"/>
  <c r="N87" i="27" s="1"/>
  <c r="O87" i="27" s="1"/>
  <c r="D88" i="27" s="1"/>
  <c r="E88" i="27" s="1"/>
  <c r="F88" i="27" s="1"/>
  <c r="G88" i="27" s="1"/>
  <c r="H88" i="27" s="1"/>
  <c r="I88" i="27" s="1"/>
  <c r="J88" i="27" s="1"/>
  <c r="K88" i="27" s="1"/>
  <c r="L88" i="27" s="1"/>
  <c r="M88" i="27" s="1"/>
  <c r="N88" i="27" s="1"/>
  <c r="O88" i="27" s="1"/>
  <c r="D89" i="27" s="1"/>
  <c r="E89" i="27" s="1"/>
  <c r="F89" i="27" s="1"/>
  <c r="G89" i="27" s="1"/>
  <c r="H89" i="27" s="1"/>
  <c r="I89" i="27" s="1"/>
  <c r="J89" i="27" s="1"/>
  <c r="K89" i="27" s="1"/>
  <c r="L89" i="27" s="1"/>
  <c r="M89" i="27" s="1"/>
  <c r="N89" i="27" s="1"/>
  <c r="O89" i="27" s="1"/>
  <c r="D90" i="27" s="1"/>
  <c r="E90" i="27" s="1"/>
  <c r="F90" i="27" s="1"/>
  <c r="G90" i="27" s="1"/>
  <c r="H90" i="27" s="1"/>
  <c r="I90" i="27" s="1"/>
  <c r="J90" i="27" s="1"/>
  <c r="K90" i="27" s="1"/>
  <c r="L90" i="27" s="1"/>
  <c r="M90" i="27" s="1"/>
  <c r="N90" i="27" s="1"/>
  <c r="O90" i="27" s="1"/>
  <c r="D91" i="27" s="1"/>
  <c r="E91" i="27" s="1"/>
  <c r="F91" i="27" s="1"/>
  <c r="G91" i="27" s="1"/>
  <c r="H91" i="27" s="1"/>
  <c r="I91" i="27" s="1"/>
  <c r="J91" i="27" s="1"/>
  <c r="K91" i="27" s="1"/>
  <c r="L91" i="27" s="1"/>
  <c r="M91" i="27" s="1"/>
  <c r="N91" i="27" s="1"/>
  <c r="O91" i="27" s="1"/>
  <c r="D92" i="27" s="1"/>
  <c r="E92" i="27" s="1"/>
  <c r="F92" i="27" s="1"/>
  <c r="G92" i="27" s="1"/>
  <c r="H92" i="27" s="1"/>
  <c r="I92" i="27" s="1"/>
  <c r="J92" i="27" s="1"/>
  <c r="K92" i="27" s="1"/>
  <c r="L92" i="27" s="1"/>
  <c r="M92" i="27" s="1"/>
  <c r="N92" i="27" s="1"/>
  <c r="O92" i="27" s="1"/>
  <c r="D93" i="27" s="1"/>
  <c r="E93" i="27" s="1"/>
  <c r="F93" i="27" s="1"/>
  <c r="G93" i="27" s="1"/>
  <c r="H93" i="27" s="1"/>
  <c r="I93" i="27" s="1"/>
  <c r="J93" i="27" s="1"/>
  <c r="K93" i="27" s="1"/>
  <c r="L93" i="27" s="1"/>
  <c r="M93" i="27" s="1"/>
  <c r="N93" i="27" s="1"/>
  <c r="O93" i="27" s="1"/>
  <c r="D94" i="27" s="1"/>
  <c r="E94" i="27" s="1"/>
  <c r="F94" i="27" s="1"/>
  <c r="G94" i="27" s="1"/>
  <c r="H94" i="27" s="1"/>
  <c r="I94" i="27" s="1"/>
  <c r="J94" i="27" s="1"/>
  <c r="K94" i="27" s="1"/>
  <c r="L94" i="27" s="1"/>
  <c r="M94" i="27" s="1"/>
  <c r="N94" i="27" s="1"/>
  <c r="O94" i="27" s="1"/>
  <c r="D95" i="27" s="1"/>
  <c r="E95" i="27" s="1"/>
  <c r="F95" i="27" s="1"/>
  <c r="G95" i="27" s="1"/>
  <c r="H95" i="27" s="1"/>
  <c r="I95" i="27" s="1"/>
  <c r="J95" i="27" s="1"/>
  <c r="K95" i="27" s="1"/>
  <c r="L95" i="27" s="1"/>
  <c r="M95" i="27" s="1"/>
  <c r="N95" i="27" s="1"/>
  <c r="O95" i="27" s="1"/>
  <c r="D96" i="27" s="1"/>
  <c r="E96" i="27" s="1"/>
  <c r="F96" i="27" s="1"/>
  <c r="G96" i="27" s="1"/>
  <c r="H96" i="27" s="1"/>
  <c r="I96" i="27" s="1"/>
  <c r="J96" i="27" s="1"/>
  <c r="K96" i="27" s="1"/>
  <c r="L96" i="27" s="1"/>
  <c r="M96" i="27" s="1"/>
  <c r="N96" i="27" s="1"/>
  <c r="O96" i="27" s="1"/>
  <c r="D97" i="27" s="1"/>
  <c r="E97" i="27" s="1"/>
  <c r="F97" i="27" s="1"/>
  <c r="G97" i="27" s="1"/>
  <c r="H97" i="27" s="1"/>
  <c r="I97" i="27" s="1"/>
  <c r="J97" i="27" s="1"/>
  <c r="K97" i="27" s="1"/>
  <c r="L97" i="27" s="1"/>
  <c r="M97" i="27" s="1"/>
  <c r="N97" i="27" s="1"/>
  <c r="O97" i="27" s="1"/>
  <c r="D98" i="27" s="1"/>
  <c r="E98" i="27" s="1"/>
  <c r="F98" i="27" s="1"/>
  <c r="G98" i="27" s="1"/>
  <c r="H98" i="27" s="1"/>
  <c r="I98" i="27" s="1"/>
  <c r="J98" i="27" s="1"/>
  <c r="K98" i="27" s="1"/>
  <c r="L98" i="27" s="1"/>
  <c r="M98" i="27" s="1"/>
  <c r="N98" i="27" s="1"/>
  <c r="O98" i="27" s="1"/>
  <c r="D99" i="27" s="1"/>
  <c r="E99" i="27" s="1"/>
  <c r="F99" i="27" s="1"/>
  <c r="G99" i="27" s="1"/>
  <c r="H99" i="27" s="1"/>
  <c r="I99" i="27" s="1"/>
  <c r="J99" i="27" s="1"/>
  <c r="K99" i="27" s="1"/>
  <c r="L99" i="27" s="1"/>
  <c r="M99" i="27" s="1"/>
  <c r="N99" i="27" s="1"/>
  <c r="O99" i="27" s="1"/>
  <c r="D100" i="27" s="1"/>
  <c r="E100" i="27" s="1"/>
  <c r="F100" i="27" s="1"/>
  <c r="G100" i="27" s="1"/>
  <c r="H100" i="27" s="1"/>
  <c r="I100" i="27" s="1"/>
  <c r="J100" i="27" s="1"/>
  <c r="K100" i="27" s="1"/>
  <c r="L100" i="27" s="1"/>
  <c r="M100" i="27" s="1"/>
  <c r="N100" i="27" s="1"/>
  <c r="O100" i="27" s="1"/>
  <c r="D101" i="27" s="1"/>
  <c r="E101" i="27" s="1"/>
  <c r="F101" i="27" s="1"/>
  <c r="G101" i="27" s="1"/>
  <c r="H101" i="27" s="1"/>
  <c r="I101" i="27" s="1"/>
  <c r="J101" i="27" s="1"/>
  <c r="K101" i="27" s="1"/>
  <c r="L101" i="27" s="1"/>
  <c r="M101" i="27" s="1"/>
  <c r="N101" i="27" s="1"/>
  <c r="O101" i="27" s="1"/>
  <c r="E14" i="27"/>
  <c r="M94" i="22"/>
  <c r="M84" i="22"/>
  <c r="M87" i="22" s="1"/>
  <c r="J9" i="25" l="1"/>
  <c r="D19" i="25" s="1"/>
  <c r="E19" i="25" s="1"/>
  <c r="F19" i="25" s="1"/>
  <c r="G19" i="25" s="1"/>
  <c r="H19" i="25" s="1"/>
  <c r="I19" i="25" s="1"/>
  <c r="J19" i="25" s="1"/>
  <c r="K19" i="25" s="1"/>
  <c r="L19" i="25" s="1"/>
  <c r="M19" i="25" s="1"/>
  <c r="N19" i="25" s="1"/>
  <c r="O19" i="25" s="1"/>
  <c r="I11" i="25"/>
  <c r="J11" i="25" s="1"/>
  <c r="E15" i="27"/>
  <c r="Q19" i="25" l="1"/>
  <c r="D20" i="25"/>
  <c r="E20" i="25" s="1"/>
  <c r="E14" i="25" l="1"/>
  <c r="F20" i="25"/>
  <c r="G20" i="25" s="1"/>
  <c r="H20" i="25" s="1"/>
  <c r="I20" i="25" s="1"/>
  <c r="J20" i="25" s="1"/>
  <c r="K20" i="25" s="1"/>
  <c r="L20" i="25" s="1"/>
  <c r="M20" i="25" s="1"/>
  <c r="N20" i="25" s="1"/>
  <c r="O20" i="25" s="1"/>
  <c r="D21" i="25" s="1"/>
  <c r="E21" i="25" s="1"/>
  <c r="F21" i="25" s="1"/>
  <c r="G21" i="25" s="1"/>
  <c r="H21" i="25" s="1"/>
  <c r="I21" i="25" s="1"/>
  <c r="J21" i="25" s="1"/>
  <c r="K21" i="25" s="1"/>
  <c r="L21" i="25" s="1"/>
  <c r="M21" i="25" s="1"/>
  <c r="N21" i="25" s="1"/>
  <c r="O21" i="25" s="1"/>
  <c r="D22" i="25" s="1"/>
  <c r="E22" i="25" s="1"/>
  <c r="F22" i="25" s="1"/>
  <c r="G22" i="25" s="1"/>
  <c r="H22" i="25" s="1"/>
  <c r="I22" i="25" s="1"/>
  <c r="J22" i="25" s="1"/>
  <c r="K22" i="25" s="1"/>
  <c r="L22" i="25" s="1"/>
  <c r="M22" i="25" s="1"/>
  <c r="N22" i="25" s="1"/>
  <c r="O22" i="25" s="1"/>
  <c r="D23" i="25" s="1"/>
  <c r="E23" i="25" s="1"/>
  <c r="F23" i="25" s="1"/>
  <c r="G23" i="25" s="1"/>
  <c r="H23" i="25" s="1"/>
  <c r="I23" i="25" s="1"/>
  <c r="J23" i="25" s="1"/>
  <c r="K23" i="25" s="1"/>
  <c r="L23" i="25" s="1"/>
  <c r="M23" i="25" s="1"/>
  <c r="N23" i="25" s="1"/>
  <c r="O23" i="25" s="1"/>
  <c r="D24" i="25" s="1"/>
  <c r="E24" i="25" s="1"/>
  <c r="F24" i="25" s="1"/>
  <c r="G24" i="25" s="1"/>
  <c r="H24" i="25" s="1"/>
  <c r="I24" i="25" s="1"/>
  <c r="J24" i="25" s="1"/>
  <c r="K24" i="25" s="1"/>
  <c r="L24" i="25" s="1"/>
  <c r="M24" i="25" s="1"/>
  <c r="N24" i="25" s="1"/>
  <c r="O24" i="25" s="1"/>
  <c r="D25" i="25" s="1"/>
  <c r="E25" i="25" s="1"/>
  <c r="F25" i="25" s="1"/>
  <c r="G25" i="25" s="1"/>
  <c r="H25" i="25" s="1"/>
  <c r="I25" i="25" s="1"/>
  <c r="J25" i="25" s="1"/>
  <c r="K25" i="25" s="1"/>
  <c r="L25" i="25" s="1"/>
  <c r="M25" i="25" s="1"/>
  <c r="N25" i="25" s="1"/>
  <c r="O25" i="25" s="1"/>
  <c r="D26" i="25" s="1"/>
  <c r="E26" i="25" s="1"/>
  <c r="F26" i="25" s="1"/>
  <c r="G26" i="25" s="1"/>
  <c r="H26" i="25" s="1"/>
  <c r="I26" i="25" s="1"/>
  <c r="J26" i="25" s="1"/>
  <c r="K26" i="25" s="1"/>
  <c r="L26" i="25" s="1"/>
  <c r="M26" i="25" s="1"/>
  <c r="N26" i="25" s="1"/>
  <c r="O26" i="25" s="1"/>
  <c r="D27" i="25" s="1"/>
  <c r="E27" i="25" s="1"/>
  <c r="F27" i="25" s="1"/>
  <c r="G27" i="25" s="1"/>
  <c r="H27" i="25" s="1"/>
  <c r="I27" i="25" s="1"/>
  <c r="J27" i="25" s="1"/>
  <c r="K27" i="25" s="1"/>
  <c r="L27" i="25" s="1"/>
  <c r="M27" i="25" s="1"/>
  <c r="N27" i="25" s="1"/>
  <c r="O27" i="25" s="1"/>
  <c r="D28" i="25" s="1"/>
  <c r="E28" i="25" s="1"/>
  <c r="F28" i="25" s="1"/>
  <c r="G28" i="25" s="1"/>
  <c r="H28" i="25" s="1"/>
  <c r="I28" i="25" s="1"/>
  <c r="J28" i="25" s="1"/>
  <c r="K28" i="25" s="1"/>
  <c r="L28" i="25" s="1"/>
  <c r="M28" i="25" s="1"/>
  <c r="N28" i="25" s="1"/>
  <c r="O28" i="25" s="1"/>
  <c r="E15" i="25" l="1"/>
  <c r="F35" i="12" l="1"/>
  <c r="F69" i="12"/>
  <c r="F32" i="12"/>
  <c r="F33" i="12"/>
  <c r="F66" i="12"/>
  <c r="F67" i="12"/>
  <c r="A66" i="12"/>
  <c r="A67" i="12"/>
  <c r="A32" i="12"/>
  <c r="A33" i="12"/>
  <c r="E72" i="12"/>
  <c r="F72" i="12" s="1"/>
  <c r="J72" i="12" s="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9" i="11"/>
  <c r="Y40" i="11"/>
  <c r="Y8" i="11"/>
  <c r="X34" i="11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B41" i="3"/>
  <c r="M37" i="7"/>
  <c r="M36" i="7"/>
  <c r="M14" i="7"/>
  <c r="I34" i="7"/>
  <c r="I10" i="7"/>
  <c r="H20" i="7"/>
  <c r="H19" i="7"/>
  <c r="H18" i="7"/>
  <c r="R18" i="7" s="1"/>
  <c r="H17" i="7"/>
  <c r="H16" i="7"/>
  <c r="L45" i="11" l="1"/>
  <c r="J45" i="11"/>
  <c r="A69" i="12" l="1"/>
  <c r="A35" i="12"/>
  <c r="E78" i="12" l="1"/>
  <c r="F49" i="12"/>
  <c r="F50" i="12"/>
  <c r="F51" i="12"/>
  <c r="F52" i="12"/>
  <c r="F15" i="12"/>
  <c r="F16" i="12"/>
  <c r="F17" i="12"/>
  <c r="F18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8" i="12"/>
  <c r="A70" i="12"/>
  <c r="A71" i="12"/>
  <c r="A38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4" i="12"/>
  <c r="A36" i="12"/>
  <c r="A37" i="12"/>
  <c r="A6" i="12"/>
  <c r="D39" i="12"/>
  <c r="C39" i="12"/>
  <c r="D5" i="12"/>
  <c r="C5" i="12"/>
  <c r="M49" i="7"/>
  <c r="J41" i="7"/>
  <c r="L41" i="7" s="1"/>
  <c r="J42" i="7"/>
  <c r="L42" i="7" s="1"/>
  <c r="J43" i="7"/>
  <c r="L43" i="7" s="1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W43" i="7" l="1"/>
  <c r="Y43" i="7"/>
  <c r="Z43" i="7" s="1"/>
  <c r="W42" i="7"/>
  <c r="Y42" i="7"/>
  <c r="Z42" i="7" s="1"/>
  <c r="W41" i="7"/>
  <c r="Y41" i="7"/>
  <c r="Z41" i="7" s="1"/>
  <c r="D73" i="12"/>
  <c r="C73" i="12"/>
  <c r="X39" i="11" l="1"/>
  <c r="X40" i="11"/>
  <c r="C50" i="3" l="1"/>
  <c r="D50" i="3"/>
  <c r="E50" i="3"/>
  <c r="F50" i="3"/>
  <c r="G50" i="3"/>
  <c r="H50" i="3"/>
  <c r="I50" i="3"/>
  <c r="J50" i="3"/>
  <c r="K50" i="3"/>
  <c r="L50" i="3"/>
  <c r="B50" i="3"/>
  <c r="C82" i="12" l="1"/>
  <c r="J37" i="7" l="1"/>
  <c r="L37" i="7" s="1"/>
  <c r="Y37" i="7" s="1"/>
  <c r="Z37" i="7" s="1"/>
  <c r="J34" i="7"/>
  <c r="L34" i="7" s="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5" i="11"/>
  <c r="X36" i="11"/>
  <c r="X37" i="11"/>
  <c r="X8" i="11"/>
  <c r="J33" i="7"/>
  <c r="L33" i="7" s="1"/>
  <c r="Y33" i="7" s="1"/>
  <c r="Z33" i="7" s="1"/>
  <c r="J35" i="7"/>
  <c r="L35" i="7" s="1"/>
  <c r="Y35" i="7" s="1"/>
  <c r="Z35" i="7" s="1"/>
  <c r="J36" i="7"/>
  <c r="L36" i="7" s="1"/>
  <c r="Y36" i="7" s="1"/>
  <c r="Z36" i="7" s="1"/>
  <c r="J38" i="7"/>
  <c r="L38" i="7" s="1"/>
  <c r="Y38" i="7" s="1"/>
  <c r="Z38" i="7" s="1"/>
  <c r="J39" i="7"/>
  <c r="L39" i="7" s="1"/>
  <c r="Y39" i="7" s="1"/>
  <c r="Z39" i="7" s="1"/>
  <c r="J40" i="7"/>
  <c r="L40" i="7" s="1"/>
  <c r="Y40" i="7" s="1"/>
  <c r="Z40" i="7" s="1"/>
  <c r="X42" i="11" l="1"/>
  <c r="W36" i="7"/>
  <c r="W40" i="7"/>
  <c r="W39" i="7"/>
  <c r="W33" i="7"/>
  <c r="W38" i="7"/>
  <c r="W35" i="7"/>
  <c r="W37" i="7"/>
  <c r="L50" i="7" l="1"/>
  <c r="W50" i="7" s="1"/>
  <c r="M79" i="7" l="1"/>
  <c r="M84" i="7" s="1"/>
  <c r="V45" i="7" l="1"/>
  <c r="V54" i="7" s="1"/>
  <c r="M52" i="7"/>
  <c r="K45" i="7"/>
  <c r="J12" i="7"/>
  <c r="L12" i="7" s="1"/>
  <c r="Y12" i="7" s="1"/>
  <c r="Z12" i="7" s="1"/>
  <c r="J21" i="7"/>
  <c r="L21" i="7" s="1"/>
  <c r="Y21" i="7" s="1"/>
  <c r="Z21" i="7" s="1"/>
  <c r="L8" i="7"/>
  <c r="J26" i="7"/>
  <c r="J11" i="7"/>
  <c r="L11" i="7" s="1"/>
  <c r="Y11" i="7" s="1"/>
  <c r="Z11" i="7" s="1"/>
  <c r="J18" i="7"/>
  <c r="L18" i="7" s="1"/>
  <c r="J19" i="7"/>
  <c r="L19" i="7" s="1"/>
  <c r="Y19" i="7" s="1"/>
  <c r="Z19" i="7" s="1"/>
  <c r="J20" i="7"/>
  <c r="L20" i="7" s="1"/>
  <c r="Y20" i="7" s="1"/>
  <c r="Z20" i="7" s="1"/>
  <c r="J22" i="7"/>
  <c r="L22" i="7" s="1"/>
  <c r="Y22" i="7" s="1"/>
  <c r="Z22" i="7" s="1"/>
  <c r="J23" i="7"/>
  <c r="L23" i="7" s="1"/>
  <c r="Y23" i="7" s="1"/>
  <c r="Z23" i="7" s="1"/>
  <c r="J24" i="7"/>
  <c r="L24" i="7" s="1"/>
  <c r="Y24" i="7" s="1"/>
  <c r="Z24" i="7" s="1"/>
  <c r="J25" i="7"/>
  <c r="L25" i="7" s="1"/>
  <c r="Y25" i="7" s="1"/>
  <c r="Z25" i="7" s="1"/>
  <c r="J27" i="7"/>
  <c r="L27" i="7" s="1"/>
  <c r="Y27" i="7" s="1"/>
  <c r="Z27" i="7" s="1"/>
  <c r="J28" i="7"/>
  <c r="L28" i="7" s="1"/>
  <c r="Y28" i="7" s="1"/>
  <c r="Z28" i="7" s="1"/>
  <c r="J29" i="7"/>
  <c r="L29" i="7" s="1"/>
  <c r="Y29" i="7" s="1"/>
  <c r="Z29" i="7" s="1"/>
  <c r="J30" i="7"/>
  <c r="L30" i="7" s="1"/>
  <c r="Y30" i="7" s="1"/>
  <c r="Z30" i="7" s="1"/>
  <c r="J31" i="7"/>
  <c r="L31" i="7" s="1"/>
  <c r="Y31" i="7" s="1"/>
  <c r="Z31" i="7" s="1"/>
  <c r="J32" i="7"/>
  <c r="L32" i="7" s="1"/>
  <c r="Y32" i="7" s="1"/>
  <c r="Z32" i="7" s="1"/>
  <c r="G8" i="7"/>
  <c r="F8" i="7"/>
  <c r="J14" i="7"/>
  <c r="J15" i="7"/>
  <c r="J16" i="7"/>
  <c r="J17" i="7"/>
  <c r="J13" i="7"/>
  <c r="I12" i="12" l="1"/>
  <c r="I46" i="12" s="1"/>
  <c r="I33" i="12"/>
  <c r="I67" i="12" s="1"/>
  <c r="I20" i="12"/>
  <c r="I54" i="12" s="1"/>
  <c r="I32" i="12"/>
  <c r="I66" i="12" s="1"/>
  <c r="I25" i="12"/>
  <c r="I59" i="12" s="1"/>
  <c r="I9" i="12"/>
  <c r="I43" i="12" s="1"/>
  <c r="I7" i="12"/>
  <c r="I30" i="12"/>
  <c r="I64" i="12" s="1"/>
  <c r="I18" i="12"/>
  <c r="I23" i="12"/>
  <c r="I57" i="12" s="1"/>
  <c r="I11" i="12"/>
  <c r="I45" i="12" s="1"/>
  <c r="I8" i="12"/>
  <c r="I42" i="12" s="1"/>
  <c r="I28" i="12"/>
  <c r="I62" i="12" s="1"/>
  <c r="I21" i="12"/>
  <c r="I55" i="12" s="1"/>
  <c r="I14" i="12"/>
  <c r="I48" i="12" s="1"/>
  <c r="I15" i="12"/>
  <c r="H76" i="12"/>
  <c r="H77" i="12" s="1"/>
  <c r="H78" i="12" s="1"/>
  <c r="I35" i="12"/>
  <c r="I69" i="12" s="1"/>
  <c r="I17" i="12"/>
  <c r="I34" i="12"/>
  <c r="I6" i="12"/>
  <c r="I26" i="12"/>
  <c r="I60" i="12" s="1"/>
  <c r="I10" i="12"/>
  <c r="I44" i="12" s="1"/>
  <c r="I27" i="12"/>
  <c r="I61" i="12" s="1"/>
  <c r="I24" i="12"/>
  <c r="I58" i="12" s="1"/>
  <c r="H10" i="12"/>
  <c r="I29" i="12"/>
  <c r="I63" i="12" s="1"/>
  <c r="I13" i="12"/>
  <c r="I47" i="12" s="1"/>
  <c r="I37" i="12"/>
  <c r="I36" i="12"/>
  <c r="I22" i="12"/>
  <c r="I56" i="12" s="1"/>
  <c r="I31" i="12"/>
  <c r="I65" i="12" s="1"/>
  <c r="I19" i="12"/>
  <c r="I53" i="12" s="1"/>
  <c r="I16" i="12"/>
  <c r="G10" i="12"/>
  <c r="G44" i="12" s="1"/>
  <c r="G33" i="12"/>
  <c r="G32" i="12"/>
  <c r="I95" i="7"/>
  <c r="J95" i="7" s="1"/>
  <c r="K95" i="7" s="1"/>
  <c r="I94" i="7"/>
  <c r="J94" i="7" s="1"/>
  <c r="K94" i="7" s="1"/>
  <c r="I93" i="7"/>
  <c r="E29" i="12"/>
  <c r="F29" i="12" s="1"/>
  <c r="J29" i="12" s="1"/>
  <c r="E9" i="12"/>
  <c r="F9" i="12" s="1"/>
  <c r="J9" i="12" s="1"/>
  <c r="E60" i="12"/>
  <c r="F60" i="12" s="1"/>
  <c r="E20" i="12"/>
  <c r="F20" i="12" s="1"/>
  <c r="J20" i="12" s="1"/>
  <c r="E70" i="12"/>
  <c r="F70" i="12" s="1"/>
  <c r="J70" i="12" s="1"/>
  <c r="E47" i="12"/>
  <c r="F47" i="12" s="1"/>
  <c r="E27" i="12"/>
  <c r="F27" i="12" s="1"/>
  <c r="J27" i="12" s="1"/>
  <c r="E58" i="12"/>
  <c r="F58" i="12" s="1"/>
  <c r="J58" i="12" s="1"/>
  <c r="E30" i="12"/>
  <c r="F30" i="12" s="1"/>
  <c r="J30" i="12" s="1"/>
  <c r="E10" i="12"/>
  <c r="F10" i="12" s="1"/>
  <c r="E57" i="12"/>
  <c r="F57" i="12" s="1"/>
  <c r="J57" i="12" s="1"/>
  <c r="E46" i="12"/>
  <c r="F46" i="12" s="1"/>
  <c r="E71" i="12"/>
  <c r="F71" i="12" s="1"/>
  <c r="J71" i="12" s="1"/>
  <c r="F28" i="12"/>
  <c r="J28" i="12" s="1"/>
  <c r="E42" i="12"/>
  <c r="F42" i="12" s="1"/>
  <c r="E65" i="12"/>
  <c r="F65" i="12" s="1"/>
  <c r="J65" i="12" s="1"/>
  <c r="E36" i="12"/>
  <c r="F36" i="12" s="1"/>
  <c r="E44" i="12"/>
  <c r="F44" i="12" s="1"/>
  <c r="E24" i="12"/>
  <c r="F24" i="12" s="1"/>
  <c r="J24" i="12" s="1"/>
  <c r="E55" i="12"/>
  <c r="F55" i="12" s="1"/>
  <c r="J55" i="12" s="1"/>
  <c r="E68" i="12"/>
  <c r="F68" i="12" s="1"/>
  <c r="F14" i="12"/>
  <c r="J14" i="12" s="1"/>
  <c r="E41" i="12"/>
  <c r="F41" i="12" s="1"/>
  <c r="E31" i="12"/>
  <c r="F31" i="12" s="1"/>
  <c r="J31" i="12" s="1"/>
  <c r="E62" i="12"/>
  <c r="F62" i="12" s="1"/>
  <c r="J62" i="12" s="1"/>
  <c r="E25" i="12"/>
  <c r="F25" i="12" s="1"/>
  <c r="J25" i="12" s="1"/>
  <c r="E56" i="12"/>
  <c r="F56" i="12" s="1"/>
  <c r="J56" i="12" s="1"/>
  <c r="E34" i="12"/>
  <c r="F34" i="12" s="1"/>
  <c r="J34" i="12" s="1"/>
  <c r="E12" i="12"/>
  <c r="F12" i="12" s="1"/>
  <c r="E63" i="12"/>
  <c r="F63" i="12" s="1"/>
  <c r="J63" i="12" s="1"/>
  <c r="E43" i="12"/>
  <c r="F43" i="12" s="1"/>
  <c r="E19" i="12"/>
  <c r="F19" i="12" s="1"/>
  <c r="J19" i="12" s="1"/>
  <c r="E54" i="12"/>
  <c r="F54" i="12" s="1"/>
  <c r="J54" i="12" s="1"/>
  <c r="E26" i="12"/>
  <c r="F26" i="12" s="1"/>
  <c r="J26" i="12" s="1"/>
  <c r="E53" i="12"/>
  <c r="F53" i="12" s="1"/>
  <c r="J53" i="12" s="1"/>
  <c r="E23" i="12"/>
  <c r="F23" i="12" s="1"/>
  <c r="J23" i="12" s="1"/>
  <c r="E21" i="12"/>
  <c r="F21" i="12" s="1"/>
  <c r="E48" i="12"/>
  <c r="F48" i="12" s="1"/>
  <c r="J48" i="12" s="1"/>
  <c r="E8" i="12"/>
  <c r="F8" i="12" s="1"/>
  <c r="E59" i="12"/>
  <c r="F59" i="12" s="1"/>
  <c r="J59" i="12" s="1"/>
  <c r="E7" i="12"/>
  <c r="F7" i="12" s="1"/>
  <c r="E22" i="12"/>
  <c r="F22" i="12" s="1"/>
  <c r="J22" i="12" s="1"/>
  <c r="E45" i="12"/>
  <c r="F45" i="12" s="1"/>
  <c r="E11" i="12"/>
  <c r="F11" i="12" s="1"/>
  <c r="J11" i="12" s="1"/>
  <c r="F13" i="12"/>
  <c r="E64" i="12"/>
  <c r="F64" i="12" s="1"/>
  <c r="E37" i="12"/>
  <c r="F37" i="12" s="1"/>
  <c r="J37" i="12" s="1"/>
  <c r="E61" i="12"/>
  <c r="F61" i="12" s="1"/>
  <c r="J61" i="12" s="1"/>
  <c r="W25" i="7"/>
  <c r="W20" i="7"/>
  <c r="W29" i="7"/>
  <c r="W24" i="7"/>
  <c r="W19" i="7"/>
  <c r="W32" i="7"/>
  <c r="W21" i="7"/>
  <c r="W27" i="7"/>
  <c r="W22" i="7"/>
  <c r="W30" i="7"/>
  <c r="W31" i="7"/>
  <c r="W28" i="7"/>
  <c r="W23" i="7"/>
  <c r="W11" i="7"/>
  <c r="G76" i="12"/>
  <c r="G77" i="12" s="1"/>
  <c r="W12" i="7"/>
  <c r="L26" i="7"/>
  <c r="Y26" i="7" s="1"/>
  <c r="Z26" i="7" s="1"/>
  <c r="L17" i="7"/>
  <c r="Y17" i="7" s="1"/>
  <c r="Z17" i="7" s="1"/>
  <c r="L16" i="7"/>
  <c r="L14" i="7"/>
  <c r="M45" i="7"/>
  <c r="L13" i="7"/>
  <c r="L15" i="7"/>
  <c r="Y15" i="7" s="1"/>
  <c r="Z15" i="7" s="1"/>
  <c r="I45" i="7"/>
  <c r="J10" i="7"/>
  <c r="L10" i="7" s="1"/>
  <c r="Y10" i="7" s="1"/>
  <c r="Z10" i="7" s="1"/>
  <c r="E6" i="12" l="1"/>
  <c r="E40" i="12"/>
  <c r="E39" i="12" s="1"/>
  <c r="W14" i="7"/>
  <c r="Y14" i="7"/>
  <c r="Z14" i="7" s="1"/>
  <c r="W13" i="7"/>
  <c r="Y13" i="7"/>
  <c r="Z13" i="7" s="1"/>
  <c r="J93" i="7"/>
  <c r="I97" i="7"/>
  <c r="G67" i="12"/>
  <c r="J67" i="12" s="1"/>
  <c r="J33" i="12"/>
  <c r="I49" i="12"/>
  <c r="J49" i="12" s="1"/>
  <c r="J15" i="12"/>
  <c r="J21" i="12"/>
  <c r="J36" i="12"/>
  <c r="J10" i="12"/>
  <c r="J60" i="12"/>
  <c r="G36" i="18"/>
  <c r="N94" i="7"/>
  <c r="L94" i="7"/>
  <c r="I51" i="12"/>
  <c r="J51" i="12" s="1"/>
  <c r="J17" i="12"/>
  <c r="G37" i="18"/>
  <c r="J37" i="18" s="1"/>
  <c r="L37" i="18" s="1"/>
  <c r="N37" i="18" s="1"/>
  <c r="N95" i="7"/>
  <c r="L95" i="7"/>
  <c r="I50" i="12"/>
  <c r="J50" i="12" s="1"/>
  <c r="J16" i="12"/>
  <c r="H44" i="12"/>
  <c r="H39" i="12" s="1"/>
  <c r="H83" i="12" s="1"/>
  <c r="H5" i="12"/>
  <c r="J8" i="12"/>
  <c r="J43" i="12"/>
  <c r="J42" i="12"/>
  <c r="G66" i="12"/>
  <c r="J66" i="12" s="1"/>
  <c r="J32" i="12"/>
  <c r="I52" i="12"/>
  <c r="J52" i="12" s="1"/>
  <c r="J18" i="12"/>
  <c r="J12" i="12"/>
  <c r="J46" i="12"/>
  <c r="J7" i="12"/>
  <c r="I41" i="12"/>
  <c r="J41" i="12" s="1"/>
  <c r="J69" i="12"/>
  <c r="J35" i="12"/>
  <c r="F6" i="12"/>
  <c r="E5" i="12"/>
  <c r="E82" i="12" s="1"/>
  <c r="W10" i="7"/>
  <c r="I5" i="12"/>
  <c r="I82" i="12" s="1"/>
  <c r="J13" i="12"/>
  <c r="G5" i="12"/>
  <c r="W26" i="7"/>
  <c r="W15" i="7"/>
  <c r="W17" i="7"/>
  <c r="G78" i="12"/>
  <c r="J64" i="12"/>
  <c r="J68" i="12"/>
  <c r="M54" i="7"/>
  <c r="M59" i="7"/>
  <c r="I48" i="7"/>
  <c r="L48" i="7" s="1"/>
  <c r="H58" i="7"/>
  <c r="F40" i="12" l="1"/>
  <c r="J36" i="18"/>
  <c r="L36" i="18"/>
  <c r="N36" i="18" s="1"/>
  <c r="H82" i="12"/>
  <c r="H85" i="12" s="1"/>
  <c r="H73" i="12"/>
  <c r="H80" i="12" s="1"/>
  <c r="K93" i="7"/>
  <c r="J97" i="7"/>
  <c r="J44" i="12"/>
  <c r="E73" i="12"/>
  <c r="E80" i="12" s="1"/>
  <c r="E83" i="12"/>
  <c r="E85" i="12" s="1"/>
  <c r="J40" i="12"/>
  <c r="F39" i="12"/>
  <c r="J6" i="12"/>
  <c r="F5" i="12"/>
  <c r="I39" i="12"/>
  <c r="I73" i="12" s="1"/>
  <c r="J47" i="12"/>
  <c r="G39" i="12"/>
  <c r="G73" i="12" s="1"/>
  <c r="J45" i="12"/>
  <c r="G82" i="12"/>
  <c r="I52" i="7"/>
  <c r="I54" i="7" s="1"/>
  <c r="F45" i="7"/>
  <c r="F46" i="7" s="1"/>
  <c r="L45" i="7"/>
  <c r="J45" i="7"/>
  <c r="H45" i="7"/>
  <c r="H57" i="7" s="1"/>
  <c r="G45" i="7"/>
  <c r="G46" i="7" s="1"/>
  <c r="G14" i="18" l="1"/>
  <c r="J14" i="18" s="1"/>
  <c r="L14" i="18" s="1"/>
  <c r="N14" i="18" s="1"/>
  <c r="N93" i="7"/>
  <c r="N97" i="7" s="1"/>
  <c r="L93" i="7"/>
  <c r="L97" i="7" s="1"/>
  <c r="K97" i="7"/>
  <c r="F73" i="12"/>
  <c r="J39" i="12"/>
  <c r="I83" i="12"/>
  <c r="I85" i="12" s="1"/>
  <c r="I80" i="12"/>
  <c r="G80" i="12"/>
  <c r="G83" i="12"/>
  <c r="G85" i="12" s="1"/>
  <c r="L83" i="7"/>
  <c r="H47" i="7"/>
  <c r="L47" i="7" s="1"/>
  <c r="J49" i="7"/>
  <c r="J52" i="7" s="1"/>
  <c r="J54" i="7" s="1"/>
  <c r="L79" i="7" s="1"/>
  <c r="H59" i="7"/>
  <c r="W59" i="7" s="1"/>
  <c r="Y42" i="11" l="1"/>
  <c r="L84" i="7"/>
  <c r="W84" i="7" s="1"/>
  <c r="H52" i="7"/>
  <c r="H54" i="7" s="1"/>
  <c r="L49" i="7"/>
  <c r="H61" i="7"/>
  <c r="L86" i="7" l="1"/>
  <c r="L52" i="7"/>
  <c r="L71" i="7" s="1"/>
  <c r="L74" i="7" s="1"/>
  <c r="W49" i="7"/>
  <c r="D76" i="12"/>
  <c r="F76" i="12" s="1"/>
  <c r="L78" i="7"/>
  <c r="L54" i="7" l="1"/>
  <c r="J76" i="12"/>
  <c r="F82" i="12"/>
  <c r="D82" i="12"/>
  <c r="L81" i="7"/>
  <c r="D77" i="12"/>
  <c r="L68" i="7"/>
  <c r="D78" i="12" l="1"/>
  <c r="D80" i="12" s="1"/>
  <c r="F77" i="12"/>
  <c r="D83" i="12"/>
  <c r="D85" i="12" s="1"/>
  <c r="J77" i="12" l="1"/>
  <c r="J83" i="12" s="1"/>
  <c r="F83" i="12"/>
  <c r="F85" i="12" s="1"/>
  <c r="F78" i="12"/>
  <c r="F80" i="12" s="1"/>
  <c r="C83" i="12"/>
  <c r="C85" i="12" s="1"/>
  <c r="J5" i="12"/>
  <c r="J82" i="12" s="1"/>
  <c r="J85" i="12" s="1"/>
  <c r="J78" i="12" l="1"/>
  <c r="J73" i="12"/>
  <c r="J80" i="12" l="1"/>
  <c r="Q34" i="7" l="1"/>
  <c r="F16" i="18"/>
  <c r="Q45" i="7"/>
  <c r="Q54" i="7" s="1"/>
  <c r="T18" i="7"/>
  <c r="F18" i="18" s="1"/>
  <c r="T45" i="7" l="1"/>
  <c r="F34" i="18"/>
  <c r="F45" i="18" s="1"/>
  <c r="F46" i="18" s="1"/>
  <c r="P34" i="7" l="1"/>
  <c r="O45" i="7"/>
  <c r="Y16" i="7"/>
  <c r="Z16" i="7" l="1"/>
  <c r="O47" i="7"/>
  <c r="O57" i="7"/>
  <c r="S18" i="7"/>
  <c r="R45" i="7"/>
  <c r="G34" i="18"/>
  <c r="P45" i="7"/>
  <c r="W34" i="7"/>
  <c r="Y34" i="7"/>
  <c r="Z34" i="7" s="1"/>
  <c r="W16" i="7"/>
  <c r="G16" i="18"/>
  <c r="H16" i="18" l="1"/>
  <c r="H45" i="18" s="1"/>
  <c r="P58" i="7"/>
  <c r="P48" i="7"/>
  <c r="I34" i="18"/>
  <c r="J34" i="18" s="1"/>
  <c r="L34" i="18" s="1"/>
  <c r="N34" i="18" s="1"/>
  <c r="O52" i="7"/>
  <c r="O54" i="7" s="1"/>
  <c r="O78" i="7" s="1"/>
  <c r="R47" i="7"/>
  <c r="R52" i="7" s="1"/>
  <c r="R54" i="7" s="1"/>
  <c r="R78" i="7" s="1"/>
  <c r="R57" i="7"/>
  <c r="W57" i="7" s="1"/>
  <c r="G18" i="18"/>
  <c r="G45" i="18" s="1"/>
  <c r="G46" i="18" s="1"/>
  <c r="S45" i="7"/>
  <c r="Y18" i="7"/>
  <c r="W18" i="7"/>
  <c r="W45" i="7" s="1"/>
  <c r="J16" i="18" l="1"/>
  <c r="W78" i="7"/>
  <c r="X78" i="7" s="1"/>
  <c r="L16" i="18"/>
  <c r="Z18" i="7"/>
  <c r="Z45" i="7" s="1"/>
  <c r="Y45" i="7"/>
  <c r="S58" i="7"/>
  <c r="W58" i="7" s="1"/>
  <c r="W61" i="7" s="1"/>
  <c r="S48" i="7"/>
  <c r="S52" i="7" s="1"/>
  <c r="S54" i="7" s="1"/>
  <c r="S79" i="7" s="1"/>
  <c r="S83" i="7" s="1"/>
  <c r="W47" i="7"/>
  <c r="I18" i="18"/>
  <c r="I45" i="18" s="1"/>
  <c r="P52" i="7"/>
  <c r="P54" i="7" s="1"/>
  <c r="P79" i="7" s="1"/>
  <c r="H47" i="18"/>
  <c r="H57" i="18"/>
  <c r="Y47" i="7" l="1"/>
  <c r="N57" i="18"/>
  <c r="W48" i="7"/>
  <c r="W52" i="7" s="1"/>
  <c r="I48" i="18"/>
  <c r="H58" i="18"/>
  <c r="N58" i="18" s="1"/>
  <c r="N16" i="18"/>
  <c r="P83" i="7"/>
  <c r="W83" i="7" s="1"/>
  <c r="W86" i="7" s="1"/>
  <c r="W79" i="7"/>
  <c r="L47" i="18"/>
  <c r="H52" i="18"/>
  <c r="H54" i="18" s="1"/>
  <c r="L78" i="18" s="1"/>
  <c r="J18" i="18"/>
  <c r="W71" i="7" l="1"/>
  <c r="W74" i="7" s="1"/>
  <c r="W54" i="7"/>
  <c r="W68" i="7" s="1"/>
  <c r="X61" i="7"/>
  <c r="L18" i="18"/>
  <c r="J45" i="18"/>
  <c r="X79" i="7"/>
  <c r="X83" i="7" s="1"/>
  <c r="W81" i="7"/>
  <c r="X81" i="7" s="1"/>
  <c r="N78" i="18"/>
  <c r="N47" i="18"/>
  <c r="I52" i="18"/>
  <c r="I54" i="18" s="1"/>
  <c r="L48" i="18"/>
  <c r="N48" i="18" s="1"/>
  <c r="L83" i="18" l="1"/>
  <c r="O78" i="18"/>
  <c r="N18" i="18"/>
  <c r="N45" i="18" s="1"/>
  <c r="L45" i="18"/>
  <c r="H59" i="18"/>
  <c r="J49" i="18"/>
  <c r="N59" i="18" l="1"/>
  <c r="N61" i="18" s="1"/>
  <c r="H61" i="18"/>
  <c r="J52" i="18"/>
  <c r="J54" i="18" s="1"/>
  <c r="L49" i="18"/>
  <c r="N83" i="18"/>
  <c r="L84" i="18" l="1"/>
  <c r="L79" i="18"/>
  <c r="N49" i="18"/>
  <c r="N52" i="18" s="1"/>
  <c r="L52" i="18"/>
  <c r="L71" i="18" l="1"/>
  <c r="L74" i="18" s="1"/>
  <c r="L54" i="18"/>
  <c r="L68" i="18" s="1"/>
  <c r="N71" i="18"/>
  <c r="N74" i="18" s="1"/>
  <c r="N54" i="18"/>
  <c r="N68" i="18" s="1"/>
  <c r="N79" i="18"/>
  <c r="L81" i="18"/>
  <c r="O61" i="18"/>
  <c r="N84" i="18"/>
  <c r="N86" i="18" s="1"/>
  <c r="L86" i="18"/>
  <c r="O79" i="18" l="1"/>
  <c r="O83" i="18" s="1"/>
  <c r="N81" i="18"/>
  <c r="O81" i="18" s="1"/>
</calcChain>
</file>

<file path=xl/sharedStrings.xml><?xml version="1.0" encoding="utf-8"?>
<sst xmlns="http://schemas.openxmlformats.org/spreadsheetml/2006/main" count="26455" uniqueCount="2068">
  <si>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</si>
  <si>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</si>
  <si>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</si>
  <si>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</si>
  <si>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</si>
  <si>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</si>
  <si>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</si>
  <si>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</si>
  <si>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</si>
  <si>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</si>
  <si>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</si>
  <si>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</si>
  <si>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</si>
  <si>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</si>
  <si>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</si>
  <si>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</si>
  <si>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</si>
  <si>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</si>
  <si>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</si>
  <si>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</si>
  <si>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</si>
  <si>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</si>
  <si>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</si>
  <si>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</si>
  <si>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</si>
  <si>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</si>
  <si>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</si>
  <si>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25AF</t>
  </si>
  <si>
    <t>2829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</si>
  <si>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</si>
  <si>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</si>
  <si>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</si>
  <si>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</si>
  <si>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</si>
  <si>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</si>
  <si>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</si>
  <si>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</si>
  <si>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</si>
  <si>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</si>
  <si>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</si>
  <si>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</si>
  <si>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</si>
  <si>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</si>
  <si>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</si>
  <si>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</si>
  <si>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</si>
  <si>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</si>
  <si>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</si>
  <si>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</si>
  <si>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</si>
  <si>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</si>
  <si>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</si>
  <si>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TX-CLR</t>
  </si>
  <si>
    <t>JRNL00304128</t>
  </si>
  <si>
    <t>JRNL00350720</t>
  </si>
  <si>
    <t>REVERSE Q2 ADIT</t>
  </si>
  <si>
    <t>JRNL00333149</t>
  </si>
  <si>
    <t>25AM</t>
  </si>
  <si>
    <t>25OH</t>
  </si>
  <si>
    <t>25PG</t>
  </si>
  <si>
    <t>JRNL00139208</t>
  </si>
  <si>
    <t>Rev Fed NOL reclass to DIT</t>
  </si>
  <si>
    <t>JRNL00125806</t>
  </si>
  <si>
    <t>25BD</t>
  </si>
  <si>
    <t>ADIT-Bad Debts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</si>
  <si>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</si>
  <si>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</si>
  <si>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</si>
  <si>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</si>
  <si>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</si>
  <si>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</si>
  <si>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</si>
  <si>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</si>
  <si>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</si>
  <si>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</si>
  <si>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</si>
  <si>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</si>
  <si>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</si>
  <si>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</si>
  <si>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25EN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</si>
  <si>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</si>
  <si>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</si>
  <si>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</si>
  <si>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</si>
  <si>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</si>
  <si>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</si>
  <si>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</si>
  <si>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</si>
  <si>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</si>
  <si>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</si>
  <si>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</si>
  <si>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Record ADIT IPP Q1 2014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</si>
  <si>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</si>
  <si>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</si>
  <si>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</si>
  <si>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</si>
  <si>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</si>
  <si>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</si>
  <si>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</si>
  <si>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</si>
  <si>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</si>
  <si>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</si>
  <si>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</si>
  <si>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</si>
  <si>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</si>
  <si>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</si>
  <si>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</si>
  <si>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</si>
  <si>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</si>
  <si>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</si>
  <si>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</si>
  <si>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</si>
  <si>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</si>
  <si>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</si>
  <si>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JRNL00457707</t>
  </si>
  <si>
    <t>AA700</t>
  </si>
  <si>
    <t>Recl YE ADIT-LT Cash</t>
  </si>
  <si>
    <t>ADIT-Purchased Gas Costs</t>
  </si>
  <si>
    <t>Record ADIT IPP Q1 2015</t>
  </si>
  <si>
    <t>Record ADIT IPP Q2 2015</t>
  </si>
  <si>
    <t>JRNL00424629</t>
  </si>
  <si>
    <t>Recl YE ADIT-ST Cash</t>
  </si>
  <si>
    <t>Recl YE ADIT-LT Stock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</si>
  <si>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</si>
  <si>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</si>
  <si>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</si>
  <si>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</si>
  <si>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</si>
  <si>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</si>
  <si>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</si>
  <si>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</si>
  <si>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</si>
  <si>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</si>
  <si>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</si>
  <si>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</si>
  <si>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</si>
  <si>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</si>
  <si>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</si>
  <si>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</si>
  <si>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</si>
  <si>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JRNL00423339</t>
  </si>
  <si>
    <t>JRNL00438622</t>
  </si>
  <si>
    <t>Write-off Misc difference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</si>
  <si>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</si>
  <si>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</si>
  <si>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</si>
  <si>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</si>
  <si>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</si>
  <si>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</si>
  <si>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</si>
  <si>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</si>
  <si>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</si>
  <si>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</si>
  <si>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</si>
  <si>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</si>
  <si>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</si>
  <si>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</si>
  <si>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</si>
  <si>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difference investigated &amp; written off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</si>
  <si>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</si>
  <si>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</si>
  <si>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</si>
  <si>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</si>
  <si>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</si>
  <si>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ADIT-Adjustment for Repairs Depreciation</t>
  </si>
  <si>
    <t>25IT</t>
  </si>
  <si>
    <t>2550</t>
  </si>
  <si>
    <t>ADIT-Depreciation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</si>
  <si>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</si>
  <si>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</si>
  <si>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</si>
  <si>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</si>
  <si>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</si>
  <si>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</si>
  <si>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JRNL00409180</t>
  </si>
  <si>
    <t>Reclass 25DP.05 to 25RE</t>
  </si>
  <si>
    <t>25SD</t>
  </si>
  <si>
    <t>25SI</t>
  </si>
  <si>
    <t>Record Decoupling 6/2012</t>
  </si>
  <si>
    <t>Record Decoupling 9/2012</t>
  </si>
  <si>
    <t>25SL</t>
  </si>
  <si>
    <t>25RP</t>
  </si>
  <si>
    <t>ADIT-Real Property Taxes</t>
  </si>
  <si>
    <t>Reverse Decoupling 6/2012</t>
  </si>
  <si>
    <t>JRNL00286254</t>
  </si>
  <si>
    <t>Rev Record Decoupling Q2 2013</t>
  </si>
  <si>
    <t>JRNL00269445</t>
  </si>
  <si>
    <t>ADIT-Self Insurance (Non-Current)</t>
  </si>
  <si>
    <t>JRNL00252232</t>
  </si>
  <si>
    <t>Record Decoupling Q1 2013</t>
  </si>
  <si>
    <t>Record Decoupling Q2 2013</t>
  </si>
  <si>
    <t>25PR</t>
  </si>
  <si>
    <t>ADIT-Post Retirement Benefits</t>
  </si>
  <si>
    <t>GJ</t>
  </si>
  <si>
    <t>JRNL00368363</t>
  </si>
  <si>
    <t>Reverse  Decoupling Q3 2014</t>
  </si>
  <si>
    <t>JRNL00350725</t>
  </si>
  <si>
    <t>JRNL00376824</t>
  </si>
  <si>
    <t>Record Decoupling Q1 2015</t>
  </si>
  <si>
    <t>JRNL00378193</t>
  </si>
  <si>
    <t>25RE</t>
  </si>
  <si>
    <t>ADIT-State NOL</t>
  </si>
  <si>
    <t>ADIT-Post-retirement Benefits</t>
  </si>
  <si>
    <t>25RC</t>
  </si>
  <si>
    <t>ADIT-Rate Case</t>
  </si>
  <si>
    <t>JRNL00333141</t>
  </si>
  <si>
    <t>REVERSE 1Q DECOUPLING</t>
  </si>
  <si>
    <t>JRNL00319210</t>
  </si>
  <si>
    <t>JRNL00396361</t>
  </si>
  <si>
    <t>Reverse Q3 Decoupling</t>
  </si>
  <si>
    <t>JRNL00389688</t>
  </si>
  <si>
    <t>ADIT-State Decoupling</t>
  </si>
  <si>
    <t>JRNL00403887</t>
  </si>
  <si>
    <t>Decoupling Q1 2016</t>
  </si>
  <si>
    <t>25PN</t>
  </si>
  <si>
    <t>ADIT-Pension</t>
  </si>
  <si>
    <t>JRNL00269444</t>
  </si>
  <si>
    <t>Reverse Decoupling Q1 2013</t>
  </si>
  <si>
    <t>JRNL00333148</t>
  </si>
  <si>
    <t>Record Decoupling Q2 2014</t>
  </si>
  <si>
    <t>JRNL00350723</t>
  </si>
  <si>
    <t>Record Decoupling Q3 2014</t>
  </si>
  <si>
    <t>Decoupling Q3 2015</t>
  </si>
  <si>
    <t>JRNL00378194</t>
  </si>
  <si>
    <t>Revised Decoupling Q1 2015</t>
  </si>
  <si>
    <t>25TX</t>
  </si>
  <si>
    <t>ADIT-UnProtected Plant Gross-up</t>
  </si>
  <si>
    <t>ADIT-UnProtected NonPlant Gross-up</t>
  </si>
  <si>
    <t>25RT</t>
  </si>
  <si>
    <t>Recl YE ADIT-R Trust</t>
  </si>
  <si>
    <t>JRNL00457708</t>
  </si>
  <si>
    <t>ADIT Excs Def ST Cash-Reg Gross Up</t>
  </si>
  <si>
    <t>PRA - Repairs Deduction</t>
  </si>
  <si>
    <t>ADIT Excs Def R Trust-Reg Gross Up</t>
  </si>
  <si>
    <t>25UR</t>
  </si>
  <si>
    <t>ADIT Excs Def SERP-Reg Gross Up</t>
  </si>
  <si>
    <t>Record Decoupling Q1 2014</t>
  </si>
  <si>
    <t>JRNL00382885</t>
  </si>
  <si>
    <t>REVERSE Q1 DECOUPLING 2015</t>
  </si>
  <si>
    <t>JRNL00382887</t>
  </si>
  <si>
    <t>Decoupling Q2 2015</t>
  </si>
  <si>
    <t>JRNL00389683</t>
  </si>
  <si>
    <t>Reverse Prior Q2 Decoupling</t>
  </si>
  <si>
    <t>rate adj OTP</t>
  </si>
  <si>
    <t>ADIT-Gross up</t>
  </si>
  <si>
    <t>JRNL00409086</t>
  </si>
  <si>
    <t>Reverse Q1 State State Decoupl</t>
  </si>
  <si>
    <t>ADIT-Protected Gross-up</t>
  </si>
  <si>
    <t>25SR</t>
  </si>
  <si>
    <t>Recl YE ADIT-SERP</t>
  </si>
  <si>
    <t>ADIT Excs Def LT Stock-Reg Gross Up</t>
  </si>
  <si>
    <t>ADIT Excs Def LT Cash-Reg Gross Up</t>
  </si>
  <si>
    <t>Cost of Removal</t>
  </si>
  <si>
    <t>JRNL00286333</t>
  </si>
  <si>
    <t>Record Decoupling Q3 2013</t>
  </si>
  <si>
    <t>JRNL00304565</t>
  </si>
  <si>
    <t>JRNL00429471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</si>
  <si>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</si>
  <si>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</si>
  <si>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</si>
  <si>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</si>
  <si>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</si>
  <si>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</si>
  <si>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</si>
  <si>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</si>
  <si>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</si>
  <si>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ADIT State Decoupling</t>
  </si>
  <si>
    <t>Property Taxes</t>
  </si>
  <si>
    <t>Repairs Deduction</t>
  </si>
  <si>
    <t>Rate Case</t>
  </si>
  <si>
    <t>Post Retirement Benefits (Non-Current)</t>
  </si>
  <si>
    <t>25PR.02</t>
  </si>
  <si>
    <t>Post Retirement Benefits</t>
  </si>
  <si>
    <t>Pension</t>
  </si>
  <si>
    <t>Purchased Gas Cots</t>
  </si>
  <si>
    <t>Reserve for Insurance Deductibles</t>
  </si>
  <si>
    <t>Adjustment for Repairs Depreciation</t>
  </si>
  <si>
    <t>25DP.05</t>
  </si>
  <si>
    <t>Asset Gain/Loss</t>
  </si>
  <si>
    <t>25DP.04</t>
  </si>
  <si>
    <t>25DP.03</t>
  </si>
  <si>
    <t>Contribution in Aid of Construction</t>
  </si>
  <si>
    <t>25DP.02</t>
  </si>
  <si>
    <t>Depreciation</t>
  </si>
  <si>
    <t>25DP.01</t>
  </si>
  <si>
    <t>Short Term Bonus</t>
  </si>
  <si>
    <t>25BN.01</t>
  </si>
  <si>
    <t>Bad Debts</t>
  </si>
  <si>
    <t>AFUDC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</si>
  <si>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</si>
  <si>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</si>
  <si>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</si>
  <si>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</si>
  <si>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</si>
  <si>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</si>
  <si>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</si>
  <si>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</si>
  <si>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</si>
  <si>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</si>
  <si>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</si>
  <si>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</si>
  <si>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</si>
  <si>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</si>
  <si>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</si>
  <si>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</si>
  <si>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</si>
  <si>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</si>
  <si>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</si>
  <si>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</si>
  <si>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</si>
  <si>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</si>
  <si>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</si>
  <si>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</si>
  <si>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</si>
  <si>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</si>
  <si>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</si>
  <si>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</si>
  <si>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</si>
  <si>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</si>
  <si>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</si>
  <si>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</si>
  <si>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</si>
  <si>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</si>
  <si>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</si>
  <si>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</si>
  <si>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</si>
  <si>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</si>
  <si>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</si>
  <si>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</si>
  <si>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</si>
  <si>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</si>
  <si>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</si>
  <si>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</si>
  <si>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</si>
  <si>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</si>
  <si>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</si>
  <si>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</si>
  <si>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</si>
  <si>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</si>
  <si>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</si>
  <si>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</si>
  <si>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</si>
  <si>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</si>
  <si>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</si>
  <si>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</si>
  <si>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</si>
  <si>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</si>
  <si>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</si>
  <si>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</si>
  <si>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</si>
  <si>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</si>
  <si>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</si>
  <si>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</si>
  <si>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</si>
  <si>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</si>
  <si>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FC00</t>
  </si>
  <si>
    <t>FE00</t>
  </si>
  <si>
    <t>25CN</t>
  </si>
  <si>
    <t>Decoupling Bonus</t>
  </si>
  <si>
    <t>ADIT-Storm Reserve</t>
  </si>
  <si>
    <t>ADIT-Vacation</t>
  </si>
  <si>
    <t>ADIT-Conservation</t>
  </si>
  <si>
    <t>Decoupling Amort</t>
  </si>
  <si>
    <t>Decoupling Amort True Up</t>
  </si>
  <si>
    <t>1st Qtr Est DIT Depr</t>
  </si>
  <si>
    <t>Reverse 1Q Estimated DIT</t>
  </si>
  <si>
    <t>2Q Estimated DIT</t>
  </si>
  <si>
    <t>3Q Estimated DIT</t>
  </si>
  <si>
    <t>Reverse 2Q Estimated DIT</t>
  </si>
  <si>
    <t>Reverse 2011 TX Entries</t>
  </si>
  <si>
    <t>ADIT-Asset Gain/Loss</t>
  </si>
  <si>
    <t>Record ADIT Cost Cons. Q1 2014</t>
  </si>
  <si>
    <t>Record ADIT Cost Cons. Q2 2014</t>
  </si>
  <si>
    <t>Record ADIT Cost Cons. Q3 2014</t>
  </si>
  <si>
    <t>Record ADIT Cost Cons. Q1 2015</t>
  </si>
  <si>
    <t>Record ADIT Cost Cons. Q3 2015</t>
  </si>
  <si>
    <t>Reverse P/Y AJE - signs mixed up</t>
  </si>
  <si>
    <t>Reclass between Business Units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</si>
  <si>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</si>
  <si>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</si>
  <si>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</si>
  <si>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</si>
  <si>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</si>
  <si>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</si>
  <si>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</si>
  <si>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</si>
  <si>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</si>
  <si>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</si>
  <si>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</si>
  <si>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</si>
  <si>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</si>
  <si>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</si>
  <si>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</si>
  <si>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</si>
  <si>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</si>
  <si>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</si>
  <si>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</si>
  <si>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</si>
  <si>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</si>
  <si>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</si>
  <si>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</si>
  <si>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</si>
  <si>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</si>
  <si>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</si>
  <si>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</si>
  <si>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</si>
  <si>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</si>
  <si>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</si>
  <si>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</si>
  <si>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</si>
  <si>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</si>
  <si>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</si>
  <si>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</si>
  <si>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</si>
  <si>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</si>
  <si>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</si>
  <si>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</si>
  <si>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</si>
  <si>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</si>
  <si>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Customer Based Intangibles</t>
  </si>
  <si>
    <t>25AM.01</t>
  </si>
  <si>
    <t>Amortization Schedules Prior Acquisitions</t>
  </si>
  <si>
    <t>Conservation</t>
  </si>
  <si>
    <t>Investment Tax Credit</t>
  </si>
  <si>
    <t>FL</t>
  </si>
  <si>
    <t>SERP (Current)</t>
  </si>
  <si>
    <t>Total State</t>
  </si>
  <si>
    <t>FED</t>
  </si>
  <si>
    <t>25AF: AFUDC</t>
  </si>
  <si>
    <t>25AM.01: Amortization Schedules Prior Acquisitions</t>
  </si>
  <si>
    <t>25AM: Customer Based Intangibles</t>
  </si>
  <si>
    <t>25BD: Bad Debts</t>
  </si>
  <si>
    <t>25BN.01: Short Term Bonus</t>
  </si>
  <si>
    <t>25CN: Conservation</t>
  </si>
  <si>
    <t>25DP.01: Depreciation</t>
  </si>
  <si>
    <t>25DP.02: Contribution in Aid of Construction</t>
  </si>
  <si>
    <t>25DP.03: Cost of Removal</t>
  </si>
  <si>
    <t>25DP.04: Asset Gain/Loss</t>
  </si>
  <si>
    <t>25DP.05: Adjustment for Repairs Depreciation</t>
  </si>
  <si>
    <t>25ID: Reserve for Insurance Deductibles</t>
  </si>
  <si>
    <t>25IT: Investment Tax Credit</t>
  </si>
  <si>
    <t>25PG: Purchased Gas Cots</t>
  </si>
  <si>
    <t>25PN: Pension</t>
  </si>
  <si>
    <t>25PR.02: Post Retirement Benefits (Non-Current)</t>
  </si>
  <si>
    <t>25PR: Post Retirement Benefits</t>
  </si>
  <si>
    <t>25RC: Rate Case</t>
  </si>
  <si>
    <t>25RE: Repairs Deduction</t>
  </si>
  <si>
    <t>25RP: Property Taxes</t>
  </si>
  <si>
    <t>25SD: ADIT State Decoupling</t>
  </si>
  <si>
    <t>25SI.01: Self Insurance (Current)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</si>
  <si>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</si>
  <si>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</si>
  <si>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</si>
  <si>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</si>
  <si>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</si>
  <si>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</si>
  <si>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ITC Amortization</t>
  </si>
  <si>
    <t>PLANTTFR</t>
  </si>
  <si>
    <t>JRNL00129142</t>
  </si>
  <si>
    <t>Transfer Meters and Regulators</t>
  </si>
  <si>
    <t>ITC AMORTIZATION</t>
  </si>
  <si>
    <t>25MR</t>
  </si>
  <si>
    <t>25GP</t>
  </si>
  <si>
    <t>2821</t>
  </si>
  <si>
    <t>ADIT-GRIP</t>
  </si>
  <si>
    <t>ADIT-Grip Over-Recoveries</t>
  </si>
  <si>
    <t>Record ADIT Cost Cons. Q2 2015</t>
  </si>
  <si>
    <t>Amount investigated, write off</t>
  </si>
  <si>
    <t>Fixed Asset Transfer from FN to CF</t>
  </si>
  <si>
    <t>Environmental</t>
  </si>
  <si>
    <t>Grip Over Recoveries</t>
  </si>
  <si>
    <t>25SR.01</t>
  </si>
  <si>
    <t>25EN: Environmental</t>
  </si>
  <si>
    <t>25GP: Grip Over Recoveries</t>
  </si>
  <si>
    <t>25SL1</t>
  </si>
  <si>
    <t>CF-GJ</t>
  </si>
  <si>
    <t>3000</t>
  </si>
  <si>
    <t>FLJE00000001</t>
  </si>
  <si>
    <t>CF00-00000-25DP-2829</t>
  </si>
  <si>
    <t>12/00 Bal-Old acct 282DP-2829</t>
  </si>
  <si>
    <t>CF00-00000-25MK-2832</t>
  </si>
  <si>
    <t>25MK</t>
  </si>
  <si>
    <t>12/00 Bal-Old acct 283MK-2832</t>
  </si>
  <si>
    <t>CF00-00000-25CN-2831</t>
  </si>
  <si>
    <t>12/00 Bal-Old acct 283CN-2831</t>
  </si>
  <si>
    <t>CF00-00000-25PG-2831</t>
  </si>
  <si>
    <t>12/00 Bal-Old acct 283PG-2831</t>
  </si>
  <si>
    <t>CF00-00000-25PN-2832</t>
  </si>
  <si>
    <t>12/00 Bal-Old acct 283PN-2832</t>
  </si>
  <si>
    <t>CF00-00000-25UR-2831</t>
  </si>
  <si>
    <t>12/00 Bal-Old acct 283UR-2831</t>
  </si>
  <si>
    <t>CF00-00000-25IA-2832</t>
  </si>
  <si>
    <t>25IA</t>
  </si>
  <si>
    <t>12/00 Bal-Old acct 283IA-2832</t>
  </si>
  <si>
    <t>CF00-00000-25BD-2831</t>
  </si>
  <si>
    <t>12/00 Bal-Old acct 283BD-2831</t>
  </si>
  <si>
    <t>CF00-00000-25EN-2832</t>
  </si>
  <si>
    <t>12/00 Bal-Old acct 283EN-2832</t>
  </si>
  <si>
    <t>CF00-00000-25OH-2832</t>
  </si>
  <si>
    <t>12/00 Bal-Old acct 283OH-2832</t>
  </si>
  <si>
    <t>CF00-00000-25FR-2831</t>
  </si>
  <si>
    <t>25FR</t>
  </si>
  <si>
    <t>12/00 Bal-Old acct 283FR-2831</t>
  </si>
  <si>
    <t>CF00-00000-25DP-2822</t>
  </si>
  <si>
    <t>12/00 Bal-Old acct 282DP-2822</t>
  </si>
  <si>
    <t>CF00-00000-25IT-2550</t>
  </si>
  <si>
    <t>12/00 Bal-Old acct 255IT-2550</t>
  </si>
  <si>
    <t>CF00-00000-25PR-2832</t>
  </si>
  <si>
    <t>12/00 Bal-Old acct 283PR-2832</t>
  </si>
  <si>
    <t>CF00-00000-25SI-2832</t>
  </si>
  <si>
    <t>12/00 Bal-Old acct 283SI-2832</t>
  </si>
  <si>
    <t>CF00-00000-25RC-2832</t>
  </si>
  <si>
    <t>12/00 Bal-Old acct 283RC-2832</t>
  </si>
  <si>
    <t>FLJE00000056</t>
  </si>
  <si>
    <t>Old Acct 283PR-0000000-000000-2832</t>
  </si>
  <si>
    <t>Old Acct 283CN-0000000-000000-2831</t>
  </si>
  <si>
    <t>Old Acct 283BD-0000000-000000-2831</t>
  </si>
  <si>
    <t>Old Acct 283PG-0000000-000000-2831</t>
  </si>
  <si>
    <t>Old Acct 283FR-0000000-000000-2831</t>
  </si>
  <si>
    <t>Old Acct 255IT-0000000-000000-2550</t>
  </si>
  <si>
    <t>CF00-00000-25TC-2832</t>
  </si>
  <si>
    <t>25TC</t>
  </si>
  <si>
    <t>Old Acct 283TC-0000000-000000-2832</t>
  </si>
  <si>
    <t>Old Acct 283MK-0000000-000000-2832</t>
  </si>
  <si>
    <t>Old Acct 283RC-0000000-000000-2832</t>
  </si>
  <si>
    <t>Old Acct 283IA-0000000-000000-2832</t>
  </si>
  <si>
    <t>Old Acct 283EN-0000000-000000-2832</t>
  </si>
  <si>
    <t>Old Acct 282DP-0000000-000000-2822</t>
  </si>
  <si>
    <t>CF00-00000-25BN-2832</t>
  </si>
  <si>
    <t>Old Acct 283BN-0000000-000000-2832</t>
  </si>
  <si>
    <t>Old Acct 283UR-0000000-000000-2831</t>
  </si>
  <si>
    <t>FLJE00000006</t>
  </si>
  <si>
    <t>Old Acct 255IT-000000-2550</t>
  </si>
  <si>
    <t>FLJE00000007</t>
  </si>
  <si>
    <t>FLJE00000008</t>
  </si>
  <si>
    <t>FLJE00000009</t>
  </si>
  <si>
    <t>FLJE00000010</t>
  </si>
  <si>
    <t>FLJE00000011</t>
  </si>
  <si>
    <t>FLJE00000012</t>
  </si>
  <si>
    <t>FLJE00000013</t>
  </si>
  <si>
    <t>FLJE00000014</t>
  </si>
  <si>
    <t>Old Acct 282DP-000000-2822</t>
  </si>
  <si>
    <t>FLJE00000028</t>
  </si>
  <si>
    <t>Old Acct 283PG-000000-2831</t>
  </si>
  <si>
    <t>Old Acct 283TC-000000-2832</t>
  </si>
  <si>
    <t>Old Acct 283EN-000000-2832</t>
  </si>
  <si>
    <t>Old Acct 283UR-000000-2831</t>
  </si>
  <si>
    <t>Old Acct 283PR-000000-2832</t>
  </si>
  <si>
    <t>Old Acct 283FR-000000-2831</t>
  </si>
  <si>
    <t>Old Acct 283BD-000000-2831</t>
  </si>
  <si>
    <t>Old Acct 283BN-000000-2832</t>
  </si>
  <si>
    <t>Old Acct 283CN-000000-2831</t>
  </si>
  <si>
    <t>Old Acct 283RC-000000-2832</t>
  </si>
  <si>
    <t>Old Acct 283IA-000000-2832</t>
  </si>
  <si>
    <t>FLJE00000029</t>
  </si>
  <si>
    <t>FLJE00000031</t>
  </si>
  <si>
    <t>FLJE00000424</t>
  </si>
  <si>
    <t>FLJE00000427</t>
  </si>
  <si>
    <t>FLJE00000428</t>
  </si>
  <si>
    <t>FLJE00000429</t>
  </si>
  <si>
    <t>CF-ACCR</t>
  </si>
  <si>
    <t>FLJE00000204</t>
  </si>
  <si>
    <t>ITC_AMORT</t>
  </si>
  <si>
    <t>FLJE00000590</t>
  </si>
  <si>
    <t>FLJE00000916</t>
  </si>
  <si>
    <t>CF-TXTU</t>
  </si>
  <si>
    <t>FLJE00001456</t>
  </si>
  <si>
    <t>2002 IT True-up</t>
  </si>
  <si>
    <t>2002 State IT True-up</t>
  </si>
  <si>
    <t>FLJE00001230</t>
  </si>
  <si>
    <t>FLJE00001613</t>
  </si>
  <si>
    <t>CF-TX</t>
  </si>
  <si>
    <t>FLJE00002224</t>
  </si>
  <si>
    <t>DEFERRED RATE CASE</t>
  </si>
  <si>
    <t>FLJE00002263</t>
  </si>
  <si>
    <t>LONG TERM BONUS ACCRUAL</t>
  </si>
  <si>
    <t>263A COST IRS SETTLEMENT</t>
  </si>
  <si>
    <t>FLJE00002262</t>
  </si>
  <si>
    <t>Reverse 2003 Taxes</t>
  </si>
  <si>
    <t>DEFERRED FLEX REVENUE</t>
  </si>
  <si>
    <t>AMORTIZATION OF O/H AND INT</t>
  </si>
  <si>
    <t>FLJE00002504</t>
  </si>
  <si>
    <t>Def Tax Environmental</t>
  </si>
  <si>
    <t>Def Tax Bad Debt</t>
  </si>
  <si>
    <t>Def Tax OBA</t>
  </si>
  <si>
    <t>Def Tax Bonus</t>
  </si>
  <si>
    <t>Def Tax Unbilled rev</t>
  </si>
  <si>
    <t>FLJE00002652</t>
  </si>
  <si>
    <t>Recl DIT-Unbill Rev to Current</t>
  </si>
  <si>
    <t>UNBILLED REVENUE</t>
  </si>
  <si>
    <t>FLJE00002278</t>
  </si>
  <si>
    <t>Record 2003 FAS 109 Tax Entry</t>
  </si>
  <si>
    <t>CONSERVATION</t>
  </si>
  <si>
    <t>Record 2001 FAS 109 Tax Entry</t>
  </si>
  <si>
    <t>TRANSPORTATION COST RECOVERY</t>
  </si>
  <si>
    <t>Record 2002 FAS 109 Tax Entry</t>
  </si>
  <si>
    <t>COST OF REMOVAL</t>
  </si>
  <si>
    <t>DEPRECIATION AND AMORTIZATION</t>
  </si>
  <si>
    <t>CAPITALIZATION OF O/H AND INT</t>
  </si>
  <si>
    <t>ENVIRONMENTAL COSTS</t>
  </si>
  <si>
    <t>TRUE-UP DEFERRED TAXES</t>
  </si>
  <si>
    <t>POST RETIREMENT BENEFITS</t>
  </si>
  <si>
    <t>BAD DEBTS</t>
  </si>
  <si>
    <t>FLJE00001949</t>
  </si>
  <si>
    <t>FLJE00002225</t>
  </si>
  <si>
    <t>FLJE00002215</t>
  </si>
  <si>
    <t>Adjust PGA Deferred Taxes</t>
  </si>
  <si>
    <t>UNRECOVERED PURCH GAS COST</t>
  </si>
  <si>
    <t>ASSET GAIN/LOSS</t>
  </si>
  <si>
    <t>FLJE00002494</t>
  </si>
  <si>
    <t>FLJE00002307</t>
  </si>
  <si>
    <t>FLJE00002812</t>
  </si>
  <si>
    <t>FLJE00002631</t>
  </si>
  <si>
    <t>FLJE00003107</t>
  </si>
  <si>
    <t>FLJE00002926</t>
  </si>
  <si>
    <t>FLJE00003194</t>
  </si>
  <si>
    <t>FLJE00003774</t>
  </si>
  <si>
    <t>FLJE00003554</t>
  </si>
  <si>
    <t>FLJE00004092</t>
  </si>
  <si>
    <t>FLJE00004152</t>
  </si>
  <si>
    <t>True up 2003 taxes</t>
  </si>
  <si>
    <t>True up 2002 ADIT - PGC</t>
  </si>
  <si>
    <t>FLJE00003882</t>
  </si>
  <si>
    <t>FLJE00004430</t>
  </si>
  <si>
    <t>FLJE00004214</t>
  </si>
  <si>
    <t>FLJE00004713</t>
  </si>
  <si>
    <t>FLJE00004537</t>
  </si>
  <si>
    <t>FLJE00005015</t>
  </si>
  <si>
    <t>FLJE00005081</t>
  </si>
  <si>
    <t>State true-up 2003</t>
  </si>
  <si>
    <t>Fed true-up 2003</t>
  </si>
  <si>
    <t>FLJE00004779</t>
  </si>
  <si>
    <t>FLJE00005331</t>
  </si>
  <si>
    <t>FLJE00005136</t>
  </si>
  <si>
    <t>FLJE00005621</t>
  </si>
  <si>
    <t>FLJE00005446</t>
  </si>
  <si>
    <t>FLJE00005946</t>
  </si>
  <si>
    <t>FLJE00006046</t>
  </si>
  <si>
    <t>FLJE00006081</t>
  </si>
  <si>
    <t>Revised UNBILLED REVENUE</t>
  </si>
  <si>
    <t>FLJE00006359</t>
  </si>
  <si>
    <t>Adj ADIT on Unbilled Rev</t>
  </si>
  <si>
    <t>FLJE00006289</t>
  </si>
  <si>
    <t>Adj ADIT on Pension (adj DIT bal)</t>
  </si>
  <si>
    <t>FLJE00006169</t>
  </si>
  <si>
    <t>Adj ADIT on OPRB</t>
  </si>
  <si>
    <t>Adj ADIT on Pension (current yr)</t>
  </si>
  <si>
    <t>FLJE00006307</t>
  </si>
  <si>
    <t>Record FAS 109 tax entry</t>
  </si>
  <si>
    <t>Adj ADIT on Unbilled Rev (no prior yr)</t>
  </si>
  <si>
    <t>CONTRIBUTION IN AID OF CONST</t>
  </si>
  <si>
    <t>FLJE00005971</t>
  </si>
  <si>
    <t>Reverse 2004 Deferred Taxes</t>
  </si>
  <si>
    <t>Reverse 2004 Current Taxes</t>
  </si>
  <si>
    <t>FLJE00006049</t>
  </si>
  <si>
    <t>Georgia Pacific Tax Matching</t>
  </si>
  <si>
    <t>FLJE00005700</t>
  </si>
  <si>
    <t>FLJE00006148</t>
  </si>
  <si>
    <t>Reverse UNBILLED REVENUE</t>
  </si>
  <si>
    <t>FLJE00006229</t>
  </si>
  <si>
    <t>Adj true-up - fed rate change to 35%</t>
  </si>
  <si>
    <t>FLJE00006353</t>
  </si>
  <si>
    <t>Write off CF ADIT on Self Ins to Reserve</t>
  </si>
  <si>
    <t>FLJE00006315</t>
  </si>
  <si>
    <t>Adj ADIT on Depr</t>
  </si>
  <si>
    <t>Adj ADIT on CIAC</t>
  </si>
  <si>
    <t>FLJE00006094</t>
  </si>
  <si>
    <t>FLJE00006452</t>
  </si>
  <si>
    <t>FLJE00006984</t>
  </si>
  <si>
    <t>Deferred Tax on Depreciation</t>
  </si>
  <si>
    <t>FLJE00006801</t>
  </si>
  <si>
    <t>FLJE00006961</t>
  </si>
  <si>
    <t>Deferred Tax Environmental</t>
  </si>
  <si>
    <t>Deferred Tax Bonus</t>
  </si>
  <si>
    <t>Deferred Tax PGA/OBA</t>
  </si>
  <si>
    <t>Deferred Tax Bad Debt</t>
  </si>
  <si>
    <t>Deferred Tax Flex</t>
  </si>
  <si>
    <t>Deferred Tax Conservation</t>
  </si>
  <si>
    <t>FLJE00007255</t>
  </si>
  <si>
    <t>Deferred Tax Depreciation</t>
  </si>
  <si>
    <t>FLJE00007120</t>
  </si>
  <si>
    <t>FLJE00007262</t>
  </si>
  <si>
    <t>Disposition of GP Receivable</t>
  </si>
  <si>
    <t>IC60</t>
  </si>
  <si>
    <t>FLJE00007186</t>
  </si>
  <si>
    <t>Recl YE2004 DIT Bal to Regulated FRUs</t>
  </si>
  <si>
    <t>CUJE00005283</t>
  </si>
  <si>
    <t>FLJE00007609</t>
  </si>
  <si>
    <t>Deferred Tax Self Ins</t>
  </si>
  <si>
    <t>FLJE00007418</t>
  </si>
  <si>
    <t>FLJE00007729</t>
  </si>
  <si>
    <t>FLJE00007950</t>
  </si>
  <si>
    <t>FLJE00008288</t>
  </si>
  <si>
    <t>FLJE00008097</t>
  </si>
  <si>
    <t>FLJE00008695</t>
  </si>
  <si>
    <t>FLJE00008464</t>
  </si>
  <si>
    <t>FLJE00009071</t>
  </si>
  <si>
    <t>FLJE00008849</t>
  </si>
  <si>
    <t>FLJE00009260</t>
  </si>
  <si>
    <t>FLJE00009687</t>
  </si>
  <si>
    <t>FLJE00010419</t>
  </si>
  <si>
    <t>IRS Settlement - 2005 Def Inc Tax</t>
  </si>
  <si>
    <t>FLJE00010357</t>
  </si>
  <si>
    <t>2005 4th Qtr Income Tax Expens</t>
  </si>
  <si>
    <t xml:space="preserve"> </t>
  </si>
  <si>
    <t>CF00-00000-25SI-2831</t>
  </si>
  <si>
    <t>FLJE00010368</t>
  </si>
  <si>
    <t>Rev 2005 4th Qtr Income Tax</t>
  </si>
  <si>
    <t>FLJE00010012</t>
  </si>
  <si>
    <t>Reverse CY tax accruals</t>
  </si>
  <si>
    <t>Capitalization of O/H and Int-2005 DIT</t>
  </si>
  <si>
    <t>FLJE00009998</t>
  </si>
  <si>
    <t>FLJE00010369</t>
  </si>
  <si>
    <t>2005 4th Qtr Income Tax Exp 2</t>
  </si>
  <si>
    <t>Rvrs Unrecovered PGA - 2005 Def Inc Tax</t>
  </si>
  <si>
    <t>FLJE00010452</t>
  </si>
  <si>
    <t>Adj 2005 4th Qtr Income Tax E</t>
  </si>
  <si>
    <t>Rvrs CIAC - 2005 Def Inc Tax</t>
  </si>
  <si>
    <t>CIAC - 2005 Def Inc Tax</t>
  </si>
  <si>
    <t>FLJE00010511</t>
  </si>
  <si>
    <t>2005 4th Qtr Income Tax Exp 6</t>
  </si>
  <si>
    <t>FLJE00010561</t>
  </si>
  <si>
    <t>FLJE00010938</t>
  </si>
  <si>
    <t>FLJE00011330</t>
  </si>
  <si>
    <t>FLJE00011604</t>
  </si>
  <si>
    <t>CFG 1st Quarter DIT</t>
  </si>
  <si>
    <t>FLJE00011769</t>
  </si>
  <si>
    <t>FLJE00012161</t>
  </si>
  <si>
    <t>FLJE00012218</t>
  </si>
  <si>
    <t>state decoupling adj</t>
  </si>
  <si>
    <t>CUJE00008353</t>
  </si>
  <si>
    <t>FLJE00012756</t>
  </si>
  <si>
    <t>2006 2nd Qtr Income Tax Exp</t>
  </si>
  <si>
    <t>FLJE00012521</t>
  </si>
  <si>
    <t>FLJE00012903</t>
  </si>
  <si>
    <t>FLJE00013208</t>
  </si>
  <si>
    <t>FLJE00013719</t>
  </si>
  <si>
    <t>Reverse Current Year Taxes</t>
  </si>
  <si>
    <t>FLJE00013720</t>
  </si>
  <si>
    <t>2006 3rd Qtr Income Tax Expens</t>
  </si>
  <si>
    <t>FLJE00013518</t>
  </si>
  <si>
    <t>FLJE00013855</t>
  </si>
  <si>
    <t>FLJE00014252</t>
  </si>
  <si>
    <t>Revised 2005 ADIT Gain-Loss Entry</t>
  </si>
  <si>
    <t>FLJE00014183</t>
  </si>
  <si>
    <t>Revised 2005 ADIT Depr Entry</t>
  </si>
  <si>
    <t>Reverse 2005 ADIT Depr Entry</t>
  </si>
  <si>
    <t>Reverse 2005 ADIT Gain-Loss Entry</t>
  </si>
  <si>
    <t>FLJE00014858</t>
  </si>
  <si>
    <t>FLJE00014873</t>
  </si>
  <si>
    <t>FLJE00014933</t>
  </si>
  <si>
    <t>Adj 2006 4th Qtr Income Tax Ex</t>
  </si>
  <si>
    <t>FLJE00014912</t>
  </si>
  <si>
    <t>Adj 2006 4th Quarter IT</t>
  </si>
  <si>
    <t>FLJE00014536</t>
  </si>
  <si>
    <t>Reverse CY Tax Accruals-orig wrong way</t>
  </si>
  <si>
    <t>FLJE00014864</t>
  </si>
  <si>
    <t>True up Deferred IT</t>
  </si>
  <si>
    <t>FLJE00014908</t>
  </si>
  <si>
    <t>FLJE00014939</t>
  </si>
  <si>
    <t>2006 4th Qtr Income Tax Expens</t>
  </si>
  <si>
    <t>FLJE00014533</t>
  </si>
  <si>
    <t>Reverse CY Tax Accruals</t>
  </si>
  <si>
    <t>FLJE00014973</t>
  </si>
  <si>
    <t>Adj 2006 4th Qtr IT Expense</t>
  </si>
  <si>
    <t>FLJE00014543</t>
  </si>
  <si>
    <t>FLJE00015159</t>
  </si>
  <si>
    <t>WO Depr DIT Variance</t>
  </si>
  <si>
    <t>FLJE00014490</t>
  </si>
  <si>
    <t>2004 Fed IT Refund-GP Assets</t>
  </si>
  <si>
    <t>FLJE00015082</t>
  </si>
  <si>
    <t>FLJE00015365</t>
  </si>
  <si>
    <t>FLJE00015964</t>
  </si>
  <si>
    <t>ADIT Estimate Depr</t>
  </si>
  <si>
    <t>FLJE00015766</t>
  </si>
  <si>
    <t>FLJE00016095</t>
  </si>
  <si>
    <t>FLJE00016443</t>
  </si>
  <si>
    <t>FLJE00016913</t>
  </si>
  <si>
    <t>FLJE00016703</t>
  </si>
  <si>
    <t>FLJE00016910</t>
  </si>
  <si>
    <t>Reverse 1st Quarter ADIT Estimate</t>
  </si>
  <si>
    <t>FLJE00017012</t>
  </si>
  <si>
    <t>FLJE00017299</t>
  </si>
  <si>
    <t>FLJE00017610</t>
  </si>
  <si>
    <t>FLJE00017769</t>
  </si>
  <si>
    <t>FLJE00017888</t>
  </si>
  <si>
    <t>FLJE00018159</t>
  </si>
  <si>
    <t>FLJE00018239</t>
  </si>
  <si>
    <t>2006 tax true ups</t>
  </si>
  <si>
    <t>FLJE00018635</t>
  </si>
  <si>
    <t>FLJE00018626</t>
  </si>
  <si>
    <t>FLJE00018700</t>
  </si>
  <si>
    <t>FLJE00018634</t>
  </si>
  <si>
    <t>ADIT-SEC 263A IRS audit</t>
  </si>
  <si>
    <t>CF00-00000-25DR-2831</t>
  </si>
  <si>
    <t>25DR</t>
  </si>
  <si>
    <t>ADIT-Deferred Revenue</t>
  </si>
  <si>
    <t>ADIT-Envirnomental</t>
  </si>
  <si>
    <t>ADIT-Self Insurance (Current)</t>
  </si>
  <si>
    <t>FLJE00018357</t>
  </si>
  <si>
    <t>FLJE00018493</t>
  </si>
  <si>
    <t>FLJE00018494</t>
  </si>
  <si>
    <t>FLJE00018535</t>
  </si>
  <si>
    <t>Rev 2007 CF ADIT Estimate</t>
  </si>
  <si>
    <t>FLJE00018693</t>
  </si>
  <si>
    <t>FLJE00019007</t>
  </si>
  <si>
    <t>FLJE00019452</t>
  </si>
  <si>
    <t>FLJE00019268</t>
  </si>
  <si>
    <t>PLADJ</t>
  </si>
  <si>
    <t>FLJE00019560</t>
  </si>
  <si>
    <t>Transfer AM-0581 to TCP - Def Tax</t>
  </si>
  <si>
    <t>FLJE00019604</t>
  </si>
  <si>
    <t>JRNL00025681</t>
  </si>
  <si>
    <t>PLANT</t>
  </si>
  <si>
    <t>SF00</t>
  </si>
  <si>
    <t>JRNL00025639</t>
  </si>
  <si>
    <t>Transfer vehicle AM0580 fr SF to CF</t>
  </si>
  <si>
    <t>Transfer vehicle AM0480 fr CF to SF</t>
  </si>
  <si>
    <t>Transfer vehicle OT0191 fr CF to SF</t>
  </si>
  <si>
    <t>JRNL00027229</t>
  </si>
  <si>
    <t>JRNL00028177</t>
  </si>
  <si>
    <t>ADIT Estimate</t>
  </si>
  <si>
    <t>JRNL00029136</t>
  </si>
  <si>
    <t>JRNL00032811</t>
  </si>
  <si>
    <t>Rev 2Q08 ADIT Estimate Depr</t>
  </si>
  <si>
    <t>JRNL00032487</t>
  </si>
  <si>
    <t>JRNL00033356</t>
  </si>
  <si>
    <t>JRNL00033871</t>
  </si>
  <si>
    <t>JRNL00034752</t>
  </si>
  <si>
    <t>JRNL00036080</t>
  </si>
  <si>
    <t>Rev 2008 ADIT Estimate Depr</t>
  </si>
  <si>
    <t>JRNL00037024</t>
  </si>
  <si>
    <t>JRNL00036072</t>
  </si>
  <si>
    <t>DIT 2007 true up</t>
  </si>
  <si>
    <t>JRNL00040895</t>
  </si>
  <si>
    <t>JRNL00038760</t>
  </si>
  <si>
    <t>CF00-00000-25AF-2829</t>
  </si>
  <si>
    <t>ADIT-Deferred TCR</t>
  </si>
  <si>
    <t>JRNL00040940</t>
  </si>
  <si>
    <t>Recl Cap OH fr 25DP to 25OH</t>
  </si>
  <si>
    <t>CF00-00000-25ID-2831</t>
  </si>
  <si>
    <t>Recl Amort of OH fr 25DP to 25OH</t>
  </si>
  <si>
    <t>Recl Decoupling fr 25DP to 25SD</t>
  </si>
  <si>
    <t>CF00-00000-25SD-2832</t>
  </si>
  <si>
    <t>JRNL00041786</t>
  </si>
  <si>
    <t>JRNL00042719</t>
  </si>
  <si>
    <t>JRNL00045093</t>
  </si>
  <si>
    <t>JRNL00044781</t>
  </si>
  <si>
    <t>Transfer Pipeco Suwanee Def Taxes</t>
  </si>
  <si>
    <t>JRNL00044195</t>
  </si>
  <si>
    <t>JRNL00045934</t>
  </si>
  <si>
    <t>JRNL00047859</t>
  </si>
  <si>
    <t>JRNL00049895</t>
  </si>
  <si>
    <t>JRNL00050983</t>
  </si>
  <si>
    <t>JRNL00052150</t>
  </si>
  <si>
    <t>JRNL00054373</t>
  </si>
  <si>
    <t>JRNL00055501</t>
  </si>
  <si>
    <t>JRNL00056169</t>
  </si>
  <si>
    <t>Adjust 08 Federal Accrual</t>
  </si>
  <si>
    <t>JRNL00057329</t>
  </si>
  <si>
    <t>FLA BONUS DECOUPLING</t>
  </si>
  <si>
    <t>JRNL00057394</t>
  </si>
  <si>
    <t>JRNL00058136</t>
  </si>
  <si>
    <t>JRNL00060757</t>
  </si>
  <si>
    <t>JRNL00065214</t>
  </si>
  <si>
    <t>JRNL00063122</t>
  </si>
  <si>
    <t>Transfer Def Taxes for Veh Trx to CFG</t>
  </si>
  <si>
    <t>JRNL00065118</t>
  </si>
  <si>
    <t>Reclass MD decoupling</t>
  </si>
  <si>
    <t>JRNL00064205</t>
  </si>
  <si>
    <t>Rev CY ADIT Estimate</t>
  </si>
  <si>
    <t>JRNL00065210</t>
  </si>
  <si>
    <t>ADDITIONAL DECOUPLING ASSET - 2009 BONUS</t>
  </si>
  <si>
    <t>JRNL00065182</t>
  </si>
  <si>
    <t>DECOUPLE 2008 BONUS</t>
  </si>
  <si>
    <t>JRNL00062713</t>
  </si>
  <si>
    <t>JRNL00066046</t>
  </si>
  <si>
    <t>JRNL00067308</t>
  </si>
  <si>
    <t>JRNL00070698</t>
  </si>
  <si>
    <t>JRNL00069170</t>
  </si>
  <si>
    <t>JRNL00070699</t>
  </si>
  <si>
    <t>JRNL00071928</t>
  </si>
  <si>
    <t>JRNL00073740</t>
  </si>
  <si>
    <t>JRNL00076707</t>
  </si>
  <si>
    <t>JRNL00075345</t>
  </si>
  <si>
    <t>JRNL00077354</t>
  </si>
  <si>
    <t>JRNL00078582</t>
  </si>
  <si>
    <t>JRNL00083432</t>
  </si>
  <si>
    <t>JRNL00092350</t>
  </si>
  <si>
    <t>Amend 08 over-recov DIT prov</t>
  </si>
  <si>
    <t>JRNL00092662</t>
  </si>
  <si>
    <t>JRNL00092296</t>
  </si>
  <si>
    <t>DIT 2009 true up</t>
  </si>
  <si>
    <t>JRNL00090689</t>
  </si>
  <si>
    <t>JRNL00092664</t>
  </si>
  <si>
    <t>JRNL00094608</t>
  </si>
  <si>
    <t>JRNL00098326</t>
  </si>
  <si>
    <t>Reclass tax balance</t>
  </si>
  <si>
    <t>JRNL00098308</t>
  </si>
  <si>
    <t>JRNL00113335</t>
  </si>
  <si>
    <t>CF00-00000-25DR-2832</t>
  </si>
  <si>
    <t>JRNL00110852</t>
  </si>
  <si>
    <t>JRNL00113322</t>
  </si>
  <si>
    <t>JRNL00110778</t>
  </si>
  <si>
    <t>Parent company Florida Decoupling</t>
  </si>
  <si>
    <t>JRNL00107085</t>
  </si>
  <si>
    <t>JRNL00110847</t>
  </si>
  <si>
    <t>Decoupling Bonus Addition 2011</t>
  </si>
  <si>
    <t>JRNL00110970</t>
  </si>
  <si>
    <t>Adj Fed impact DIT asset</t>
  </si>
  <si>
    <t>JRNL00113663</t>
  </si>
  <si>
    <t>Reverse quarterly est DIT</t>
  </si>
  <si>
    <t>JRNL00110788</t>
  </si>
  <si>
    <t>Decoupling Bonus 4th Qtr Amort</t>
  </si>
  <si>
    <t>CF00-00000-25MR-2831</t>
  </si>
  <si>
    <t>ADIT-Misc. Reserve</t>
  </si>
  <si>
    <t>JRNL00113676</t>
  </si>
  <si>
    <t>YE tax accr</t>
  </si>
  <si>
    <t>JRNL00115124</t>
  </si>
  <si>
    <t>JRNL00112019</t>
  </si>
  <si>
    <t>JRNL00116946</t>
  </si>
  <si>
    <t>JRNL00119173</t>
  </si>
  <si>
    <t>JRNL00125740</t>
  </si>
  <si>
    <t>Decoupling Amort True UP</t>
  </si>
  <si>
    <t>JRNL00125558</t>
  </si>
  <si>
    <t>CF00-00000-252L-2832</t>
  </si>
  <si>
    <t>JRNL00123849</t>
  </si>
  <si>
    <t>JRNL00125757</t>
  </si>
  <si>
    <t>JRNL00128746</t>
  </si>
  <si>
    <t>JRNL00130406</t>
  </si>
  <si>
    <t>JRNL00131373</t>
  </si>
  <si>
    <t>JRNL00134785</t>
  </si>
  <si>
    <t>JRNL00137982</t>
  </si>
  <si>
    <t>JRNL00139674</t>
  </si>
  <si>
    <t>JRNL00139105</t>
  </si>
  <si>
    <t>JRNL00144769</t>
  </si>
  <si>
    <t>JRNL00142310</t>
  </si>
  <si>
    <t>JRNL00150650</t>
  </si>
  <si>
    <t>JRNL00146148</t>
  </si>
  <si>
    <t>JRNL00153485</t>
  </si>
  <si>
    <t>JRNL00153754</t>
  </si>
  <si>
    <t>JRNL00151230</t>
  </si>
  <si>
    <t>JRNL00153903</t>
  </si>
  <si>
    <t>JRNL00155357</t>
  </si>
  <si>
    <t>JRNL00160327</t>
  </si>
  <si>
    <t>JRNL00165043</t>
  </si>
  <si>
    <t>DECOUPLING AMORT NOV</t>
  </si>
  <si>
    <t>JRNL00163237</t>
  </si>
  <si>
    <t>JRNL00171749</t>
  </si>
  <si>
    <t>JRNL00171741</t>
  </si>
  <si>
    <t>DECOUPLING ENTRY 2011</t>
  </si>
  <si>
    <t>JRNL00165449</t>
  </si>
  <si>
    <t>JRNL00168877</t>
  </si>
  <si>
    <t>Reverse 2011 TX Entries ADIT</t>
  </si>
  <si>
    <t>JRNL00165582</t>
  </si>
  <si>
    <t>Tru Up Deferred for Depr</t>
  </si>
  <si>
    <t>JRNL00174936</t>
  </si>
  <si>
    <t>JRNL00179847</t>
  </si>
  <si>
    <t>JRNL00185980</t>
  </si>
  <si>
    <t>Record Decoupling 3/2012</t>
  </si>
  <si>
    <t>JRNL00183740</t>
  </si>
  <si>
    <t>JRNL00190453</t>
  </si>
  <si>
    <t>JRNL00189086</t>
  </si>
  <si>
    <t>JRNL00195496</t>
  </si>
  <si>
    <t>JRNL00194278</t>
  </si>
  <si>
    <t>JRNL00200391</t>
  </si>
  <si>
    <t>Reverse Decoupling 4/2012</t>
  </si>
  <si>
    <t>JRNL00199110</t>
  </si>
  <si>
    <t>JRNL00198782</t>
  </si>
  <si>
    <t>JRNL00199074</t>
  </si>
  <si>
    <t>Reverse Decoupling 3/2012</t>
  </si>
  <si>
    <t>JRNL00200392</t>
  </si>
  <si>
    <t>Reverse Decoupling 5/2012</t>
  </si>
  <si>
    <t>JRNL00204322</t>
  </si>
  <si>
    <t>JRNL00210524</t>
  </si>
  <si>
    <t>JRNL00217537</t>
  </si>
  <si>
    <t>JRNL00215608</t>
  </si>
  <si>
    <t>JRNL00217535</t>
  </si>
  <si>
    <t>JRNL00221081</t>
  </si>
  <si>
    <t>JRNL00226085</t>
  </si>
  <si>
    <t>ADIT - Bad debts - T/UP</t>
  </si>
  <si>
    <t>JRNL00226802</t>
  </si>
  <si>
    <t>JRNL00238924</t>
  </si>
  <si>
    <t>JRNL00235165</t>
  </si>
  <si>
    <t>JRNL00237498</t>
  </si>
  <si>
    <t>Reverse YTD taxes</t>
  </si>
  <si>
    <t>CF00-00000-25AM-2832</t>
  </si>
  <si>
    <t>ADIT-Customer Based intangibles</t>
  </si>
  <si>
    <t>CF00-00000-25GP-2821</t>
  </si>
  <si>
    <t>JRNL00238889</t>
  </si>
  <si>
    <t>State Decoupling 2012</t>
  </si>
  <si>
    <t>JRNL00241767</t>
  </si>
  <si>
    <t>JRNL00247180</t>
  </si>
  <si>
    <t>JRNL00251364</t>
  </si>
  <si>
    <t>JRNL00259192</t>
  </si>
  <si>
    <t>JRNL00263145</t>
  </si>
  <si>
    <t>JRNL00267557</t>
  </si>
  <si>
    <t>JRNL00273009</t>
  </si>
  <si>
    <t>JRNL00277167</t>
  </si>
  <si>
    <t>JRNL00284516</t>
  </si>
  <si>
    <t>JRNL00289994</t>
  </si>
  <si>
    <t>JRNL00294911</t>
  </si>
  <si>
    <t>JRNL00306075</t>
  </si>
  <si>
    <t>JRNL00301062</t>
  </si>
  <si>
    <t>CF00-00000-25BN-2831</t>
  </si>
  <si>
    <t>JRNL00306824</t>
  </si>
  <si>
    <t>Record 2013 state decoupling</t>
  </si>
  <si>
    <t>JRNL00307962</t>
  </si>
  <si>
    <t>JRNL00310867</t>
  </si>
  <si>
    <t>JRNL00315589</t>
  </si>
  <si>
    <t>JRNL00322647</t>
  </si>
  <si>
    <t>JRNL00328160</t>
  </si>
  <si>
    <t>JRNL00333258</t>
  </si>
  <si>
    <t>JRNL00338688</t>
  </si>
  <si>
    <t>JRNL00343460</t>
  </si>
  <si>
    <t>JRNL00350291</t>
  </si>
  <si>
    <t>JRNL00355745</t>
  </si>
  <si>
    <t>JRNL00361358</t>
  </si>
  <si>
    <t>JRNL00373192</t>
  </si>
  <si>
    <t>JRNL00368270</t>
  </si>
  <si>
    <t>JRNL00373166</t>
  </si>
  <si>
    <t>CU 2014 STATE DECOUPLING FL</t>
  </si>
  <si>
    <t>CF00-00000-25SR-2832</t>
  </si>
  <si>
    <t>JRNL00373398</t>
  </si>
  <si>
    <t>JRNL00375317</t>
  </si>
  <si>
    <t>JRNL00377088</t>
  </si>
  <si>
    <t>JRNL00379172</t>
  </si>
  <si>
    <t>JRNL00381005</t>
  </si>
  <si>
    <t>JRNL00383039</t>
  </si>
  <si>
    <t>JRNL00384918</t>
  </si>
  <si>
    <t>JRNL00386966</t>
  </si>
  <si>
    <t>JRNL00389220</t>
  </si>
  <si>
    <t>JRNL00391314</t>
  </si>
  <si>
    <t>JRNL00393520</t>
  </si>
  <si>
    <t>JRNL00397720</t>
  </si>
  <si>
    <t>JRNL00394845</t>
  </si>
  <si>
    <t>CF00-00000-25SL-2832</t>
  </si>
  <si>
    <t>CF State-CF Fed Benefit PRA</t>
  </si>
  <si>
    <t>CF00-00000-25RE-2822</t>
  </si>
  <si>
    <t>JRNL00398509</t>
  </si>
  <si>
    <t>JRNL00395566</t>
  </si>
  <si>
    <t>CF ADIT LT Bonus - PRA</t>
  </si>
  <si>
    <t>CF ADIT Contributions - PRA</t>
  </si>
  <si>
    <t>CF ADIT Repairs - PRA</t>
  </si>
  <si>
    <t>CF ADIT Cost of Removal - PRA</t>
  </si>
  <si>
    <t>CF ADIT Asset G/L - PRA</t>
  </si>
  <si>
    <t>CF ADIT Depr - PRA</t>
  </si>
  <si>
    <t>CF ADIT Decoupling - PRA</t>
  </si>
  <si>
    <t>CF ADIT NOL - PRA</t>
  </si>
  <si>
    <t>JRNL00394841</t>
  </si>
  <si>
    <t>JRNL00398120</t>
  </si>
  <si>
    <t>JRNL00399964</t>
  </si>
  <si>
    <t>JRNL00402121</t>
  </si>
  <si>
    <t>JRNL00404620</t>
  </si>
  <si>
    <t>JRNL00406993</t>
  </si>
  <si>
    <t>JRNL00409330</t>
  </si>
  <si>
    <t>ADIT-Investment Tax Credit</t>
  </si>
  <si>
    <t>JRNL00411438</t>
  </si>
  <si>
    <t>JRNL00413780</t>
  </si>
  <si>
    <t>JRNL00416164</t>
  </si>
  <si>
    <t>JRNL00418305</t>
  </si>
  <si>
    <t>balance sheet reclass OTP mapping</t>
  </si>
  <si>
    <t>JRNL00420511</t>
  </si>
  <si>
    <t>JRNL00422679</t>
  </si>
  <si>
    <t>JRNL00422953</t>
  </si>
  <si>
    <t>JRNL00422625</t>
  </si>
  <si>
    <t>Correct JE#2 - wrong sign used</t>
  </si>
  <si>
    <t>JRNL00425263</t>
  </si>
  <si>
    <t>JRNL00425563</t>
  </si>
  <si>
    <t>FC00 adj 25DP</t>
  </si>
  <si>
    <t>JRNL00427275</t>
  </si>
  <si>
    <t>JRNL00429553</t>
  </si>
  <si>
    <t>Reverse 2017-ITC Amortization</t>
  </si>
  <si>
    <t>CF00-00000-2500-2822</t>
  </si>
  <si>
    <t>CF00-00000-25TX-2822</t>
  </si>
  <si>
    <t>PRA - Customer Based Intangibles</t>
  </si>
  <si>
    <t>PRA - Self Insurance (Current)</t>
  </si>
  <si>
    <t>CF00-00000-25TX-2832</t>
  </si>
  <si>
    <t>CF00-AA700-25BN-2831</t>
  </si>
  <si>
    <t>CF00-AA700-25BN-2832</t>
  </si>
  <si>
    <t>CF00-AA700-25SR-2832</t>
  </si>
  <si>
    <t>CF00-AA700-25RT-2832</t>
  </si>
  <si>
    <t>12/31/2017 Balance before Rate Change</t>
  </si>
  <si>
    <t>2/21/2018 1:47:55 PM</t>
  </si>
  <si>
    <t>2017 TAX PROVISION 21%v2, CF00</t>
  </si>
  <si>
    <t>25DR.01</t>
  </si>
  <si>
    <t>Deferred Revenue (Current)</t>
  </si>
  <si>
    <t>25DR.02</t>
  </si>
  <si>
    <t>Deferred Revenue (Non-Current)</t>
  </si>
  <si>
    <t>Flex Revenue</t>
  </si>
  <si>
    <t>263A Capitalized Interest/Overhead</t>
  </si>
  <si>
    <t>25SI.02</t>
  </si>
  <si>
    <t>Self Insurance (Non-Current)</t>
  </si>
  <si>
    <t>25SR.02</t>
  </si>
  <si>
    <t>SERP (Non-Current)</t>
  </si>
  <si>
    <t>S_NOL_SYS - 2014 - DE</t>
  </si>
  <si>
    <t>CF ADIT</t>
  </si>
  <si>
    <t>25DR.01: Deferred Revenue (Current)</t>
  </si>
  <si>
    <t>25DR.02: Deferred Revenue (Non-Current)</t>
  </si>
  <si>
    <t>25FR: Flex Revenue</t>
  </si>
  <si>
    <t>25OH: 263A Capitalized Interest/Overhead</t>
  </si>
  <si>
    <t>25SI.02: Self Insurance (Non-Current)</t>
  </si>
  <si>
    <t>25SR.02: SERP (Non-Current)</t>
  </si>
  <si>
    <t>Bonus</t>
  </si>
  <si>
    <t>NetAdjust to LT Bonus</t>
  </si>
  <si>
    <t>FF00</t>
  </si>
  <si>
    <t>FM00</t>
  </si>
  <si>
    <t>Totals</t>
  </si>
  <si>
    <t>8500</t>
  </si>
  <si>
    <t>03/31/2018 Balance</t>
  </si>
  <si>
    <t>Central Florida Gas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</si>
  <si>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</si>
  <si>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</si>
  <si>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</si>
  <si>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</si>
  <si>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</si>
  <si>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</si>
  <si>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</si>
  <si>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</si>
  <si>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</si>
  <si>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</si>
  <si>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</si>
  <si>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</si>
  <si>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</si>
  <si>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</si>
  <si>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</si>
  <si>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Gross Margin</t>
  </si>
  <si>
    <t>EBIT</t>
  </si>
  <si>
    <t>Other (Income) Expense [excl Tax]</t>
  </si>
  <si>
    <t>Interest</t>
  </si>
  <si>
    <t>Taxes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</si>
  <si>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</si>
  <si>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</si>
  <si>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</si>
  <si>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</si>
  <si>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</si>
  <si>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</si>
  <si>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</si>
  <si>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1071</t>
  </si>
  <si>
    <t>SWIP</t>
  </si>
  <si>
    <t>107A</t>
  </si>
  <si>
    <t>CWIP Accruals</t>
  </si>
  <si>
    <t>107G</t>
  </si>
  <si>
    <t>CWIP Accruals - GRIP Only</t>
  </si>
  <si>
    <t>1080</t>
  </si>
  <si>
    <t>Accumulated Depreciation</t>
  </si>
  <si>
    <t>1081</t>
  </si>
  <si>
    <t>Accumulated Amortization</t>
  </si>
  <si>
    <t>1089</t>
  </si>
  <si>
    <t>RWIP</t>
  </si>
  <si>
    <t>108A</t>
  </si>
  <si>
    <t>RWIP Accruals</t>
  </si>
  <si>
    <t>108G</t>
  </si>
  <si>
    <t>RWIP Accruals - GRIP Only</t>
  </si>
  <si>
    <t>-</t>
  </si>
  <si>
    <t>Net plant (excluding ARC)</t>
  </si>
  <si>
    <t>108S</t>
  </si>
  <si>
    <t>Accumulated Negative Salvage Value</t>
  </si>
  <si>
    <t>Net plant (including ARC)</t>
  </si>
  <si>
    <t>Cash</t>
  </si>
  <si>
    <t>1140</t>
  </si>
  <si>
    <t>Cash-Depository Account</t>
  </si>
  <si>
    <t>1170</t>
  </si>
  <si>
    <t>Petty Cash</t>
  </si>
  <si>
    <t>1199</t>
  </si>
  <si>
    <t>Cash Clearing</t>
  </si>
  <si>
    <t>Total Cash</t>
  </si>
  <si>
    <t>AR</t>
  </si>
  <si>
    <t>1220</t>
  </si>
  <si>
    <t>Accounts Receivable</t>
  </si>
  <si>
    <t>1225</t>
  </si>
  <si>
    <t>Provision for Bad Debts</t>
  </si>
  <si>
    <t>1240</t>
  </si>
  <si>
    <t>Accounts Receivable-Gas Marketer</t>
  </si>
  <si>
    <t>1241</t>
  </si>
  <si>
    <t>Accounts Receivable-Gas Marketer SS</t>
  </si>
  <si>
    <t>1275</t>
  </si>
  <si>
    <t>Accounts Receivable Unbilled Revenue - Margin</t>
  </si>
  <si>
    <t>12CR</t>
  </si>
  <si>
    <t>Accounts Receivable Credits</t>
  </si>
  <si>
    <t>12GB</t>
  </si>
  <si>
    <t>Accounts Receivable-Gas Bills</t>
  </si>
  <si>
    <t>Total AR</t>
  </si>
  <si>
    <t>IC/IO</t>
  </si>
  <si>
    <t>1310</t>
  </si>
  <si>
    <t>IC with Delmarva Natural Gas</t>
  </si>
  <si>
    <t>1330</t>
  </si>
  <si>
    <t>IC with Florida</t>
  </si>
  <si>
    <t>1340</t>
  </si>
  <si>
    <t>IC with FPU</t>
  </si>
  <si>
    <t>13CF</t>
  </si>
  <si>
    <t>IC with Central Florida Gas</t>
  </si>
  <si>
    <t>13CU</t>
  </si>
  <si>
    <t>IC with CU</t>
  </si>
  <si>
    <t>13FC</t>
  </si>
  <si>
    <t>IC with FPU Corporate/Common (FC)</t>
  </si>
  <si>
    <t>13FF</t>
  </si>
  <si>
    <t>IC with Flo-Gas ... FPU Propane (FF)</t>
  </si>
  <si>
    <t>13FG</t>
  </si>
  <si>
    <t>IC with Florida CGS</t>
  </si>
  <si>
    <t>13FI</t>
  </si>
  <si>
    <t>IC with FPU-Indiantown</t>
  </si>
  <si>
    <t>13FN</t>
  </si>
  <si>
    <t>IC with FPU Natural Gas (FN)</t>
  </si>
  <si>
    <t>13FT</t>
  </si>
  <si>
    <t>IC with Ft. Meade</t>
  </si>
  <si>
    <t>13PC</t>
  </si>
  <si>
    <t>IC with PIPECO</t>
  </si>
  <si>
    <t>13PS</t>
  </si>
  <si>
    <t>IC with PESCO Inc.</t>
  </si>
  <si>
    <t>13SE</t>
  </si>
  <si>
    <t>IC with Sharp Energy</t>
  </si>
  <si>
    <t>13SF</t>
  </si>
  <si>
    <t>IC with Sharp Florida</t>
  </si>
  <si>
    <t>Total IC/IO</t>
  </si>
  <si>
    <t>Other Inventory</t>
  </si>
  <si>
    <t>1431</t>
  </si>
  <si>
    <t>Construction/Service Inventory</t>
  </si>
  <si>
    <t>1438</t>
  </si>
  <si>
    <t>Purchase Price Variance</t>
  </si>
  <si>
    <t>Total Other Inventory</t>
  </si>
  <si>
    <t>Prepaids &amp; Other Current Assets</t>
  </si>
  <si>
    <t>1510</t>
  </si>
  <si>
    <t>Prepaid Insurance</t>
  </si>
  <si>
    <t>1530</t>
  </si>
  <si>
    <t>Prepaid Rent</t>
  </si>
  <si>
    <t>1550</t>
  </si>
  <si>
    <t>Prepaid Other</t>
  </si>
  <si>
    <t>Total Prepaids &amp; Other Current Assets</t>
  </si>
  <si>
    <t>Regulatory Assets (Current)</t>
  </si>
  <si>
    <t>1609</t>
  </si>
  <si>
    <t>GWIP Clearing</t>
  </si>
  <si>
    <t>1630</t>
  </si>
  <si>
    <t>Flex Rate Asset</t>
  </si>
  <si>
    <t>1691</t>
  </si>
  <si>
    <t>Unrecovered PGC</t>
  </si>
  <si>
    <t>Total Regulatory Assets (Current)</t>
  </si>
  <si>
    <t>Other Regulatory Assets</t>
  </si>
  <si>
    <t>1720</t>
  </si>
  <si>
    <t>Environmental Regulatory Assets</t>
  </si>
  <si>
    <t>1729</t>
  </si>
  <si>
    <t>Environmental Regulatory Assets Contra</t>
  </si>
  <si>
    <t>1762</t>
  </si>
  <si>
    <t>Deferred Depreciation Study</t>
  </si>
  <si>
    <t>1799</t>
  </si>
  <si>
    <t>Regulatory Asset</t>
  </si>
  <si>
    <t>Total Other Regulatory Assets</t>
  </si>
  <si>
    <t>Other Deferred Charges</t>
  </si>
  <si>
    <t>1990</t>
  </si>
  <si>
    <t>Clearing Account</t>
  </si>
  <si>
    <t>Total Other Deferred Charges</t>
  </si>
  <si>
    <t>AP</t>
  </si>
  <si>
    <t>2100</t>
  </si>
  <si>
    <t>AP Hand Accrual</t>
  </si>
  <si>
    <t>210A</t>
  </si>
  <si>
    <t>Accounts Payable Clearing-Allocated</t>
  </si>
  <si>
    <t>210D</t>
  </si>
  <si>
    <t>Accounts Payable Clearing-Direct</t>
  </si>
  <si>
    <t>2110</t>
  </si>
  <si>
    <t>Accounts Payable-Unmatched Receipts</t>
  </si>
  <si>
    <t>2113</t>
  </si>
  <si>
    <t>Gas Imbalance Payable</t>
  </si>
  <si>
    <t>2120</t>
  </si>
  <si>
    <t>Gas Marketer Payable</t>
  </si>
  <si>
    <t>2170</t>
  </si>
  <si>
    <t>Refunds-Cust Deposits/Overpay</t>
  </si>
  <si>
    <t>Total AP</t>
  </si>
  <si>
    <t>Customer Deposits &amp; Refunds</t>
  </si>
  <si>
    <t>2210</t>
  </si>
  <si>
    <t>Customer Deposits</t>
  </si>
  <si>
    <t>2220</t>
  </si>
  <si>
    <t>Reserve for Refund</t>
  </si>
  <si>
    <t>2230</t>
  </si>
  <si>
    <t>Customer Advances-Construction</t>
  </si>
  <si>
    <t>Total Customer Deposits &amp; Refunds</t>
  </si>
  <si>
    <t>Accrued Interest</t>
  </si>
  <si>
    <t>2330</t>
  </si>
  <si>
    <t>Accrued Interest on Customer Deposits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</si>
  <si>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</si>
  <si>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</si>
  <si>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</si>
  <si>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</si>
  <si>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</si>
  <si>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</si>
  <si>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</si>
  <si>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</si>
  <si>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AFUDC</t>
  </si>
  <si>
    <t>ADIT Amortization</t>
  </si>
  <si>
    <t>ADIT Bad Debts</t>
  </si>
  <si>
    <t>ADIT Long-term Bonus</t>
  </si>
  <si>
    <t>ADIT Conservation</t>
  </si>
  <si>
    <t>ADIT Depreciation</t>
  </si>
  <si>
    <t>ADIT Deferred Revenue</t>
  </si>
  <si>
    <t>ADIT Environmental</t>
  </si>
  <si>
    <t>ADIT Flex Revenue</t>
  </si>
  <si>
    <t>ADIT Insurance Deductibles</t>
  </si>
  <si>
    <t>ADIT Depreciation-Capitalized Overhead</t>
  </si>
  <si>
    <t>ADIT Pension</t>
  </si>
  <si>
    <t>ADIT Post-retirement Benefits</t>
  </si>
  <si>
    <t>ADIT Repairs</t>
  </si>
  <si>
    <t>ADIT Rabbi Trust</t>
  </si>
  <si>
    <t>ADIT Self Insurance</t>
  </si>
  <si>
    <t>ADIT State Loss Carryforward</t>
  </si>
  <si>
    <t>ADIT SERP</t>
  </si>
  <si>
    <t>ADIT Tax Rate Change</t>
  </si>
  <si>
    <t>Total ADIT</t>
  </si>
  <si>
    <t>Regulatory Liab (Current)</t>
  </si>
  <si>
    <t>2600</t>
  </si>
  <si>
    <t>Conservation Cost Recovery Liability</t>
  </si>
  <si>
    <t>2611</t>
  </si>
  <si>
    <t>Flex Rate Liability</t>
  </si>
  <si>
    <t>2620</t>
  </si>
  <si>
    <t>Self Insurance-Current</t>
  </si>
  <si>
    <t>26OB</t>
  </si>
  <si>
    <t>Operational Balancing Acct Credit</t>
  </si>
  <si>
    <t>Total Regulatory Liab (Current)</t>
  </si>
  <si>
    <t>Accrued Compensation</t>
  </si>
  <si>
    <t>2714</t>
  </si>
  <si>
    <t>Accrued Bonus</t>
  </si>
  <si>
    <t>Total Accrued Compensation</t>
  </si>
  <si>
    <t>Other Accrued Liab (current)</t>
  </si>
  <si>
    <t>2750</t>
  </si>
  <si>
    <t>Deferred Revenue</t>
  </si>
  <si>
    <t>2781</t>
  </si>
  <si>
    <t>2782</t>
  </si>
  <si>
    <t>Franchise Tax</t>
  </si>
  <si>
    <t>2785</t>
  </si>
  <si>
    <t>Accrued State Regulatory Tax</t>
  </si>
  <si>
    <t>2788</t>
  </si>
  <si>
    <t>Accrued Gross Receipts Tax</t>
  </si>
  <si>
    <t>27FL</t>
  </si>
  <si>
    <t>FL Taxes Other</t>
  </si>
  <si>
    <t>Total Other Accrued Liab (current)</t>
  </si>
  <si>
    <t>Regulatory Liab (Non-Current)</t>
  </si>
  <si>
    <t>Regulatory Liability-Tax Rate Change</t>
  </si>
  <si>
    <t>2810</t>
  </si>
  <si>
    <t>Deferred Environmental Costs</t>
  </si>
  <si>
    <t>2815</t>
  </si>
  <si>
    <t>Deferred Environmental Liability</t>
  </si>
  <si>
    <t>Total Regulatory Liab (Non-Current)</t>
  </si>
  <si>
    <t>Other Pension &amp; Benefit Costs</t>
  </si>
  <si>
    <t>2900</t>
  </si>
  <si>
    <t>Accrued Pensions</t>
  </si>
  <si>
    <t>2920</t>
  </si>
  <si>
    <t>Other Post Retirement Benefits</t>
  </si>
  <si>
    <t>2930</t>
  </si>
  <si>
    <t>Deferred Compensation Liability-SERP</t>
  </si>
  <si>
    <t>Total Other Pension &amp; Benefit Costs</t>
  </si>
  <si>
    <t>Stockholders' Equity</t>
  </si>
  <si>
    <t>3210</t>
  </si>
  <si>
    <t>Stock-based Compensation</t>
  </si>
  <si>
    <t>3400</t>
  </si>
  <si>
    <t>Retained Earnings (Auto)</t>
  </si>
  <si>
    <t>3410</t>
  </si>
  <si>
    <t>Retained Earnings (Beg Bal/Manual)</t>
  </si>
  <si>
    <t>3610</t>
  </si>
  <si>
    <t>Employer Stock (Rabbi Trust)</t>
  </si>
  <si>
    <t>Total Stockholders' Equity</t>
  </si>
  <si>
    <t>Revenue</t>
  </si>
  <si>
    <t xml:space="preserve">  undefined</t>
  </si>
  <si>
    <t>4011</t>
  </si>
  <si>
    <t>Other Fuel</t>
  </si>
  <si>
    <t>4015</t>
  </si>
  <si>
    <t>Base</t>
  </si>
  <si>
    <t xml:space="preserve">  Total undefined</t>
  </si>
  <si>
    <t xml:space="preserve">  Propane</t>
  </si>
  <si>
    <t xml:space="preserve">  Total Propane</t>
  </si>
  <si>
    <t xml:space="preserve">  Other Gas Revenue</t>
  </si>
  <si>
    <t>4806</t>
  </si>
  <si>
    <t xml:space="preserve">  Transportation</t>
  </si>
  <si>
    <t>4830</t>
  </si>
  <si>
    <t xml:space="preserve">  Flex Rate</t>
  </si>
  <si>
    <t>4890</t>
  </si>
  <si>
    <t xml:space="preserve">  Other Revenue</t>
  </si>
  <si>
    <t xml:space="preserve">  Total Other Gas Revenue</t>
  </si>
  <si>
    <t xml:space="preserve">  Misc Revenue</t>
  </si>
  <si>
    <t>4952</t>
  </si>
  <si>
    <t xml:space="preserve">  Unbilled Revenue</t>
  </si>
  <si>
    <t>4953</t>
  </si>
  <si>
    <t xml:space="preserve">  Conservation Revenue</t>
  </si>
  <si>
    <t xml:space="preserve">  Total Misc Revenue</t>
  </si>
  <si>
    <t>Total Revenue</t>
  </si>
  <si>
    <t>COGS</t>
  </si>
  <si>
    <t xml:space="preserve">  Other Gas Costs</t>
  </si>
  <si>
    <t>5800</t>
  </si>
  <si>
    <t xml:space="preserve">  Cost of Gas</t>
  </si>
  <si>
    <t>5881</t>
  </si>
  <si>
    <t xml:space="preserve">  Franchise Tax</t>
  </si>
  <si>
    <t>5883</t>
  </si>
  <si>
    <t xml:space="preserve">  PSC Assessment</t>
  </si>
  <si>
    <t xml:space="preserve">  Total Other Gas Costs</t>
  </si>
  <si>
    <t xml:space="preserve">  Misc</t>
  </si>
  <si>
    <t>5954</t>
  </si>
  <si>
    <t xml:space="preserve">  Conservation Recovery</t>
  </si>
  <si>
    <t xml:space="preserve">  Total Misc</t>
  </si>
  <si>
    <t>Total COGS</t>
  </si>
  <si>
    <t>Payroll</t>
  </si>
  <si>
    <t>6100</t>
  </si>
  <si>
    <t>Salaries &amp; Commissions</t>
  </si>
  <si>
    <t>6110</t>
  </si>
  <si>
    <t>Salaries</t>
  </si>
  <si>
    <t>6120</t>
  </si>
  <si>
    <t>Overtime/Comp Time/On Call</t>
  </si>
  <si>
    <t>6130</t>
  </si>
  <si>
    <t>Commissions &amp; Tips</t>
  </si>
  <si>
    <t>6140</t>
  </si>
  <si>
    <t>Bonus/Incentive Pay</t>
  </si>
  <si>
    <t>6141</t>
  </si>
  <si>
    <t>Short-term Cash Bonus</t>
  </si>
  <si>
    <t>6142</t>
  </si>
  <si>
    <t>Long-term Cash Bonus</t>
  </si>
  <si>
    <t>6143</t>
  </si>
  <si>
    <t>Stock Bonus</t>
  </si>
  <si>
    <t>6150</t>
  </si>
  <si>
    <t>Temporary Services</t>
  </si>
  <si>
    <t>Total Payroll</t>
  </si>
  <si>
    <t>Dept Expenses</t>
  </si>
  <si>
    <t>6200</t>
  </si>
  <si>
    <t>Department Expenses</t>
  </si>
  <si>
    <t>6210</t>
  </si>
  <si>
    <t>Lodging &amp; Travel</t>
  </si>
  <si>
    <t>6220</t>
  </si>
  <si>
    <t>Meals</t>
  </si>
  <si>
    <t>6230</t>
  </si>
  <si>
    <t>Seminars &amp; Training</t>
  </si>
  <si>
    <t>6240</t>
  </si>
  <si>
    <t>Cell Phones</t>
  </si>
  <si>
    <t>6250</t>
  </si>
  <si>
    <t>Uniforms</t>
  </si>
  <si>
    <t>6260</t>
  </si>
  <si>
    <t>Memberships &amp; Subscriptions</t>
  </si>
  <si>
    <t>6290</t>
  </si>
  <si>
    <t>Supplies/Misc Dept Expenses</t>
  </si>
  <si>
    <t>Total Dept Expenses</t>
  </si>
  <si>
    <t>Vehicle Expenses</t>
  </si>
  <si>
    <t>6300</t>
  </si>
  <si>
    <t>6310</t>
  </si>
  <si>
    <t>Vehicle Fuel</t>
  </si>
  <si>
    <t>6320</t>
  </si>
  <si>
    <t>Vehicle Depreciation</t>
  </si>
  <si>
    <t>6330</t>
  </si>
  <si>
    <t>Vehicle Insurance</t>
  </si>
  <si>
    <t>6390</t>
  </si>
  <si>
    <t>Other Vehicle Expenses</t>
  </si>
  <si>
    <t>Total Vehicle Expenses</t>
  </si>
  <si>
    <t>Health Benefits</t>
  </si>
  <si>
    <t>6400</t>
  </si>
  <si>
    <t>Health-related Benefits</t>
  </si>
  <si>
    <t>6410</t>
  </si>
  <si>
    <t>Workers Compensation</t>
  </si>
  <si>
    <t>6420</t>
  </si>
  <si>
    <t>Benefit Claims, Opt Out Cr, P/R W/H</t>
  </si>
  <si>
    <t>6425</t>
  </si>
  <si>
    <t>Benefit Withholding</t>
  </si>
  <si>
    <t>6430</t>
  </si>
  <si>
    <t>Benefit Administrative Fees</t>
  </si>
  <si>
    <t>6490</t>
  </si>
  <si>
    <t>Other Health-related Benefits</t>
  </si>
  <si>
    <t>Total Health Benefits</t>
  </si>
  <si>
    <t>Other Benefits</t>
  </si>
  <si>
    <t>6600</t>
  </si>
  <si>
    <t>6610</t>
  </si>
  <si>
    <t>OPRB</t>
  </si>
  <si>
    <t>6620</t>
  </si>
  <si>
    <t>401K Stock Match</t>
  </si>
  <si>
    <t>6630</t>
  </si>
  <si>
    <t>401K Cash Match</t>
  </si>
  <si>
    <t>6640</t>
  </si>
  <si>
    <t>401K SERP Match</t>
  </si>
  <si>
    <t>6660</t>
  </si>
  <si>
    <t>Pension Expense</t>
  </si>
  <si>
    <t>6670</t>
  </si>
  <si>
    <t>Tuition Reimbursement</t>
  </si>
  <si>
    <t>6690</t>
  </si>
  <si>
    <t>Total Other Benefits</t>
  </si>
  <si>
    <t>Other HR Costs</t>
  </si>
  <si>
    <t>6700</t>
  </si>
  <si>
    <t>Other HR Charges-Allocated</t>
  </si>
  <si>
    <t>Total Other HR Costs</t>
  </si>
  <si>
    <t>Co Event &amp; CHOICE</t>
  </si>
  <si>
    <t>6800</t>
  </si>
  <si>
    <t>Company Events &amp; CHOICE</t>
  </si>
  <si>
    <t>6810</t>
  </si>
  <si>
    <t>Company Event Expense</t>
  </si>
  <si>
    <t>6830</t>
  </si>
  <si>
    <t>CHOICE Meetings</t>
  </si>
  <si>
    <t>Total Co Event &amp; CHOICE</t>
  </si>
  <si>
    <t>Sales, Adv, &amp; Comm</t>
  </si>
  <si>
    <t>7000</t>
  </si>
  <si>
    <t>Communications</t>
  </si>
  <si>
    <t>7025</t>
  </si>
  <si>
    <t>Mandatory Advertising</t>
  </si>
  <si>
    <t>7090</t>
  </si>
  <si>
    <t>Other Communication Expenses</t>
  </si>
  <si>
    <t>Total Sales, Adv, &amp; Comm</t>
  </si>
  <si>
    <t>CR, Collections &amp; Cust Svc</t>
  </si>
  <si>
    <t>7110</t>
  </si>
  <si>
    <t>Coll. Agency &amp; Cr. Reports</t>
  </si>
  <si>
    <t>7120</t>
  </si>
  <si>
    <t>7190</t>
  </si>
  <si>
    <t>Other Customer Related Expenses</t>
  </si>
  <si>
    <t>Total CR, Collections &amp; Cust Svc</t>
  </si>
  <si>
    <t>Outside Services</t>
  </si>
  <si>
    <t>7200</t>
  </si>
  <si>
    <t>Outside Services &amp; Other</t>
  </si>
  <si>
    <t>7210</t>
  </si>
  <si>
    <t>Audit Fees</t>
  </si>
  <si>
    <t>7215</t>
  </si>
  <si>
    <t>Tax Preparation Fees</t>
  </si>
  <si>
    <t>7220</t>
  </si>
  <si>
    <t>Legal</t>
  </si>
  <si>
    <t>7230</t>
  </si>
  <si>
    <t>Consulting</t>
  </si>
  <si>
    <t>7290</t>
  </si>
  <si>
    <t>Other Outside Services</t>
  </si>
  <si>
    <t>Fees &amp; Assessments</t>
  </si>
  <si>
    <t>7300</t>
  </si>
  <si>
    <t>7320</t>
  </si>
  <si>
    <t>Bank Fees</t>
  </si>
  <si>
    <t>7330</t>
  </si>
  <si>
    <t>Merchant Payment Fees</t>
  </si>
  <si>
    <t>7340</t>
  </si>
  <si>
    <t>Miss Utility Fees</t>
  </si>
  <si>
    <t>7350</t>
  </si>
  <si>
    <t>Right of Way Charges</t>
  </si>
  <si>
    <t>7360</t>
  </si>
  <si>
    <t>Discounts</t>
  </si>
  <si>
    <t>Total Fees &amp; Assessments</t>
  </si>
  <si>
    <t>Investor Relations</t>
  </si>
  <si>
    <t>7400</t>
  </si>
  <si>
    <t>Investor Relations Expenses</t>
  </si>
  <si>
    <t>Total Investor Relations</t>
  </si>
  <si>
    <t>Insurance</t>
  </si>
  <si>
    <t>7500</t>
  </si>
  <si>
    <t>Insurance Allocation</t>
  </si>
  <si>
    <t>7510</t>
  </si>
  <si>
    <t>Property Insurance</t>
  </si>
  <si>
    <t>7520</t>
  </si>
  <si>
    <t>Self Insurance</t>
  </si>
  <si>
    <t>7521</t>
  </si>
  <si>
    <t>General Liability</t>
  </si>
  <si>
    <t>7522</t>
  </si>
  <si>
    <t>Excess Liability (Umbrella)</t>
  </si>
  <si>
    <t>7523</t>
  </si>
  <si>
    <t>Comprehensive Crime</t>
  </si>
  <si>
    <t>7524</t>
  </si>
  <si>
    <t>D&amp;O Liability</t>
  </si>
  <si>
    <t>7525</t>
  </si>
  <si>
    <t>Employment Practices</t>
  </si>
  <si>
    <t>7526</t>
  </si>
  <si>
    <t>Fiduciary Liability</t>
  </si>
  <si>
    <t>7529</t>
  </si>
  <si>
    <t>Errors &amp; Omissions</t>
  </si>
  <si>
    <t>7540</t>
  </si>
  <si>
    <t>Broker Fees</t>
  </si>
  <si>
    <t>Total Insurance</t>
  </si>
  <si>
    <t>Safety</t>
  </si>
  <si>
    <t>7610</t>
  </si>
  <si>
    <t>Safety Meetings</t>
  </si>
  <si>
    <t>7620</t>
  </si>
  <si>
    <t>Safety Training</t>
  </si>
  <si>
    <t>7630</t>
  </si>
  <si>
    <t>Safety Equipment</t>
  </si>
  <si>
    <t>7690</t>
  </si>
  <si>
    <t>Other Safety Costs</t>
  </si>
  <si>
    <t>Total Safety</t>
  </si>
  <si>
    <t>Facil &amp; Other Op Exp</t>
  </si>
  <si>
    <t>7700</t>
  </si>
  <si>
    <t>Other Operating Expenses</t>
  </si>
  <si>
    <t>7710</t>
  </si>
  <si>
    <t>Rent-External</t>
  </si>
  <si>
    <t>7720</t>
  </si>
  <si>
    <t>Utilities-Telephone</t>
  </si>
  <si>
    <t>7730</t>
  </si>
  <si>
    <t>Utilities-Gas &amp; Elec</t>
  </si>
  <si>
    <t>7740</t>
  </si>
  <si>
    <t>Water, Sewer, Cleaning, Lawn</t>
  </si>
  <si>
    <t>7750</t>
  </si>
  <si>
    <t>Postage/Express Mail</t>
  </si>
  <si>
    <t>7770</t>
  </si>
  <si>
    <t>Equipment &amp; Hardware</t>
  </si>
  <si>
    <t>7775</t>
  </si>
  <si>
    <t>Software</t>
  </si>
  <si>
    <t>7785</t>
  </si>
  <si>
    <t>Other Depreciation</t>
  </si>
  <si>
    <t>7790</t>
  </si>
  <si>
    <t>Other Facilities Costs</t>
  </si>
  <si>
    <t>Total Facil &amp; Other Op Exp</t>
  </si>
  <si>
    <t>Maintenance</t>
  </si>
  <si>
    <t>7800</t>
  </si>
  <si>
    <t>Other Maintenance Expenses</t>
  </si>
  <si>
    <t>7810</t>
  </si>
  <si>
    <t>Equipment &amp; Hardware Maintenance</t>
  </si>
  <si>
    <t>7830</t>
  </si>
  <si>
    <t>Facilities Maintenance</t>
  </si>
  <si>
    <t>Total Maintenance</t>
  </si>
  <si>
    <t>7999</t>
  </si>
  <si>
    <t>O&amp;M Transfer</t>
  </si>
  <si>
    <t>8010</t>
  </si>
  <si>
    <t>Miscellaneous Service Revenue</t>
  </si>
  <si>
    <t>Depr &amp; Amort</t>
  </si>
  <si>
    <t>8110</t>
  </si>
  <si>
    <t>8120</t>
  </si>
  <si>
    <t>Amortization</t>
  </si>
  <si>
    <t>Total Depr &amp; Amort</t>
  </si>
  <si>
    <t>Tax Other than Income</t>
  </si>
  <si>
    <t>8200</t>
  </si>
  <si>
    <t>Taxes Other than Income</t>
  </si>
  <si>
    <t>8210</t>
  </si>
  <si>
    <t>Payroll Taxes</t>
  </si>
  <si>
    <t>8220</t>
  </si>
  <si>
    <t>8290</t>
  </si>
  <si>
    <t>Misc Taxes Other</t>
  </si>
  <si>
    <t>Total Tax Other than Income</t>
  </si>
  <si>
    <t>Op Inc Tax</t>
  </si>
  <si>
    <t>8310</t>
  </si>
  <si>
    <t>State Income Tax</t>
  </si>
  <si>
    <t>8320</t>
  </si>
  <si>
    <t>Federal Income Tax</t>
  </si>
  <si>
    <t>DIT Debit</t>
  </si>
  <si>
    <t>8600</t>
  </si>
  <si>
    <t>DIT Credit</t>
  </si>
  <si>
    <t>Total Op Inc Tax</t>
  </si>
  <si>
    <t>Interest Expense</t>
  </si>
  <si>
    <t>8710</t>
  </si>
  <si>
    <t>8720</t>
  </si>
  <si>
    <t>Interest on Short-term debt</t>
  </si>
  <si>
    <t>8790</t>
  </si>
  <si>
    <t>Interest Other</t>
  </si>
  <si>
    <t>Total Interest Expense</t>
  </si>
  <si>
    <t>Non-Op Income</t>
  </si>
  <si>
    <t>9190</t>
  </si>
  <si>
    <t>Other Income</t>
  </si>
  <si>
    <t>Total Non-Op Income</t>
  </si>
  <si>
    <t>Non-Op Expense</t>
  </si>
  <si>
    <t>9280</t>
  </si>
  <si>
    <t>NonOp Expenses-Not Deductible for Tax</t>
  </si>
  <si>
    <t>9291</t>
  </si>
  <si>
    <t>9292</t>
  </si>
  <si>
    <t>Total Non-Op Expense</t>
  </si>
  <si>
    <t>Non-Op Tax &amp; ITC</t>
  </si>
  <si>
    <t>9320</t>
  </si>
  <si>
    <t>NonOp IT Federal</t>
  </si>
  <si>
    <t>9600</t>
  </si>
  <si>
    <t>NonOp DIT Credit</t>
  </si>
  <si>
    <t>Total Non-Op Tax &amp; ITC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</si>
  <si>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</si>
  <si>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</si>
  <si>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</si>
  <si>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</si>
  <si>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</si>
  <si>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</si>
  <si>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</si>
  <si>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4/13/2018 1:57:18 PM</t>
  </si>
  <si>
    <t>2018 Q1 Provision, CF00</t>
  </si>
  <si>
    <t>CF10</t>
  </si>
  <si>
    <t>CF20</t>
  </si>
  <si>
    <t>TOTAL</t>
  </si>
  <si>
    <t>Central Florida</t>
  </si>
  <si>
    <t>Central Florida - Tri-County</t>
  </si>
  <si>
    <t>Central Florida -Citrus-County</t>
  </si>
  <si>
    <t>Account Code</t>
  </si>
  <si>
    <t>Organization</t>
  </si>
  <si>
    <t>Period End Date</t>
  </si>
  <si>
    <t>Period Activity</t>
  </si>
  <si>
    <t>CF00-00000-2520-2832</t>
  </si>
  <si>
    <t>FC00-00000-2500-2822</t>
  </si>
  <si>
    <t>FC00-00000-25DP-2822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</si>
  <si>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</si>
  <si>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</si>
  <si>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</si>
  <si>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</si>
  <si>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</si>
  <si>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</si>
  <si>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</si>
  <si>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</si>
  <si>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</si>
  <si>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</si>
  <si>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</si>
  <si>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</si>
  <si>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</si>
  <si>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</si>
  <si>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</si>
  <si>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</si>
  <si>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</si>
  <si>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</si>
  <si>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</si>
  <si>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</si>
  <si>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</si>
  <si>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</si>
  <si>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</si>
  <si>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</si>
  <si>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</si>
  <si>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</si>
  <si>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</si>
  <si>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</si>
  <si>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</si>
  <si>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</si>
  <si>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</si>
  <si>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</si>
  <si>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</si>
  <si>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</si>
  <si>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</si>
  <si>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</si>
  <si>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</si>
  <si>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</si>
  <si>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</si>
  <si>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</si>
  <si>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</si>
  <si>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</si>
  <si>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</si>
  <si>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</si>
  <si>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</si>
  <si>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</si>
  <si>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</si>
  <si>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</si>
  <si>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</si>
  <si>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</si>
  <si>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</si>
  <si>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</si>
  <si>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</si>
  <si>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</si>
  <si>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</si>
  <si>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</si>
  <si>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</si>
  <si>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</si>
  <si>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</si>
  <si>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</si>
  <si>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</si>
  <si>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</si>
  <si>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</si>
  <si>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</si>
  <si>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</si>
  <si>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</si>
  <si>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</si>
  <si>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</si>
  <si>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</si>
  <si>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</si>
  <si>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</si>
  <si>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</si>
  <si>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</si>
  <si>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</si>
  <si>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</si>
  <si>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</si>
  <si>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</si>
  <si>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</si>
  <si>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</si>
  <si>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</si>
  <si>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</si>
  <si>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</si>
  <si>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FC00-00000-25AM-2832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</si>
  <si>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</si>
  <si>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</si>
  <si>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</si>
  <si>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</si>
  <si>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</si>
  <si>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</si>
  <si>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</si>
  <si>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</si>
  <si>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</si>
  <si>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</si>
  <si>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</si>
  <si>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</si>
  <si>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</si>
  <si>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</si>
  <si>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</si>
  <si>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</si>
  <si>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</si>
  <si>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</si>
  <si>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</si>
  <si>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</si>
  <si>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</si>
  <si>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</si>
  <si>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</si>
  <si>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</si>
  <si>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</si>
  <si>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</si>
  <si>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</si>
  <si>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</si>
  <si>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</si>
  <si>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</si>
  <si>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</si>
  <si>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</si>
  <si>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</si>
  <si>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</si>
  <si>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</si>
  <si>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</si>
  <si>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</si>
  <si>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</si>
  <si>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</si>
  <si>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</si>
  <si>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</si>
  <si>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</si>
  <si>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</si>
  <si>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</si>
  <si>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</si>
  <si>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</si>
  <si>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</si>
  <si>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</si>
  <si>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</si>
  <si>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</si>
  <si>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</si>
  <si>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</si>
  <si>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</si>
  <si>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</si>
  <si>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</si>
  <si>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</si>
  <si>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</si>
  <si>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</si>
  <si>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</si>
  <si>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</si>
  <si>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</si>
  <si>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</si>
  <si>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</si>
  <si>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</si>
  <si>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FC00-00000-252L-2832</t>
  </si>
  <si>
    <t>FC00-00000-25SL-2832</t>
  </si>
  <si>
    <t>FC00-AA800-25PN-2832</t>
  </si>
  <si>
    <t>FC00-AA800-25PR-2832</t>
  </si>
  <si>
    <t>FM00-00000-25BD-2831</t>
  </si>
  <si>
    <t>FC00-00000-25BD-2831</t>
  </si>
  <si>
    <t>FE00-00000-25BD-2831</t>
  </si>
  <si>
    <t>FN00-00000-25BD-2831</t>
  </si>
  <si>
    <t>FF00-00000-25BD-2831</t>
  </si>
  <si>
    <t>FI00-00000-25DP-2822</t>
  </si>
  <si>
    <t>FI00-00000-25CN-2831</t>
  </si>
  <si>
    <t>FC00-00000-25RC-2832</t>
  </si>
  <si>
    <t>FE00-00000-25RG-2832</t>
  </si>
  <si>
    <t>FE00-00000-25WR-2832</t>
  </si>
  <si>
    <t>FN00-00000-25WR-2832</t>
  </si>
  <si>
    <t>FC00-00000-25WR-2832</t>
  </si>
  <si>
    <t>FC00-00000-25PG-2831</t>
  </si>
  <si>
    <t>FN00-00000-25CN-2831</t>
  </si>
  <si>
    <t>FE00-00000-25CN-2831</t>
  </si>
  <si>
    <t>FF00-00000-25MR-2831</t>
  </si>
  <si>
    <t>FC00-00000-25ID-2831</t>
  </si>
  <si>
    <t>FC00-00000-25SV-2831</t>
  </si>
  <si>
    <t>FC00-00000-25EN-2832</t>
  </si>
  <si>
    <t>FC00-00000-25RD-2832</t>
  </si>
  <si>
    <t>FC00-00000-25PN-2832</t>
  </si>
  <si>
    <t>FC00-00000-25PR-2832</t>
  </si>
  <si>
    <t>FC00-00000-25SI-2831</t>
  </si>
  <si>
    <t>FC00-00000-25VA-2831</t>
  </si>
  <si>
    <t>FN00-00000-25ID-2831</t>
  </si>
  <si>
    <t>FE00-00000-25ID-2831</t>
  </si>
  <si>
    <t>FF00-00000-25ID-2831</t>
  </si>
  <si>
    <t>FN00-00000-25RG-2832</t>
  </si>
  <si>
    <t>FN00-00000-25DP-2832</t>
  </si>
  <si>
    <t>FE00-00000-252L-2832</t>
  </si>
  <si>
    <t>FF00-00000-252L-2832</t>
  </si>
  <si>
    <t>FI00-00000-252L-2832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</si>
  <si>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</si>
  <si>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</si>
  <si>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</si>
  <si>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</si>
  <si>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</si>
  <si>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</si>
  <si>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</si>
  <si>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</si>
  <si>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</si>
  <si>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FI00-00000-25BD-2831</t>
  </si>
  <si>
    <t>FI00-00000-25ID-2831</t>
  </si>
  <si>
    <t>FS00-00000-25DP-2822</t>
  </si>
  <si>
    <t>FS00</t>
  </si>
  <si>
    <t>FE00-AA700-25RG-2832</t>
  </si>
  <si>
    <t>FN00-AA700-25RG-2832</t>
  </si>
  <si>
    <t>FE00-00000-25LT-2832</t>
  </si>
  <si>
    <t>FC00-00000-25BN-2832</t>
  </si>
  <si>
    <t>FE00-00000-25BN-2831</t>
  </si>
  <si>
    <t>FF00-00000-25BN-2831</t>
  </si>
  <si>
    <t>FN00-00000-25BN-2831</t>
  </si>
  <si>
    <t>FN00-00000-25PC-2822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</si>
  <si>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</si>
  <si>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</si>
  <si>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</si>
  <si>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</si>
  <si>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</si>
  <si>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</si>
  <si>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</si>
  <si>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</si>
  <si>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</si>
  <si>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</si>
  <si>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</si>
  <si>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</si>
  <si>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</si>
  <si>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</si>
  <si>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</si>
  <si>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</si>
  <si>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FI00-00000-25BN-2831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</si>
  <si>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</si>
  <si>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</si>
  <si>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</si>
  <si>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</si>
  <si>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</si>
  <si>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</si>
  <si>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</si>
  <si>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</si>
  <si>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</si>
  <si>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</si>
  <si>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</si>
  <si>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</si>
  <si>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</si>
  <si>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</si>
  <si>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</si>
  <si>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FF00-00000-25PR-2832</t>
  </si>
  <si>
    <t>FC00-00000-25BN-2831</t>
  </si>
  <si>
    <t>FC00-00000-25RE-2822</t>
  </si>
  <si>
    <t>FE00-00000-25RE-2822</t>
  </si>
  <si>
    <t>FF00-00000-25RE-2822</t>
  </si>
  <si>
    <t>FI00-00000-25RE-2822</t>
  </si>
  <si>
    <t>FM00-00000-25RE-2822</t>
  </si>
  <si>
    <t>FN00-00000-25RE-2822</t>
  </si>
  <si>
    <t>FT00-00000-25RE-2822</t>
  </si>
  <si>
    <t>FI00-00000-25SL-2832</t>
  </si>
  <si>
    <t>FE00-00000-25SL-2832</t>
  </si>
  <si>
    <t>FM00-00000-25SL-2832</t>
  </si>
  <si>
    <t>FN00-00000-25SL-2832</t>
  </si>
  <si>
    <t>FT00-00000-25SL-2832</t>
  </si>
  <si>
    <t>FT00-00000-25SI-2831</t>
  </si>
  <si>
    <t>FE00-00000-2500-2822</t>
  </si>
  <si>
    <t>FF00-00000-2500-2822</t>
  </si>
  <si>
    <t>FI00-00000-2500-2822</t>
  </si>
  <si>
    <t>FM00-00000-2500-2822</t>
  </si>
  <si>
    <t>FN00-00000-2500-2822</t>
  </si>
  <si>
    <t>FT00-00000-2500-2822</t>
  </si>
  <si>
    <t>FN00-00000-25TX-2822</t>
  </si>
  <si>
    <t>FI00-00000-25TX-2822</t>
  </si>
  <si>
    <t>FT00-00000-25TX-2822</t>
  </si>
  <si>
    <t>FE00-00000-25TX-2822</t>
  </si>
  <si>
    <t>FC00-00000-25TX-2822</t>
  </si>
  <si>
    <t>FE00-AA700-25BN-2832</t>
  </si>
  <si>
    <t>FF00-AA700-25BN-2832</t>
  </si>
  <si>
    <t>FI00-AA700-25BN-2832</t>
  </si>
  <si>
    <t>FM00-AA700-25BN-2832</t>
  </si>
  <si>
    <t>FN00-AA700-25BN-2832</t>
  </si>
  <si>
    <t>FT00-AA700-25BN-2832</t>
  </si>
  <si>
    <t>FE00-AA700-25BN-2831</t>
  </si>
  <si>
    <t>FF00-AA700-25BN-2831</t>
  </si>
  <si>
    <t>FI00-AA700-25BN-2831</t>
  </si>
  <si>
    <t>FM00-AA700-25BN-2831</t>
  </si>
  <si>
    <t>FN00-AA700-25BN-2831</t>
  </si>
  <si>
    <t>FT00-AA700-25BN-2831</t>
  </si>
  <si>
    <t>FE00-AA700-25RT-2832</t>
  </si>
  <si>
    <t>FF00-AA700-25RT-2832</t>
  </si>
  <si>
    <t>FI00-AA700-25RT-2832</t>
  </si>
  <si>
    <t>FM00-AA700-25RT-2832</t>
  </si>
  <si>
    <t>FN00-AA700-25RT-2832</t>
  </si>
  <si>
    <t>FT00-AA700-25RT-2832</t>
  </si>
  <si>
    <t>FE00-AA700-25SR-2832</t>
  </si>
  <si>
    <t>FF00-AA700-25SR-2832</t>
  </si>
  <si>
    <t>FI00-AA700-25SR-2832</t>
  </si>
  <si>
    <t>FM00-AA700-25SR-2832</t>
  </si>
  <si>
    <t>FN00-AA700-25SR-2832</t>
  </si>
  <si>
    <t>FT00-AA700-25SR-2832</t>
  </si>
  <si>
    <t>FE00-00000-25TX-2832</t>
  </si>
  <si>
    <t>FI00-00000-25TX-2832</t>
  </si>
  <si>
    <t>FN00-00000-25TX-2832</t>
  </si>
  <si>
    <t>FT00-00000-25TX-2832</t>
  </si>
  <si>
    <t>GL</t>
  </si>
  <si>
    <t>Sum of Current Activity</t>
  </si>
  <si>
    <t>Q1 Entries</t>
  </si>
  <si>
    <t>FERC</t>
  </si>
  <si>
    <t>UNPP</t>
  </si>
  <si>
    <t>UNNP</t>
  </si>
  <si>
    <t>P</t>
  </si>
  <si>
    <t>Repairs</t>
  </si>
  <si>
    <t>COR</t>
  </si>
  <si>
    <t>Adj</t>
  </si>
  <si>
    <t>-b-c</t>
  </si>
  <si>
    <t>Allocation of 25BN, 25RT, 25SR from Parent</t>
  </si>
  <si>
    <t>GU-35%</t>
  </si>
  <si>
    <t>Excess</t>
  </si>
  <si>
    <t>12/31/2017 Adj. Balance</t>
  </si>
  <si>
    <t>GU-21%</t>
  </si>
  <si>
    <t>2017 TAX REFORM, CF00 Revised for 2018 Adjustments</t>
  </si>
  <si>
    <t>25BN-RT-SR Reclass</t>
  </si>
  <si>
    <t>ARAM ADJ</t>
  </si>
  <si>
    <t>Excess True Up</t>
  </si>
  <si>
    <t>Difference</t>
  </si>
  <si>
    <t>2017 TAX REFORM, CF00 Revised for Tax True Ups and ARAM Adjustments</t>
  </si>
  <si>
    <t>December 31, 2018</t>
  </si>
  <si>
    <t>12/31/18</t>
  </si>
  <si>
    <t>1299</t>
  </si>
  <si>
    <t>Miscellaneous Accounts Receivable</t>
  </si>
  <si>
    <t>1434</t>
  </si>
  <si>
    <t>Cycle Count Adjustment</t>
  </si>
  <si>
    <t>1435</t>
  </si>
  <si>
    <t>Physical Inventory Adjustment</t>
  </si>
  <si>
    <t>1500</t>
  </si>
  <si>
    <t>Prepaid Taxes</t>
  </si>
  <si>
    <t>1930</t>
  </si>
  <si>
    <t>Contract Assets (Non-Current)</t>
  </si>
  <si>
    <t xml:space="preserve">  Other Fuel</t>
  </si>
  <si>
    <t xml:space="preserve">  Base</t>
  </si>
  <si>
    <t>6144</t>
  </si>
  <si>
    <t>Signing Bonus</t>
  </si>
  <si>
    <t>6149</t>
  </si>
  <si>
    <t>Other Bonuses</t>
  </si>
  <si>
    <t>6710</t>
  </si>
  <si>
    <t>Recruiting Costs</t>
  </si>
  <si>
    <t>6730</t>
  </si>
  <si>
    <t>Relocation Expenses</t>
  </si>
  <si>
    <t>7010</t>
  </si>
  <si>
    <t>Sales</t>
  </si>
  <si>
    <t>7020</t>
  </si>
  <si>
    <t>Advertising</t>
  </si>
  <si>
    <t>7030</t>
  </si>
  <si>
    <t>Printing &amp; Printed Materials</t>
  </si>
  <si>
    <t>8020</t>
  </si>
  <si>
    <t>Asset Impairment</t>
  </si>
  <si>
    <t>8410</t>
  </si>
  <si>
    <t>State IT True up</t>
  </si>
  <si>
    <t>8420</t>
  </si>
  <si>
    <t>Federal IT True up</t>
  </si>
  <si>
    <t>8510</t>
  </si>
  <si>
    <t>DIT Debit True up</t>
  </si>
  <si>
    <t>8610</t>
  </si>
  <si>
    <t>DIT Credit True up</t>
  </si>
  <si>
    <t>9310</t>
  </si>
  <si>
    <t>NonOp IT State</t>
  </si>
  <si>
    <t>9500</t>
  </si>
  <si>
    <t>NonOp DIT Debit</t>
  </si>
  <si>
    <t>01/24/19</t>
  </si>
  <si>
    <t>11:21 AM</t>
  </si>
  <si>
    <t>Amortization/Reduction to Tax</t>
  </si>
  <si>
    <t>Gross-up</t>
  </si>
  <si>
    <t>Amortization/Reduction to Reg Liab.</t>
  </si>
  <si>
    <t>CFG</t>
  </si>
  <si>
    <t>CFG Total</t>
  </si>
  <si>
    <t>CFG Combined ARAM Summary</t>
  </si>
  <si>
    <t>Rate - Fed 35%</t>
  </si>
  <si>
    <t>Rate - Fed 21%</t>
  </si>
  <si>
    <t>State Rate net of FBOS (35%)</t>
  </si>
  <si>
    <t>State Rate net of FBOS (21%)</t>
  </si>
  <si>
    <t>State Rate</t>
  </si>
  <si>
    <t>2018 Entries</t>
  </si>
  <si>
    <t>12/31/2018 Balance</t>
  </si>
  <si>
    <t>Additonal  Adjustments</t>
  </si>
  <si>
    <t>2017 TAX REFORM, CF00 Revised True Ups</t>
  </si>
  <si>
    <t>Amortization of Reg Liability related to 2017 Tax Reform</t>
  </si>
  <si>
    <t>Unprotected</t>
  </si>
  <si>
    <t>Deferred Tax Change</t>
  </si>
  <si>
    <t>Amoritziaion Period</t>
  </si>
  <si>
    <t>Annual Amoritization</t>
  </si>
  <si>
    <t>Monthly Amoritization</t>
  </si>
  <si>
    <t xml:space="preserve">Year </t>
  </si>
  <si>
    <t>dr</t>
  </si>
  <si>
    <t>cr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</si>
  <si>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</si>
  <si>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</si>
  <si>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</si>
  <si>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</si>
  <si>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</si>
  <si>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</si>
  <si>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</si>
  <si>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</si>
  <si>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</si>
  <si>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</si>
  <si>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</si>
  <si>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</si>
  <si>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Amort</t>
  </si>
  <si>
    <t>Amortization of Reg Liabbility related to 2017 Tax Reform</t>
  </si>
  <si>
    <t>See ARAM Schedule</t>
  </si>
  <si>
    <t>Amortization of DTA related to 2017 Tax Reform</t>
  </si>
  <si>
    <t>Deferred</t>
  </si>
  <si>
    <t>2018 AMORT</t>
  </si>
  <si>
    <t>CF00-AA700-8120-4050</t>
  </si>
  <si>
    <t>CF00-AA700-8500-4101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</si>
</sst>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sz val="9"/>
      <color rgb="FF24242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ont="0" applyFill="0" applyBorder="0" applyProtection="0">
      <alignment horizontal="left" indent="1"/>
    </xf>
    <xf numFmtId="37" fontId="13" fillId="0" borderId="2" applyFont="0" applyFill="0" applyAlignment="0" applyProtection="0"/>
    <xf numFmtId="0" fontId="2" fillId="0" borderId="0"/>
    <xf numFmtId="0" fontId="13" fillId="0" borderId="0"/>
    <xf numFmtId="0" fontId="14" fillId="0" borderId="0"/>
    <xf numFmtId="168" fontId="14" fillId="0" borderId="0"/>
    <xf numFmtId="0" fontId="3" fillId="0" borderId="0" applyNumberFormat="0" applyFill="0" applyBorder="0" applyProtection="0">
      <alignment horizontal="center" wrapText="1"/>
    </xf>
    <xf numFmtId="0" fontId="21" fillId="0" borderId="0"/>
    <xf numFmtId="37" fontId="21" fillId="0" borderId="1" applyFont="0" applyFill="0" applyAlignment="0" applyProtection="0"/>
    <xf numFmtId="0" fontId="22" fillId="0" borderId="0" applyNumberFormat="0" applyFill="0" applyBorder="0" applyAlignment="0" applyProtection="0"/>
    <xf numFmtId="37" fontId="21" fillId="0" borderId="0" applyFont="0" applyFill="0" applyBorder="0" applyAlignment="0" applyProtection="0"/>
    <xf numFmtId="0" fontId="22" fillId="0" borderId="2" applyNumberFormat="0" applyFill="0" applyProtection="0">
      <alignment horizontal="center" wrapText="1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/>
    <xf numFmtId="37" fontId="21" fillId="0" borderId="1" applyFont="0" applyFill="0" applyAlignment="0" applyProtection="0"/>
    <xf numFmtId="37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168" fontId="25" fillId="0" borderId="0"/>
    <xf numFmtId="0" fontId="2" fillId="0" borderId="0"/>
  </cellStyleXfs>
  <cellXfs count="33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8" fillId="0" borderId="0" xfId="9" applyFill="1" applyBorder="1" applyAlignment="1"/>
    <xf numFmtId="0" fontId="0" fillId="4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38" fontId="0" fillId="0" borderId="0" xfId="0" applyNumberFormat="1"/>
    <xf numFmtId="14" fontId="3" fillId="0" borderId="2" xfId="5" applyNumberFormat="1" applyFont="1">
      <alignment horizontal="center" wrapText="1"/>
    </xf>
    <xf numFmtId="0" fontId="2" fillId="0" borderId="0" xfId="1" applyFont="1"/>
    <xf numFmtId="0" fontId="0" fillId="0" borderId="0" xfId="0"/>
    <xf numFmtId="0" fontId="0" fillId="0" borderId="0" xfId="0"/>
    <xf numFmtId="0" fontId="0" fillId="0" borderId="0" xfId="0" applyFill="1" applyBorder="1" applyAlignment="1"/>
    <xf numFmtId="37" fontId="0" fillId="0" borderId="0" xfId="0" applyNumberFormat="1" applyFill="1" applyBorder="1" applyAlignment="1"/>
    <xf numFmtId="0" fontId="2" fillId="6" borderId="0" xfId="0" applyFont="1" applyFill="1"/>
    <xf numFmtId="0" fontId="2" fillId="4" borderId="0" xfId="0" applyFont="1" applyFill="1"/>
    <xf numFmtId="37" fontId="8" fillId="0" borderId="0" xfId="9" applyNumberFormat="1" applyBorder="1"/>
    <xf numFmtId="0" fontId="8" fillId="0" borderId="0" xfId="9" applyBorder="1"/>
    <xf numFmtId="37" fontId="0" fillId="0" borderId="0" xfId="2" applyFont="1" applyBorder="1"/>
    <xf numFmtId="166" fontId="2" fillId="0" borderId="1" xfId="8" applyNumberFormat="1" applyFont="1" applyBorder="1"/>
    <xf numFmtId="0" fontId="13" fillId="0" borderId="0" xfId="12">
      <alignment horizontal="left" indent="1"/>
    </xf>
    <xf numFmtId="37" fontId="13" fillId="0" borderId="0" xfId="13" applyBorder="1"/>
    <xf numFmtId="0" fontId="2" fillId="0" borderId="0" xfId="1"/>
    <xf numFmtId="167" fontId="3" fillId="0" borderId="0" xfId="5" applyNumberFormat="1" applyFont="1" applyBorder="1">
      <alignment horizontal="center" wrapText="1"/>
    </xf>
    <xf numFmtId="166" fontId="3" fillId="0" borderId="0" xfId="8" applyNumberFormat="1" applyFont="1" applyBorder="1" applyAlignment="1">
      <alignment horizontal="center" vertical="center" wrapText="1"/>
    </xf>
    <xf numFmtId="166" fontId="3" fillId="0" borderId="2" xfId="8" applyNumberFormat="1" applyFont="1" applyBorder="1" applyAlignment="1">
      <alignment horizontal="center" vertical="center" wrapText="1"/>
    </xf>
    <xf numFmtId="0" fontId="2" fillId="0" borderId="0" xfId="1" applyFont="1"/>
    <xf numFmtId="0" fontId="15" fillId="0" borderId="0" xfId="16" applyFont="1" applyAlignment="1">
      <alignment horizontal="left"/>
    </xf>
    <xf numFmtId="0" fontId="14" fillId="0" borderId="0" xfId="16"/>
    <xf numFmtId="168" fontId="14" fillId="0" borderId="0" xfId="17"/>
    <xf numFmtId="0" fontId="16" fillId="0" borderId="0" xfId="16" applyFont="1" applyAlignment="1">
      <alignment horizontal="left"/>
    </xf>
    <xf numFmtId="49" fontId="14" fillId="0" borderId="0" xfId="17" applyNumberFormat="1" applyAlignment="1">
      <alignment horizontal="center"/>
    </xf>
    <xf numFmtId="0" fontId="14" fillId="0" borderId="2" xfId="16" applyBorder="1" applyAlignment="1">
      <alignment horizontal="center"/>
    </xf>
    <xf numFmtId="49" fontId="14" fillId="0" borderId="2" xfId="17" applyNumberFormat="1" applyBorder="1" applyAlignment="1">
      <alignment horizontal="center"/>
    </xf>
    <xf numFmtId="0" fontId="17" fillId="0" borderId="0" xfId="16" applyFont="1"/>
    <xf numFmtId="0" fontId="17" fillId="0" borderId="0" xfId="16" applyFont="1" applyAlignment="1">
      <alignment horizontal="left"/>
    </xf>
    <xf numFmtId="168" fontId="17" fillId="0" borderId="0" xfId="17" applyFont="1"/>
    <xf numFmtId="0" fontId="14" fillId="0" borderId="0" xfId="16" applyAlignment="1">
      <alignment horizontal="left"/>
    </xf>
    <xf numFmtId="169" fontId="14" fillId="0" borderId="0" xfId="17" applyNumberFormat="1"/>
    <xf numFmtId="0" fontId="17" fillId="9" borderId="2" xfId="16" applyFont="1" applyFill="1" applyBorder="1"/>
    <xf numFmtId="0" fontId="17" fillId="9" borderId="2" xfId="16" applyFont="1" applyFill="1" applyBorder="1" applyAlignment="1">
      <alignment horizontal="left"/>
    </xf>
    <xf numFmtId="168" fontId="17" fillId="9" borderId="2" xfId="17" applyFont="1" applyFill="1" applyBorder="1"/>
    <xf numFmtId="0" fontId="17" fillId="9" borderId="4" xfId="16" applyFont="1" applyFill="1" applyBorder="1"/>
    <xf numFmtId="0" fontId="17" fillId="9" borderId="4" xfId="16" applyFont="1" applyFill="1" applyBorder="1" applyAlignment="1">
      <alignment horizontal="left"/>
    </xf>
    <xf numFmtId="168" fontId="17" fillId="9" borderId="4" xfId="17" applyFont="1" applyFill="1" applyBorder="1"/>
    <xf numFmtId="0" fontId="18" fillId="0" borderId="0" xfId="16" applyFont="1"/>
    <xf numFmtId="0" fontId="18" fillId="0" borderId="0" xfId="16" applyFont="1" applyAlignment="1">
      <alignment horizontal="left"/>
    </xf>
    <xf numFmtId="168" fontId="18" fillId="0" borderId="0" xfId="17" applyFont="1"/>
    <xf numFmtId="49" fontId="14" fillId="0" borderId="0" xfId="17" applyNumberFormat="1" applyAlignment="1">
      <alignment horizontal="fill"/>
    </xf>
    <xf numFmtId="0" fontId="17" fillId="9" borderId="0" xfId="16" applyFont="1" applyFill="1" applyAlignment="1">
      <alignment horizontal="left"/>
    </xf>
    <xf numFmtId="168" fontId="17" fillId="9" borderId="0" xfId="17" applyFont="1" applyFill="1"/>
    <xf numFmtId="0" fontId="14" fillId="0" borderId="2" xfId="16" applyBorder="1" applyAlignment="1">
      <alignment horizontal="left"/>
    </xf>
    <xf numFmtId="168" fontId="14" fillId="0" borderId="2" xfId="17" applyBorder="1"/>
    <xf numFmtId="0" fontId="17" fillId="9" borderId="0" xfId="16" applyFont="1" applyFill="1"/>
    <xf numFmtId="0" fontId="14" fillId="0" borderId="7" xfId="16" applyBorder="1"/>
    <xf numFmtId="168" fontId="14" fillId="0" borderId="7" xfId="17" applyBorder="1"/>
    <xf numFmtId="0" fontId="3" fillId="0" borderId="0" xfId="18">
      <alignment horizontal="center" wrapText="1"/>
    </xf>
    <xf numFmtId="0" fontId="2" fillId="0" borderId="0" xfId="1" quotePrefix="1"/>
    <xf numFmtId="37" fontId="0" fillId="0" borderId="2" xfId="4" applyFont="1" applyBorder="1"/>
    <xf numFmtId="43" fontId="0" fillId="0" borderId="0" xfId="0" applyNumberFormat="1"/>
    <xf numFmtId="43" fontId="14" fillId="0" borderId="0" xfId="8" applyFont="1"/>
    <xf numFmtId="168" fontId="14" fillId="0" borderId="0" xfId="16" applyNumberFormat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10" fillId="0" borderId="0" xfId="0" quotePrefix="1" applyFont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0" fillId="0" borderId="0" xfId="0" applyFont="1" applyBorder="1"/>
    <xf numFmtId="0" fontId="7" fillId="0" borderId="0" xfId="0" applyFont="1" applyBorder="1"/>
    <xf numFmtId="0" fontId="7" fillId="0" borderId="12" xfId="0" applyFont="1" applyBorder="1"/>
    <xf numFmtId="0" fontId="3" fillId="0" borderId="2" xfId="5" applyFont="1" applyBorder="1">
      <alignment horizontal="center" wrapText="1"/>
    </xf>
    <xf numFmtId="9" fontId="3" fillId="0" borderId="2" xfId="5" applyNumberFormat="1" applyFont="1" applyBorder="1">
      <alignment horizontal="center" wrapText="1"/>
    </xf>
    <xf numFmtId="0" fontId="7" fillId="0" borderId="11" xfId="0" applyFont="1" applyBorder="1" applyAlignment="1">
      <alignment horizontal="center"/>
    </xf>
    <xf numFmtId="166" fontId="2" fillId="0" borderId="0" xfId="8" applyNumberFormat="1" applyFont="1" applyBorder="1"/>
    <xf numFmtId="166" fontId="7" fillId="0" borderId="0" xfId="0" applyNumberFormat="1" applyFont="1" applyBorder="1"/>
    <xf numFmtId="0" fontId="2" fillId="0" borderId="0" xfId="1" applyFont="1" applyBorder="1"/>
    <xf numFmtId="37" fontId="2" fillId="0" borderId="0" xfId="4" quotePrefix="1" applyFont="1" applyBorder="1"/>
    <xf numFmtId="0" fontId="7" fillId="0" borderId="13" xfId="0" applyFont="1" applyBorder="1"/>
    <xf numFmtId="0" fontId="7" fillId="0" borderId="14" xfId="0" applyFont="1" applyBorder="1"/>
    <xf numFmtId="0" fontId="2" fillId="4" borderId="0" xfId="1" applyFont="1" applyFill="1"/>
    <xf numFmtId="37" fontId="2" fillId="4" borderId="0" xfId="4" applyFill="1"/>
    <xf numFmtId="37" fontId="2" fillId="4" borderId="0" xfId="4" applyFont="1" applyFill="1"/>
    <xf numFmtId="166" fontId="2" fillId="4" borderId="0" xfId="8" applyNumberFormat="1" applyFont="1" applyFill="1"/>
    <xf numFmtId="166" fontId="7" fillId="4" borderId="0" xfId="0" applyNumberFormat="1" applyFont="1" applyFill="1"/>
    <xf numFmtId="37" fontId="0" fillId="4" borderId="0" xfId="4" applyFont="1" applyFill="1"/>
    <xf numFmtId="0" fontId="7" fillId="4" borderId="0" xfId="0" applyFont="1" applyFill="1"/>
    <xf numFmtId="0" fontId="2" fillId="0" borderId="0" xfId="1" applyFont="1"/>
    <xf numFmtId="0" fontId="2" fillId="0" borderId="0" xfId="6" applyFont="1" applyAlignment="1">
      <alignment horizontal="left" wrapText="1"/>
    </xf>
    <xf numFmtId="0" fontId="0" fillId="0" borderId="0" xfId="0"/>
    <xf numFmtId="0" fontId="0" fillId="0" borderId="0" xfId="0"/>
    <xf numFmtId="0" fontId="21" fillId="0" borderId="0" xfId="19"/>
    <xf numFmtId="37" fontId="21" fillId="0" borderId="1" xfId="20"/>
    <xf numFmtId="0" fontId="22" fillId="0" borderId="0" xfId="21"/>
    <xf numFmtId="37" fontId="21" fillId="0" borderId="0" xfId="22"/>
    <xf numFmtId="0" fontId="22" fillId="0" borderId="2" xfId="23">
      <alignment horizontal="center" wrapText="1"/>
    </xf>
    <xf numFmtId="0" fontId="21" fillId="0" borderId="0" xfId="26"/>
    <xf numFmtId="5" fontId="21" fillId="0" borderId="0" xfId="26" applyNumberFormat="1"/>
    <xf numFmtId="37" fontId="21" fillId="0" borderId="1" xfId="27"/>
    <xf numFmtId="0" fontId="21" fillId="0" borderId="0" xfId="26" applyAlignment="1">
      <alignment horizontal="right"/>
    </xf>
    <xf numFmtId="37" fontId="21" fillId="0" borderId="0" xfId="28"/>
    <xf numFmtId="37" fontId="21" fillId="0" borderId="0" xfId="26" applyNumberFormat="1"/>
    <xf numFmtId="0" fontId="21" fillId="0" borderId="0" xfId="19" applyAlignment="1"/>
    <xf numFmtId="0" fontId="24" fillId="0" borderId="0" xfId="25" applyAlignment="1"/>
    <xf numFmtId="0" fontId="23" fillId="0" borderId="0" xfId="24" applyAlignment="1"/>
    <xf numFmtId="0" fontId="9" fillId="0" borderId="0" xfId="29" applyFont="1" applyFill="1" applyAlignment="1"/>
    <xf numFmtId="0" fontId="23" fillId="0" borderId="0" xfId="30" applyAlignment="1">
      <alignment horizontal="center" wrapText="1"/>
    </xf>
    <xf numFmtId="0" fontId="26" fillId="0" borderId="0" xfId="31" applyFont="1" applyAlignment="1">
      <alignment horizontal="left"/>
    </xf>
    <xf numFmtId="0" fontId="25" fillId="0" borderId="0" xfId="31"/>
    <xf numFmtId="168" fontId="25" fillId="0" borderId="0" xfId="32"/>
    <xf numFmtId="0" fontId="27" fillId="0" borderId="0" xfId="31" applyFont="1" applyAlignment="1">
      <alignment horizontal="left"/>
    </xf>
    <xf numFmtId="49" fontId="25" fillId="0" borderId="0" xfId="32" applyNumberFormat="1" applyAlignment="1">
      <alignment horizontal="center"/>
    </xf>
    <xf numFmtId="0" fontId="25" fillId="0" borderId="2" xfId="31" applyBorder="1" applyAlignment="1">
      <alignment horizontal="center"/>
    </xf>
    <xf numFmtId="49" fontId="25" fillId="0" borderId="2" xfId="32" applyNumberFormat="1" applyBorder="1" applyAlignment="1">
      <alignment horizontal="center"/>
    </xf>
    <xf numFmtId="0" fontId="28" fillId="0" borderId="0" xfId="31" applyFont="1"/>
    <xf numFmtId="0" fontId="28" fillId="0" borderId="0" xfId="31" applyFont="1" applyAlignment="1">
      <alignment horizontal="left"/>
    </xf>
    <xf numFmtId="168" fontId="28" fillId="0" borderId="0" xfId="32" applyFont="1"/>
    <xf numFmtId="0" fontId="25" fillId="0" borderId="0" xfId="31" applyAlignment="1">
      <alignment horizontal="left"/>
    </xf>
    <xf numFmtId="169" fontId="25" fillId="0" borderId="0" xfId="32" applyNumberFormat="1"/>
    <xf numFmtId="0" fontId="28" fillId="9" borderId="2" xfId="31" applyFont="1" applyFill="1" applyBorder="1"/>
    <xf numFmtId="0" fontId="28" fillId="9" borderId="2" xfId="31" applyFont="1" applyFill="1" applyBorder="1" applyAlignment="1">
      <alignment horizontal="left"/>
    </xf>
    <xf numFmtId="168" fontId="28" fillId="9" borderId="2" xfId="32" applyFont="1" applyFill="1" applyBorder="1"/>
    <xf numFmtId="0" fontId="28" fillId="9" borderId="4" xfId="31" applyFont="1" applyFill="1" applyBorder="1"/>
    <xf numFmtId="0" fontId="28" fillId="9" borderId="4" xfId="31" applyFont="1" applyFill="1" applyBorder="1" applyAlignment="1">
      <alignment horizontal="left"/>
    </xf>
    <xf numFmtId="168" fontId="28" fillId="9" borderId="4" xfId="32" applyFont="1" applyFill="1" applyBorder="1"/>
    <xf numFmtId="0" fontId="29" fillId="0" borderId="0" xfId="31" applyFont="1"/>
    <xf numFmtId="0" fontId="29" fillId="0" borderId="0" xfId="31" applyFont="1" applyAlignment="1">
      <alignment horizontal="left"/>
    </xf>
    <xf numFmtId="168" fontId="29" fillId="0" borderId="0" xfId="32" applyFont="1"/>
    <xf numFmtId="49" fontId="25" fillId="0" borderId="0" xfId="32" applyNumberFormat="1" applyAlignment="1">
      <alignment horizontal="fill"/>
    </xf>
    <xf numFmtId="0" fontId="28" fillId="9" borderId="0" xfId="31" applyFont="1" applyFill="1" applyAlignment="1">
      <alignment horizontal="left"/>
    </xf>
    <xf numFmtId="168" fontId="28" fillId="9" borderId="0" xfId="32" applyFont="1" applyFill="1"/>
    <xf numFmtId="0" fontId="25" fillId="0" borderId="2" xfId="31" applyBorder="1" applyAlignment="1">
      <alignment horizontal="left"/>
    </xf>
    <xf numFmtId="168" fontId="25" fillId="0" borderId="2" xfId="32" applyBorder="1"/>
    <xf numFmtId="0" fontId="28" fillId="9" borderId="0" xfId="31" applyFont="1" applyFill="1"/>
    <xf numFmtId="0" fontId="25" fillId="0" borderId="7" xfId="31" applyBorder="1"/>
    <xf numFmtId="168" fontId="25" fillId="0" borderId="7" xfId="32" applyBorder="1"/>
    <xf numFmtId="0" fontId="30" fillId="0" borderId="0" xfId="0" applyFont="1"/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11" borderId="0" xfId="0" applyFont="1" applyFill="1" applyAlignment="1">
      <alignment horizontal="right"/>
    </xf>
    <xf numFmtId="0" fontId="1" fillId="11" borderId="0" xfId="0" applyFont="1" applyFill="1"/>
    <xf numFmtId="1" fontId="1" fillId="11" borderId="0" xfId="0" applyNumberFormat="1" applyFont="1" applyFill="1"/>
    <xf numFmtId="166" fontId="1" fillId="0" borderId="6" xfId="8" applyNumberFormat="1" applyFont="1" applyBorder="1"/>
    <xf numFmtId="166" fontId="1" fillId="0" borderId="0" xfId="8" applyNumberFormat="1" applyFont="1" applyAlignment="1">
      <alignment horizontal="left"/>
    </xf>
    <xf numFmtId="0" fontId="9" fillId="5" borderId="0" xfId="7" applyFont="1" applyFill="1" applyAlignment="1"/>
    <xf numFmtId="0" fontId="2" fillId="5" borderId="0" xfId="1" applyFont="1" applyFill="1"/>
    <xf numFmtId="0" fontId="7" fillId="5" borderId="0" xfId="0" applyFont="1" applyFill="1"/>
    <xf numFmtId="0" fontId="2" fillId="5" borderId="0" xfId="1" applyFont="1" applyFill="1" applyAlignment="1"/>
    <xf numFmtId="0" fontId="7" fillId="5" borderId="0" xfId="0" applyFont="1" applyFill="1" applyBorder="1"/>
    <xf numFmtId="10" fontId="3" fillId="0" borderId="0" xfId="0" applyNumberFormat="1" applyFont="1" applyAlignment="1">
      <alignment horizontal="center"/>
    </xf>
    <xf numFmtId="0" fontId="31" fillId="0" borderId="0" xfId="0" applyFont="1" applyAlignment="1">
      <alignment vertical="center"/>
    </xf>
    <xf numFmtId="37" fontId="2" fillId="0" borderId="0" xfId="4" applyFont="1" applyAlignment="1">
      <alignment vertical="center"/>
    </xf>
    <xf numFmtId="166" fontId="7" fillId="0" borderId="0" xfId="8" applyNumberFormat="1" applyFont="1" applyBorder="1"/>
    <xf numFmtId="43" fontId="7" fillId="0" borderId="0" xfId="8" applyFont="1" applyBorder="1"/>
    <xf numFmtId="0" fontId="2" fillId="0" borderId="0" xfId="1" applyFont="1" applyFill="1"/>
    <xf numFmtId="0" fontId="31" fillId="0" borderId="0" xfId="0" applyFont="1" applyFill="1" applyAlignment="1">
      <alignment vertical="center"/>
    </xf>
    <xf numFmtId="37" fontId="2" fillId="0" borderId="0" xfId="4" applyFont="1" applyFill="1" applyAlignment="1">
      <alignment vertical="center"/>
    </xf>
    <xf numFmtId="166" fontId="2" fillId="0" borderId="0" xfId="8" applyNumberFormat="1" applyFont="1" applyFill="1"/>
    <xf numFmtId="166" fontId="7" fillId="0" borderId="0" xfId="0" applyNumberFormat="1" applyFont="1" applyFill="1"/>
    <xf numFmtId="166" fontId="7" fillId="0" borderId="0" xfId="8" applyNumberFormat="1" applyFont="1" applyFill="1" applyBorder="1"/>
    <xf numFmtId="43" fontId="7" fillId="0" borderId="0" xfId="8" applyFont="1" applyFill="1" applyBorder="1"/>
    <xf numFmtId="0" fontId="0" fillId="0" borderId="0" xfId="0" applyFill="1"/>
    <xf numFmtId="0" fontId="21" fillId="4" borderId="0" xfId="19" applyFill="1"/>
    <xf numFmtId="0" fontId="31" fillId="4" borderId="0" xfId="0" applyFont="1" applyFill="1" applyAlignment="1">
      <alignment vertical="center"/>
    </xf>
    <xf numFmtId="37" fontId="2" fillId="4" borderId="0" xfId="4" applyFont="1" applyFill="1" applyAlignment="1">
      <alignment vertical="center"/>
    </xf>
    <xf numFmtId="0" fontId="32" fillId="0" borderId="0" xfId="0" applyFont="1" applyAlignment="1">
      <alignment vertical="center" wrapText="1"/>
    </xf>
    <xf numFmtId="166" fontId="7" fillId="4" borderId="0" xfId="8" applyNumberFormat="1" applyFont="1" applyFill="1" applyBorder="1"/>
    <xf numFmtId="43" fontId="7" fillId="4" borderId="0" xfId="8" applyFont="1" applyFill="1" applyBorder="1"/>
    <xf numFmtId="0" fontId="32" fillId="4" borderId="0" xfId="0" applyFont="1" applyFill="1" applyAlignment="1">
      <alignment vertical="center" wrapText="1"/>
    </xf>
    <xf numFmtId="37" fontId="2" fillId="0" borderId="0" xfId="2" applyFont="1" applyBorder="1"/>
    <xf numFmtId="0" fontId="2" fillId="12" borderId="0" xfId="1" applyFont="1" applyFill="1"/>
    <xf numFmtId="37" fontId="2" fillId="12" borderId="0" xfId="1" applyNumberFormat="1" applyFont="1" applyFill="1"/>
    <xf numFmtId="0" fontId="7" fillId="12" borderId="0" xfId="0" applyFont="1" applyFill="1"/>
    <xf numFmtId="0" fontId="7" fillId="12" borderId="0" xfId="0" applyFont="1" applyFill="1" applyBorder="1"/>
    <xf numFmtId="0" fontId="0" fillId="12" borderId="0" xfId="0" applyFill="1"/>
    <xf numFmtId="37" fontId="2" fillId="12" borderId="0" xfId="4" applyFont="1" applyFill="1"/>
    <xf numFmtId="166" fontId="2" fillId="12" borderId="0" xfId="8" applyNumberFormat="1" applyFont="1" applyFill="1"/>
    <xf numFmtId="37" fontId="7" fillId="12" borderId="0" xfId="0" applyNumberFormat="1" applyFont="1" applyFill="1"/>
    <xf numFmtId="37" fontId="7" fillId="12" borderId="0" xfId="0" applyNumberFormat="1" applyFont="1" applyFill="1" applyBorder="1"/>
    <xf numFmtId="0" fontId="7" fillId="12" borderId="2" xfId="0" applyFont="1" applyFill="1" applyBorder="1"/>
    <xf numFmtId="43" fontId="7" fillId="12" borderId="0" xfId="8" applyFont="1" applyFill="1" applyBorder="1"/>
    <xf numFmtId="0" fontId="3" fillId="12" borderId="0" xfId="3" applyFont="1" applyFill="1"/>
    <xf numFmtId="37" fontId="7" fillId="12" borderId="4" xfId="0" applyNumberFormat="1" applyFont="1" applyFill="1" applyBorder="1"/>
    <xf numFmtId="0" fontId="10" fillId="12" borderId="0" xfId="0" applyFont="1" applyFill="1" applyAlignment="1">
      <alignment horizontal="center"/>
    </xf>
    <xf numFmtId="0" fontId="1" fillId="12" borderId="0" xfId="0" applyFont="1" applyFill="1" applyBorder="1"/>
    <xf numFmtId="0" fontId="0" fillId="12" borderId="0" xfId="0" applyFill="1" applyBorder="1"/>
    <xf numFmtId="166" fontId="7" fillId="12" borderId="0" xfId="8" applyNumberFormat="1" applyFont="1" applyFill="1"/>
    <xf numFmtId="37" fontId="10" fillId="12" borderId="0" xfId="0" applyNumberFormat="1" applyFont="1" applyFill="1" applyAlignment="1">
      <alignment horizontal="center"/>
    </xf>
    <xf numFmtId="0" fontId="11" fillId="12" borderId="0" xfId="0" applyFont="1" applyFill="1" applyBorder="1"/>
    <xf numFmtId="37" fontId="2" fillId="12" borderId="2" xfId="4" applyFont="1" applyFill="1" applyBorder="1"/>
    <xf numFmtId="37" fontId="2" fillId="12" borderId="1" xfId="4" applyFont="1" applyFill="1" applyBorder="1"/>
    <xf numFmtId="37" fontId="2" fillId="12" borderId="0" xfId="4" applyFont="1" applyFill="1" applyBorder="1"/>
    <xf numFmtId="37" fontId="7" fillId="0" borderId="0" xfId="0" applyNumberFormat="1" applyFont="1" applyBorder="1"/>
    <xf numFmtId="43" fontId="7" fillId="0" borderId="0" xfId="0" applyNumberFormat="1" applyFont="1" applyBorder="1"/>
    <xf numFmtId="166" fontId="7" fillId="0" borderId="0" xfId="0" quotePrefix="1" applyNumberFormat="1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8" applyNumberFormat="1" applyFont="1" applyBorder="1"/>
    <xf numFmtId="10" fontId="0" fillId="0" borderId="0" xfId="11" applyNumberFormat="1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0" fillId="0" borderId="0" xfId="0" applyNumberFormat="1" applyBorder="1"/>
    <xf numFmtId="0" fontId="1" fillId="0" borderId="0" xfId="0" applyFont="1" applyFill="1" applyBorder="1"/>
    <xf numFmtId="0" fontId="11" fillId="0" borderId="0" xfId="0" applyFont="1" applyBorder="1"/>
    <xf numFmtId="166" fontId="0" fillId="0" borderId="0" xfId="0" applyNumberFormat="1" applyBorder="1"/>
    <xf numFmtId="0" fontId="0" fillId="0" borderId="0" xfId="0" applyAlignment="1">
      <alignment horizontal="center"/>
    </xf>
    <xf numFmtId="166" fontId="0" fillId="4" borderId="0" xfId="8" applyNumberFormat="1" applyFont="1" applyFill="1"/>
    <xf numFmtId="5" fontId="0" fillId="4" borderId="0" xfId="0" applyNumberFormat="1" applyFill="1"/>
    <xf numFmtId="5" fontId="0" fillId="0" borderId="0" xfId="0" applyNumberFormat="1"/>
    <xf numFmtId="0" fontId="0" fillId="0" borderId="16" xfId="0" applyBorder="1"/>
    <xf numFmtId="5" fontId="0" fillId="0" borderId="16" xfId="0" applyNumberFormat="1" applyBorder="1"/>
    <xf numFmtId="0" fontId="0" fillId="0" borderId="0" xfId="0" applyFill="1" applyBorder="1"/>
    <xf numFmtId="166" fontId="0" fillId="0" borderId="0" xfId="0" applyNumberFormat="1" applyBorder="1" applyAlignment="1">
      <alignment horizontal="center"/>
    </xf>
    <xf numFmtId="10" fontId="0" fillId="0" borderId="0" xfId="11" applyNumberFormat="1" applyFont="1" applyBorder="1"/>
    <xf numFmtId="4" fontId="33" fillId="0" borderId="0" xfId="0" applyNumberFormat="1" applyFont="1" applyBorder="1"/>
    <xf numFmtId="166" fontId="0" fillId="0" borderId="0" xfId="8" applyNumberFormat="1" applyFont="1" applyFill="1"/>
    <xf numFmtId="166" fontId="0" fillId="0" borderId="16" xfId="8" applyNumberFormat="1" applyFont="1" applyFill="1" applyBorder="1"/>
    <xf numFmtId="166" fontId="0" fillId="0" borderId="0" xfId="8" applyNumberFormat="1" applyFont="1" applyFill="1" applyBorder="1"/>
    <xf numFmtId="5" fontId="0" fillId="0" borderId="0" xfId="0" applyNumberFormat="1" applyFill="1" applyBorder="1"/>
    <xf numFmtId="0" fontId="3" fillId="5" borderId="0" xfId="7" applyFont="1" applyFill="1" applyAlignment="1">
      <alignment horizontal="left" wrapText="1"/>
    </xf>
    <xf numFmtId="0" fontId="2" fillId="5" borderId="0" xfId="1" applyFont="1" applyFill="1"/>
    <xf numFmtId="0" fontId="2" fillId="5" borderId="0" xfId="6" applyFont="1" applyFill="1" applyAlignment="1">
      <alignment horizontal="left" wrapText="1"/>
    </xf>
    <xf numFmtId="0" fontId="20" fillId="5" borderId="0" xfId="6" applyFont="1" applyFill="1" applyAlignment="1">
      <alignment horizontal="left" wrapText="1"/>
    </xf>
    <xf numFmtId="0" fontId="11" fillId="5" borderId="0" xfId="0" applyFont="1" applyFill="1"/>
    <xf numFmtId="0" fontId="2" fillId="0" borderId="0" xfId="6" applyFont="1" applyAlignment="1">
      <alignment horizontal="left" wrapText="1"/>
    </xf>
    <xf numFmtId="0" fontId="2" fillId="0" borderId="0" xfId="1" applyFont="1"/>
    <xf numFmtId="0" fontId="10" fillId="7" borderId="0" xfId="1" applyFont="1" applyFill="1" applyAlignment="1">
      <alignment horizontal="center"/>
    </xf>
    <xf numFmtId="0" fontId="20" fillId="0" borderId="0" xfId="30" applyFont="1" applyAlignment="1">
      <alignment horizontal="left" wrapText="1"/>
    </xf>
    <xf numFmtId="0" fontId="11" fillId="0" borderId="0" xfId="26" applyFont="1"/>
    <xf numFmtId="0" fontId="3" fillId="0" borderId="0" xfId="7" applyFont="1" applyAlignment="1">
      <alignment horizontal="left" wrapText="1"/>
    </xf>
    <xf numFmtId="0" fontId="20" fillId="0" borderId="0" xfId="6" applyFont="1" applyAlignment="1">
      <alignment horizontal="left" wrapText="1"/>
    </xf>
    <xf numFmtId="0" fontId="11" fillId="0" borderId="0" xfId="0" applyFont="1"/>
    <xf numFmtId="167" fontId="19" fillId="10" borderId="0" xfId="5" applyNumberFormat="1" applyFont="1" applyFill="1" applyBorder="1" applyAlignment="1">
      <alignment horizontal="center" vertical="center" wrapText="1"/>
    </xf>
    <xf numFmtId="167" fontId="19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/>
    <xf numFmtId="0" fontId="5" fillId="0" borderId="0" xfId="7" applyAlignment="1">
      <alignment horizontal="left" wrapText="1"/>
    </xf>
    <xf numFmtId="0" fontId="4" fillId="0" borderId="0" xfId="6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  <xf numFmtId="0" fontId="30" fillId="0" borderId="0" xfId="0" applyFont="1" applyFill="1"/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5" fontId="0" fillId="0" borderId="0" xfId="0" applyNumberFormat="1" applyFill="1" applyBorder="1" applyAlignment="1">
      <alignment horizontal="center"/>
    </xf>
    <xf numFmtId="10" fontId="0" fillId="0" borderId="0" xfId="11" applyNumberFormat="1" applyFont="1" applyFill="1"/>
    <xf numFmtId="43" fontId="0" fillId="0" borderId="0" xfId="8" applyNumberFormat="1" applyFont="1" applyFill="1" applyBorder="1"/>
    <xf numFmtId="38" fontId="0" fillId="0" borderId="0" xfId="0" applyNumberFormat="1" applyFill="1" applyBorder="1"/>
    <xf numFmtId="166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Fill="1" applyAlignment="1">
      <alignment horizontal="center"/>
    </xf>
    <xf numFmtId="5" fontId="0" fillId="0" borderId="0" xfId="0" applyNumberFormat="1" applyFill="1"/>
    <xf numFmtId="43" fontId="0" fillId="0" borderId="0" xfId="8" applyFont="1" applyFill="1"/>
    <xf numFmtId="0" fontId="0" fillId="0" borderId="16" xfId="0" applyFill="1" applyBorder="1"/>
    <xf numFmtId="5" fontId="0" fillId="0" borderId="16" xfId="0" applyNumberFormat="1" applyFill="1" applyBorder="1"/>
  </cellXfs>
  <cellStyles count="34">
    <cellStyle name="ColumnHeader" xfId="5"/>
    <cellStyle name="ColumnHeader 2" xfId="23"/>
    <cellStyle name="Comma" xfId="8" builtinId="3"/>
    <cellStyle name="Comma 2" xfId="10"/>
    <cellStyle name="DetailIndented" xfId="12"/>
    <cellStyle name="DetailTotalNumber" xfId="13"/>
    <cellStyle name="FRxAmtStyle" xfId="17"/>
    <cellStyle name="FRxAmtStyle 2" xfId="32"/>
    <cellStyle name="Header" xfId="7"/>
    <cellStyle name="Header 2" xfId="25"/>
    <cellStyle name="Header 3" xfId="29"/>
    <cellStyle name="Normal" xfId="0" builtinId="0"/>
    <cellStyle name="Normal 2" xfId="1"/>
    <cellStyle name="Normal 2 2" xfId="14"/>
    <cellStyle name="Normal 2 3" xfId="15"/>
    <cellStyle name="Normal 3" xfId="9"/>
    <cellStyle name="Normal 3 2" xfId="26"/>
    <cellStyle name="Normal 3 3" xfId="33"/>
    <cellStyle name="Normal 4" xfId="16"/>
    <cellStyle name="Normal 5" xfId="19"/>
    <cellStyle name="Normal 6" xfId="31"/>
    <cellStyle name="Percent" xfId="11" builtinId="5"/>
    <cellStyle name="SubHeader" xfId="6"/>
    <cellStyle name="SubHeader 2" xfId="24"/>
    <cellStyle name="SubHeader 3" xfId="30"/>
    <cellStyle name="TextNumber" xfId="4"/>
    <cellStyle name="TextNumber 2" xfId="22"/>
    <cellStyle name="TextNumber 3" xfId="28"/>
    <cellStyle name="TotalNumber" xfId="2"/>
    <cellStyle name="TotalNumber 2" xfId="20"/>
    <cellStyle name="TotalNumber 3" xfId="27"/>
    <cellStyle name="TotalText" xfId="3"/>
    <cellStyle name="TotalText 2" xfId="21"/>
    <cellStyle name="UnitHeader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externalLink" Target="externalLinks/externalLink7.xml" Id="rId26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21" /><Relationship Type="http://schemas.openxmlformats.org/officeDocument/2006/relationships/sharedStrings" Target="sharedStrings.xml" Id="rId34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externalLink" Target="externalLinks/externalLink6.xml" Id="rId25" /><Relationship Type="http://schemas.openxmlformats.org/officeDocument/2006/relationships/styles" Target="styles.xml" Id="rId33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externalLink" Target="externalLinks/externalLink1.xml" Id="rId20" /><Relationship Type="http://schemas.openxmlformats.org/officeDocument/2006/relationships/pivotCacheDefinition" Target="pivotCache/pivotCacheDefinition1.xml" Id="rId29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externalLink" Target="externalLinks/externalLink5.xml" Id="rId24" /><Relationship Type="http://schemas.openxmlformats.org/officeDocument/2006/relationships/theme" Target="theme/theme1.xml" Id="rId32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externalLink" Target="externalLinks/externalLink4.xml" Id="rId23" /><Relationship Type="http://schemas.openxmlformats.org/officeDocument/2006/relationships/externalLink" Target="externalLinks/externalLink9.xml" Id="rId28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pivotCacheDefinition" Target="pivotCache/pivotCacheDefinition3.xml" Id="rId31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externalLink" Target="externalLinks/externalLink3.xml" Id="rId22" /><Relationship Type="http://schemas.openxmlformats.org/officeDocument/2006/relationships/externalLink" Target="externalLinks/externalLink8.xml" Id="rId27" /><Relationship Type="http://schemas.openxmlformats.org/officeDocument/2006/relationships/pivotCacheDefinition" Target="pivotCache/pivotCacheDefinition2.xml" Id="rId30" /><Relationship Type="http://schemas.openxmlformats.org/officeDocument/2006/relationships/calcChain" Target="calcChain.xml" Id="rId35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Accounting/Plant%20-%20Capital/2002%20Budget/ESNG/2002%20ESNG%20Capital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.tdm.ey.net/Users/swollaston/AppData/Local/Microsoft/Windows/Temporary%20Internet%20Files/Content.Outlook/0IAZDB3L/FN41-sent%20Novemb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4.553701041666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24">
        <s v="CF-GJ"/>
        <s v="CF-ACCR"/>
        <s v="CF-TXTU"/>
        <s v="CF-TX"/>
        <s v="IC60"/>
        <s v="PLADJ"/>
        <s v="GJ"/>
        <s v="PLANT"/>
        <s v="TX"/>
        <s v="TX-TU"/>
        <s v="TX-CLR"/>
        <s v="PLANTTFR"/>
        <s v="WO"/>
        <s v="TX-SPCL"/>
        <m/>
        <s v="MD-ACCR" u="1"/>
        <s v="ADJ" u="1"/>
        <s v="PRIOR" u="1"/>
        <s v="MD-TX" u="1"/>
        <s v="OFFSYS" u="1"/>
        <s v="MD-ADJ" u="1"/>
        <s v="MP-TX" u="1"/>
        <s v="MD-TXTU" u="1"/>
        <s v="MD-GJ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CF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3">
        <s v="25DP"/>
        <s v="25MK"/>
        <s v="25CN"/>
        <s v="25PG"/>
        <s v="25PN"/>
        <s v="25UR"/>
        <s v="25IA"/>
        <s v="25BD"/>
        <s v="25EN"/>
        <s v="25OH"/>
        <s v="25FR"/>
        <s v="25IT"/>
        <s v="25PR"/>
        <s v="25SI"/>
        <s v="25RC"/>
        <s v="25TC"/>
        <s v="25BN"/>
        <s v="25DR"/>
        <s v="25AF"/>
        <s v="25ID"/>
        <s v="25SD"/>
        <s v="25MR"/>
        <s v="252L"/>
        <s v="25AM"/>
        <s v="25GP"/>
        <s v="25SR"/>
        <s v="25SL"/>
        <s v="25RE"/>
        <s v="2500"/>
        <s v="25TX"/>
        <s v="25RT"/>
        <m/>
        <s v="25CC" u="1"/>
        <s v="25RG" u="1"/>
        <s v="25WR" u="1"/>
        <s v="25AA" u="1"/>
        <s v="25RP" u="1"/>
        <s v="25MC" u="1"/>
        <s v="25RD" u="1"/>
        <s v="25PC" u="1"/>
        <s v="25LT" u="1"/>
        <s v="25SV" u="1"/>
        <s v="25VA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minValue="-2841659" maxValue="6367953"/>
    </cacheField>
    <cacheField name="Description" numFmtId="49">
      <sharedItems containsBlank="1" count="519">
        <s v="12/00 Bal-Old acct 282DP-2829"/>
        <s v="12/00 Bal-Old acct 283MK-2832"/>
        <s v="12/00 Bal-Old acct 283CN-2831"/>
        <s v="12/00 Bal-Old acct 283PG-2831"/>
        <s v="12/00 Bal-Old acct 283PN-2832"/>
        <s v="12/00 Bal-Old acct 283UR-2831"/>
        <s v="12/00 Bal-Old acct 283IA-2832"/>
        <s v="12/00 Bal-Old acct 283BD-2831"/>
        <s v="12/00 Bal-Old acct 283EN-2832"/>
        <s v="12/00 Bal-Old acct 283OH-2832"/>
        <s v="12/00 Bal-Old acct 283FR-2831"/>
        <s v="12/00 Bal-Old acct 282DP-2822"/>
        <s v="12/00 Bal-Old acct 255IT-2550"/>
        <s v="12/00 Bal-Old acct 283PR-2832"/>
        <s v="12/00 Bal-Old acct 283SI-2832"/>
        <s v="12/00 Bal-Old acct 283RC-2832"/>
        <s v="Old Acct 283PR-0000000-000000-2832"/>
        <s v="Old Acct 283CN-0000000-000000-2831"/>
        <s v="Old Acct 283BD-0000000-000000-2831"/>
        <s v="Old Acct 283PG-0000000-000000-2831"/>
        <s v="Old Acct 283FR-0000000-000000-2831"/>
        <s v="Old Acct 255IT-0000000-000000-2550"/>
        <s v="Old Acct 283TC-0000000-000000-2832"/>
        <s v="Old Acct 283MK-0000000-000000-2832"/>
        <s v="Old Acct 283RC-0000000-000000-2832"/>
        <s v="Old Acct 283IA-0000000-000000-2832"/>
        <s v="Old Acct 283EN-0000000-000000-2832"/>
        <s v="Old Acct 282DP-0000000-000000-2822"/>
        <s v="Old Acct 283BN-0000000-000000-2832"/>
        <s v="Old Acct 283UR-0000000-000000-2831"/>
        <s v="Old Acct 255IT-000000-2550"/>
        <s v="Old Acct 282DP-000000-2822"/>
        <s v="Old Acct 283PG-000000-2831"/>
        <s v="Old Acct 283TC-000000-2832"/>
        <s v="Old Acct 283EN-000000-2832"/>
        <s v="Old Acct 283UR-000000-2831"/>
        <s v="Old Acct 283PR-000000-2832"/>
        <s v="Old Acct 283FR-000000-2831"/>
        <s v="Old Acct 283BD-000000-2831"/>
        <s v="Old Acct 283BN-000000-2832"/>
        <s v="Old Acct 283CN-000000-2831"/>
        <s v="Old Acct 283RC-000000-2832"/>
        <s v="Old Acct 283IA-000000-2832"/>
        <s v="ITC Amortization"/>
        <s v="2002 IT True-up"/>
        <s v="2002 State IT True-up"/>
        <s v="DEFERRED RATE CASE"/>
        <s v="LONG TERM BONUS ACCRUAL"/>
        <s v="263A COST IRS SETTLEMENT"/>
        <s v="Reverse 2003 Taxes"/>
        <s v="DEFERRED FLEX REVENUE"/>
        <s v="AMORTIZATION OF O/H AND INT"/>
        <s v="Def Tax Environmental"/>
        <s v="Def Tax Bad Debt"/>
        <s v="Def Tax OBA"/>
        <s v="Def Tax Bonus"/>
        <s v="Def Tax Unbilled rev"/>
        <s v="Recl DIT-Unbill Rev to Current"/>
        <s v="UNBILLED REVENUE"/>
        <s v="Record 2003 FAS 109 Tax Entry"/>
        <s v="CONSERVATION"/>
        <s v="Record 2001 FAS 109 Tax Entry"/>
        <s v="TRANSPORTATION COST RECOVERY"/>
        <s v="Record 2002 FAS 109 Tax Entry"/>
        <s v="COST OF REMOVAL"/>
        <s v="DEPRECIATION AND AMORTIZATION"/>
        <s v="CAPITALIZATION OF O/H AND INT"/>
        <s v="ENVIRONMENTAL COSTS"/>
        <s v="TRUE-UP DEFERRED TAXES"/>
        <s v="POST RETIREMENT BENEFITS"/>
        <s v="BAD DEBTS"/>
        <s v="Adjust PGA Deferred Taxes"/>
        <s v="UNRECOVERED PURCH GAS COST"/>
        <s v="ASSET GAIN/LOSS"/>
        <s v="True up 2003 taxes"/>
        <s v="True up 2002 ADIT - PGC"/>
        <s v="State true-up 2003"/>
        <s v="Fed true-up 2003"/>
        <s v="Revised UNBILLED REVENUE"/>
        <s v="Adj ADIT on Unbilled Rev"/>
        <s v="Adj ADIT on Pension (adj DIT bal)"/>
        <s v="Adj ADIT on OPRB"/>
        <s v="Adj ADIT on Pension (current yr)"/>
        <s v="Record FAS 109 tax entry"/>
        <s v="Adj ADIT on Unbilled Rev (no prior yr)"/>
        <s v="CONTRIBUTION IN AID OF CONST"/>
        <s v="Reverse 2004 Deferred Taxes"/>
        <s v="Reverse 2004 Current Taxes"/>
        <s v="Georgia Pacific Tax Matching"/>
        <s v="Reverse UNBILLED REVENUE"/>
        <s v="Adj true-up - fed rate change to 35%"/>
        <s v="Write off CF ADIT on Self Ins to Reserve"/>
        <s v="Adj ADIT on Depr"/>
        <s v="Adj ADIT on CIAC"/>
        <s v="Deferred Tax on Depreciation"/>
        <s v="Deferred Tax Environmental"/>
        <s v="Deferred Tax Bonus"/>
        <s v="Deferred Tax PGA/OBA"/>
        <s v="Deferred Tax Bad Debt"/>
        <s v="Deferred Tax Flex"/>
        <s v="Deferred Tax Conservation"/>
        <s v="Deferred Tax Depreciation"/>
        <s v="Disposition of GP Receivable"/>
        <s v="Recl YE2004 DIT Bal to Regulated FRUs"/>
        <s v="Deferred Tax Self Ins"/>
        <s v="IRS Settlement - 2005 Def Inc Tax"/>
        <s v="2005 4th Qtr Income Tax Expens"/>
        <s v=" "/>
        <s v="Rev 2005 4th Qtr Income Tax"/>
        <s v="Reverse CY tax accruals"/>
        <s v="Capitalization of O/H and Int-2005 DIT"/>
        <s v="2005 4th Qtr Income Tax Exp 2"/>
        <s v="Rvrs Unrecovered PGA - 2005 Def Inc Tax"/>
        <s v="Adj 2005 4th Qtr Income Tax E"/>
        <s v="Rvrs CIAC - 2005 Def Inc Tax"/>
        <s v="CIAC - 2005 Def Inc Tax"/>
        <s v="2005 4th Qtr Income Tax Exp 6"/>
        <s v="CFG 1st Quarter DIT"/>
        <s v="state decoupling adj"/>
        <s v="2006 2nd Qtr Income Tax Exp"/>
        <s v="Reverse Current Year Taxes"/>
        <s v="2006 3rd Qtr Income Tax Expens"/>
        <s v="Revised 2005 ADIT Gain-Loss Entry"/>
        <s v="Revised 2005 ADIT Depr Entry"/>
        <s v="Reverse 2005 ADIT Depr Entry"/>
        <s v="Reverse 2005 ADIT Gain-Loss Entry"/>
        <s v="Adj 2006 4th Qtr Income Tax Ex"/>
        <s v="Adj 2006 4th Quarter IT"/>
        <s v="Reverse CY Tax Accruals-orig wrong way"/>
        <s v="True up Deferred IT"/>
        <s v="2006 4th Qtr Income Tax Expens"/>
        <s v="Adj 2006 4th Qtr IT Expense"/>
        <s v="WO Depr DIT Variance"/>
        <s v="2004 Fed IT Refund-GP Assets"/>
        <s v="ADIT Estimate Depr"/>
        <s v="Reverse 1st Quarter ADIT Estimate"/>
        <s v="2006 tax true ups"/>
        <s v="ADIT-Post-retirement Benefits"/>
        <s v="ADIT-Cost of Removal"/>
        <s v="ADIT-Depreciation"/>
        <s v="ADIT-Asset Gain/ Loss"/>
        <s v="ADIT-Conservation"/>
        <s v="ADIT-Bad Debts"/>
        <s v="ADIT-SEC 263A IRS audit"/>
        <s v="ADIT-Deferred Revenue"/>
        <s v="ADIT-Envirnomental"/>
        <s v="ADIT-Flex Revenue"/>
        <s v="ADIT-Self Insurance (Current)"/>
        <s v="ADIT-Self Insurance (Non-Current)"/>
        <s v="Rev 2007 CF ADIT Estimate"/>
        <s v="Transfer AM-0581 to TCP - Def Tax"/>
        <s v="Transfer vehicle AM0580 fr SF to CF"/>
        <s v="Transfer vehicle AM0480 fr CF to SF"/>
        <s v="Transfer vehicle OT0191 fr CF to SF"/>
        <s v="ADIT Estimate"/>
        <s v="Rev 2Q08 ADIT Estimate Depr"/>
        <s v="Rev 2008 ADIT Estimate Depr"/>
        <s v="DIT 2007 true up"/>
        <s v="ADIT-Environmental"/>
        <s v="ADIT-AFUDC"/>
        <s v="ADIT-Deferred Revenue (Current)"/>
        <s v="ADIT-Deferred TCR"/>
        <s v="Recl Cap OH fr 25DP to 25OH"/>
        <s v="ADIT-Reserve for Insurance Deductibles"/>
        <s v="Recl Amort of OH fr 25DP to 25OH"/>
        <s v="ADIT-Purchased Gas Costs"/>
        <s v="Recl Decoupling fr 25DP to 25SD"/>
        <s v="ADIT-Rate Case"/>
        <s v="Transfer Pipeco Suwanee Def Taxes"/>
        <s v="Adjust 08 Federal Accrual"/>
        <s v="FLA BONUS DECOUPLING"/>
        <s v="Transfer Def Taxes for Veh Trx to CFG"/>
        <s v="Reclass MD decoupling"/>
        <s v="Rev CY ADIT Estimate"/>
        <s v="ADDITIONAL DECOUPLING ASSET - 2009 BONUS"/>
        <s v="DECOUPLE 2008 BONUS"/>
        <s v="Decoupling Bonus"/>
        <s v="Amend 08 over-recov DIT prov"/>
        <s v="DIT 2009 true up"/>
        <s v="Reclass tax balance"/>
        <s v="ADIT-Deferred Revenue (Non-Current)"/>
        <s v="Parent company Florida Decoupling"/>
        <s v="Decoupling Bonus Addition 2011"/>
        <s v="Adj Fed impact DIT asset"/>
        <s v="ADIT-Pension"/>
        <s v="Reverse quarterly est DIT"/>
        <s v="Decoupling Bonus 4th Qtr Amort"/>
        <s v="ADIT-Misc. Reserve"/>
        <s v="YE tax accr"/>
        <s v="Decoupling Amort"/>
        <s v="Decoupling Amort True UP"/>
        <s v="Fed NOL reclass to DIT"/>
        <s v="1st Qtr Est DIT Depr"/>
        <s v="Transfer Meters and Regulators"/>
        <s v="Reverse 1Q Estimated DIT"/>
        <s v="Rev Fed NOL reclass to DIT"/>
        <s v="2Q Estimated DIT"/>
        <s v="3Q Estimated DIT"/>
        <s v="Reverse 2Q Estimated DIT"/>
        <s v="DECOUPLING AMORT NOV"/>
        <s v="ADIT-Reclass NOL"/>
        <s v="DECOUPLING ENTRY 2011"/>
        <s v="Reverse 2011 TX Entries ADIT"/>
        <s v="Reverse 2011 TX Entries"/>
        <s v="Tru Up Deferred for Depr"/>
        <s v="Record Decoupling 3/2012"/>
        <s v="Record ADIT Depr 2012"/>
        <s v="Reverse Decoupling 4/2012"/>
        <s v="Record Decoupling 6/2012"/>
        <s v="Reverse 1Q ADIT Depr 2012"/>
        <s v="Reverse Decoupling 3/2012"/>
        <s v="Reverse Decoupling 5/2012"/>
        <s v="Record Decoupling 9/2012"/>
        <s v="Record ADIT Depr 3Q 2012"/>
        <s v="Reverse ADIT Depr 2Q 2012"/>
        <s v="Reverse Decoupling 6/2012"/>
        <s v="ADIT - Bad debts - T/UP"/>
        <s v="Reverse YTD taxes"/>
        <s v="ADIT-Customer Based intangibles"/>
        <s v="ADIT-GRIP"/>
        <s v="State Decoupling 2012"/>
        <s v="MOVE NOL TO CU"/>
        <s v="ADIT-Asset Gain/Loss"/>
        <s v="Record ADIT Depr Q1 2013"/>
        <s v="Record Decoupling Q1 2013"/>
        <s v="Reverse Decoupling Q1 2013"/>
        <s v="Record Decoupling Q2 2013"/>
        <s v="Record ADIT Depr Q1 &amp; Q2 2013"/>
        <s v="Rev - Record ADIT Depr Q1 2013"/>
        <s v="Rev Record ADIT Depr Q1 &amp; Q2 2013"/>
        <s v="Rev Record Decoupling Q2 2013"/>
        <s v="Record Decoupling Q3 2013"/>
        <s v="Record ADIT Q3 2013"/>
        <s v="ADIT-Short-term Bonus (IPP)"/>
        <s v="Record 2013 state decoupling"/>
        <s v="Record ADIT Depr Q1 2014"/>
        <s v="Record Decoupling Q1 2014"/>
        <s v="Record ADIT IPP Q1 2014"/>
        <s v="Record ADIT Cost Cons. Q1 2014"/>
        <s v="Record Decoupling Q2 2014"/>
        <s v="Record ADIT IPP Q2 2014"/>
        <s v="Record ADIT Cost Cons. Q2 2014"/>
        <s v="Record ADIT Depr Q2 2014"/>
        <s v="REVERSE 1Q DECOUPLING"/>
        <s v="REVERSE 1Q ADIT"/>
        <s v="Record ADIT IPP Q3 2014"/>
        <s v="Record ADIT Cost Cons. Q3 2014"/>
        <s v="Record ADIT Depr Q3 2014"/>
        <s v="REVERSE Q2 ADIT"/>
        <s v="Record Decoupling Q3 2014"/>
        <s v="Reverse ADIT Q3  2014"/>
        <s v="ADIT-Repairs"/>
        <s v="ADIT-Post Retirement Benefits"/>
        <s v="ADIT-Adjustment for Repairs Depreciation"/>
        <s v="ADIT-Grip Over-Recoveries"/>
        <s v="Reverse  Decoupling Q3 2014"/>
        <s v="CU 2014 STATE DECOUPLING FL"/>
        <s v="Revised Decoupling Q1 2015"/>
        <s v="Record Decoupling Q1 2015"/>
        <s v="Record ADIT Cost Cons. Q1 2015"/>
        <s v="Record ADIT IPP Q1 2015"/>
        <s v="Record ADIT Depr Q1 2015"/>
        <s v="REVERSE Q1 ADIT 2015"/>
        <s v="Decoupling Q2 2015"/>
        <s v="Record ADIT IPP Q2 2015"/>
        <s v="Record ADIT Cost Cons. Q2 2015"/>
        <s v="Record ADIT Depr Q2 2015"/>
        <s v="REVERSE Q1 DECOUPLING 2015"/>
        <s v="Reverse Prior Q2 Decoupling"/>
        <s v="Decoupling Q3 2015"/>
        <s v="Record ADIT Cost Cons. Q3 2015"/>
        <s v="Record ADIT IPP Q3 2015"/>
        <s v="Record ADIT Depr Q3 2015"/>
        <s v="Reverse Prior Q2 ADIT"/>
        <s v="Reverse Q3 ADIT"/>
        <s v="Reverse Q3 Decoupling"/>
        <s v="CF State-CF Fed Benefit PRA"/>
        <s v="ADIT-263A Capitalized Interest/Overhead"/>
        <s v="ADIT-State Decoupling"/>
        <s v="CF ADIT LT Bonus - PRA"/>
        <s v="CF ADIT Contributions - PRA"/>
        <s v="ADIT-SERP (Non-Current)"/>
        <s v="CF ADIT Repairs - PRA"/>
        <s v="CF ADIT Cost of Removal - PRA"/>
        <s v="CF ADIT Asset G/L - PRA"/>
        <s v="CF ADIT Depr - PRA"/>
        <s v="CF ADIT Decoupling - PRA"/>
        <s v="CF ADIT NOL - PRA"/>
        <s v="Q1 ADIT RECLASS"/>
        <s v="Decoupling Q1 2016"/>
        <s v="Reclass 25DP.05 to 25RE"/>
        <s v="ADIT-Long-term Bonus"/>
        <s v="Reverse Q1 ADIT Reclass"/>
        <s v="ADIT-Investment Tax Credit"/>
        <s v="Reverse Q1 State State Decoupl"/>
        <s v="balance sheet reclass OTP mapping"/>
        <s v="rate adj OTP"/>
        <s v="Diff. Accr vs. 281G adj at method change"/>
        <s v="Amount investigated, write off"/>
        <s v="misc, investigated &amp; written off"/>
        <s v="Correct JE#2 - wrong sign used"/>
        <s v="write off diff due to OTP rate calc"/>
        <s v="difference investigated &amp; written off"/>
        <s v="FC00 adj 25DP"/>
        <s v="Write-off Misc difference"/>
        <s v="Reverse 2017-ITC Amortization"/>
        <s v="Reverse P/Y AJE - signs mixed up"/>
        <s v="ADIT-ADIT Reclass"/>
        <s v="Reverse Q1 ADIT"/>
        <s v="Fixed Asset Transfer from FN to CF"/>
        <s v="Reclass between Business Units"/>
        <s v="ADIT-CIAC"/>
        <s v="PRA - Repairs Deduction"/>
        <s v="ADIT-UnProtected Plant Gross-up"/>
        <s v="ADIT-UnProtected NonPlant Gross-up"/>
        <s v="PRA - Customer Based Intangibles"/>
        <s v="ADIT-Protected Gross-up"/>
        <s v="ADIT-State NOL"/>
        <s v="PRA - Self Insurance (Current)"/>
        <s v="Reverse Q3 ADIT Reclass"/>
        <s v="ADIT Excs Def LT Cash-Reg Gross Up"/>
        <s v="ADIT Excs Def LT Stock-Reg Gross Up"/>
        <s v="ADIT Excs Def R Trust-Reg Gross Up"/>
        <s v="ADIT Excs Def SERP-Reg Gross Up"/>
        <s v="ADIT Excs Def ST Cash-Reg Gross Up"/>
        <s v="Recl YE ADIT-ST Cash"/>
        <s v="Recl YE ADIT-LT Cash"/>
        <s v="Recl YE ADIT-LT Stock"/>
        <s v="Recl YE ADIT-SERP"/>
        <s v="Recl YE ADIT-R Trust"/>
        <m/>
        <s v="FPU Jan Activity" u="1"/>
        <s v="FL tax tup -  2014" u="1"/>
        <s v="P&amp;A" u="1"/>
        <s v="ADIT-ADIT Reg Asset" u="1"/>
        <s v="Reclass DIT balances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Rev - Record ADIT PGC Q1 2013" u="1"/>
        <s v="Activity-Deferred taxes" u="1"/>
        <s v="PRA - Asset Gain/Loss" u="1"/>
        <s v="FPU 2006 AMENDED" u="1"/>
        <s v="LIBERALIZED DEPRECIATION-STATE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Decoupling True Up" u="1"/>
        <s v="-ADIT- Depreciation" u="1"/>
        <s v="YE TAX ACCRUAL 2011" u="1"/>
        <s v="ADIT-Property LT" u="1"/>
        <s v="Decoupling Bonus Addition 2010" u="1"/>
        <s v="FN ADIT Reserve Insurance Deduct - PRA" u="1"/>
        <s v="FE Oct 2009 Fed Tax True Up" u="1"/>
        <s v="Record ADIT PGC Q1 2013" u="1"/>
        <s v="Reverse NOL RECLASS" u="1"/>
        <s v="Reversal of JRNL 68522" u="1"/>
        <s v="Record ADIT PGC Q1 2014" u="1"/>
        <s v="Record ADIT PGC Q2 2014" u="1"/>
        <s v="Record ADIT PGC Q3 2014" u="1"/>
        <s v="ADIT-Piping and Conversion" u="1"/>
        <s v="Decoupling Bonus 2010 YTD Amort TU" u="1"/>
        <s v="Record ADIT Amortization Q1 2015" u="1"/>
        <s v="ITC Amortizaton" u="1"/>
        <s v="FE ADIT NOL - PRA" u="1"/>
        <s v="ADIT-Storm Reserve" u="1"/>
        <s v="FE ADIT Asset G/L - PRA" u="1"/>
        <s v="Record ADIT PGC Q1 2015" u="1"/>
        <s v="Record ADIT PGC Q2 2015" u="1"/>
        <s v="Record ADIT PGC Q3 2015" u="1"/>
        <s v="Amortize Merger Costs ADIT" u="1"/>
        <s v="Amort reg liab" u="1"/>
        <s v="ADIT-Excess Deferred" u="1"/>
        <s v="True Up ADIT Acquis Adj Fed Rate to 35%" u="1"/>
        <s v="decoupling aep bare steel adj" u="1"/>
        <s v="ADIT-Rate Refund/Rate case" u="1"/>
        <s v="ADIT-Gross up" u="1"/>
        <s v="Amortize Regulatory Liability" u="1"/>
        <s v="FPU DIT RECLASSES" u="1"/>
        <s v="Record ADIT IPP Q1 2013" u="1"/>
        <s v="Adj Decoupling" u="1"/>
        <s v="Record ADIT IPP Q3 2013" u="1"/>
        <s v="-ADIT- Bad Debt" u="1"/>
        <s v="Record ADIT Amortization Q2 2015" u="1"/>
        <s v="Rev - Record ADIT IPP Q1 2013" u="1"/>
        <s v="state true up pre-merger FN" u="1"/>
        <s v="Acquis adj-Fed Rate to 35%" u="1"/>
        <s v="Reverse 2012 Decoupling" u="1"/>
        <s v="FN ADIT Depreciation - PRA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FPU ADIT Asset Gain/Loss-PRA" u="1"/>
        <s v="Record ADIT Amortization Q3 2015" u="1"/>
        <s v="Record ADIT Cost Cons. Q1 &amp; Q2 2013" u="1"/>
        <s v="Reverse Amortize Regulatory Liability" u="1"/>
        <s v="FE Accrual to return diff - depr" u="1"/>
        <s v="FN Oct 2009 Fed Tax True Up" u="1"/>
        <s v="ADIT-Purchased Gas/Power Costs" u="1"/>
        <s v="Reversal of JRNL 86018" u="1"/>
        <s v="Reversal of JRNL 86019" u="1"/>
        <s v="Accrue ITC Annual Amount" u="1"/>
        <s v="Reverse ADIT Depr Q2 2014" u="1"/>
        <s v="Reversal of JRNL 74935" u="1"/>
        <s v="Reversal of JRNL 77411" u="1"/>
        <s v="FN ADIT NOL - PRA" u="1"/>
        <s v="FN ADIT Asset G/L - PRA" u="1"/>
        <s v="FE ADIT Cost of Removal - PRA" u="1"/>
        <s v="Opening Bal-Deferred taxes" u="1"/>
        <s v="ITC AMORT WO" u="1"/>
        <s v="ADIT-Taxable Service Contributions" u="1"/>
        <s v="Reverse 2012 YTD ADIT Depr" u="1"/>
        <s v="PRA-NOL" u="1"/>
        <s v="ADIT-Electric Consltant Fee" u="1"/>
        <s v="Reverse Q2 ADITs" u="1"/>
        <s v="Reverse quarterly dit" u="1"/>
        <s v="FE ADIT State Decoupling - PRA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35 TO 34 ADJ FE TRUE UP" u="1"/>
        <s v="Adjust True up" u="1"/>
        <s v="FASB 109 Gross UP Nat Gas" u="1"/>
        <s v="Rev - Record ADIT Cost Cons. Q1 2013" u="1"/>
        <s v="ADIT-Vacation" u="1"/>
        <s v="Gross up Merger Cost Reg Asset for tax" u="1"/>
        <s v="NOL True-up" u="1"/>
        <s v="2015 YE Deficiencies-Self Ins" u="1"/>
        <s v="PRA - Depreciation" u="1"/>
        <s v="FE Accrual to return diff - IPP" u="1"/>
        <s v="Reversal of JRNL 70827" u="1"/>
        <s v="35 TO 34 ADJ FN TRUE UP" u="1"/>
        <s v="ADIT-Merger Cost" u="1"/>
        <s v="FE ADIT Repairs - PRA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cord ADIT Cost Cons. Q3 2013" u="1"/>
        <s v="Reversal of ITC Tx" u="1"/>
        <s v="Reverse 1Q Decoupling 2012" u="1"/>
        <s v="step up 35% amended tu" u="1"/>
        <s v="FN ADIT State Decoupling - PRA" u="1"/>
        <s v="INCOME TAXES" u="1"/>
        <s v="Record ADIT Cost Cons. Q1 2013" u="1"/>
        <s v="Correction of EST DIT Depr" u="1"/>
        <s v="Reclass 25DP to FE00 FF00 FN0" u="1"/>
        <s v="FE Investment Tax Credit Amort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PRA - ADIT State Decoupling" u="1"/>
        <s v="ITC Amortization Adjustment  for Trueup" u="1"/>
        <s v="Reverse 2012 YTD Decoupling" u="1"/>
        <s v="ADIT-Amortization" u="1"/>
        <s v="PRA - NOL" u="1"/>
        <s v="Fed impact/state true up pre-merger FE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ADIT-Acquisition Adjustments" u="1"/>
        <s v="BEG BAL ADJ SD" u="1"/>
        <s v="INCOME TAXES VER2" u="1"/>
        <s v="Amort ADIT Acq Adj Fed Rate to 35%" u="1"/>
        <s v="RECORD RATE ORDER RECLASS /REV FF" u="1"/>
        <s v="Adj Decoupling /fed impact" u="1"/>
        <s v="Record ADIT IPP Q1 &amp; Q2 2013" u="1"/>
        <s v="Record FPU 09 Detail" u="1"/>
        <s v="Acquis adj-Pension Reg Asset" u="1"/>
        <s v="YE Tax Accrual" u="1"/>
        <s v="Amortize Acquisition Adj ADIT" u="1"/>
        <s v="Reverse 2015 YE Deficiencies" u="1"/>
        <s v="Reverse Decoupling Bonus Sep &amp; Oct" u="1"/>
        <s v="ADIT B/S Reclass 2011 Recon" u="1"/>
        <s v="ADIT-Purchased Gas/Power  Costs" u="1"/>
        <s v="ADIT-Deferred Litigation" u="1"/>
        <s v="Clear ADIT Beg Bal" u="1"/>
        <s v="FN Investment Tax Credit Amort" u="1"/>
        <s v="Amortization Regulatory Liability" u="1"/>
        <s v="RECLASS ADIT" u="1"/>
        <s v="FASB 109 Gross UP" u="1"/>
        <s v="TO AMTZ ITC ANNUAL AMOUNT" u="1"/>
        <s v="Reverse ADIT 3Q 2012" u="1"/>
        <s v="ITC ACCRUAL" u="1"/>
        <s v="Income Tax Accrual" u="1"/>
        <s v="Decoupling Bonus TU" u="1"/>
        <s v="Tax gross up reg liab" u="1"/>
        <s v="Fed impact/state true up pre-merger FN" u="1"/>
        <s v="Record CY Amortized ITC" u="1"/>
        <s v="FE ADIT Reserve Insurance Deduct - PRA" u="1"/>
        <s v="Acquisition adjustment" u="1"/>
        <s v="-ADIT-Depreciation" u="1"/>
        <s v="INCOME TAXES VER3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68">
        <d v="2000-12-31T00:00:00"/>
        <d v="2001-12-31T00:00:00"/>
        <d v="2002-03-31T00:00:00"/>
        <d v="2002-04-30T00:00:00"/>
        <d v="2002-05-31T00:00:00"/>
        <d v="2002-06-30T00:00:00"/>
        <d v="2002-07-31T00:00:00"/>
        <d v="2002-08-31T00:00:00"/>
        <d v="2002-09-30T00:00:00"/>
        <d v="2002-10-31T00:00:00"/>
        <d v="2002-11-30T00:00:00"/>
        <d v="2002-12-31T00:00:00"/>
        <d v="2003-01-31T00:00:00"/>
        <d v="2003-02-28T00:00:00"/>
        <d v="2003-03-31T00:00:00"/>
        <d v="2003-04-30T00:00:00"/>
        <d v="2003-05-31T00:00:00"/>
        <d v="2003-06-30T00:00:00"/>
        <d v="2003-07-31T00:00:00"/>
        <d v="2003-08-31T00:00:00"/>
        <d v="2003-09-30T00:00:00"/>
        <d v="2003-10-31T00:00:00"/>
        <d v="2003-11-30T00:00:00"/>
        <d v="2003-12-31T00:00:00"/>
        <d v="2004-01-31T00:00:00"/>
        <d v="2004-02-29T00:00:00"/>
        <d v="2004-03-31T00:00:00"/>
        <d v="2004-04-30T00:00:00"/>
        <d v="2004-05-31T00:00:00"/>
        <d v="2004-06-30T00:00:00"/>
        <d v="2004-07-31T00:00:00"/>
        <d v="2004-08-31T00:00:00"/>
        <d v="2004-09-30T00:00:00"/>
        <d v="2004-10-31T00:00:00"/>
        <d v="2004-11-30T00:00:00"/>
        <d v="2004-12-31T00:00:00"/>
        <d v="2005-01-31T00:00:00"/>
        <d v="2005-02-28T00:00:00"/>
        <d v="2005-03-31T00:00:00"/>
        <d v="2005-04-30T00:00:00"/>
        <d v="2005-05-31T00:00:00"/>
        <d v="2005-06-30T00:00:00"/>
        <d v="2005-07-31T00:00:00"/>
        <d v="2005-08-31T00:00:00"/>
        <d v="2005-09-30T00:00:00"/>
        <d v="2005-10-31T00:00:00"/>
        <d v="2005-11-30T00:00:00"/>
        <d v="2005-12-31T00:00:00"/>
        <d v="2006-01-31T00:00:00"/>
        <d v="2006-02-28T00:00:00"/>
        <d v="2006-03-31T00:00:00"/>
        <d v="2006-04-30T00:00:00"/>
        <d v="2006-05-31T00:00:00"/>
        <d v="2006-06-30T00:00:00"/>
        <d v="2006-07-31T00:00:00"/>
        <d v="2006-08-31T00:00:00"/>
        <d v="2006-09-30T00:00:00"/>
        <d v="2006-10-31T00:00:00"/>
        <d v="2006-11-30T00:00:00"/>
        <d v="2006-12-31T00:00:00"/>
        <d v="2007-01-31T00:00:00"/>
        <d v="2007-02-28T00:00:00"/>
        <d v="2007-03-31T00:00:00"/>
        <d v="2007-04-30T00:00:00"/>
        <d v="2007-05-31T00:00:00"/>
        <d v="2007-06-30T00:00:00"/>
        <d v="2007-07-31T00:00:00"/>
        <d v="2007-08-31T00:00:00"/>
        <d v="2007-09-30T00:00:00"/>
        <d v="2007-10-31T00:00:00"/>
        <d v="2007-11-30T00:00:00"/>
        <d v="2007-12-31T00:00:00"/>
        <d v="2008-01-31T00:00:00"/>
        <d v="2008-02-29T00:00:00"/>
        <d v="2008-03-31T00:00:00"/>
        <d v="2008-04-30T00:00:00"/>
        <d v="2008-05-31T00:00:00"/>
        <d v="2008-06-30T00:00:00"/>
        <d v="2008-07-31T00:00:00"/>
        <d v="2008-08-31T00:00:00"/>
        <d v="2008-09-30T00:00:00"/>
        <d v="2008-10-22T00:00:00"/>
        <d v="2008-11-17T00:00:00"/>
        <d v="2008-11-21T00:00:00"/>
        <d v="2008-11-30T00:00:00"/>
        <d v="2008-12-31T00:00:00"/>
        <d v="2009-01-31T00:00:00"/>
        <d v="2009-02-28T00:00:00"/>
        <d v="2009-03-31T00:00:00"/>
        <d v="2009-04-30T00:00:00"/>
        <d v="2009-05-31T00:00:00"/>
        <d v="2009-06-30T00:00:00"/>
        <d v="2009-07-31T00:00:00"/>
        <d v="2009-08-31T00:00:00"/>
        <d v="2009-09-28T00:00:00"/>
        <d v="2009-09-30T00:00:00"/>
        <d v="2009-10-27T00:00:00"/>
        <d v="2009-11-30T00:00:00"/>
        <d v="2009-12-31T00:00:00"/>
        <d v="2010-01-31T00:00:00"/>
        <d v="2010-02-28T00:00:00"/>
        <d v="2010-03-31T00:00:00"/>
        <d v="2010-04-30T00:00:00"/>
        <d v="2010-05-25T00:00:00"/>
        <d v="2010-06-29T00:00:00"/>
        <d v="2010-06-30T00:00:00"/>
        <d v="2010-07-31T00:00:00"/>
        <d v="2010-08-31T00:00:00"/>
        <d v="2010-09-30T00:00:00"/>
        <d v="2010-10-31T00:00:00"/>
        <d v="2010-11-30T00:00:00"/>
        <d v="2010-12-31T00:00:00"/>
        <d v="2011-01-31T00:00:00"/>
        <d v="2011-02-28T00:00:00"/>
        <d v="2011-03-31T00:00:00"/>
        <d v="2011-04-30T00:00:00"/>
        <d v="2011-05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1-31T00:00:00"/>
        <d v="2012-02-29T00:00:00"/>
        <d v="2012-03-31T00:00:00"/>
        <d v="2012-04-30T00:00:00"/>
        <d v="2012-05-31T00:00:00"/>
        <d v="2012-06-30T00:00:00"/>
        <d v="2012-07-31T00:00:00"/>
        <d v="2012-08-31T00:00:00"/>
        <d v="2012-09-30T00:00:00"/>
        <d v="2012-10-31T00:00:00"/>
        <d v="2012-11-30T00:00:00"/>
        <d v="2012-12-31T00:00:00"/>
        <d v="2013-01-31T00:00:00"/>
        <d v="2013-02-28T00:00:00"/>
        <d v="2013-03-31T00:00:00"/>
        <d v="2013-04-30T00:00:00"/>
        <d v="2013-05-31T00:00:00"/>
        <d v="2013-06-30T00:00:00"/>
        <d v="2013-07-31T00:00:00"/>
        <d v="2013-08-29T00:00:00"/>
        <d v="2013-09-30T00:00:00"/>
        <d v="2013-10-31T00:00:00"/>
        <d v="2013-11-30T00:00:00"/>
        <d v="2013-12-31T00:00:00"/>
        <d v="2014-01-31T00:00:00"/>
        <d v="2014-02-28T00:00:00"/>
        <d v="2014-03-31T00:00:00"/>
        <d v="2014-04-30T00:00:00"/>
        <d v="2014-05-31T00:00:00"/>
        <d v="2014-06-25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29T00:00:00"/>
        <d v="2015-11-30T00:00:00"/>
        <d v="2015-12-31T00:00:00"/>
        <d v="2016-01-31T00:00:00"/>
        <d v="2016-02-25T00:00:00"/>
        <d v="2016-03-24T00:00:00"/>
        <d v="2016-03-31T00:00:00"/>
        <d v="2016-04-28T00:00:00"/>
        <d v="2016-05-31T00:00:00"/>
        <d v="2016-06-29T00:00:00"/>
        <d v="2016-06-30T00:00:00"/>
        <d v="2016-07-29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6-30T00:00:00"/>
        <d v="2017-09-30T00:00:00"/>
        <d v="2017-12-31T00:00:00"/>
        <d v="2018-02-28T00:00:00"/>
        <m/>
        <d v="2009-06-29T00:00:00" u="1"/>
        <d v="2018-03-31T00:00:00" u="1"/>
        <d v="2015-06-29T00:00:00" u="1"/>
        <d v="2010-12-21T00:00:00" u="1"/>
        <d v="2010-02-26T00:00:00" u="1"/>
        <d v="2010-08-30T00:00:00" u="1"/>
        <d v="2001-10-31T00:00:00" u="1"/>
        <d v="2008-10-31T00:00:00" u="1"/>
        <d v="2009-10-31T00:00:00" u="1"/>
        <d v="2015-04-27T00:00:00" u="1"/>
        <d v="2014-07-29T00:00:00" u="1"/>
        <d v="2015-10-31T00:00:00" u="1"/>
        <d v="2017-10-31T00:00:00" u="1"/>
        <d v="2005-10-19T00:00:00" u="1"/>
        <d v="2014-10-23T00:00:00" u="1"/>
        <d v="2017-10-23T00:00:00" u="1"/>
        <d v="2001-09-30T00:00:00" u="1"/>
        <d v="2010-06-24T00:00:00" u="1"/>
        <d v="2017-06-28T00:00:00" u="1"/>
        <d v="2016-06-24T00:00:00" u="1"/>
        <d v="2001-05-31T00:00:00" u="1"/>
        <d v="2017-09-26T00:00:00" u="1"/>
        <d v="2010-05-31T00:00:00" u="1"/>
        <d v="2016-02-29T00:00:00" u="1"/>
        <d v="2017-05-31T00:00:00" u="1"/>
        <d v="2001-04-30T00:00:00" u="1"/>
        <d v="2016-04-30T00:00:00" u="1"/>
        <d v="2017-04-30T00:00:00" u="1"/>
        <d v="2009-07-28T00:00:00" u="1"/>
        <d v="2014-10-30T00:00:00" u="1"/>
        <d v="2013-06-27T00:00:00" u="1"/>
        <d v="2014-06-27T00:00:00" u="1"/>
        <d v="2016-09-29T00:00:00" u="1"/>
        <d v="2001-02-28T00:00:00" u="1"/>
        <d v="2002-02-28T00:00:00" u="1"/>
        <d v="2016-12-27T00:00:00" u="1"/>
        <d v="2001-11-30T00:00:00" u="1"/>
        <d v="2012-08-28T00:00:00" u="1"/>
        <d v="2001-01-31T00:00:00" u="1"/>
        <d v="2002-01-31T00:00:00" u="1"/>
        <d v="2015-08-28T00:00:00" u="1"/>
        <d v="2008-11-26T00:00:00" u="1"/>
        <d v="2017-11-30T00:00:00" u="1"/>
        <d v="2001-07-31T00:00:00" u="1"/>
        <d v="2009-04-29T00:00:00" u="1"/>
        <d v="2018-01-31T00:00:00" u="1"/>
        <d v="2010-04-29T00:00:00" u="1"/>
        <d v="2014-04-29T00:00:00" u="1"/>
        <d v="2016-07-31T00:00:00" u="1"/>
        <d v="2017-07-31T00:00:00" u="1"/>
        <d v="2009-10-29T00:00:00" u="1"/>
        <d v="2010-10-29T00:00:00" u="1"/>
        <d v="2001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9-05-29T00:00:00" u="1"/>
        <d v="2014-05-29T00:00:00" u="1"/>
        <d v="2013-08-31T00:00:00" u="1"/>
        <d v="2015-05-29T00:00:00" u="1"/>
        <d v="2017-02-27T00:00:00" u="1"/>
        <d v="2017-08-31T00:00:00" u="1"/>
        <d v="2010-05-21T00:00:00" u="1"/>
        <d v="2009-11-25T00:00:00" u="1"/>
        <d v="2016-11-29T00:00:00" u="1"/>
        <d v="2015-07-30T00:00:00" u="1"/>
        <d v="2014-04-24T00:00:00" u="1"/>
        <d v="2001-03-31T00:00:00" u="1"/>
        <d v="2015-10-28T00:00:00" u="1"/>
        <d v="2016-10-28T00:00:00" u="1"/>
      </sharedItems>
    </cacheField>
    <cacheField name="Posted_Date" numFmtId="164">
      <sharedItems containsNonDate="0" containsDate="1" containsString="0" containsBlank="1" minDate="2003-06-09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688103009263" createdVersion="5" refreshedVersion="5" minRefreshableVersion="3" recordCount="33">
  <cacheSource type="worksheet">
    <worksheetSource ref="A9:D42" sheet="Q1 ADIT Activity"/>
  </cacheSource>
  <cacheFields count="4">
    <cacheField name="GL" numFmtId="0">
      <sharedItems count="24">
        <s v="25AF"/>
        <s v="25AM"/>
        <s v="25BD"/>
        <s v="25BN"/>
        <s v="25CN"/>
        <s v="25DP"/>
        <s v="25DR"/>
        <s v="25EN"/>
        <s v="25FR"/>
        <s v="25GP"/>
        <s v="25ID"/>
        <s v="25IT"/>
        <s v="25OH"/>
        <s v="25PG"/>
        <s v="25PN"/>
        <s v="25PR"/>
        <s v="25RC"/>
        <s v="25RE"/>
        <s v="25RP"/>
        <s v="25SD"/>
        <s v="25SI"/>
        <s v="25SR"/>
        <s v="25TX"/>
        <s v="25S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69028" maxValue="18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3000"/>
    <s v="FLJE00000001"/>
    <s v="CF00-00000-25DP-2829"/>
    <x v="0"/>
    <s v="00000"/>
    <x v="0"/>
    <s v="2829"/>
    <s v=""/>
    <n v="-29927"/>
    <x v="0"/>
    <s v=""/>
    <s v=""/>
    <s v="FLJE00000001"/>
    <x v="0"/>
    <d v="2003-06-09T00:00:00"/>
    <s v="Yes"/>
  </r>
  <r>
    <x v="0"/>
    <s v="3000"/>
    <s v="FLJE00000001"/>
    <s v="CF00-00000-25MK-2832"/>
    <x v="0"/>
    <s v="00000"/>
    <x v="1"/>
    <s v="2832"/>
    <s v=""/>
    <n v="-12544"/>
    <x v="1"/>
    <s v=""/>
    <s v=""/>
    <s v="FLJE00000001"/>
    <x v="0"/>
    <d v="2003-06-09T00:00:00"/>
    <s v="Yes"/>
  </r>
  <r>
    <x v="0"/>
    <s v="3000"/>
    <s v="FLJE00000001"/>
    <s v="CF00-00000-25CN-2831"/>
    <x v="0"/>
    <s v="00000"/>
    <x v="2"/>
    <s v="2831"/>
    <s v=""/>
    <n v="-9960"/>
    <x v="2"/>
    <s v=""/>
    <s v=""/>
    <s v="FLJE00000001"/>
    <x v="0"/>
    <d v="2003-06-09T00:00:00"/>
    <s v="Yes"/>
  </r>
  <r>
    <x v="0"/>
    <s v="3000"/>
    <s v="FLJE00000001"/>
    <s v="CF00-00000-25PG-2831"/>
    <x v="0"/>
    <s v="00000"/>
    <x v="3"/>
    <s v="2831"/>
    <s v=""/>
    <n v="-862209"/>
    <x v="3"/>
    <s v=""/>
    <s v=""/>
    <s v="FLJE00000001"/>
    <x v="0"/>
    <d v="2003-06-09T00:00:00"/>
    <s v="Yes"/>
  </r>
  <r>
    <x v="0"/>
    <s v="3000"/>
    <s v="FLJE00000001"/>
    <s v="CF00-00000-25PN-2832"/>
    <x v="0"/>
    <s v="00000"/>
    <x v="4"/>
    <s v="2832"/>
    <s v=""/>
    <n v="101922"/>
    <x v="4"/>
    <s v=""/>
    <s v=""/>
    <s v="FLJE00000001"/>
    <x v="0"/>
    <d v="2003-06-09T00:00:00"/>
    <s v="Yes"/>
  </r>
  <r>
    <x v="0"/>
    <s v="3000"/>
    <s v="FLJE00000001"/>
    <s v="CF00-00000-25UR-2831"/>
    <x v="0"/>
    <s v="00000"/>
    <x v="5"/>
    <s v="2831"/>
    <s v=""/>
    <n v="173938"/>
    <x v="5"/>
    <s v=""/>
    <s v=""/>
    <s v="FLJE00000001"/>
    <x v="0"/>
    <d v="2003-06-09T00:00:00"/>
    <s v="Yes"/>
  </r>
  <r>
    <x v="0"/>
    <s v="3000"/>
    <s v="FLJE00000001"/>
    <s v="CF00-00000-25IA-2832"/>
    <x v="0"/>
    <s v="00000"/>
    <x v="6"/>
    <s v="2832"/>
    <s v=""/>
    <n v="17933"/>
    <x v="6"/>
    <s v=""/>
    <s v=""/>
    <s v="FLJE00000001"/>
    <x v="0"/>
    <d v="2003-06-09T00:00:00"/>
    <s v="Yes"/>
  </r>
  <r>
    <x v="0"/>
    <s v="3000"/>
    <s v="FLJE00000001"/>
    <s v="CF00-00000-25BD-2831"/>
    <x v="0"/>
    <s v="00000"/>
    <x v="7"/>
    <s v="2831"/>
    <s v=""/>
    <n v="11690"/>
    <x v="7"/>
    <s v=""/>
    <s v=""/>
    <s v="FLJE00000001"/>
    <x v="0"/>
    <d v="2003-06-09T00:00:00"/>
    <s v="Yes"/>
  </r>
  <r>
    <x v="0"/>
    <s v="3000"/>
    <s v="FLJE00000001"/>
    <s v="CF00-00000-25EN-2832"/>
    <x v="0"/>
    <s v="00000"/>
    <x v="8"/>
    <s v="2832"/>
    <s v=""/>
    <n v="-3921"/>
    <x v="8"/>
    <s v=""/>
    <s v=""/>
    <s v="FLJE00000001"/>
    <x v="0"/>
    <d v="2003-06-09T00:00:00"/>
    <s v="Yes"/>
  </r>
  <r>
    <x v="0"/>
    <s v="3000"/>
    <s v="FLJE00000001"/>
    <s v="CF00-00000-25OH-2832"/>
    <x v="0"/>
    <s v="00000"/>
    <x v="9"/>
    <s v="2832"/>
    <s v=""/>
    <n v="-56884"/>
    <x v="9"/>
    <s v=""/>
    <s v=""/>
    <s v="FLJE00000001"/>
    <x v="0"/>
    <d v="2003-06-09T00:00:00"/>
    <s v="Yes"/>
  </r>
  <r>
    <x v="0"/>
    <s v="3000"/>
    <s v="FLJE00000001"/>
    <s v="CF00-00000-25FR-2831"/>
    <x v="0"/>
    <s v="00000"/>
    <x v="10"/>
    <s v="2831"/>
    <s v=""/>
    <n v="38611"/>
    <x v="10"/>
    <s v=""/>
    <s v=""/>
    <s v="FLJE00000001"/>
    <x v="0"/>
    <d v="2003-06-09T00:00:00"/>
    <s v="Yes"/>
  </r>
  <r>
    <x v="0"/>
    <s v="3000"/>
    <s v="FLJE00000001"/>
    <s v="CF00-00000-25DP-2822"/>
    <x v="0"/>
    <s v="00000"/>
    <x v="0"/>
    <s v="2822"/>
    <s v=""/>
    <n v="-1894902.55"/>
    <x v="11"/>
    <s v=""/>
    <s v=""/>
    <s v="FLJE00000001"/>
    <x v="0"/>
    <d v="2003-06-09T00:00:00"/>
    <s v="Yes"/>
  </r>
  <r>
    <x v="0"/>
    <s v="3000"/>
    <s v="FLJE00000001"/>
    <s v="CF00-00000-25IT-2550"/>
    <x v="0"/>
    <s v="00000"/>
    <x v="11"/>
    <s v="2550"/>
    <s v=""/>
    <n v="-308480"/>
    <x v="12"/>
    <s v=""/>
    <s v=""/>
    <s v="FLJE00000001"/>
    <x v="0"/>
    <d v="2003-06-09T00:00:00"/>
    <s v="Yes"/>
  </r>
  <r>
    <x v="0"/>
    <s v="3000"/>
    <s v="FLJE00000001"/>
    <s v="CF00-00000-25PR-2832"/>
    <x v="0"/>
    <s v="00000"/>
    <x v="12"/>
    <s v="2832"/>
    <s v=""/>
    <n v="27667"/>
    <x v="13"/>
    <s v=""/>
    <s v=""/>
    <s v="FLJE00000001"/>
    <x v="0"/>
    <d v="2003-06-09T00:00:00"/>
    <s v="Yes"/>
  </r>
  <r>
    <x v="0"/>
    <s v="3000"/>
    <s v="FLJE00000001"/>
    <s v="CF00-00000-25SI-2832"/>
    <x v="0"/>
    <s v="00000"/>
    <x v="13"/>
    <s v="2832"/>
    <s v=""/>
    <n v="73466"/>
    <x v="14"/>
    <s v=""/>
    <s v=""/>
    <s v="FLJE00000001"/>
    <x v="0"/>
    <d v="2003-06-09T00:00:00"/>
    <s v="Yes"/>
  </r>
  <r>
    <x v="0"/>
    <s v="3000"/>
    <s v="FLJE00000001"/>
    <s v="CF00-00000-25RC-2832"/>
    <x v="0"/>
    <s v="00000"/>
    <x v="14"/>
    <s v="2832"/>
    <s v=""/>
    <n v="-94664"/>
    <x v="15"/>
    <s v=""/>
    <s v=""/>
    <s v="FLJE00000001"/>
    <x v="0"/>
    <d v="2003-06-09T00:00:00"/>
    <s v="Yes"/>
  </r>
  <r>
    <x v="0"/>
    <s v="3000"/>
    <s v="FLJE00000056"/>
    <s v="CF00-00000-25PR-2832"/>
    <x v="0"/>
    <s v="00000"/>
    <x v="12"/>
    <s v="2832"/>
    <s v=""/>
    <n v="261"/>
    <x v="16"/>
    <s v=""/>
    <s v=""/>
    <s v="FLJE00000056"/>
    <x v="1"/>
    <d v="2003-06-27T00:00:00"/>
    <s v="Yes"/>
  </r>
  <r>
    <x v="0"/>
    <s v="3000"/>
    <s v="FLJE00000056"/>
    <s v="CF00-00000-25CN-2831"/>
    <x v="0"/>
    <s v="00000"/>
    <x v="2"/>
    <s v="2831"/>
    <s v=""/>
    <n v="-82776"/>
    <x v="17"/>
    <s v=""/>
    <s v=""/>
    <s v="FLJE00000056"/>
    <x v="1"/>
    <d v="2003-06-27T00:00:00"/>
    <s v="Yes"/>
  </r>
  <r>
    <x v="0"/>
    <s v="3000"/>
    <s v="FLJE00000056"/>
    <s v="CF00-00000-25BD-2831"/>
    <x v="0"/>
    <s v="00000"/>
    <x v="7"/>
    <s v="2831"/>
    <s v=""/>
    <n v="-455"/>
    <x v="18"/>
    <s v=""/>
    <s v=""/>
    <s v="FLJE00000056"/>
    <x v="1"/>
    <d v="2003-06-27T00:00:00"/>
    <s v="Yes"/>
  </r>
  <r>
    <x v="0"/>
    <s v="3000"/>
    <s v="FLJE00000056"/>
    <s v="CF00-00000-25PG-2831"/>
    <x v="0"/>
    <s v="00000"/>
    <x v="3"/>
    <s v="2831"/>
    <s v=""/>
    <n v="361409"/>
    <x v="19"/>
    <s v=""/>
    <s v=""/>
    <s v="FLJE00000056"/>
    <x v="1"/>
    <d v="2003-06-27T00:00:00"/>
    <s v="Yes"/>
  </r>
  <r>
    <x v="0"/>
    <s v="3000"/>
    <s v="FLJE00000056"/>
    <s v="CF00-00000-25FR-2831"/>
    <x v="0"/>
    <s v="00000"/>
    <x v="10"/>
    <s v="2831"/>
    <s v=""/>
    <n v="-145377"/>
    <x v="20"/>
    <s v=""/>
    <s v=""/>
    <s v="FLJE00000056"/>
    <x v="1"/>
    <d v="2003-06-27T00:00:00"/>
    <s v="Yes"/>
  </r>
  <r>
    <x v="0"/>
    <s v="3000"/>
    <s v="FLJE00000056"/>
    <s v="CF00-00000-25IT-2550"/>
    <x v="0"/>
    <s v="00000"/>
    <x v="11"/>
    <s v="2550"/>
    <s v=""/>
    <n v="19523"/>
    <x v="21"/>
    <s v=""/>
    <s v=""/>
    <s v="FLJE00000056"/>
    <x v="1"/>
    <d v="2003-06-27T00:00:00"/>
    <s v="Yes"/>
  </r>
  <r>
    <x v="0"/>
    <s v="3000"/>
    <s v="FLJE00000056"/>
    <s v="CF00-00000-25TC-2832"/>
    <x v="0"/>
    <s v="00000"/>
    <x v="15"/>
    <s v="2832"/>
    <s v=""/>
    <n v="-113246"/>
    <x v="22"/>
    <s v=""/>
    <s v=""/>
    <s v="FLJE00000056"/>
    <x v="1"/>
    <d v="2003-06-27T00:00:00"/>
    <s v="Yes"/>
  </r>
  <r>
    <x v="0"/>
    <s v="3000"/>
    <s v="FLJE00000056"/>
    <s v="CF00-00000-25MK-2832"/>
    <x v="0"/>
    <s v="00000"/>
    <x v="1"/>
    <s v="2832"/>
    <s v=""/>
    <n v="12544"/>
    <x v="23"/>
    <s v=""/>
    <s v=""/>
    <s v="FLJE00000056"/>
    <x v="1"/>
    <d v="2003-06-27T00:00:00"/>
    <s v="Yes"/>
  </r>
  <r>
    <x v="0"/>
    <s v="3000"/>
    <s v="FLJE00000056"/>
    <s v="CF00-00000-25RC-2832"/>
    <x v="0"/>
    <s v="00000"/>
    <x v="14"/>
    <s v="2832"/>
    <s v=""/>
    <n v="-25654"/>
    <x v="24"/>
    <s v=""/>
    <s v=""/>
    <s v="FLJE00000056"/>
    <x v="1"/>
    <d v="2003-06-27T00:00:00"/>
    <s v="Yes"/>
  </r>
  <r>
    <x v="0"/>
    <s v="3000"/>
    <s v="FLJE00000056"/>
    <s v="CF00-00000-25IA-2832"/>
    <x v="0"/>
    <s v="00000"/>
    <x v="6"/>
    <s v="2832"/>
    <s v=""/>
    <n v="-1859"/>
    <x v="25"/>
    <s v=""/>
    <s v=""/>
    <s v="FLJE00000056"/>
    <x v="1"/>
    <d v="2003-06-27T00:00:00"/>
    <s v="Yes"/>
  </r>
  <r>
    <x v="0"/>
    <s v="3000"/>
    <s v="FLJE00000056"/>
    <s v="CF00-00000-25EN-2832"/>
    <x v="0"/>
    <s v="00000"/>
    <x v="8"/>
    <s v="2832"/>
    <s v=""/>
    <n v="14241"/>
    <x v="26"/>
    <s v=""/>
    <s v=""/>
    <s v="FLJE00000056"/>
    <x v="1"/>
    <d v="2003-06-27T00:00:00"/>
    <s v="Yes"/>
  </r>
  <r>
    <x v="0"/>
    <s v="3000"/>
    <s v="FLJE00000056"/>
    <s v="CF00-00000-25DP-2822"/>
    <x v="0"/>
    <s v="00000"/>
    <x v="0"/>
    <s v="2822"/>
    <s v=""/>
    <n v="8844"/>
    <x v="27"/>
    <s v=""/>
    <s v=""/>
    <s v="FLJE00000056"/>
    <x v="1"/>
    <d v="2003-06-27T00:00:00"/>
    <s v="Yes"/>
  </r>
  <r>
    <x v="0"/>
    <s v="3000"/>
    <s v="FLJE00000056"/>
    <s v="CF00-00000-25BN-2832"/>
    <x v="0"/>
    <s v="00000"/>
    <x v="16"/>
    <s v="2832"/>
    <s v=""/>
    <n v="18760"/>
    <x v="28"/>
    <s v=""/>
    <s v=""/>
    <s v="FLJE00000056"/>
    <x v="1"/>
    <d v="2003-06-27T00:00:00"/>
    <s v="Yes"/>
  </r>
  <r>
    <x v="0"/>
    <s v="3000"/>
    <s v="FLJE00000056"/>
    <s v="CF00-00000-25UR-2831"/>
    <x v="0"/>
    <s v="00000"/>
    <x v="5"/>
    <s v="2831"/>
    <s v=""/>
    <n v="-95672"/>
    <x v="29"/>
    <s v=""/>
    <s v=""/>
    <s v="FLJE00000056"/>
    <x v="1"/>
    <d v="2003-06-27T00:00:00"/>
    <s v="Yes"/>
  </r>
  <r>
    <x v="0"/>
    <s v="3000"/>
    <s v="FLJE00000006"/>
    <s v="CF00-00000-25IT-2550"/>
    <x v="0"/>
    <s v="00000"/>
    <x v="11"/>
    <s v="2550"/>
    <s v=""/>
    <n v="4881"/>
    <x v="30"/>
    <s v=""/>
    <s v=""/>
    <s v="FLJE00000006"/>
    <x v="2"/>
    <d v="2003-06-27T00:00:00"/>
    <s v="Yes"/>
  </r>
  <r>
    <x v="0"/>
    <s v="3000"/>
    <s v="FLJE00000007"/>
    <s v="CF00-00000-25IT-2550"/>
    <x v="0"/>
    <s v="00000"/>
    <x v="11"/>
    <s v="2550"/>
    <s v=""/>
    <n v="1627"/>
    <x v="30"/>
    <s v=""/>
    <s v=""/>
    <s v="FLJE00000007"/>
    <x v="3"/>
    <d v="2003-06-27T00:00:00"/>
    <s v="Yes"/>
  </r>
  <r>
    <x v="0"/>
    <s v="3000"/>
    <s v="FLJE00000008"/>
    <s v="CF00-00000-25IT-2550"/>
    <x v="0"/>
    <s v="00000"/>
    <x v="11"/>
    <s v="2550"/>
    <s v=""/>
    <n v="1627"/>
    <x v="30"/>
    <s v=""/>
    <s v=""/>
    <s v="FLJE00000008"/>
    <x v="4"/>
    <d v="2003-06-27T00:00:00"/>
    <s v="Yes"/>
  </r>
  <r>
    <x v="0"/>
    <s v="3000"/>
    <s v="FLJE00000009"/>
    <s v="CF00-00000-25IT-2550"/>
    <x v="0"/>
    <s v="00000"/>
    <x v="11"/>
    <s v="2550"/>
    <s v=""/>
    <n v="1627"/>
    <x v="30"/>
    <s v=""/>
    <s v=""/>
    <s v="FLJE00000009"/>
    <x v="5"/>
    <d v="2003-06-27T00:00:00"/>
    <s v="Yes"/>
  </r>
  <r>
    <x v="0"/>
    <s v="3000"/>
    <s v="FLJE00000010"/>
    <s v="CF00-00000-25IT-2550"/>
    <x v="0"/>
    <s v="00000"/>
    <x v="11"/>
    <s v="2550"/>
    <s v=""/>
    <n v="1627"/>
    <x v="30"/>
    <s v=""/>
    <s v=""/>
    <s v="FLJE00000010"/>
    <x v="6"/>
    <d v="2003-06-27T00:00:00"/>
    <s v="Yes"/>
  </r>
  <r>
    <x v="0"/>
    <s v="3000"/>
    <s v="FLJE00000011"/>
    <s v="CF00-00000-25IT-2550"/>
    <x v="0"/>
    <s v="00000"/>
    <x v="11"/>
    <s v="2550"/>
    <s v=""/>
    <n v="1627"/>
    <x v="30"/>
    <s v=""/>
    <s v=""/>
    <s v="FLJE00000011"/>
    <x v="7"/>
    <d v="2003-06-27T00:00:00"/>
    <s v="Yes"/>
  </r>
  <r>
    <x v="0"/>
    <s v="3000"/>
    <s v="FLJE00000012"/>
    <s v="CF00-00000-25IT-2550"/>
    <x v="0"/>
    <s v="00000"/>
    <x v="11"/>
    <s v="2550"/>
    <s v=""/>
    <n v="1627"/>
    <x v="30"/>
    <s v=""/>
    <s v=""/>
    <s v="FLJE00000012"/>
    <x v="8"/>
    <d v="2003-06-27T00:00:00"/>
    <s v="Yes"/>
  </r>
  <r>
    <x v="0"/>
    <s v="3000"/>
    <s v="FLJE00000013"/>
    <s v="CF00-00000-25IT-2550"/>
    <x v="0"/>
    <s v="00000"/>
    <x v="11"/>
    <s v="2550"/>
    <s v=""/>
    <n v="1627"/>
    <x v="30"/>
    <s v=""/>
    <s v=""/>
    <s v="FLJE00000013"/>
    <x v="9"/>
    <d v="2003-06-27T00:00:00"/>
    <s v="Yes"/>
  </r>
  <r>
    <x v="0"/>
    <s v="3000"/>
    <s v="FLJE00000014"/>
    <s v="CF00-00000-25DP-2822"/>
    <x v="0"/>
    <s v="00000"/>
    <x v="0"/>
    <s v="2822"/>
    <s v=""/>
    <n v="-78102"/>
    <x v="31"/>
    <s v=""/>
    <s v=""/>
    <s v="FLJE00000014"/>
    <x v="10"/>
    <d v="2003-06-27T00:00:00"/>
    <s v="Yes"/>
  </r>
  <r>
    <x v="0"/>
    <s v="3000"/>
    <s v="FLJE00000014"/>
    <s v="CF00-00000-25IT-2550"/>
    <x v="0"/>
    <s v="00000"/>
    <x v="11"/>
    <s v="2550"/>
    <s v=""/>
    <n v="1627"/>
    <x v="30"/>
    <s v=""/>
    <s v=""/>
    <s v="FLJE00000014"/>
    <x v="10"/>
    <d v="2003-06-27T00:00:00"/>
    <s v="Yes"/>
  </r>
  <r>
    <x v="0"/>
    <s v="3000"/>
    <s v="FLJE00000028"/>
    <s v="CF00-00000-25PG-2831"/>
    <x v="0"/>
    <s v="00000"/>
    <x v="3"/>
    <s v="2831"/>
    <s v=""/>
    <n v="648664"/>
    <x v="32"/>
    <s v=""/>
    <s v=""/>
    <s v="FLJE00000028"/>
    <x v="11"/>
    <d v="2003-06-27T00:00:00"/>
    <s v="Yes"/>
  </r>
  <r>
    <x v="0"/>
    <s v="3000"/>
    <s v="FLJE00000028"/>
    <s v="CF00-00000-25TC-2832"/>
    <x v="0"/>
    <s v="00000"/>
    <x v="15"/>
    <s v="2832"/>
    <s v=""/>
    <n v="52938"/>
    <x v="33"/>
    <s v=""/>
    <s v=""/>
    <s v="FLJE00000028"/>
    <x v="11"/>
    <d v="2003-06-27T00:00:00"/>
    <s v="Yes"/>
  </r>
  <r>
    <x v="0"/>
    <s v="3000"/>
    <s v="FLJE00000028"/>
    <s v="CF00-00000-25IT-2550"/>
    <x v="0"/>
    <s v="00000"/>
    <x v="11"/>
    <s v="2550"/>
    <s v=""/>
    <n v="1627"/>
    <x v="30"/>
    <s v=""/>
    <s v=""/>
    <s v="FLJE00000028"/>
    <x v="11"/>
    <d v="2003-06-27T00:00:00"/>
    <s v="Yes"/>
  </r>
  <r>
    <x v="0"/>
    <s v="3000"/>
    <s v="FLJE00000028"/>
    <s v="CF00-00000-25EN-2832"/>
    <x v="0"/>
    <s v="00000"/>
    <x v="8"/>
    <s v="2832"/>
    <s v=""/>
    <n v="147821"/>
    <x v="34"/>
    <s v=""/>
    <s v=""/>
    <s v="FLJE00000028"/>
    <x v="11"/>
    <d v="2003-06-27T00:00:00"/>
    <s v="Yes"/>
  </r>
  <r>
    <x v="0"/>
    <s v="3000"/>
    <s v="FLJE00000028"/>
    <s v="CF00-00000-25UR-2831"/>
    <x v="0"/>
    <s v="00000"/>
    <x v="5"/>
    <s v="2831"/>
    <s v=""/>
    <n v="63354"/>
    <x v="35"/>
    <s v=""/>
    <s v=""/>
    <s v="FLJE00000028"/>
    <x v="11"/>
    <d v="2003-06-27T00:00:00"/>
    <s v="Yes"/>
  </r>
  <r>
    <x v="0"/>
    <s v="3000"/>
    <s v="FLJE00000028"/>
    <s v="CF00-00000-25PR-2832"/>
    <x v="0"/>
    <s v="00000"/>
    <x v="12"/>
    <s v="2832"/>
    <s v=""/>
    <n v="-265"/>
    <x v="36"/>
    <s v=""/>
    <s v=""/>
    <s v="FLJE00000028"/>
    <x v="11"/>
    <d v="2003-06-27T00:00:00"/>
    <s v="Yes"/>
  </r>
  <r>
    <x v="0"/>
    <s v="3000"/>
    <s v="FLJE00000028"/>
    <s v="CF00-00000-25FR-2831"/>
    <x v="0"/>
    <s v="00000"/>
    <x v="10"/>
    <s v="2831"/>
    <s v=""/>
    <n v="-184736"/>
    <x v="37"/>
    <s v=""/>
    <s v=""/>
    <s v="FLJE00000028"/>
    <x v="11"/>
    <d v="2003-06-27T00:00:00"/>
    <s v="Yes"/>
  </r>
  <r>
    <x v="0"/>
    <s v="3000"/>
    <s v="FLJE00000028"/>
    <s v="CF00-00000-25DP-2822"/>
    <x v="0"/>
    <s v="00000"/>
    <x v="0"/>
    <s v="2822"/>
    <s v=""/>
    <n v="-382103"/>
    <x v="31"/>
    <s v=""/>
    <s v=""/>
    <s v="FLJE00000028"/>
    <x v="11"/>
    <d v="2003-06-27T00:00:00"/>
    <s v="Yes"/>
  </r>
  <r>
    <x v="0"/>
    <s v="3000"/>
    <s v="FLJE00000028"/>
    <s v="CF00-00000-25BD-2831"/>
    <x v="0"/>
    <s v="00000"/>
    <x v="7"/>
    <s v="2831"/>
    <s v=""/>
    <n v="8461"/>
    <x v="38"/>
    <s v=""/>
    <s v=""/>
    <s v="FLJE00000028"/>
    <x v="11"/>
    <d v="2003-06-27T00:00:00"/>
    <s v="Yes"/>
  </r>
  <r>
    <x v="0"/>
    <s v="3000"/>
    <s v="FLJE00000028"/>
    <s v="CF00-00000-25BN-2832"/>
    <x v="0"/>
    <s v="00000"/>
    <x v="16"/>
    <s v="2832"/>
    <s v=""/>
    <n v="4579"/>
    <x v="39"/>
    <s v=""/>
    <s v=""/>
    <s v="FLJE00000028"/>
    <x v="11"/>
    <d v="2003-06-27T00:00:00"/>
    <s v="Yes"/>
  </r>
  <r>
    <x v="0"/>
    <s v="3000"/>
    <s v="FLJE00000028"/>
    <s v="CF00-00000-25CN-2831"/>
    <x v="0"/>
    <s v="00000"/>
    <x v="2"/>
    <s v="2831"/>
    <s v=""/>
    <n v="26444"/>
    <x v="40"/>
    <s v=""/>
    <s v=""/>
    <s v="FLJE00000028"/>
    <x v="11"/>
    <d v="2003-06-27T00:00:00"/>
    <s v="Yes"/>
  </r>
  <r>
    <x v="0"/>
    <s v="3000"/>
    <s v="FLJE00000028"/>
    <s v="CF00-00000-25RC-2832"/>
    <x v="0"/>
    <s v="00000"/>
    <x v="14"/>
    <s v="2832"/>
    <s v=""/>
    <n v="25654"/>
    <x v="41"/>
    <s v=""/>
    <s v=""/>
    <s v="FLJE00000028"/>
    <x v="11"/>
    <d v="2003-06-27T00:00:00"/>
    <s v="Yes"/>
  </r>
  <r>
    <x v="0"/>
    <s v="3000"/>
    <s v="FLJE00000028"/>
    <s v="CF00-00000-25IA-2832"/>
    <x v="0"/>
    <s v="00000"/>
    <x v="6"/>
    <s v="2832"/>
    <s v=""/>
    <n v="-1859"/>
    <x v="42"/>
    <s v=""/>
    <s v=""/>
    <s v="FLJE00000028"/>
    <x v="11"/>
    <d v="2003-06-27T00:00:00"/>
    <s v="Yes"/>
  </r>
  <r>
    <x v="0"/>
    <s v="3000"/>
    <s v="FLJE00000029"/>
    <s v="CF00-00000-25IT-2550"/>
    <x v="0"/>
    <s v="00000"/>
    <x v="11"/>
    <s v="2550"/>
    <s v=""/>
    <n v="1627"/>
    <x v="30"/>
    <s v=""/>
    <s v=""/>
    <s v="FLJE00000029"/>
    <x v="12"/>
    <d v="2003-06-27T00:00:00"/>
    <s v="Yes"/>
  </r>
  <r>
    <x v="0"/>
    <s v="3000"/>
    <s v="FLJE00000031"/>
    <s v="CF00-00000-25IT-2550"/>
    <x v="0"/>
    <s v="00000"/>
    <x v="11"/>
    <s v="2550"/>
    <s v=""/>
    <n v="1627"/>
    <x v="30"/>
    <s v=""/>
    <s v=""/>
    <s v="FLJE00000031"/>
    <x v="13"/>
    <d v="2003-06-27T00:00:00"/>
    <s v="Yes"/>
  </r>
  <r>
    <x v="0"/>
    <s v="3000"/>
    <s v="FLJE00000424"/>
    <s v="CF00-00000-25IT-2550"/>
    <x v="0"/>
    <s v="00000"/>
    <x v="11"/>
    <s v="2550"/>
    <s v=""/>
    <n v="1627"/>
    <x v="21"/>
    <s v=""/>
    <s v=""/>
    <s v="FLJE00000424"/>
    <x v="14"/>
    <d v="2003-08-15T00:00:00"/>
    <s v="Yes"/>
  </r>
  <r>
    <x v="0"/>
    <s v="3000"/>
    <s v="FLJE00000427"/>
    <s v="CF00-00000-25PG-2831"/>
    <x v="0"/>
    <s v="00000"/>
    <x v="3"/>
    <s v="2831"/>
    <s v=""/>
    <n v="-233463"/>
    <x v="19"/>
    <s v=""/>
    <s v=""/>
    <s v="FLJE00000427"/>
    <x v="15"/>
    <d v="2003-08-15T00:00:00"/>
    <s v="Yes"/>
  </r>
  <r>
    <x v="0"/>
    <s v="3000"/>
    <s v="FLJE00000427"/>
    <s v="CF00-00000-25IT-2550"/>
    <x v="0"/>
    <s v="00000"/>
    <x v="11"/>
    <s v="2550"/>
    <s v=""/>
    <n v="1627"/>
    <x v="21"/>
    <s v=""/>
    <s v=""/>
    <s v="FLJE00000427"/>
    <x v="15"/>
    <d v="2003-08-15T00:00:00"/>
    <s v="Yes"/>
  </r>
  <r>
    <x v="0"/>
    <s v="3000"/>
    <s v="FLJE00000428"/>
    <s v="CF00-00000-25IT-2550"/>
    <x v="0"/>
    <s v="00000"/>
    <x v="11"/>
    <s v="2550"/>
    <s v=""/>
    <n v="1627"/>
    <x v="21"/>
    <s v=""/>
    <s v=""/>
    <s v="FLJE00000428"/>
    <x v="16"/>
    <d v="2003-08-15T00:00:00"/>
    <s v="Yes"/>
  </r>
  <r>
    <x v="0"/>
    <s v="3000"/>
    <s v="FLJE00000429"/>
    <s v="CF00-00000-25IT-2550"/>
    <x v="0"/>
    <s v="00000"/>
    <x v="11"/>
    <s v="2550"/>
    <s v=""/>
    <n v="1627"/>
    <x v="21"/>
    <s v=""/>
    <s v=""/>
    <s v="FLJE00000429"/>
    <x v="17"/>
    <d v="2003-08-15T00:00:00"/>
    <s v="Yes"/>
  </r>
  <r>
    <x v="1"/>
    <s v="3000"/>
    <s v="FLJE00000204"/>
    <s v="CF00-00000-25IT-2550"/>
    <x v="0"/>
    <s v="00000"/>
    <x v="11"/>
    <s v="2550"/>
    <s v=""/>
    <n v="1627"/>
    <x v="43"/>
    <s v=""/>
    <s v=""/>
    <s v="ITC_AMORT"/>
    <x v="18"/>
    <d v="2003-08-01T00:00:00"/>
    <s v="Yes"/>
  </r>
  <r>
    <x v="1"/>
    <s v="3000"/>
    <s v="FLJE00000590"/>
    <s v="CF00-00000-25IT-2550"/>
    <x v="0"/>
    <s v="00000"/>
    <x v="11"/>
    <s v="2550"/>
    <s v=""/>
    <n v="1627"/>
    <x v="43"/>
    <s v=""/>
    <s v=""/>
    <s v="ITC_AMORT"/>
    <x v="19"/>
    <d v="2003-09-02T00:00:00"/>
    <s v="Yes"/>
  </r>
  <r>
    <x v="1"/>
    <s v="3000"/>
    <s v="FLJE00000916"/>
    <s v="CF00-00000-25IT-2550"/>
    <x v="0"/>
    <s v="00000"/>
    <x v="11"/>
    <s v="2550"/>
    <s v=""/>
    <n v="1627"/>
    <x v="43"/>
    <s v=""/>
    <s v=""/>
    <s v="ITC_AMORT"/>
    <x v="20"/>
    <d v="2003-10-01T00:00:00"/>
    <s v="Yes"/>
  </r>
  <r>
    <x v="2"/>
    <s v="3000"/>
    <s v="FLJE00001456"/>
    <s v="CF00-00000-25DP-2822"/>
    <x v="0"/>
    <s v="00000"/>
    <x v="0"/>
    <s v="2822"/>
    <s v=""/>
    <n v="-9615"/>
    <x v="44"/>
    <s v=""/>
    <s v=""/>
    <s v="FLJE00001456"/>
    <x v="21"/>
    <d v="2003-11-12T00:00:00"/>
    <s v="Yes"/>
  </r>
  <r>
    <x v="2"/>
    <s v="3000"/>
    <s v="FLJE00001456"/>
    <s v="CF00-00000-25DP-2822"/>
    <x v="0"/>
    <s v="00000"/>
    <x v="0"/>
    <s v="2822"/>
    <s v=""/>
    <n v="-1646"/>
    <x v="45"/>
    <s v=""/>
    <s v=""/>
    <s v="FLJE00001456"/>
    <x v="21"/>
    <d v="2003-11-12T00:00:00"/>
    <s v="Yes"/>
  </r>
  <r>
    <x v="1"/>
    <s v="3000"/>
    <s v="FLJE00001230"/>
    <s v="CF00-00000-25IT-2550"/>
    <x v="0"/>
    <s v="00000"/>
    <x v="11"/>
    <s v="2550"/>
    <s v=""/>
    <n v="1627"/>
    <x v="43"/>
    <s v=""/>
    <s v=""/>
    <s v="ITC_AMORT"/>
    <x v="21"/>
    <d v="2003-11-03T00:00:00"/>
    <s v="Yes"/>
  </r>
  <r>
    <x v="1"/>
    <s v="3000"/>
    <s v="FLJE00001613"/>
    <s v="CF00-00000-25IT-2550"/>
    <x v="0"/>
    <s v="00000"/>
    <x v="11"/>
    <s v="2550"/>
    <s v=""/>
    <n v="1627"/>
    <x v="43"/>
    <s v=""/>
    <s v=""/>
    <s v="ITC_AMORT"/>
    <x v="22"/>
    <d v="2003-12-01T00:00:00"/>
    <s v="Yes"/>
  </r>
  <r>
    <x v="3"/>
    <s v="3000"/>
    <s v="FLJE00002224"/>
    <s v="CF00-00000-25RC-2832"/>
    <x v="0"/>
    <s v="00000"/>
    <x v="14"/>
    <s v="2832"/>
    <s v=""/>
    <n v="25654"/>
    <x v="46"/>
    <s v=""/>
    <s v=""/>
    <s v="FLJE00002224"/>
    <x v="23"/>
    <d v="2004-01-20T00:00:00"/>
    <s v="Yes"/>
  </r>
  <r>
    <x v="3"/>
    <s v="3000"/>
    <s v="FLJE00002263"/>
    <s v="CF00-00000-25BN-2832"/>
    <x v="0"/>
    <s v="00000"/>
    <x v="16"/>
    <s v="2832"/>
    <s v=""/>
    <n v="38470"/>
    <x v="47"/>
    <s v=""/>
    <s v=""/>
    <s v="FLJE00002263"/>
    <x v="23"/>
    <d v="2004-01-27T00:00:00"/>
    <s v="Yes"/>
  </r>
  <r>
    <x v="3"/>
    <s v="3000"/>
    <s v="FLJE00002263"/>
    <s v="CF00-00000-25IA-2832"/>
    <x v="0"/>
    <s v="00000"/>
    <x v="6"/>
    <s v="2832"/>
    <s v=""/>
    <n v="-1859"/>
    <x v="48"/>
    <s v=""/>
    <s v=""/>
    <s v="FLJE00002263"/>
    <x v="23"/>
    <d v="2004-01-27T00:00:00"/>
    <s v="Yes"/>
  </r>
  <r>
    <x v="3"/>
    <s v="3000"/>
    <s v="FLJE00002262"/>
    <s v="CF00-00000-25BD-2831"/>
    <x v="0"/>
    <s v="00000"/>
    <x v="7"/>
    <s v="2831"/>
    <s v=""/>
    <n v="4566"/>
    <x v="49"/>
    <s v=""/>
    <s v=""/>
    <s v="FLJE00002262"/>
    <x v="23"/>
    <d v="2004-01-27T00:00:00"/>
    <s v="Yes"/>
  </r>
  <r>
    <x v="3"/>
    <s v="3000"/>
    <s v="FLJE00002262"/>
    <s v="CF00-00000-25PG-2831"/>
    <x v="0"/>
    <s v="00000"/>
    <x v="3"/>
    <s v="2831"/>
    <s v=""/>
    <n v="-24279"/>
    <x v="49"/>
    <s v=""/>
    <s v=""/>
    <s v="FLJE00002262"/>
    <x v="23"/>
    <d v="2004-01-27T00:00:00"/>
    <s v="Yes"/>
  </r>
  <r>
    <x v="3"/>
    <s v="3000"/>
    <s v="FLJE00002262"/>
    <s v="CF00-00000-25PR-2832"/>
    <x v="0"/>
    <s v="00000"/>
    <x v="12"/>
    <s v="2832"/>
    <s v=""/>
    <n v="-1216"/>
    <x v="49"/>
    <s v=""/>
    <s v=""/>
    <s v="FLJE00002262"/>
    <x v="23"/>
    <d v="2004-01-27T00:00:00"/>
    <s v="Yes"/>
  </r>
  <r>
    <x v="3"/>
    <s v="3000"/>
    <s v="FLJE00002262"/>
    <s v="CF00-00000-25RC-2832"/>
    <x v="0"/>
    <s v="00000"/>
    <x v="14"/>
    <s v="2832"/>
    <s v=""/>
    <n v="-67035"/>
    <x v="49"/>
    <s v=""/>
    <s v=""/>
    <s v="FLJE00002262"/>
    <x v="23"/>
    <d v="2004-01-27T00:00:00"/>
    <s v="Yes"/>
  </r>
  <r>
    <x v="3"/>
    <s v="3000"/>
    <s v="FLJE00002262"/>
    <s v="CF00-00000-25BN-2832"/>
    <x v="0"/>
    <s v="00000"/>
    <x v="16"/>
    <s v="2832"/>
    <s v=""/>
    <n v="-40013"/>
    <x v="49"/>
    <s v=""/>
    <s v=""/>
    <s v="FLJE00002262"/>
    <x v="23"/>
    <d v="2004-01-27T00:00:00"/>
    <s v="Yes"/>
  </r>
  <r>
    <x v="3"/>
    <s v="3000"/>
    <s v="FLJE00002262"/>
    <s v="CF00-00000-25IA-2832"/>
    <x v="0"/>
    <s v="00000"/>
    <x v="6"/>
    <s v="2832"/>
    <s v=""/>
    <n v="1858"/>
    <x v="49"/>
    <s v=""/>
    <s v=""/>
    <s v="FLJE00002262"/>
    <x v="23"/>
    <d v="2004-01-27T00:00:00"/>
    <s v="Yes"/>
  </r>
  <r>
    <x v="3"/>
    <s v="3000"/>
    <s v="FLJE00002262"/>
    <s v="CF00-00000-25EN-2832"/>
    <x v="0"/>
    <s v="00000"/>
    <x v="8"/>
    <s v="2832"/>
    <s v=""/>
    <n v="73141"/>
    <x v="49"/>
    <s v=""/>
    <s v=""/>
    <s v="FLJE00002262"/>
    <x v="23"/>
    <d v="2004-01-27T00:00:00"/>
    <s v="Yes"/>
  </r>
  <r>
    <x v="3"/>
    <s v="3000"/>
    <s v="FLJE00002262"/>
    <s v="CF00-00000-25FR-2831"/>
    <x v="0"/>
    <s v="00000"/>
    <x v="10"/>
    <s v="2831"/>
    <s v=""/>
    <n v="5124"/>
    <x v="49"/>
    <s v=""/>
    <s v=""/>
    <s v="FLJE00002262"/>
    <x v="23"/>
    <d v="2004-01-27T00:00:00"/>
    <s v="Yes"/>
  </r>
  <r>
    <x v="3"/>
    <s v="3000"/>
    <s v="FLJE00002262"/>
    <s v="CF00-00000-25TC-2832"/>
    <x v="0"/>
    <s v="00000"/>
    <x v="15"/>
    <s v="2832"/>
    <s v=""/>
    <n v="-63589"/>
    <x v="49"/>
    <s v=""/>
    <s v=""/>
    <s v="FLJE00002262"/>
    <x v="23"/>
    <d v="2004-01-27T00:00:00"/>
    <s v="Yes"/>
  </r>
  <r>
    <x v="3"/>
    <s v="3000"/>
    <s v="FLJE00002262"/>
    <s v="CF00-00000-25UR-2831"/>
    <x v="0"/>
    <s v="00000"/>
    <x v="5"/>
    <s v="2831"/>
    <s v=""/>
    <n v="28056"/>
    <x v="49"/>
    <s v=""/>
    <s v=""/>
    <s v="FLJE00002262"/>
    <x v="23"/>
    <d v="2004-01-27T00:00:00"/>
    <s v="Yes"/>
  </r>
  <r>
    <x v="3"/>
    <s v="3000"/>
    <s v="FLJE00002262"/>
    <s v="CF00-00000-25CN-2831"/>
    <x v="0"/>
    <s v="00000"/>
    <x v="2"/>
    <s v="2831"/>
    <s v=""/>
    <n v="-66684"/>
    <x v="49"/>
    <s v=""/>
    <s v=""/>
    <s v="FLJE00002262"/>
    <x v="23"/>
    <d v="2004-01-27T00:00:00"/>
    <s v="Yes"/>
  </r>
  <r>
    <x v="3"/>
    <s v="3000"/>
    <s v="FLJE00002262"/>
    <s v="CF00-00000-25DP-2822"/>
    <x v="0"/>
    <s v="00000"/>
    <x v="0"/>
    <s v="2822"/>
    <s v=""/>
    <n v="122242"/>
    <x v="49"/>
    <s v=""/>
    <s v=""/>
    <s v="FLJE00002262"/>
    <x v="23"/>
    <d v="2004-01-27T00:00:00"/>
    <s v="Yes"/>
  </r>
  <r>
    <x v="3"/>
    <s v="3000"/>
    <s v="FLJE00002224"/>
    <s v="CF00-00000-25FR-2831"/>
    <x v="0"/>
    <s v="00000"/>
    <x v="10"/>
    <s v="2831"/>
    <s v=""/>
    <n v="-5122"/>
    <x v="50"/>
    <s v=""/>
    <s v=""/>
    <s v="FLJE00002224"/>
    <x v="23"/>
    <d v="2004-01-20T00:00:00"/>
    <s v="Yes"/>
  </r>
  <r>
    <x v="3"/>
    <s v="3000"/>
    <s v="FLJE00002224"/>
    <s v="CF00-00000-25DP-2822"/>
    <x v="0"/>
    <s v="00000"/>
    <x v="0"/>
    <s v="2822"/>
    <s v=""/>
    <n v="-14940"/>
    <x v="51"/>
    <s v=""/>
    <s v=""/>
    <s v="FLJE00002224"/>
    <x v="23"/>
    <d v="2004-01-20T00:00:00"/>
    <s v="Yes"/>
  </r>
  <r>
    <x v="3"/>
    <s v="3000"/>
    <s v="FLJE00002504"/>
    <s v="CF00-00000-25EN-2832"/>
    <x v="0"/>
    <s v="00000"/>
    <x v="8"/>
    <s v="2832"/>
    <s v=""/>
    <n v="-4339"/>
    <x v="52"/>
    <s v=""/>
    <s v=""/>
    <s v="FLJE00002504"/>
    <x v="23"/>
    <d v="2004-02-13T00:00:00"/>
    <s v="Yes"/>
  </r>
  <r>
    <x v="3"/>
    <s v="3000"/>
    <s v="FLJE00002504"/>
    <s v="CF00-00000-25BD-2831"/>
    <x v="0"/>
    <s v="00000"/>
    <x v="7"/>
    <s v="2831"/>
    <s v=""/>
    <n v="8855"/>
    <x v="53"/>
    <s v=""/>
    <s v=""/>
    <s v="FLJE00002504"/>
    <x v="23"/>
    <d v="2004-02-13T00:00:00"/>
    <s v="Yes"/>
  </r>
  <r>
    <x v="3"/>
    <s v="3000"/>
    <s v="FLJE00002504"/>
    <s v="CF00-00000-25PG-2831"/>
    <x v="0"/>
    <s v="00000"/>
    <x v="3"/>
    <s v="2831"/>
    <s v=""/>
    <n v="-8938"/>
    <x v="54"/>
    <s v=""/>
    <s v=""/>
    <s v="FLJE00002504"/>
    <x v="23"/>
    <d v="2004-02-13T00:00:00"/>
    <s v="Yes"/>
  </r>
  <r>
    <x v="3"/>
    <s v="3000"/>
    <s v="FLJE00002504"/>
    <s v="CF00-00000-25BN-2832"/>
    <x v="0"/>
    <s v="00000"/>
    <x v="16"/>
    <s v="2832"/>
    <s v=""/>
    <n v="6181"/>
    <x v="55"/>
    <s v=""/>
    <s v=""/>
    <s v="FLJE00002504"/>
    <x v="23"/>
    <d v="2004-02-13T00:00:00"/>
    <s v="Yes"/>
  </r>
  <r>
    <x v="3"/>
    <s v="3000"/>
    <s v="FLJE00002504"/>
    <s v="CF00-00000-25UR-2831"/>
    <x v="0"/>
    <s v="00000"/>
    <x v="5"/>
    <s v="2831"/>
    <s v=""/>
    <n v="25538"/>
    <x v="56"/>
    <s v=""/>
    <s v=""/>
    <s v="FLJE00002504"/>
    <x v="23"/>
    <d v="2004-02-13T00:00:00"/>
    <s v="Yes"/>
  </r>
  <r>
    <x v="3"/>
    <s v="3000"/>
    <s v="FLJE00002652"/>
    <s v="CF00-00000-25UR-2831"/>
    <x v="0"/>
    <s v="00000"/>
    <x v="5"/>
    <s v="2831"/>
    <s v=""/>
    <n v="-139102"/>
    <x v="57"/>
    <s v=""/>
    <s v=""/>
    <s v="FLJE00002652"/>
    <x v="23"/>
    <d v="2004-03-03T00:00:00"/>
    <s v="Yes"/>
  </r>
  <r>
    <x v="3"/>
    <s v="3000"/>
    <s v="FLJE00002224"/>
    <s v="CF00-00000-25UR-2831"/>
    <x v="0"/>
    <s v="00000"/>
    <x v="5"/>
    <s v="2831"/>
    <s v=""/>
    <n v="-28056"/>
    <x v="58"/>
    <s v=""/>
    <s v=""/>
    <s v="FLJE00002224"/>
    <x v="23"/>
    <d v="2004-01-20T00:00:00"/>
    <s v="Yes"/>
  </r>
  <r>
    <x v="3"/>
    <s v="3000"/>
    <s v="FLJE00002278"/>
    <s v="CF00-00000-25DP-2829"/>
    <x v="0"/>
    <s v="00000"/>
    <x v="0"/>
    <s v="2829"/>
    <s v=""/>
    <n v="4004"/>
    <x v="59"/>
    <s v=""/>
    <s v=""/>
    <s v="FLJE00002278"/>
    <x v="23"/>
    <d v="2004-01-28T00:00:00"/>
    <s v="Yes"/>
  </r>
  <r>
    <x v="3"/>
    <s v="3000"/>
    <s v="FLJE00002263"/>
    <s v="CF00-00000-25CN-2831"/>
    <x v="0"/>
    <s v="00000"/>
    <x v="2"/>
    <s v="2831"/>
    <s v=""/>
    <n v="66684"/>
    <x v="60"/>
    <s v=""/>
    <s v=""/>
    <s v="FLJE00002263"/>
    <x v="23"/>
    <d v="2004-01-27T00:00:00"/>
    <s v="Yes"/>
  </r>
  <r>
    <x v="3"/>
    <s v="3000"/>
    <s v="FLJE00002278"/>
    <s v="CF00-00000-25DP-2829"/>
    <x v="0"/>
    <s v="00000"/>
    <x v="0"/>
    <s v="2829"/>
    <s v=""/>
    <n v="4004"/>
    <x v="61"/>
    <s v=""/>
    <s v=""/>
    <s v="FLJE00002278"/>
    <x v="23"/>
    <d v="2004-01-28T00:00:00"/>
    <s v="Yes"/>
  </r>
  <r>
    <x v="3"/>
    <s v="3000"/>
    <s v="FLJE00002263"/>
    <s v="CF00-00000-25TC-2832"/>
    <x v="0"/>
    <s v="00000"/>
    <x v="15"/>
    <s v="2832"/>
    <s v=""/>
    <n v="60311"/>
    <x v="62"/>
    <s v=""/>
    <s v=""/>
    <s v="FLJE00002263"/>
    <x v="23"/>
    <d v="2004-01-27T00:00:00"/>
    <s v="Yes"/>
  </r>
  <r>
    <x v="3"/>
    <s v="3000"/>
    <s v="FLJE00002278"/>
    <s v="CF00-00000-25DP-2829"/>
    <x v="0"/>
    <s v="00000"/>
    <x v="0"/>
    <s v="2829"/>
    <s v=""/>
    <n v="4004"/>
    <x v="63"/>
    <s v=""/>
    <s v=""/>
    <s v="FLJE00002278"/>
    <x v="23"/>
    <d v="2004-01-28T00:00:00"/>
    <s v="Yes"/>
  </r>
  <r>
    <x v="3"/>
    <s v="3000"/>
    <s v="FLJE00002224"/>
    <s v="CF00-00000-25BN-2832"/>
    <x v="0"/>
    <s v="00000"/>
    <x v="16"/>
    <s v="2832"/>
    <s v=""/>
    <n v="40013"/>
    <x v="47"/>
    <s v=""/>
    <s v=""/>
    <s v="FLJE00002224"/>
    <x v="23"/>
    <d v="2004-01-20T00:00:00"/>
    <s v="Yes"/>
  </r>
  <r>
    <x v="3"/>
    <s v="3000"/>
    <s v="FLJE00002224"/>
    <s v="CF00-00000-25DP-2822"/>
    <x v="0"/>
    <s v="00000"/>
    <x v="0"/>
    <s v="2822"/>
    <s v=""/>
    <n v="-32062"/>
    <x v="64"/>
    <s v=""/>
    <s v=""/>
    <s v="FLJE00002224"/>
    <x v="23"/>
    <d v="2004-01-20T00:00:00"/>
    <s v="Yes"/>
  </r>
  <r>
    <x v="3"/>
    <s v="3000"/>
    <s v="FLJE00002263"/>
    <s v="CF00-00000-25DP-2822"/>
    <x v="0"/>
    <s v="00000"/>
    <x v="0"/>
    <s v="2822"/>
    <s v=""/>
    <n v="-432650"/>
    <x v="65"/>
    <s v=""/>
    <s v=""/>
    <s v="FLJE00002263"/>
    <x v="23"/>
    <d v="2004-01-27T00:00:00"/>
    <s v="Yes"/>
  </r>
  <r>
    <x v="3"/>
    <s v="3000"/>
    <s v="FLJE00002263"/>
    <s v="CF00-00000-25DP-2822"/>
    <x v="0"/>
    <s v="00000"/>
    <x v="0"/>
    <s v="2822"/>
    <s v=""/>
    <n v="9997"/>
    <x v="66"/>
    <s v=""/>
    <s v=""/>
    <s v="FLJE00002263"/>
    <x v="23"/>
    <d v="2004-01-27T00:00:00"/>
    <s v="Yes"/>
  </r>
  <r>
    <x v="3"/>
    <s v="3000"/>
    <s v="FLJE00002263"/>
    <s v="CF00-00000-25EN-2832"/>
    <x v="0"/>
    <s v="00000"/>
    <x v="8"/>
    <s v="2832"/>
    <s v=""/>
    <n v="-21148"/>
    <x v="67"/>
    <s v=""/>
    <s v=""/>
    <s v="FLJE00002263"/>
    <x v="23"/>
    <d v="2004-01-27T00:00:00"/>
    <s v="Yes"/>
  </r>
  <r>
    <x v="3"/>
    <s v="3000"/>
    <s v="FLJE00002278"/>
    <s v="CF00-00000-25BD-2831"/>
    <x v="0"/>
    <s v="00000"/>
    <x v="7"/>
    <s v="2831"/>
    <s v=""/>
    <n v="-263"/>
    <x v="68"/>
    <s v=""/>
    <s v=""/>
    <s v="FLJE00002278"/>
    <x v="23"/>
    <d v="2004-01-28T00:00:00"/>
    <s v="Yes"/>
  </r>
  <r>
    <x v="3"/>
    <s v="3000"/>
    <s v="FLJE00002278"/>
    <s v="CF00-00000-25RC-2832"/>
    <x v="0"/>
    <s v="00000"/>
    <x v="14"/>
    <s v="2832"/>
    <s v=""/>
    <n v="41381"/>
    <x v="68"/>
    <s v=""/>
    <s v=""/>
    <s v="FLJE00002278"/>
    <x v="23"/>
    <d v="2004-01-28T00:00:00"/>
    <s v="Yes"/>
  </r>
  <r>
    <x v="3"/>
    <s v="3000"/>
    <s v="FLJE00002278"/>
    <s v="CF00-00000-25EN-2832"/>
    <x v="0"/>
    <s v="00000"/>
    <x v="8"/>
    <s v="2832"/>
    <s v=""/>
    <n v="-51993"/>
    <x v="68"/>
    <s v=""/>
    <s v=""/>
    <s v="FLJE00002278"/>
    <x v="23"/>
    <d v="2004-01-28T00:00:00"/>
    <s v="Yes"/>
  </r>
  <r>
    <x v="3"/>
    <s v="3000"/>
    <s v="FLJE00002278"/>
    <s v="CF00-00000-25FR-2831"/>
    <x v="0"/>
    <s v="00000"/>
    <x v="10"/>
    <s v="2831"/>
    <s v=""/>
    <n v="-2"/>
    <x v="68"/>
    <s v=""/>
    <s v=""/>
    <s v="FLJE00002278"/>
    <x v="23"/>
    <d v="2004-01-28T00:00:00"/>
    <s v="Yes"/>
  </r>
  <r>
    <x v="3"/>
    <s v="3000"/>
    <s v="FLJE00002278"/>
    <s v="CF00-00000-25IA-2832"/>
    <x v="0"/>
    <s v="00000"/>
    <x v="6"/>
    <s v="2832"/>
    <s v=""/>
    <n v="1"/>
    <x v="68"/>
    <s v=""/>
    <s v=""/>
    <s v="FLJE00002278"/>
    <x v="23"/>
    <d v="2004-01-28T00:00:00"/>
    <s v="Yes"/>
  </r>
  <r>
    <x v="3"/>
    <s v="3000"/>
    <s v="FLJE00002224"/>
    <s v="CF00-00000-25DP-2822"/>
    <x v="0"/>
    <s v="00000"/>
    <x v="0"/>
    <s v="2822"/>
    <s v=""/>
    <n v="9997"/>
    <x v="66"/>
    <s v=""/>
    <s v=""/>
    <s v="FLJE00002224"/>
    <x v="23"/>
    <d v="2004-01-20T00:00:00"/>
    <s v="Yes"/>
  </r>
  <r>
    <x v="3"/>
    <s v="3000"/>
    <s v="FLJE00002224"/>
    <s v="CF00-00000-25PR-2832"/>
    <x v="0"/>
    <s v="00000"/>
    <x v="12"/>
    <s v="2832"/>
    <s v=""/>
    <n v="1216"/>
    <x v="69"/>
    <s v=""/>
    <s v=""/>
    <s v="FLJE00002224"/>
    <x v="23"/>
    <d v="2004-01-20T00:00:00"/>
    <s v="Yes"/>
  </r>
  <r>
    <x v="3"/>
    <s v="3000"/>
    <s v="FLJE00002263"/>
    <s v="CF00-00000-25BD-2831"/>
    <x v="0"/>
    <s v="00000"/>
    <x v="7"/>
    <s v="2831"/>
    <s v=""/>
    <n v="-4303"/>
    <x v="70"/>
    <s v=""/>
    <s v=""/>
    <s v="FLJE00002263"/>
    <x v="23"/>
    <d v="2004-01-27T00:00:00"/>
    <s v="Yes"/>
  </r>
  <r>
    <x v="3"/>
    <s v="3000"/>
    <s v="FLJE00002263"/>
    <s v="CF00-00000-25PR-2832"/>
    <x v="0"/>
    <s v="00000"/>
    <x v="12"/>
    <s v="2832"/>
    <s v=""/>
    <n v="1216"/>
    <x v="69"/>
    <s v=""/>
    <s v=""/>
    <s v="FLJE00002263"/>
    <x v="23"/>
    <d v="2004-01-27T00:00:00"/>
    <s v="Yes"/>
  </r>
  <r>
    <x v="1"/>
    <s v="3000"/>
    <s v="FLJE00001949"/>
    <s v="CF00-00000-25IT-2550"/>
    <x v="0"/>
    <s v="00000"/>
    <x v="11"/>
    <s v="2550"/>
    <s v=""/>
    <n v="1627"/>
    <x v="43"/>
    <s v=""/>
    <s v=""/>
    <s v="ITC_AMORT"/>
    <x v="23"/>
    <d v="2004-01-07T00:00:00"/>
    <s v="Yes"/>
  </r>
  <r>
    <x v="3"/>
    <s v="3000"/>
    <s v="FLJE00002225"/>
    <s v="CF00-00000-25BD-2831"/>
    <x v="0"/>
    <s v="00000"/>
    <x v="7"/>
    <s v="2831"/>
    <s v=""/>
    <n v="-263"/>
    <x v="68"/>
    <s v=""/>
    <s v=""/>
    <s v="FLJE00002225"/>
    <x v="23"/>
    <d v="2004-01-20T00:00:00"/>
    <s v="Yes"/>
  </r>
  <r>
    <x v="3"/>
    <s v="3000"/>
    <s v="FLJE00002225"/>
    <s v="CF00-00000-25RC-2832"/>
    <x v="0"/>
    <s v="00000"/>
    <x v="14"/>
    <s v="2832"/>
    <s v=""/>
    <n v="41381"/>
    <x v="68"/>
    <s v=""/>
    <s v=""/>
    <s v="FLJE00002225"/>
    <x v="23"/>
    <d v="2004-01-20T00:00:00"/>
    <s v="Yes"/>
  </r>
  <r>
    <x v="3"/>
    <s v="3000"/>
    <s v="FLJE00002225"/>
    <s v="CF00-00000-25EN-2832"/>
    <x v="0"/>
    <s v="00000"/>
    <x v="8"/>
    <s v="2832"/>
    <s v=""/>
    <n v="-51993"/>
    <x v="68"/>
    <s v=""/>
    <s v=""/>
    <s v="FLJE00002225"/>
    <x v="23"/>
    <d v="2004-01-20T00:00:00"/>
    <s v="Yes"/>
  </r>
  <r>
    <x v="3"/>
    <s v="3000"/>
    <s v="FLJE00002225"/>
    <s v="CF00-00000-25FR-2831"/>
    <x v="0"/>
    <s v="00000"/>
    <x v="10"/>
    <s v="2831"/>
    <s v=""/>
    <n v="-2"/>
    <x v="68"/>
    <s v=""/>
    <s v=""/>
    <s v="FLJE00002225"/>
    <x v="23"/>
    <d v="2004-01-20T00:00:00"/>
    <s v="Yes"/>
  </r>
  <r>
    <x v="3"/>
    <s v="3000"/>
    <s v="FLJE00002225"/>
    <s v="CF00-00000-25IA-2832"/>
    <x v="0"/>
    <s v="00000"/>
    <x v="6"/>
    <s v="2832"/>
    <s v=""/>
    <n v="1"/>
    <x v="68"/>
    <s v=""/>
    <s v=""/>
    <s v="FLJE00002225"/>
    <x v="23"/>
    <d v="2004-01-20T00:00:00"/>
    <s v="Yes"/>
  </r>
  <r>
    <x v="3"/>
    <s v="3000"/>
    <s v="FLJE00002263"/>
    <s v="CF00-00000-25RC-2832"/>
    <x v="0"/>
    <s v="00000"/>
    <x v="14"/>
    <s v="2832"/>
    <s v=""/>
    <n v="25654"/>
    <x v="46"/>
    <s v=""/>
    <s v=""/>
    <s v="FLJE00002263"/>
    <x v="23"/>
    <d v="2004-01-27T00:00:00"/>
    <s v="Yes"/>
  </r>
  <r>
    <x v="3"/>
    <s v="3000"/>
    <s v="FLJE00002224"/>
    <s v="CF00-00000-25DP-2822"/>
    <x v="0"/>
    <s v="00000"/>
    <x v="0"/>
    <s v="2822"/>
    <s v=""/>
    <n v="-79914"/>
    <x v="65"/>
    <s v=""/>
    <s v=""/>
    <s v="FLJE00002224"/>
    <x v="23"/>
    <d v="2004-01-20T00:00:00"/>
    <s v="Yes"/>
  </r>
  <r>
    <x v="3"/>
    <s v="3000"/>
    <s v="FLJE00002224"/>
    <s v="CF00-00000-25IA-2832"/>
    <x v="0"/>
    <s v="00000"/>
    <x v="6"/>
    <s v="2832"/>
    <s v=""/>
    <n v="-1859"/>
    <x v="48"/>
    <s v=""/>
    <s v=""/>
    <s v="FLJE00002224"/>
    <x v="23"/>
    <d v="2004-01-20T00:00:00"/>
    <s v="Yes"/>
  </r>
  <r>
    <x v="3"/>
    <s v="3000"/>
    <s v="FLJE00002263"/>
    <s v="CF00-00000-25DP-2822"/>
    <x v="0"/>
    <s v="00000"/>
    <x v="0"/>
    <s v="2822"/>
    <s v=""/>
    <n v="-32062"/>
    <x v="64"/>
    <s v=""/>
    <s v=""/>
    <s v="FLJE00002263"/>
    <x v="23"/>
    <d v="2004-01-27T00:00:00"/>
    <s v="Yes"/>
  </r>
  <r>
    <x v="3"/>
    <s v="3000"/>
    <s v="FLJE00002263"/>
    <s v="CF00-00000-25FR-2831"/>
    <x v="0"/>
    <s v="00000"/>
    <x v="10"/>
    <s v="2831"/>
    <s v=""/>
    <n v="-5122"/>
    <x v="50"/>
    <s v=""/>
    <s v=""/>
    <s v="FLJE00002263"/>
    <x v="23"/>
    <d v="2004-01-27T00:00:00"/>
    <s v="Yes"/>
  </r>
  <r>
    <x v="3"/>
    <s v="3000"/>
    <s v="FLJE00002224"/>
    <s v="CF00-00000-25TC-2832"/>
    <x v="0"/>
    <s v="00000"/>
    <x v="15"/>
    <s v="2832"/>
    <s v=""/>
    <n v="63589"/>
    <x v="62"/>
    <s v=""/>
    <s v=""/>
    <s v="FLJE00002224"/>
    <x v="23"/>
    <d v="2004-01-20T00:00:00"/>
    <s v="Yes"/>
  </r>
  <r>
    <x v="3"/>
    <s v="3000"/>
    <s v="FLJE00002215"/>
    <s v="CF00-00000-25PG-2831"/>
    <x v="0"/>
    <s v="00000"/>
    <x v="3"/>
    <s v="2831"/>
    <s v=""/>
    <n v="233463"/>
    <x v="49"/>
    <s v=""/>
    <s v=""/>
    <s v="FLJE00002215"/>
    <x v="23"/>
    <d v="2004-01-20T00:00:00"/>
    <s v="Yes"/>
  </r>
  <r>
    <x v="3"/>
    <s v="3000"/>
    <s v="FLJE00002224"/>
    <s v="CF00-00000-25EN-2832"/>
    <x v="0"/>
    <s v="00000"/>
    <x v="8"/>
    <s v="2832"/>
    <s v=""/>
    <n v="-21148"/>
    <x v="67"/>
    <s v=""/>
    <s v=""/>
    <s v="FLJE00002224"/>
    <x v="23"/>
    <d v="2004-01-20T00:00:00"/>
    <s v="Yes"/>
  </r>
  <r>
    <x v="3"/>
    <s v="3000"/>
    <s v="FLJE00002224"/>
    <s v="CF00-00000-25BD-2831"/>
    <x v="0"/>
    <s v="00000"/>
    <x v="7"/>
    <s v="2831"/>
    <s v=""/>
    <n v="-4303"/>
    <x v="70"/>
    <s v=""/>
    <s v=""/>
    <s v="FLJE00002224"/>
    <x v="23"/>
    <d v="2004-01-20T00:00:00"/>
    <s v="Yes"/>
  </r>
  <r>
    <x v="3"/>
    <s v="3000"/>
    <s v="FLJE00002263"/>
    <s v="CF00-00000-25UR-2831"/>
    <x v="0"/>
    <s v="00000"/>
    <x v="5"/>
    <s v="2831"/>
    <s v=""/>
    <n v="-28056"/>
    <x v="58"/>
    <s v=""/>
    <s v=""/>
    <s v="FLJE00002263"/>
    <x v="23"/>
    <d v="2004-01-27T00:00:00"/>
    <s v="Yes"/>
  </r>
  <r>
    <x v="3"/>
    <s v="3000"/>
    <s v="FLJE00002278"/>
    <s v="CF00-00000-25PG-2831"/>
    <x v="0"/>
    <s v="00000"/>
    <x v="3"/>
    <s v="2831"/>
    <s v=""/>
    <n v="-62265"/>
    <x v="71"/>
    <s v=""/>
    <s v=""/>
    <s v="FLJE00002278"/>
    <x v="23"/>
    <d v="2004-01-28T00:00:00"/>
    <s v="Yes"/>
  </r>
  <r>
    <x v="3"/>
    <s v="3000"/>
    <s v="FLJE00002263"/>
    <s v="CF00-00000-25PG-2831"/>
    <x v="0"/>
    <s v="00000"/>
    <x v="3"/>
    <s v="2831"/>
    <s v=""/>
    <n v="86544"/>
    <x v="72"/>
    <s v=""/>
    <s v=""/>
    <s v="FLJE00002263"/>
    <x v="23"/>
    <d v="2004-01-27T00:00:00"/>
    <s v="Yes"/>
  </r>
  <r>
    <x v="3"/>
    <s v="3000"/>
    <s v="FLJE00002224"/>
    <s v="CF00-00000-25CN-2831"/>
    <x v="0"/>
    <s v="00000"/>
    <x v="2"/>
    <s v="2831"/>
    <s v=""/>
    <n v="66684"/>
    <x v="60"/>
    <s v=""/>
    <s v=""/>
    <s v="FLJE00002224"/>
    <x v="23"/>
    <d v="2004-01-20T00:00:00"/>
    <s v="Yes"/>
  </r>
  <r>
    <x v="3"/>
    <s v="3000"/>
    <s v="FLJE00002263"/>
    <s v="CF00-00000-25DP-2822"/>
    <x v="0"/>
    <s v="00000"/>
    <x v="0"/>
    <s v="2822"/>
    <s v=""/>
    <n v="-14940"/>
    <x v="51"/>
    <s v=""/>
    <s v=""/>
    <s v="FLJE00002263"/>
    <x v="23"/>
    <d v="2004-01-27T00:00:00"/>
    <s v="Yes"/>
  </r>
  <r>
    <x v="3"/>
    <s v="3000"/>
    <s v="FLJE00002224"/>
    <s v="CF00-00000-25PG-2831"/>
    <x v="0"/>
    <s v="00000"/>
    <x v="3"/>
    <s v="2831"/>
    <s v=""/>
    <n v="24279"/>
    <x v="72"/>
    <s v=""/>
    <s v=""/>
    <s v="FLJE00002224"/>
    <x v="23"/>
    <d v="2004-01-20T00:00:00"/>
    <s v="Yes"/>
  </r>
  <r>
    <x v="3"/>
    <s v="3000"/>
    <s v="FLJE00002263"/>
    <s v="CF00-00000-25DP-2822"/>
    <x v="0"/>
    <s v="00000"/>
    <x v="0"/>
    <s v="2822"/>
    <s v=""/>
    <n v="-5323"/>
    <x v="73"/>
    <s v=""/>
    <s v=""/>
    <s v="FLJE00002263"/>
    <x v="23"/>
    <d v="2004-01-27T00:00:00"/>
    <s v="Yes"/>
  </r>
  <r>
    <x v="3"/>
    <s v="3000"/>
    <s v="FLJE00002224"/>
    <s v="CF00-00000-25DP-2822"/>
    <x v="0"/>
    <s v="00000"/>
    <x v="0"/>
    <s v="2822"/>
    <s v=""/>
    <n v="-5323"/>
    <x v="73"/>
    <s v=""/>
    <s v=""/>
    <s v="FLJE00002224"/>
    <x v="23"/>
    <d v="2004-01-20T00:00:00"/>
    <s v="Yes"/>
  </r>
  <r>
    <x v="3"/>
    <s v="3000"/>
    <s v="FLJE00002494"/>
    <s v="CF00-00000-25DP-2822"/>
    <x v="0"/>
    <s v="00000"/>
    <x v="0"/>
    <s v="2822"/>
    <s v=""/>
    <n v="-36054"/>
    <x v="65"/>
    <s v=""/>
    <s v=""/>
    <s v="FLJE00002494"/>
    <x v="24"/>
    <d v="2004-02-12T00:00:00"/>
    <s v="Yes"/>
  </r>
  <r>
    <x v="1"/>
    <s v="3000"/>
    <s v="FLJE00002307"/>
    <s v="CF00-00000-25IT-2550"/>
    <x v="0"/>
    <s v="00000"/>
    <x v="11"/>
    <s v="2550"/>
    <s v=""/>
    <n v="1627"/>
    <x v="43"/>
    <s v=""/>
    <s v=""/>
    <s v="ITC_AMORT"/>
    <x v="24"/>
    <d v="2004-02-02T00:00:00"/>
    <s v="Yes"/>
  </r>
  <r>
    <x v="3"/>
    <s v="3000"/>
    <s v="FLJE00002812"/>
    <s v="CF00-00000-25DP-2822"/>
    <x v="0"/>
    <s v="00000"/>
    <x v="0"/>
    <s v="2822"/>
    <s v=""/>
    <n v="-36054"/>
    <x v="65"/>
    <s v=""/>
    <s v=""/>
    <s v="FLJE00002812"/>
    <x v="25"/>
    <d v="2004-03-10T00:00:00"/>
    <s v="Yes"/>
  </r>
  <r>
    <x v="1"/>
    <s v="3000"/>
    <s v="FLJE00002631"/>
    <s v="CF00-00000-25IT-2550"/>
    <x v="0"/>
    <s v="00000"/>
    <x v="11"/>
    <s v="2550"/>
    <s v=""/>
    <n v="1627"/>
    <x v="43"/>
    <s v=""/>
    <s v=""/>
    <s v="ITC_AMORT"/>
    <x v="25"/>
    <d v="2004-03-01T00:00:00"/>
    <s v="Yes"/>
  </r>
  <r>
    <x v="3"/>
    <s v="3000"/>
    <s v="FLJE00003107"/>
    <s v="CF00-00000-25BN-2832"/>
    <x v="0"/>
    <s v="00000"/>
    <x v="16"/>
    <s v="2832"/>
    <s v=""/>
    <n v="9618"/>
    <x v="47"/>
    <s v=""/>
    <s v=""/>
    <s v="FLJE00003107"/>
    <x v="26"/>
    <d v="2004-04-12T00:00:00"/>
    <s v="Yes"/>
  </r>
  <r>
    <x v="3"/>
    <s v="3000"/>
    <s v="FLJE00003107"/>
    <s v="CF00-00000-25DP-2822"/>
    <x v="0"/>
    <s v="00000"/>
    <x v="0"/>
    <s v="2822"/>
    <s v=""/>
    <n v="-8016"/>
    <x v="64"/>
    <s v=""/>
    <s v=""/>
    <s v="FLJE00003107"/>
    <x v="26"/>
    <d v="2004-04-12T00:00:00"/>
    <s v="Yes"/>
  </r>
  <r>
    <x v="3"/>
    <s v="3000"/>
    <s v="FLJE00003107"/>
    <s v="CF00-00000-25RC-2832"/>
    <x v="0"/>
    <s v="00000"/>
    <x v="14"/>
    <s v="2832"/>
    <s v=""/>
    <n v="6414"/>
    <x v="46"/>
    <s v=""/>
    <s v=""/>
    <s v="FLJE00003107"/>
    <x v="26"/>
    <d v="2004-04-12T00:00:00"/>
    <s v="Yes"/>
  </r>
  <r>
    <x v="3"/>
    <s v="3000"/>
    <s v="FLJE00003107"/>
    <s v="CF00-00000-25UR-2831"/>
    <x v="0"/>
    <s v="00000"/>
    <x v="5"/>
    <s v="2831"/>
    <s v=""/>
    <n v="-7014"/>
    <x v="58"/>
    <s v=""/>
    <s v=""/>
    <s v="FLJE00003107"/>
    <x v="26"/>
    <d v="2004-04-12T00:00:00"/>
    <s v="Yes"/>
  </r>
  <r>
    <x v="3"/>
    <s v="3000"/>
    <s v="FLJE00003107"/>
    <s v="CF00-00000-25TC-2832"/>
    <x v="0"/>
    <s v="00000"/>
    <x v="15"/>
    <s v="2832"/>
    <s v=""/>
    <n v="15078"/>
    <x v="62"/>
    <s v=""/>
    <s v=""/>
    <s v="FLJE00003107"/>
    <x v="26"/>
    <d v="2004-04-12T00:00:00"/>
    <s v="Yes"/>
  </r>
  <r>
    <x v="3"/>
    <s v="3000"/>
    <s v="FLJE00003107"/>
    <s v="CF00-00000-25FR-2831"/>
    <x v="0"/>
    <s v="00000"/>
    <x v="10"/>
    <s v="2831"/>
    <s v=""/>
    <n v="-1281"/>
    <x v="50"/>
    <s v=""/>
    <s v=""/>
    <s v="FLJE00003107"/>
    <x v="26"/>
    <d v="2004-04-12T00:00:00"/>
    <s v="Yes"/>
  </r>
  <r>
    <x v="3"/>
    <s v="3000"/>
    <s v="FLJE00003107"/>
    <s v="CF00-00000-25PR-2832"/>
    <x v="0"/>
    <s v="00000"/>
    <x v="12"/>
    <s v="2832"/>
    <s v=""/>
    <n v="304"/>
    <x v="69"/>
    <s v=""/>
    <s v=""/>
    <s v="FLJE00003107"/>
    <x v="26"/>
    <d v="2004-04-12T00:00:00"/>
    <s v="Yes"/>
  </r>
  <r>
    <x v="3"/>
    <s v="3000"/>
    <s v="FLJE00003107"/>
    <s v="CF00-00000-25EN-2832"/>
    <x v="0"/>
    <s v="00000"/>
    <x v="8"/>
    <s v="2832"/>
    <s v=""/>
    <n v="-5287"/>
    <x v="67"/>
    <s v=""/>
    <s v=""/>
    <s v="FLJE00003107"/>
    <x v="26"/>
    <d v="2004-04-12T00:00:00"/>
    <s v="Yes"/>
  </r>
  <r>
    <x v="1"/>
    <s v="3000"/>
    <s v="FLJE00002926"/>
    <s v="CF00-00000-25IT-2550"/>
    <x v="0"/>
    <s v="00000"/>
    <x v="11"/>
    <s v="2550"/>
    <s v=""/>
    <n v="1627"/>
    <x v="43"/>
    <s v=""/>
    <s v=""/>
    <s v="ITC_AMORT"/>
    <x v="26"/>
    <d v="2004-04-01T00:00:00"/>
    <s v="Yes"/>
  </r>
  <r>
    <x v="3"/>
    <s v="3000"/>
    <s v="FLJE00003107"/>
    <s v="CF00-00000-25PG-2831"/>
    <x v="0"/>
    <s v="00000"/>
    <x v="3"/>
    <s v="2831"/>
    <s v=""/>
    <n v="21636"/>
    <x v="72"/>
    <s v=""/>
    <s v=""/>
    <s v="FLJE00003107"/>
    <x v="26"/>
    <d v="2004-04-12T00:00:00"/>
    <s v="Yes"/>
  </r>
  <r>
    <x v="3"/>
    <s v="3000"/>
    <s v="FLJE00003107"/>
    <s v="CF00-00000-25DP-2822"/>
    <x v="0"/>
    <s v="00000"/>
    <x v="0"/>
    <s v="2822"/>
    <s v=""/>
    <n v="-3735"/>
    <x v="51"/>
    <s v=""/>
    <s v=""/>
    <s v="FLJE00003107"/>
    <x v="26"/>
    <d v="2004-04-12T00:00:00"/>
    <s v="Yes"/>
  </r>
  <r>
    <x v="3"/>
    <s v="3000"/>
    <s v="FLJE00003107"/>
    <s v="CF00-00000-25CN-2831"/>
    <x v="0"/>
    <s v="00000"/>
    <x v="2"/>
    <s v="2831"/>
    <s v=""/>
    <n v="16671"/>
    <x v="60"/>
    <s v=""/>
    <s v=""/>
    <s v="FLJE00003107"/>
    <x v="26"/>
    <d v="2004-04-12T00:00:00"/>
    <s v="Yes"/>
  </r>
  <r>
    <x v="3"/>
    <s v="3000"/>
    <s v="FLJE00003107"/>
    <s v="CF00-00000-25DP-2822"/>
    <x v="0"/>
    <s v="00000"/>
    <x v="0"/>
    <s v="2822"/>
    <s v=""/>
    <n v="-36054"/>
    <x v="65"/>
    <s v=""/>
    <s v=""/>
    <s v="FLJE00003107"/>
    <x v="26"/>
    <d v="2004-04-12T00:00:00"/>
    <s v="Yes"/>
  </r>
  <r>
    <x v="3"/>
    <s v="3000"/>
    <s v="FLJE00003107"/>
    <s v="CF00-00000-25IA-2832"/>
    <x v="0"/>
    <s v="00000"/>
    <x v="6"/>
    <s v="2832"/>
    <s v=""/>
    <n v="-465"/>
    <x v="48"/>
    <s v=""/>
    <s v=""/>
    <s v="FLJE00003107"/>
    <x v="26"/>
    <d v="2004-04-12T00:00:00"/>
    <s v="Yes"/>
  </r>
  <r>
    <x v="3"/>
    <s v="3000"/>
    <s v="FLJE00003107"/>
    <s v="CF00-00000-25DP-2822"/>
    <x v="0"/>
    <s v="00000"/>
    <x v="0"/>
    <s v="2822"/>
    <s v=""/>
    <n v="2499"/>
    <x v="66"/>
    <s v=""/>
    <s v=""/>
    <s v="FLJE00003107"/>
    <x v="26"/>
    <d v="2004-04-12T00:00:00"/>
    <s v="Yes"/>
  </r>
  <r>
    <x v="3"/>
    <s v="3000"/>
    <s v="FLJE00003107"/>
    <s v="CF00-00000-25DP-2822"/>
    <x v="0"/>
    <s v="00000"/>
    <x v="0"/>
    <s v="2822"/>
    <s v=""/>
    <n v="-1331"/>
    <x v="73"/>
    <s v=""/>
    <s v=""/>
    <s v="FLJE00003107"/>
    <x v="26"/>
    <d v="2004-04-12T00:00:00"/>
    <s v="Yes"/>
  </r>
  <r>
    <x v="3"/>
    <s v="3000"/>
    <s v="FLJE00003107"/>
    <s v="CF00-00000-25BD-2831"/>
    <x v="0"/>
    <s v="00000"/>
    <x v="7"/>
    <s v="2831"/>
    <s v=""/>
    <n v="-1076"/>
    <x v="70"/>
    <s v=""/>
    <s v=""/>
    <s v="FLJE00003107"/>
    <x v="26"/>
    <d v="2004-04-12T00:00:00"/>
    <s v="Yes"/>
  </r>
  <r>
    <x v="1"/>
    <s v="3000"/>
    <s v="FLJE00003194"/>
    <s v="CF00-00000-25IT-2550"/>
    <x v="0"/>
    <s v="00000"/>
    <x v="11"/>
    <s v="2550"/>
    <s v=""/>
    <n v="1627"/>
    <x v="43"/>
    <s v=""/>
    <s v=""/>
    <s v="ITC_AMORT"/>
    <x v="27"/>
    <d v="2004-04-27T00:00:00"/>
    <s v="Yes"/>
  </r>
  <r>
    <x v="3"/>
    <s v="3000"/>
    <s v="FLJE00003774"/>
    <s v="CF00-00000-25BN-2832"/>
    <x v="0"/>
    <s v="00000"/>
    <x v="16"/>
    <s v="2832"/>
    <s v=""/>
    <n v="3206"/>
    <x v="47"/>
    <s v=""/>
    <s v=""/>
    <s v="FLJE00003774"/>
    <x v="28"/>
    <d v="2004-06-09T00:00:00"/>
    <s v="Yes"/>
  </r>
  <r>
    <x v="3"/>
    <s v="3000"/>
    <s v="FLJE00003774"/>
    <s v="CF00-00000-25PG-2831"/>
    <x v="0"/>
    <s v="00000"/>
    <x v="3"/>
    <s v="2831"/>
    <s v=""/>
    <n v="7212"/>
    <x v="72"/>
    <s v=""/>
    <s v=""/>
    <s v="FLJE00003774"/>
    <x v="28"/>
    <d v="2004-06-09T00:00:00"/>
    <s v="Yes"/>
  </r>
  <r>
    <x v="3"/>
    <s v="3000"/>
    <s v="FLJE00003774"/>
    <s v="CF00-00000-25RC-2832"/>
    <x v="0"/>
    <s v="00000"/>
    <x v="14"/>
    <s v="2832"/>
    <s v=""/>
    <n v="2138"/>
    <x v="46"/>
    <s v=""/>
    <s v=""/>
    <s v="FLJE00003774"/>
    <x v="28"/>
    <d v="2004-06-09T00:00:00"/>
    <s v="Yes"/>
  </r>
  <r>
    <x v="3"/>
    <s v="3000"/>
    <s v="FLJE00003774"/>
    <s v="CF00-00000-25CN-2831"/>
    <x v="0"/>
    <s v="00000"/>
    <x v="2"/>
    <s v="2831"/>
    <s v=""/>
    <n v="5557"/>
    <x v="60"/>
    <s v=""/>
    <s v=""/>
    <s v="FLJE00003774"/>
    <x v="28"/>
    <d v="2004-06-09T00:00:00"/>
    <s v="Yes"/>
  </r>
  <r>
    <x v="3"/>
    <s v="3000"/>
    <s v="FLJE00003774"/>
    <s v="CF00-00000-25IA-2832"/>
    <x v="0"/>
    <s v="00000"/>
    <x v="6"/>
    <s v="2832"/>
    <s v=""/>
    <n v="-155"/>
    <x v="48"/>
    <s v=""/>
    <s v=""/>
    <s v="FLJE00003774"/>
    <x v="28"/>
    <d v="2004-06-09T00:00:00"/>
    <s v="Yes"/>
  </r>
  <r>
    <x v="3"/>
    <s v="3000"/>
    <s v="FLJE00003774"/>
    <s v="CF00-00000-25FR-2831"/>
    <x v="0"/>
    <s v="00000"/>
    <x v="10"/>
    <s v="2831"/>
    <s v=""/>
    <n v="-427"/>
    <x v="50"/>
    <s v=""/>
    <s v=""/>
    <s v="FLJE00003774"/>
    <x v="28"/>
    <d v="2004-06-09T00:00:00"/>
    <s v="Yes"/>
  </r>
  <r>
    <x v="3"/>
    <s v="3000"/>
    <s v="FLJE00003774"/>
    <s v="CF00-00000-25BD-2831"/>
    <x v="0"/>
    <s v="00000"/>
    <x v="7"/>
    <s v="2831"/>
    <s v=""/>
    <n v="-359"/>
    <x v="70"/>
    <s v=""/>
    <s v=""/>
    <s v="FLJE00003774"/>
    <x v="28"/>
    <d v="2004-06-09T00:00:00"/>
    <s v="Yes"/>
  </r>
  <r>
    <x v="3"/>
    <s v="3000"/>
    <s v="FLJE00003774"/>
    <s v="CF00-00000-25DP-2822"/>
    <x v="0"/>
    <s v="00000"/>
    <x v="0"/>
    <s v="2822"/>
    <s v=""/>
    <n v="-2672"/>
    <x v="64"/>
    <s v=""/>
    <s v=""/>
    <s v="FLJE00003774"/>
    <x v="28"/>
    <d v="2004-06-09T00:00:00"/>
    <s v="Yes"/>
  </r>
  <r>
    <x v="3"/>
    <s v="3000"/>
    <s v="FLJE00003774"/>
    <s v="CF00-00000-25DP-2822"/>
    <x v="0"/>
    <s v="00000"/>
    <x v="0"/>
    <s v="2822"/>
    <s v=""/>
    <n v="-36054"/>
    <x v="65"/>
    <s v=""/>
    <s v=""/>
    <s v="FLJE00003774"/>
    <x v="28"/>
    <d v="2004-06-09T00:00:00"/>
    <s v="Yes"/>
  </r>
  <r>
    <x v="3"/>
    <s v="3000"/>
    <s v="FLJE00003774"/>
    <s v="CF00-00000-25DP-2822"/>
    <x v="0"/>
    <s v="00000"/>
    <x v="0"/>
    <s v="2822"/>
    <s v=""/>
    <n v="-1245"/>
    <x v="51"/>
    <s v=""/>
    <s v=""/>
    <s v="FLJE00003774"/>
    <x v="28"/>
    <d v="2004-06-09T00:00:00"/>
    <s v="Yes"/>
  </r>
  <r>
    <x v="3"/>
    <s v="3000"/>
    <s v="FLJE00003774"/>
    <s v="CF00-00000-25DP-2822"/>
    <x v="0"/>
    <s v="00000"/>
    <x v="0"/>
    <s v="2822"/>
    <s v=""/>
    <n v="-444"/>
    <x v="73"/>
    <s v=""/>
    <s v=""/>
    <s v="FLJE00003774"/>
    <x v="28"/>
    <d v="2004-06-09T00:00:00"/>
    <s v="Yes"/>
  </r>
  <r>
    <x v="3"/>
    <s v="3000"/>
    <s v="FLJE00003774"/>
    <s v="CF00-00000-25EN-2832"/>
    <x v="0"/>
    <s v="00000"/>
    <x v="8"/>
    <s v="2832"/>
    <s v=""/>
    <n v="-1762"/>
    <x v="67"/>
    <s v=""/>
    <s v=""/>
    <s v="FLJE00003774"/>
    <x v="28"/>
    <d v="2004-06-09T00:00:00"/>
    <s v="Yes"/>
  </r>
  <r>
    <x v="3"/>
    <s v="3000"/>
    <s v="FLJE00003774"/>
    <s v="CF00-00000-25TC-2832"/>
    <x v="0"/>
    <s v="00000"/>
    <x v="15"/>
    <s v="2832"/>
    <s v=""/>
    <n v="-15078"/>
    <x v="62"/>
    <s v=""/>
    <s v=""/>
    <s v="FLJE00003774"/>
    <x v="28"/>
    <d v="2004-06-09T00:00:00"/>
    <s v="Yes"/>
  </r>
  <r>
    <x v="1"/>
    <s v="3000"/>
    <s v="FLJE00003554"/>
    <s v="CF00-00000-25IT-2550"/>
    <x v="0"/>
    <s v="00000"/>
    <x v="11"/>
    <s v="2550"/>
    <s v=""/>
    <n v="1627"/>
    <x v="43"/>
    <s v=""/>
    <s v=""/>
    <s v="ITC_AMORT"/>
    <x v="28"/>
    <d v="2004-06-01T00:00:00"/>
    <s v="Yes"/>
  </r>
  <r>
    <x v="3"/>
    <s v="3000"/>
    <s v="FLJE00003774"/>
    <s v="CF00-00000-25PR-2832"/>
    <x v="0"/>
    <s v="00000"/>
    <x v="12"/>
    <s v="2832"/>
    <s v=""/>
    <n v="101"/>
    <x v="69"/>
    <s v=""/>
    <s v=""/>
    <s v="FLJE00003774"/>
    <x v="28"/>
    <d v="2004-06-09T00:00:00"/>
    <s v="Yes"/>
  </r>
  <r>
    <x v="3"/>
    <s v="3000"/>
    <s v="FLJE00003774"/>
    <s v="CF00-00000-25DP-2822"/>
    <x v="0"/>
    <s v="00000"/>
    <x v="0"/>
    <s v="2822"/>
    <s v=""/>
    <n v="833"/>
    <x v="66"/>
    <s v=""/>
    <s v=""/>
    <s v="FLJE00003774"/>
    <x v="28"/>
    <d v="2004-06-09T00:00:00"/>
    <s v="Yes"/>
  </r>
  <r>
    <x v="3"/>
    <s v="3000"/>
    <s v="FLJE00003774"/>
    <s v="CF00-00000-25UR-2831"/>
    <x v="0"/>
    <s v="00000"/>
    <x v="5"/>
    <s v="2831"/>
    <s v=""/>
    <n v="-2338"/>
    <x v="58"/>
    <s v=""/>
    <s v=""/>
    <s v="FLJE00003774"/>
    <x v="28"/>
    <d v="2004-06-09T00:00:00"/>
    <s v="Yes"/>
  </r>
  <r>
    <x v="3"/>
    <s v="3000"/>
    <s v="FLJE00004092"/>
    <s v="CF00-00000-25DP-2822"/>
    <x v="0"/>
    <s v="00000"/>
    <x v="0"/>
    <s v="2822"/>
    <s v=""/>
    <n v="-36054"/>
    <x v="65"/>
    <s v=""/>
    <s v=""/>
    <s v="FLJE00004092"/>
    <x v="29"/>
    <d v="2004-07-12T00:00:00"/>
    <s v="Yes"/>
  </r>
  <r>
    <x v="3"/>
    <s v="3000"/>
    <s v="FLJE00004152"/>
    <s v="CF00-00000-25PG-2831"/>
    <x v="0"/>
    <s v="00000"/>
    <x v="3"/>
    <s v="2831"/>
    <s v=""/>
    <n v="233463"/>
    <x v="74"/>
    <s v=""/>
    <s v=""/>
    <s v="FLJE00004152"/>
    <x v="29"/>
    <d v="2004-07-20T00:00:00"/>
    <s v="Yes"/>
  </r>
  <r>
    <x v="3"/>
    <s v="3000"/>
    <s v="FLJE00004092"/>
    <s v="CF00-00000-25DP-2822"/>
    <x v="0"/>
    <s v="00000"/>
    <x v="0"/>
    <s v="2822"/>
    <s v=""/>
    <n v="-1245"/>
    <x v="51"/>
    <s v=""/>
    <s v=""/>
    <s v="FLJE00004092"/>
    <x v="29"/>
    <d v="2004-07-12T00:00:00"/>
    <s v="Yes"/>
  </r>
  <r>
    <x v="3"/>
    <s v="3000"/>
    <s v="FLJE00004092"/>
    <s v="CF00-00000-25DP-2822"/>
    <x v="0"/>
    <s v="00000"/>
    <x v="0"/>
    <s v="2822"/>
    <s v=""/>
    <n v="833"/>
    <x v="66"/>
    <s v=""/>
    <s v=""/>
    <s v="FLJE00004092"/>
    <x v="29"/>
    <d v="2004-07-12T00:00:00"/>
    <s v="Yes"/>
  </r>
  <r>
    <x v="3"/>
    <s v="3000"/>
    <s v="FLJE00004092"/>
    <s v="CF00-00000-25DP-2822"/>
    <x v="0"/>
    <s v="00000"/>
    <x v="0"/>
    <s v="2822"/>
    <s v=""/>
    <n v="-444"/>
    <x v="73"/>
    <s v=""/>
    <s v=""/>
    <s v="FLJE00004092"/>
    <x v="29"/>
    <d v="2004-07-12T00:00:00"/>
    <s v="Yes"/>
  </r>
  <r>
    <x v="3"/>
    <s v="3000"/>
    <s v="FLJE00004092"/>
    <s v="CF00-00000-25BD-2831"/>
    <x v="0"/>
    <s v="00000"/>
    <x v="7"/>
    <s v="2831"/>
    <s v=""/>
    <n v="-359"/>
    <x v="70"/>
    <s v=""/>
    <s v=""/>
    <s v="FLJE00004092"/>
    <x v="29"/>
    <d v="2004-07-12T00:00:00"/>
    <s v="Yes"/>
  </r>
  <r>
    <x v="3"/>
    <s v="3000"/>
    <s v="FLJE00004152"/>
    <s v="CF00-00000-25PG-2831"/>
    <x v="0"/>
    <s v="00000"/>
    <x v="3"/>
    <s v="2831"/>
    <s v=""/>
    <n v="-233463"/>
    <x v="75"/>
    <s v=""/>
    <s v=""/>
    <s v="FLJE00004152"/>
    <x v="29"/>
    <d v="2004-07-20T00:00:00"/>
    <s v="Yes"/>
  </r>
  <r>
    <x v="3"/>
    <s v="3000"/>
    <s v="FLJE00004092"/>
    <s v="CF00-00000-25PR-2832"/>
    <x v="0"/>
    <s v="00000"/>
    <x v="12"/>
    <s v="2832"/>
    <s v=""/>
    <n v="101"/>
    <x v="69"/>
    <s v=""/>
    <s v=""/>
    <s v="FLJE00004092"/>
    <x v="29"/>
    <d v="2004-07-12T00:00:00"/>
    <s v="Yes"/>
  </r>
  <r>
    <x v="3"/>
    <s v="3000"/>
    <s v="FLJE00004092"/>
    <s v="CF00-00000-25TC-2832"/>
    <x v="0"/>
    <s v="00000"/>
    <x v="15"/>
    <s v="2832"/>
    <s v=""/>
    <n v="-15078"/>
    <x v="62"/>
    <s v=""/>
    <s v=""/>
    <s v="FLJE00004092"/>
    <x v="29"/>
    <d v="2004-07-12T00:00:00"/>
    <s v="Yes"/>
  </r>
  <r>
    <x v="1"/>
    <s v="3000"/>
    <s v="FLJE00003882"/>
    <s v="CF00-00000-25IT-2550"/>
    <x v="0"/>
    <s v="00000"/>
    <x v="11"/>
    <s v="2550"/>
    <s v=""/>
    <n v="1627"/>
    <x v="43"/>
    <s v=""/>
    <s v=""/>
    <s v="ITC_AMORT"/>
    <x v="29"/>
    <d v="2004-07-01T00:00:00"/>
    <s v="Yes"/>
  </r>
  <r>
    <x v="3"/>
    <s v="3000"/>
    <s v="FLJE00004092"/>
    <s v="CF00-00000-25CN-2831"/>
    <x v="0"/>
    <s v="00000"/>
    <x v="2"/>
    <s v="2831"/>
    <s v=""/>
    <n v="5557"/>
    <x v="60"/>
    <s v=""/>
    <s v=""/>
    <s v="FLJE00004092"/>
    <x v="29"/>
    <d v="2004-07-12T00:00:00"/>
    <s v="Yes"/>
  </r>
  <r>
    <x v="3"/>
    <s v="3000"/>
    <s v="FLJE00004092"/>
    <s v="CF00-00000-25BN-2832"/>
    <x v="0"/>
    <s v="00000"/>
    <x v="16"/>
    <s v="2832"/>
    <s v=""/>
    <n v="3206"/>
    <x v="47"/>
    <s v=""/>
    <s v=""/>
    <s v="FLJE00004092"/>
    <x v="29"/>
    <d v="2004-07-12T00:00:00"/>
    <s v="Yes"/>
  </r>
  <r>
    <x v="3"/>
    <s v="3000"/>
    <s v="FLJE00004092"/>
    <s v="CF00-00000-25RC-2832"/>
    <x v="0"/>
    <s v="00000"/>
    <x v="14"/>
    <s v="2832"/>
    <s v=""/>
    <n v="2138"/>
    <x v="46"/>
    <s v=""/>
    <s v=""/>
    <s v="FLJE00004092"/>
    <x v="29"/>
    <d v="2004-07-12T00:00:00"/>
    <s v="Yes"/>
  </r>
  <r>
    <x v="3"/>
    <s v="3000"/>
    <s v="FLJE00004092"/>
    <s v="CF00-00000-25PG-2831"/>
    <x v="0"/>
    <s v="00000"/>
    <x v="3"/>
    <s v="2831"/>
    <s v=""/>
    <n v="7212"/>
    <x v="72"/>
    <s v=""/>
    <s v=""/>
    <s v="FLJE00004092"/>
    <x v="29"/>
    <d v="2004-07-12T00:00:00"/>
    <s v="Yes"/>
  </r>
  <r>
    <x v="3"/>
    <s v="3000"/>
    <s v="FLJE00004092"/>
    <s v="CF00-00000-25IA-2832"/>
    <x v="0"/>
    <s v="00000"/>
    <x v="6"/>
    <s v="2832"/>
    <s v=""/>
    <n v="-155"/>
    <x v="48"/>
    <s v=""/>
    <s v=""/>
    <s v="FLJE00004092"/>
    <x v="29"/>
    <d v="2004-07-12T00:00:00"/>
    <s v="Yes"/>
  </r>
  <r>
    <x v="3"/>
    <s v="3000"/>
    <s v="FLJE00004092"/>
    <s v="CF00-00000-25EN-2832"/>
    <x v="0"/>
    <s v="00000"/>
    <x v="8"/>
    <s v="2832"/>
    <s v=""/>
    <n v="-1762"/>
    <x v="67"/>
    <s v=""/>
    <s v=""/>
    <s v="FLJE00004092"/>
    <x v="29"/>
    <d v="2004-07-12T00:00:00"/>
    <s v="Yes"/>
  </r>
  <r>
    <x v="3"/>
    <s v="3000"/>
    <s v="FLJE00004092"/>
    <s v="CF00-00000-25FR-2831"/>
    <x v="0"/>
    <s v="00000"/>
    <x v="10"/>
    <s v="2831"/>
    <s v=""/>
    <n v="-427"/>
    <x v="50"/>
    <s v=""/>
    <s v=""/>
    <s v="FLJE00004092"/>
    <x v="29"/>
    <d v="2004-07-12T00:00:00"/>
    <s v="Yes"/>
  </r>
  <r>
    <x v="3"/>
    <s v="3000"/>
    <s v="FLJE00004092"/>
    <s v="CF00-00000-25UR-2831"/>
    <x v="0"/>
    <s v="00000"/>
    <x v="5"/>
    <s v="2831"/>
    <s v=""/>
    <n v="-2338"/>
    <x v="58"/>
    <s v=""/>
    <s v=""/>
    <s v="FLJE00004092"/>
    <x v="29"/>
    <d v="2004-07-12T00:00:00"/>
    <s v="Yes"/>
  </r>
  <r>
    <x v="3"/>
    <s v="3000"/>
    <s v="FLJE00004092"/>
    <s v="CF00-00000-25DP-2822"/>
    <x v="0"/>
    <s v="00000"/>
    <x v="0"/>
    <s v="2822"/>
    <s v=""/>
    <n v="-2672"/>
    <x v="64"/>
    <s v=""/>
    <s v=""/>
    <s v="FLJE00004092"/>
    <x v="29"/>
    <d v="2004-07-12T00:00:00"/>
    <s v="Yes"/>
  </r>
  <r>
    <x v="3"/>
    <s v="3000"/>
    <s v="FLJE00004430"/>
    <s v="CF00-00000-25BN-2832"/>
    <x v="0"/>
    <s v="00000"/>
    <x v="16"/>
    <s v="2832"/>
    <s v=""/>
    <n v="3206"/>
    <x v="47"/>
    <s v=""/>
    <s v=""/>
    <s v="FLJE00004430"/>
    <x v="30"/>
    <d v="2004-08-09T00:00:00"/>
    <s v="Yes"/>
  </r>
  <r>
    <x v="3"/>
    <s v="3000"/>
    <s v="FLJE00004430"/>
    <s v="CF00-00000-25IA-2832"/>
    <x v="0"/>
    <s v="00000"/>
    <x v="6"/>
    <s v="2832"/>
    <s v=""/>
    <n v="-155"/>
    <x v="48"/>
    <s v=""/>
    <s v=""/>
    <s v="FLJE00004430"/>
    <x v="30"/>
    <d v="2004-08-09T00:00:00"/>
    <s v="Yes"/>
  </r>
  <r>
    <x v="3"/>
    <s v="3000"/>
    <s v="FLJE00004430"/>
    <s v="CF00-00000-25TC-2832"/>
    <x v="0"/>
    <s v="00000"/>
    <x v="15"/>
    <s v="2832"/>
    <s v=""/>
    <n v="-15078"/>
    <x v="62"/>
    <s v=""/>
    <s v=""/>
    <s v="FLJE00004430"/>
    <x v="30"/>
    <d v="2004-08-09T00:00:00"/>
    <s v="Yes"/>
  </r>
  <r>
    <x v="3"/>
    <s v="3000"/>
    <s v="FLJE00004430"/>
    <s v="CF00-00000-25FR-2831"/>
    <x v="0"/>
    <s v="00000"/>
    <x v="10"/>
    <s v="2831"/>
    <s v=""/>
    <n v="-427"/>
    <x v="50"/>
    <s v=""/>
    <s v=""/>
    <s v="FLJE00004430"/>
    <x v="30"/>
    <d v="2004-08-09T00:00:00"/>
    <s v="Yes"/>
  </r>
  <r>
    <x v="3"/>
    <s v="3000"/>
    <s v="FLJE00004430"/>
    <s v="CF00-00000-25DP-2822"/>
    <x v="0"/>
    <s v="00000"/>
    <x v="0"/>
    <s v="2822"/>
    <s v=""/>
    <n v="833"/>
    <x v="66"/>
    <s v=""/>
    <s v=""/>
    <s v="FLJE00004430"/>
    <x v="30"/>
    <d v="2004-08-09T00:00:00"/>
    <s v="Yes"/>
  </r>
  <r>
    <x v="3"/>
    <s v="3000"/>
    <s v="FLJE00004430"/>
    <s v="CF00-00000-25RC-2832"/>
    <x v="0"/>
    <s v="00000"/>
    <x v="14"/>
    <s v="2832"/>
    <s v=""/>
    <n v="2138"/>
    <x v="46"/>
    <s v=""/>
    <s v=""/>
    <s v="FLJE00004430"/>
    <x v="30"/>
    <d v="2004-08-09T00:00:00"/>
    <s v="Yes"/>
  </r>
  <r>
    <x v="3"/>
    <s v="3000"/>
    <s v="FLJE00004430"/>
    <s v="CF00-00000-25DP-2822"/>
    <x v="0"/>
    <s v="00000"/>
    <x v="0"/>
    <s v="2822"/>
    <s v=""/>
    <n v="-2672"/>
    <x v="64"/>
    <s v=""/>
    <s v=""/>
    <s v="FLJE00004430"/>
    <x v="30"/>
    <d v="2004-08-09T00:00:00"/>
    <s v="Yes"/>
  </r>
  <r>
    <x v="3"/>
    <s v="3000"/>
    <s v="FLJE00004430"/>
    <s v="CF00-00000-25CN-2831"/>
    <x v="0"/>
    <s v="00000"/>
    <x v="2"/>
    <s v="2831"/>
    <s v=""/>
    <n v="5557"/>
    <x v="60"/>
    <s v=""/>
    <s v=""/>
    <s v="FLJE00004430"/>
    <x v="30"/>
    <d v="2004-08-09T00:00:00"/>
    <s v="Yes"/>
  </r>
  <r>
    <x v="3"/>
    <s v="3000"/>
    <s v="FLJE00004430"/>
    <s v="CF00-00000-25PR-2832"/>
    <x v="0"/>
    <s v="00000"/>
    <x v="12"/>
    <s v="2832"/>
    <s v=""/>
    <n v="101"/>
    <x v="69"/>
    <s v=""/>
    <s v=""/>
    <s v="FLJE00004430"/>
    <x v="30"/>
    <d v="2004-08-09T00:00:00"/>
    <s v="Yes"/>
  </r>
  <r>
    <x v="1"/>
    <s v="3000"/>
    <s v="FLJE00004214"/>
    <s v="CF00-00000-25IT-2550"/>
    <x v="0"/>
    <s v="00000"/>
    <x v="11"/>
    <s v="2550"/>
    <s v=""/>
    <n v="1627"/>
    <x v="43"/>
    <s v=""/>
    <s v=""/>
    <s v="ITC_AMORT"/>
    <x v="30"/>
    <d v="2004-08-02T00:00:00"/>
    <s v="Yes"/>
  </r>
  <r>
    <x v="3"/>
    <s v="3000"/>
    <s v="FLJE00004430"/>
    <s v="CF00-00000-25DP-2822"/>
    <x v="0"/>
    <s v="00000"/>
    <x v="0"/>
    <s v="2822"/>
    <s v=""/>
    <n v="-36054"/>
    <x v="65"/>
    <s v=""/>
    <s v=""/>
    <s v="FLJE00004430"/>
    <x v="30"/>
    <d v="2004-08-09T00:00:00"/>
    <s v="Yes"/>
  </r>
  <r>
    <x v="3"/>
    <s v="3000"/>
    <s v="FLJE00004430"/>
    <s v="CF00-00000-25BD-2831"/>
    <x v="0"/>
    <s v="00000"/>
    <x v="7"/>
    <s v="2831"/>
    <s v=""/>
    <n v="-359"/>
    <x v="70"/>
    <s v=""/>
    <s v=""/>
    <s v="FLJE00004430"/>
    <x v="30"/>
    <d v="2004-08-09T00:00:00"/>
    <s v="Yes"/>
  </r>
  <r>
    <x v="3"/>
    <s v="3000"/>
    <s v="FLJE00004430"/>
    <s v="CF00-00000-25DP-2822"/>
    <x v="0"/>
    <s v="00000"/>
    <x v="0"/>
    <s v="2822"/>
    <s v=""/>
    <n v="-1245"/>
    <x v="51"/>
    <s v=""/>
    <s v=""/>
    <s v="FLJE00004430"/>
    <x v="30"/>
    <d v="2004-08-09T00:00:00"/>
    <s v="Yes"/>
  </r>
  <r>
    <x v="3"/>
    <s v="3000"/>
    <s v="FLJE00004430"/>
    <s v="CF00-00000-25UR-2831"/>
    <x v="0"/>
    <s v="00000"/>
    <x v="5"/>
    <s v="2831"/>
    <s v=""/>
    <n v="-2338"/>
    <x v="58"/>
    <s v=""/>
    <s v=""/>
    <s v="FLJE00004430"/>
    <x v="30"/>
    <d v="2004-08-09T00:00:00"/>
    <s v="Yes"/>
  </r>
  <r>
    <x v="3"/>
    <s v="3000"/>
    <s v="FLJE00004430"/>
    <s v="CF00-00000-25EN-2832"/>
    <x v="0"/>
    <s v="00000"/>
    <x v="8"/>
    <s v="2832"/>
    <s v=""/>
    <n v="-1762"/>
    <x v="67"/>
    <s v=""/>
    <s v=""/>
    <s v="FLJE00004430"/>
    <x v="30"/>
    <d v="2004-08-09T00:00:00"/>
    <s v="Yes"/>
  </r>
  <r>
    <x v="3"/>
    <s v="3000"/>
    <s v="FLJE00004430"/>
    <s v="CF00-00000-25PG-2831"/>
    <x v="0"/>
    <s v="00000"/>
    <x v="3"/>
    <s v="2831"/>
    <s v=""/>
    <n v="7212"/>
    <x v="72"/>
    <s v=""/>
    <s v=""/>
    <s v="FLJE00004430"/>
    <x v="30"/>
    <d v="2004-08-09T00:00:00"/>
    <s v="Yes"/>
  </r>
  <r>
    <x v="3"/>
    <s v="3000"/>
    <s v="FLJE00004430"/>
    <s v="CF00-00000-25DP-2822"/>
    <x v="0"/>
    <s v="00000"/>
    <x v="0"/>
    <s v="2822"/>
    <s v=""/>
    <n v="-444"/>
    <x v="73"/>
    <s v=""/>
    <s v=""/>
    <s v="FLJE00004430"/>
    <x v="30"/>
    <d v="2004-08-09T00:00:00"/>
    <s v="Yes"/>
  </r>
  <r>
    <x v="3"/>
    <s v="3000"/>
    <s v="FLJE00004713"/>
    <s v="CF00-00000-25RC-2832"/>
    <x v="0"/>
    <s v="00000"/>
    <x v="14"/>
    <s v="2832"/>
    <s v=""/>
    <n v="2138"/>
    <x v="46"/>
    <s v=""/>
    <s v=""/>
    <s v="FLJE00004713"/>
    <x v="31"/>
    <d v="2004-09-10T00:00:00"/>
    <s v="Yes"/>
  </r>
  <r>
    <x v="3"/>
    <s v="3000"/>
    <s v="FLJE00004713"/>
    <s v="CF00-00000-25FR-2831"/>
    <x v="0"/>
    <s v="00000"/>
    <x v="10"/>
    <s v="2831"/>
    <s v=""/>
    <n v="-427"/>
    <x v="50"/>
    <s v=""/>
    <s v=""/>
    <s v="FLJE00004713"/>
    <x v="31"/>
    <d v="2004-09-10T00:00:00"/>
    <s v="Yes"/>
  </r>
  <r>
    <x v="3"/>
    <s v="3000"/>
    <s v="FLJE00004713"/>
    <s v="CF00-00000-25BN-2832"/>
    <x v="0"/>
    <s v="00000"/>
    <x v="16"/>
    <s v="2832"/>
    <s v=""/>
    <n v="3206"/>
    <x v="47"/>
    <s v=""/>
    <s v=""/>
    <s v="FLJE00004713"/>
    <x v="31"/>
    <d v="2004-09-10T00:00:00"/>
    <s v="Yes"/>
  </r>
  <r>
    <x v="3"/>
    <s v="3000"/>
    <s v="FLJE00004713"/>
    <s v="CF00-00000-25UR-2831"/>
    <x v="0"/>
    <s v="00000"/>
    <x v="5"/>
    <s v="2831"/>
    <s v=""/>
    <n v="-2338"/>
    <x v="58"/>
    <s v=""/>
    <s v=""/>
    <s v="FLJE00004713"/>
    <x v="31"/>
    <d v="2004-09-10T00:00:00"/>
    <s v="Yes"/>
  </r>
  <r>
    <x v="3"/>
    <s v="3000"/>
    <s v="FLJE00004713"/>
    <s v="CF00-00000-25IA-2832"/>
    <x v="0"/>
    <s v="00000"/>
    <x v="6"/>
    <s v="2832"/>
    <s v=""/>
    <n v="-155"/>
    <x v="48"/>
    <s v=""/>
    <s v=""/>
    <s v="FLJE00004713"/>
    <x v="31"/>
    <d v="2004-09-10T00:00:00"/>
    <s v="Yes"/>
  </r>
  <r>
    <x v="3"/>
    <s v="3000"/>
    <s v="FLJE00004713"/>
    <s v="CF00-00000-25CN-2831"/>
    <x v="0"/>
    <s v="00000"/>
    <x v="2"/>
    <s v="2831"/>
    <s v=""/>
    <n v="5557"/>
    <x v="60"/>
    <s v=""/>
    <s v=""/>
    <s v="FLJE00004713"/>
    <x v="31"/>
    <d v="2004-09-10T00:00:00"/>
    <s v="Yes"/>
  </r>
  <r>
    <x v="3"/>
    <s v="3000"/>
    <s v="FLJE00004713"/>
    <s v="CF00-00000-25PG-2831"/>
    <x v="0"/>
    <s v="00000"/>
    <x v="3"/>
    <s v="2831"/>
    <s v=""/>
    <n v="7212"/>
    <x v="72"/>
    <s v=""/>
    <s v=""/>
    <s v="FLJE00004713"/>
    <x v="31"/>
    <d v="2004-09-10T00:00:00"/>
    <s v="Yes"/>
  </r>
  <r>
    <x v="1"/>
    <s v="3000"/>
    <s v="FLJE00004537"/>
    <s v="CF00-00000-25IT-2550"/>
    <x v="0"/>
    <s v="00000"/>
    <x v="11"/>
    <s v="2550"/>
    <s v=""/>
    <n v="1627"/>
    <x v="43"/>
    <s v=""/>
    <s v=""/>
    <s v="ITC_AMORT"/>
    <x v="31"/>
    <d v="2004-09-01T00:00:00"/>
    <s v="Yes"/>
  </r>
  <r>
    <x v="3"/>
    <s v="3000"/>
    <s v="FLJE00004713"/>
    <s v="CF00-00000-25DP-2822"/>
    <x v="0"/>
    <s v="00000"/>
    <x v="0"/>
    <s v="2822"/>
    <s v=""/>
    <n v="-36054"/>
    <x v="65"/>
    <s v=""/>
    <s v=""/>
    <s v="FLJE00004713"/>
    <x v="31"/>
    <d v="2004-09-10T00:00:00"/>
    <s v="Yes"/>
  </r>
  <r>
    <x v="3"/>
    <s v="3000"/>
    <s v="FLJE00004713"/>
    <s v="CF00-00000-25BD-2831"/>
    <x v="0"/>
    <s v="00000"/>
    <x v="7"/>
    <s v="2831"/>
    <s v=""/>
    <n v="-359"/>
    <x v="70"/>
    <s v=""/>
    <s v=""/>
    <s v="FLJE00004713"/>
    <x v="31"/>
    <d v="2004-09-10T00:00:00"/>
    <s v="Yes"/>
  </r>
  <r>
    <x v="3"/>
    <s v="3000"/>
    <s v="FLJE00004713"/>
    <s v="CF00-00000-25DP-2822"/>
    <x v="0"/>
    <s v="00000"/>
    <x v="0"/>
    <s v="2822"/>
    <s v=""/>
    <n v="-2672"/>
    <x v="64"/>
    <s v=""/>
    <s v=""/>
    <s v="FLJE00004713"/>
    <x v="31"/>
    <d v="2004-09-10T00:00:00"/>
    <s v="Yes"/>
  </r>
  <r>
    <x v="3"/>
    <s v="3000"/>
    <s v="FLJE00004713"/>
    <s v="CF00-00000-25TC-2832"/>
    <x v="0"/>
    <s v="00000"/>
    <x v="15"/>
    <s v="2832"/>
    <s v=""/>
    <n v="-15078"/>
    <x v="62"/>
    <s v=""/>
    <s v=""/>
    <s v="FLJE00004713"/>
    <x v="31"/>
    <d v="2004-09-10T00:00:00"/>
    <s v="Yes"/>
  </r>
  <r>
    <x v="3"/>
    <s v="3000"/>
    <s v="FLJE00004713"/>
    <s v="CF00-00000-25DP-2822"/>
    <x v="0"/>
    <s v="00000"/>
    <x v="0"/>
    <s v="2822"/>
    <s v=""/>
    <n v="-444"/>
    <x v="73"/>
    <s v=""/>
    <s v=""/>
    <s v="FLJE00004713"/>
    <x v="31"/>
    <d v="2004-09-10T00:00:00"/>
    <s v="Yes"/>
  </r>
  <r>
    <x v="3"/>
    <s v="3000"/>
    <s v="FLJE00004713"/>
    <s v="CF00-00000-25EN-2832"/>
    <x v="0"/>
    <s v="00000"/>
    <x v="8"/>
    <s v="2832"/>
    <s v=""/>
    <n v="-1762"/>
    <x v="67"/>
    <s v=""/>
    <s v=""/>
    <s v="FLJE00004713"/>
    <x v="31"/>
    <d v="2004-09-10T00:00:00"/>
    <s v="Yes"/>
  </r>
  <r>
    <x v="3"/>
    <s v="3000"/>
    <s v="FLJE00004713"/>
    <s v="CF00-00000-25PR-2832"/>
    <x v="0"/>
    <s v="00000"/>
    <x v="12"/>
    <s v="2832"/>
    <s v=""/>
    <n v="101"/>
    <x v="69"/>
    <s v=""/>
    <s v=""/>
    <s v="FLJE00004713"/>
    <x v="31"/>
    <d v="2004-09-10T00:00:00"/>
    <s v="Yes"/>
  </r>
  <r>
    <x v="3"/>
    <s v="3000"/>
    <s v="FLJE00004713"/>
    <s v="CF00-00000-25DP-2822"/>
    <x v="0"/>
    <s v="00000"/>
    <x v="0"/>
    <s v="2822"/>
    <s v=""/>
    <n v="-1245"/>
    <x v="51"/>
    <s v=""/>
    <s v=""/>
    <s v="FLJE00004713"/>
    <x v="31"/>
    <d v="2004-09-10T00:00:00"/>
    <s v="Yes"/>
  </r>
  <r>
    <x v="3"/>
    <s v="3000"/>
    <s v="FLJE00004713"/>
    <s v="CF00-00000-25DP-2822"/>
    <x v="0"/>
    <s v="00000"/>
    <x v="0"/>
    <s v="2822"/>
    <s v=""/>
    <n v="833"/>
    <x v="66"/>
    <s v=""/>
    <s v=""/>
    <s v="FLJE00004713"/>
    <x v="31"/>
    <d v="2004-09-10T00:00:00"/>
    <s v="Yes"/>
  </r>
  <r>
    <x v="3"/>
    <s v="3000"/>
    <s v="FLJE00005015"/>
    <s v="CF00-00000-25RC-2832"/>
    <x v="0"/>
    <s v="00000"/>
    <x v="14"/>
    <s v="2832"/>
    <s v=""/>
    <n v="2138"/>
    <x v="46"/>
    <s v=""/>
    <s v=""/>
    <s v="FLJE00005015"/>
    <x v="32"/>
    <d v="2004-10-11T00:00:00"/>
    <s v="Yes"/>
  </r>
  <r>
    <x v="2"/>
    <s v="3000"/>
    <s v="FLJE00005081"/>
    <s v="CF00-00000-25DP-2822"/>
    <x v="0"/>
    <s v="00000"/>
    <x v="0"/>
    <s v="2822"/>
    <s v=""/>
    <n v="-25920"/>
    <x v="76"/>
    <s v=""/>
    <s v=""/>
    <s v="FLJE00005081"/>
    <x v="32"/>
    <d v="2004-10-23T00:00:00"/>
    <s v="Yes"/>
  </r>
  <r>
    <x v="3"/>
    <s v="3000"/>
    <s v="FLJE00005015"/>
    <s v="CF00-00000-25DP-2822"/>
    <x v="0"/>
    <s v="00000"/>
    <x v="0"/>
    <s v="2822"/>
    <s v=""/>
    <n v="-1245"/>
    <x v="51"/>
    <s v=""/>
    <s v=""/>
    <s v="FLJE00005015"/>
    <x v="32"/>
    <d v="2004-10-11T00:00:00"/>
    <s v="Yes"/>
  </r>
  <r>
    <x v="3"/>
    <s v="3000"/>
    <s v="FLJE00005015"/>
    <s v="CF00-00000-25FR-2831"/>
    <x v="0"/>
    <s v="00000"/>
    <x v="10"/>
    <s v="2831"/>
    <s v=""/>
    <n v="-427"/>
    <x v="50"/>
    <s v=""/>
    <s v=""/>
    <s v="FLJE00005015"/>
    <x v="32"/>
    <d v="2004-10-11T00:00:00"/>
    <s v="Yes"/>
  </r>
  <r>
    <x v="3"/>
    <s v="3000"/>
    <s v="FLJE00005015"/>
    <s v="CF00-00000-25BN-2832"/>
    <x v="0"/>
    <s v="00000"/>
    <x v="16"/>
    <s v="2832"/>
    <s v=""/>
    <n v="3206"/>
    <x v="47"/>
    <s v=""/>
    <s v=""/>
    <s v="FLJE00005015"/>
    <x v="32"/>
    <d v="2004-10-11T00:00:00"/>
    <s v="Yes"/>
  </r>
  <r>
    <x v="3"/>
    <s v="3000"/>
    <s v="FLJE00005015"/>
    <s v="CF00-00000-25DP-2822"/>
    <x v="0"/>
    <s v="00000"/>
    <x v="0"/>
    <s v="2822"/>
    <s v=""/>
    <n v="-36054"/>
    <x v="65"/>
    <s v=""/>
    <s v=""/>
    <s v="FLJE00005015"/>
    <x v="32"/>
    <d v="2004-10-11T00:00:00"/>
    <s v="Yes"/>
  </r>
  <r>
    <x v="3"/>
    <s v="3000"/>
    <s v="FLJE00005015"/>
    <s v="CF00-00000-25DP-2822"/>
    <x v="0"/>
    <s v="00000"/>
    <x v="0"/>
    <s v="2822"/>
    <s v=""/>
    <n v="-444"/>
    <x v="73"/>
    <s v=""/>
    <s v=""/>
    <s v="FLJE00005015"/>
    <x v="32"/>
    <d v="2004-10-11T00:00:00"/>
    <s v="Yes"/>
  </r>
  <r>
    <x v="3"/>
    <s v="3000"/>
    <s v="FLJE00005015"/>
    <s v="CF00-00000-25IA-2832"/>
    <x v="0"/>
    <s v="00000"/>
    <x v="6"/>
    <s v="2832"/>
    <s v=""/>
    <n v="-155"/>
    <x v="48"/>
    <s v=""/>
    <s v=""/>
    <s v="FLJE00005015"/>
    <x v="32"/>
    <d v="2004-10-11T00:00:00"/>
    <s v="Yes"/>
  </r>
  <r>
    <x v="3"/>
    <s v="3000"/>
    <s v="FLJE00005015"/>
    <s v="CF00-00000-25BD-2831"/>
    <x v="0"/>
    <s v="00000"/>
    <x v="7"/>
    <s v="2831"/>
    <s v=""/>
    <n v="-359"/>
    <x v="70"/>
    <s v=""/>
    <s v=""/>
    <s v="FLJE00005015"/>
    <x v="32"/>
    <d v="2004-10-11T00:00:00"/>
    <s v="Yes"/>
  </r>
  <r>
    <x v="3"/>
    <s v="3000"/>
    <s v="FLJE00005015"/>
    <s v="CF00-00000-25UR-2831"/>
    <x v="0"/>
    <s v="00000"/>
    <x v="5"/>
    <s v="2831"/>
    <s v=""/>
    <n v="-2338"/>
    <x v="58"/>
    <s v=""/>
    <s v=""/>
    <s v="FLJE00005015"/>
    <x v="32"/>
    <d v="2004-10-11T00:00:00"/>
    <s v="Yes"/>
  </r>
  <r>
    <x v="2"/>
    <s v="3000"/>
    <s v="FLJE00005081"/>
    <s v="CF00-00000-25DP-2822"/>
    <x v="0"/>
    <s v="00000"/>
    <x v="0"/>
    <s v="2822"/>
    <s v=""/>
    <n v="-156585"/>
    <x v="77"/>
    <s v=""/>
    <s v=""/>
    <s v="FLJE00005081"/>
    <x v="32"/>
    <d v="2004-10-23T00:00:00"/>
    <s v="Yes"/>
  </r>
  <r>
    <x v="3"/>
    <s v="3000"/>
    <s v="FLJE00005015"/>
    <s v="CF00-00000-25PR-2832"/>
    <x v="0"/>
    <s v="00000"/>
    <x v="12"/>
    <s v="2832"/>
    <s v=""/>
    <n v="101"/>
    <x v="69"/>
    <s v=""/>
    <s v=""/>
    <s v="FLJE00005015"/>
    <x v="32"/>
    <d v="2004-10-11T00:00:00"/>
    <s v="Yes"/>
  </r>
  <r>
    <x v="1"/>
    <s v="3000"/>
    <s v="FLJE00004779"/>
    <s v="CF00-00000-25IT-2550"/>
    <x v="0"/>
    <s v="00000"/>
    <x v="11"/>
    <s v="2550"/>
    <s v=""/>
    <n v="1627"/>
    <x v="43"/>
    <s v=""/>
    <s v=""/>
    <s v="ITC_AMORT"/>
    <x v="32"/>
    <d v="2004-10-01T00:00:00"/>
    <s v="Yes"/>
  </r>
  <r>
    <x v="3"/>
    <s v="3000"/>
    <s v="FLJE00005015"/>
    <s v="CF00-00000-25PG-2831"/>
    <x v="0"/>
    <s v="00000"/>
    <x v="3"/>
    <s v="2831"/>
    <s v=""/>
    <n v="7212"/>
    <x v="72"/>
    <s v=""/>
    <s v=""/>
    <s v="FLJE00005015"/>
    <x v="32"/>
    <d v="2004-10-11T00:00:00"/>
    <s v="Yes"/>
  </r>
  <r>
    <x v="3"/>
    <s v="3000"/>
    <s v="FLJE00005015"/>
    <s v="CF00-00000-25EN-2832"/>
    <x v="0"/>
    <s v="00000"/>
    <x v="8"/>
    <s v="2832"/>
    <s v=""/>
    <n v="-1762"/>
    <x v="67"/>
    <s v=""/>
    <s v=""/>
    <s v="FLJE00005015"/>
    <x v="32"/>
    <d v="2004-10-11T00:00:00"/>
    <s v="Yes"/>
  </r>
  <r>
    <x v="3"/>
    <s v="3000"/>
    <s v="FLJE00005015"/>
    <s v="CF00-00000-25DP-2822"/>
    <x v="0"/>
    <s v="00000"/>
    <x v="0"/>
    <s v="2822"/>
    <s v=""/>
    <n v="-2672"/>
    <x v="64"/>
    <s v=""/>
    <s v=""/>
    <s v="FLJE00005015"/>
    <x v="32"/>
    <d v="2004-10-11T00:00:00"/>
    <s v="Yes"/>
  </r>
  <r>
    <x v="3"/>
    <s v="3000"/>
    <s v="FLJE00005015"/>
    <s v="CF00-00000-25DP-2822"/>
    <x v="0"/>
    <s v="00000"/>
    <x v="0"/>
    <s v="2822"/>
    <s v=""/>
    <n v="833"/>
    <x v="66"/>
    <s v=""/>
    <s v=""/>
    <s v="FLJE00005015"/>
    <x v="32"/>
    <d v="2004-10-11T00:00:00"/>
    <s v="Yes"/>
  </r>
  <r>
    <x v="3"/>
    <s v="3000"/>
    <s v="FLJE00005015"/>
    <s v="CF00-00000-25CN-2831"/>
    <x v="0"/>
    <s v="00000"/>
    <x v="2"/>
    <s v="2831"/>
    <s v=""/>
    <n v="5557"/>
    <x v="60"/>
    <s v=""/>
    <s v=""/>
    <s v="FLJE00005015"/>
    <x v="32"/>
    <d v="2004-10-11T00:00:00"/>
    <s v="Yes"/>
  </r>
  <r>
    <x v="3"/>
    <s v="3000"/>
    <s v="FLJE00005015"/>
    <s v="CF00-00000-25TC-2832"/>
    <x v="0"/>
    <s v="00000"/>
    <x v="15"/>
    <s v="2832"/>
    <s v=""/>
    <n v="-15078"/>
    <x v="62"/>
    <s v=""/>
    <s v=""/>
    <s v="FLJE00005015"/>
    <x v="32"/>
    <d v="2004-10-11T00:00:00"/>
    <s v="Yes"/>
  </r>
  <r>
    <x v="3"/>
    <s v="3000"/>
    <s v="FLJE00005331"/>
    <s v="CF00-00000-25PG-2831"/>
    <x v="0"/>
    <s v="00000"/>
    <x v="3"/>
    <s v="2831"/>
    <s v=""/>
    <n v="7212"/>
    <x v="72"/>
    <s v=""/>
    <s v=""/>
    <s v="FLJE00005331"/>
    <x v="33"/>
    <d v="2004-11-05T00:00:00"/>
    <s v="Yes"/>
  </r>
  <r>
    <x v="3"/>
    <s v="3000"/>
    <s v="FLJE00005331"/>
    <s v="CF00-00000-25IA-2832"/>
    <x v="0"/>
    <s v="00000"/>
    <x v="6"/>
    <s v="2832"/>
    <s v=""/>
    <n v="-155"/>
    <x v="48"/>
    <s v=""/>
    <s v=""/>
    <s v="FLJE00005331"/>
    <x v="33"/>
    <d v="2004-11-05T00:00:00"/>
    <s v="Yes"/>
  </r>
  <r>
    <x v="3"/>
    <s v="3000"/>
    <s v="FLJE00005331"/>
    <s v="CF00-00000-25DP-2822"/>
    <x v="0"/>
    <s v="00000"/>
    <x v="0"/>
    <s v="2822"/>
    <s v=""/>
    <n v="-2672"/>
    <x v="64"/>
    <s v=""/>
    <s v=""/>
    <s v="FLJE00005331"/>
    <x v="33"/>
    <d v="2004-11-05T00:00:00"/>
    <s v="Yes"/>
  </r>
  <r>
    <x v="3"/>
    <s v="3000"/>
    <s v="FLJE00005331"/>
    <s v="CF00-00000-25DP-2822"/>
    <x v="0"/>
    <s v="00000"/>
    <x v="0"/>
    <s v="2822"/>
    <s v=""/>
    <n v="-36054"/>
    <x v="65"/>
    <s v=""/>
    <s v=""/>
    <s v="FLJE00005331"/>
    <x v="33"/>
    <d v="2004-11-05T00:00:00"/>
    <s v="Yes"/>
  </r>
  <r>
    <x v="3"/>
    <s v="3000"/>
    <s v="FLJE00005331"/>
    <s v="CF00-00000-25BD-2831"/>
    <x v="0"/>
    <s v="00000"/>
    <x v="7"/>
    <s v="2831"/>
    <s v=""/>
    <n v="-359"/>
    <x v="70"/>
    <s v=""/>
    <s v=""/>
    <s v="FLJE00005331"/>
    <x v="33"/>
    <d v="2004-11-05T00:00:00"/>
    <s v="Yes"/>
  </r>
  <r>
    <x v="3"/>
    <s v="3000"/>
    <s v="FLJE00005331"/>
    <s v="CF00-00000-25CN-2831"/>
    <x v="0"/>
    <s v="00000"/>
    <x v="2"/>
    <s v="2831"/>
    <s v=""/>
    <n v="5557"/>
    <x v="60"/>
    <s v=""/>
    <s v=""/>
    <s v="FLJE00005331"/>
    <x v="33"/>
    <d v="2004-11-05T00:00:00"/>
    <s v="Yes"/>
  </r>
  <r>
    <x v="3"/>
    <s v="3000"/>
    <s v="FLJE00005331"/>
    <s v="CF00-00000-25DP-2822"/>
    <x v="0"/>
    <s v="00000"/>
    <x v="0"/>
    <s v="2822"/>
    <s v=""/>
    <n v="-444"/>
    <x v="73"/>
    <s v=""/>
    <s v=""/>
    <s v="FLJE00005331"/>
    <x v="33"/>
    <d v="2004-11-05T00:00:00"/>
    <s v="Yes"/>
  </r>
  <r>
    <x v="3"/>
    <s v="3000"/>
    <s v="FLJE00005331"/>
    <s v="CF00-00000-25TC-2832"/>
    <x v="0"/>
    <s v="00000"/>
    <x v="15"/>
    <s v="2832"/>
    <s v=""/>
    <n v="-15078"/>
    <x v="62"/>
    <s v=""/>
    <s v=""/>
    <s v="FLJE00005331"/>
    <x v="33"/>
    <d v="2004-11-05T00:00:00"/>
    <s v="Yes"/>
  </r>
  <r>
    <x v="3"/>
    <s v="3000"/>
    <s v="FLJE00005331"/>
    <s v="CF00-00000-25EN-2832"/>
    <x v="0"/>
    <s v="00000"/>
    <x v="8"/>
    <s v="2832"/>
    <s v=""/>
    <n v="-1762"/>
    <x v="67"/>
    <s v=""/>
    <s v=""/>
    <s v="FLJE00005331"/>
    <x v="33"/>
    <d v="2004-11-05T00:00:00"/>
    <s v="Yes"/>
  </r>
  <r>
    <x v="3"/>
    <s v="3000"/>
    <s v="FLJE00005331"/>
    <s v="CF00-00000-25BN-2832"/>
    <x v="0"/>
    <s v="00000"/>
    <x v="16"/>
    <s v="2832"/>
    <s v=""/>
    <n v="3206"/>
    <x v="47"/>
    <s v=""/>
    <s v=""/>
    <s v="FLJE00005331"/>
    <x v="33"/>
    <d v="2004-11-05T00:00:00"/>
    <s v="Yes"/>
  </r>
  <r>
    <x v="3"/>
    <s v="3000"/>
    <s v="FLJE00005331"/>
    <s v="CF00-00000-25RC-2832"/>
    <x v="0"/>
    <s v="00000"/>
    <x v="14"/>
    <s v="2832"/>
    <s v=""/>
    <n v="2138"/>
    <x v="46"/>
    <s v=""/>
    <s v=""/>
    <s v="FLJE00005331"/>
    <x v="33"/>
    <d v="2004-11-05T00:00:00"/>
    <s v="Yes"/>
  </r>
  <r>
    <x v="1"/>
    <s v="3000"/>
    <s v="FLJE00005136"/>
    <s v="CF00-00000-25IT-2550"/>
    <x v="0"/>
    <s v="00000"/>
    <x v="11"/>
    <s v="2550"/>
    <s v=""/>
    <n v="1627"/>
    <x v="43"/>
    <s v=""/>
    <s v=""/>
    <s v="ITC_AMORT"/>
    <x v="33"/>
    <d v="2004-11-01T00:00:00"/>
    <s v="Yes"/>
  </r>
  <r>
    <x v="3"/>
    <s v="3000"/>
    <s v="FLJE00005331"/>
    <s v="CF00-00000-25FR-2831"/>
    <x v="0"/>
    <s v="00000"/>
    <x v="10"/>
    <s v="2831"/>
    <s v=""/>
    <n v="-427"/>
    <x v="50"/>
    <s v=""/>
    <s v=""/>
    <s v="FLJE00005331"/>
    <x v="33"/>
    <d v="2004-11-05T00:00:00"/>
    <s v="Yes"/>
  </r>
  <r>
    <x v="3"/>
    <s v="3000"/>
    <s v="FLJE00005331"/>
    <s v="CF00-00000-25PR-2832"/>
    <x v="0"/>
    <s v="00000"/>
    <x v="12"/>
    <s v="2832"/>
    <s v=""/>
    <n v="101"/>
    <x v="69"/>
    <s v=""/>
    <s v=""/>
    <s v="FLJE00005331"/>
    <x v="33"/>
    <d v="2004-11-05T00:00:00"/>
    <s v="Yes"/>
  </r>
  <r>
    <x v="3"/>
    <s v="3000"/>
    <s v="FLJE00005331"/>
    <s v="CF00-00000-25UR-2831"/>
    <x v="0"/>
    <s v="00000"/>
    <x v="5"/>
    <s v="2831"/>
    <s v=""/>
    <n v="-2338"/>
    <x v="58"/>
    <s v=""/>
    <s v=""/>
    <s v="FLJE00005331"/>
    <x v="33"/>
    <d v="2004-11-05T00:00:00"/>
    <s v="Yes"/>
  </r>
  <r>
    <x v="3"/>
    <s v="3000"/>
    <s v="FLJE00005331"/>
    <s v="CF00-00000-25DP-2822"/>
    <x v="0"/>
    <s v="00000"/>
    <x v="0"/>
    <s v="2822"/>
    <s v=""/>
    <n v="833"/>
    <x v="66"/>
    <s v=""/>
    <s v=""/>
    <s v="FLJE00005331"/>
    <x v="33"/>
    <d v="2004-11-05T00:00:00"/>
    <s v="Yes"/>
  </r>
  <r>
    <x v="3"/>
    <s v="3000"/>
    <s v="FLJE00005331"/>
    <s v="CF00-00000-25DP-2822"/>
    <x v="0"/>
    <s v="00000"/>
    <x v="0"/>
    <s v="2822"/>
    <s v=""/>
    <n v="-1245"/>
    <x v="51"/>
    <s v=""/>
    <s v=""/>
    <s v="FLJE00005331"/>
    <x v="33"/>
    <d v="2004-11-05T00:00:00"/>
    <s v="Yes"/>
  </r>
  <r>
    <x v="3"/>
    <s v="3000"/>
    <s v="FLJE00005621"/>
    <s v="CF00-00000-25RC-2832"/>
    <x v="0"/>
    <s v="00000"/>
    <x v="14"/>
    <s v="2832"/>
    <s v=""/>
    <n v="2138"/>
    <x v="46"/>
    <s v=""/>
    <s v=""/>
    <s v="FLJE00005621"/>
    <x v="34"/>
    <d v="2004-12-08T00:00:00"/>
    <s v="Yes"/>
  </r>
  <r>
    <x v="3"/>
    <s v="3000"/>
    <s v="FLJE00005621"/>
    <s v="CF00-00000-25FR-2831"/>
    <x v="0"/>
    <s v="00000"/>
    <x v="10"/>
    <s v="2831"/>
    <s v=""/>
    <n v="-427"/>
    <x v="50"/>
    <s v=""/>
    <s v=""/>
    <s v="FLJE00005621"/>
    <x v="34"/>
    <d v="2004-12-08T00:00:00"/>
    <s v="Yes"/>
  </r>
  <r>
    <x v="3"/>
    <s v="3000"/>
    <s v="FLJE00005621"/>
    <s v="CF00-00000-25UR-2831"/>
    <x v="0"/>
    <s v="00000"/>
    <x v="5"/>
    <s v="2831"/>
    <s v=""/>
    <n v="-2338"/>
    <x v="58"/>
    <s v=""/>
    <s v=""/>
    <s v="FLJE00005621"/>
    <x v="34"/>
    <d v="2004-12-08T00:00:00"/>
    <s v="Yes"/>
  </r>
  <r>
    <x v="3"/>
    <s v="3000"/>
    <s v="FLJE00005621"/>
    <s v="CF00-00000-25BN-2832"/>
    <x v="0"/>
    <s v="00000"/>
    <x v="16"/>
    <s v="2832"/>
    <s v=""/>
    <n v="3206"/>
    <x v="47"/>
    <s v=""/>
    <s v=""/>
    <s v="FLJE00005621"/>
    <x v="34"/>
    <d v="2004-12-08T00:00:00"/>
    <s v="Yes"/>
  </r>
  <r>
    <x v="3"/>
    <s v="3000"/>
    <s v="FLJE00005621"/>
    <s v="CF00-00000-25DP-2822"/>
    <x v="0"/>
    <s v="00000"/>
    <x v="0"/>
    <s v="2822"/>
    <s v=""/>
    <n v="-2672"/>
    <x v="64"/>
    <s v=""/>
    <s v=""/>
    <s v="FLJE00005621"/>
    <x v="34"/>
    <d v="2004-12-08T00:00:00"/>
    <s v="Yes"/>
  </r>
  <r>
    <x v="3"/>
    <s v="3000"/>
    <s v="FLJE00005621"/>
    <s v="CF00-00000-25DP-2822"/>
    <x v="0"/>
    <s v="00000"/>
    <x v="0"/>
    <s v="2822"/>
    <s v=""/>
    <n v="833"/>
    <x v="66"/>
    <s v=""/>
    <s v=""/>
    <s v="FLJE00005621"/>
    <x v="34"/>
    <d v="2004-12-08T00:00:00"/>
    <s v="Yes"/>
  </r>
  <r>
    <x v="3"/>
    <s v="3000"/>
    <s v="FLJE00005621"/>
    <s v="CF00-00000-25DP-2822"/>
    <x v="0"/>
    <s v="00000"/>
    <x v="0"/>
    <s v="2822"/>
    <s v=""/>
    <n v="-1245"/>
    <x v="51"/>
    <s v=""/>
    <s v=""/>
    <s v="FLJE00005621"/>
    <x v="34"/>
    <d v="2004-12-08T00:00:00"/>
    <s v="Yes"/>
  </r>
  <r>
    <x v="3"/>
    <s v="3000"/>
    <s v="FLJE00005621"/>
    <s v="CF00-00000-25DP-2822"/>
    <x v="0"/>
    <s v="00000"/>
    <x v="0"/>
    <s v="2822"/>
    <s v=""/>
    <n v="-36054"/>
    <x v="65"/>
    <s v=""/>
    <s v=""/>
    <s v="FLJE00005621"/>
    <x v="34"/>
    <d v="2004-12-08T00:00:00"/>
    <s v="Yes"/>
  </r>
  <r>
    <x v="3"/>
    <s v="3000"/>
    <s v="FLJE00005621"/>
    <s v="CF00-00000-25PG-2831"/>
    <x v="0"/>
    <s v="00000"/>
    <x v="3"/>
    <s v="2831"/>
    <s v=""/>
    <n v="7212"/>
    <x v="72"/>
    <s v=""/>
    <s v=""/>
    <s v="FLJE00005621"/>
    <x v="34"/>
    <d v="2004-12-08T00:00:00"/>
    <s v="Yes"/>
  </r>
  <r>
    <x v="3"/>
    <s v="3000"/>
    <s v="FLJE00005621"/>
    <s v="CF00-00000-25TC-2832"/>
    <x v="0"/>
    <s v="00000"/>
    <x v="15"/>
    <s v="2832"/>
    <s v=""/>
    <n v="-15078"/>
    <x v="62"/>
    <s v=""/>
    <s v=""/>
    <s v="FLJE00005621"/>
    <x v="34"/>
    <d v="2004-12-08T00:00:00"/>
    <s v="Yes"/>
  </r>
  <r>
    <x v="1"/>
    <s v="3000"/>
    <s v="FLJE00005446"/>
    <s v="CF00-00000-25IT-2550"/>
    <x v="0"/>
    <s v="00000"/>
    <x v="11"/>
    <s v="2550"/>
    <s v=""/>
    <n v="1627"/>
    <x v="43"/>
    <s v=""/>
    <s v=""/>
    <s v="ITC_AMORT"/>
    <x v="34"/>
    <d v="2004-12-01T00:00:00"/>
    <s v="Yes"/>
  </r>
  <r>
    <x v="3"/>
    <s v="3000"/>
    <s v="FLJE00005621"/>
    <s v="CF00-00000-25CN-2831"/>
    <x v="0"/>
    <s v="00000"/>
    <x v="2"/>
    <s v="2831"/>
    <s v=""/>
    <n v="5557"/>
    <x v="60"/>
    <s v=""/>
    <s v=""/>
    <s v="FLJE00005621"/>
    <x v="34"/>
    <d v="2004-12-08T00:00:00"/>
    <s v="Yes"/>
  </r>
  <r>
    <x v="3"/>
    <s v="3000"/>
    <s v="FLJE00005621"/>
    <s v="CF00-00000-25IA-2832"/>
    <x v="0"/>
    <s v="00000"/>
    <x v="6"/>
    <s v="2832"/>
    <s v=""/>
    <n v="-155"/>
    <x v="48"/>
    <s v=""/>
    <s v=""/>
    <s v="FLJE00005621"/>
    <x v="34"/>
    <d v="2004-12-08T00:00:00"/>
    <s v="Yes"/>
  </r>
  <r>
    <x v="3"/>
    <s v="3000"/>
    <s v="FLJE00005621"/>
    <s v="CF00-00000-25BD-2831"/>
    <x v="0"/>
    <s v="00000"/>
    <x v="7"/>
    <s v="2831"/>
    <s v=""/>
    <n v="-359"/>
    <x v="70"/>
    <s v=""/>
    <s v=""/>
    <s v="FLJE00005621"/>
    <x v="34"/>
    <d v="2004-12-08T00:00:00"/>
    <s v="Yes"/>
  </r>
  <r>
    <x v="3"/>
    <s v="3000"/>
    <s v="FLJE00005621"/>
    <s v="CF00-00000-25PR-2832"/>
    <x v="0"/>
    <s v="00000"/>
    <x v="12"/>
    <s v="2832"/>
    <s v=""/>
    <n v="101"/>
    <x v="69"/>
    <s v=""/>
    <s v=""/>
    <s v="FLJE00005621"/>
    <x v="34"/>
    <d v="2004-12-08T00:00:00"/>
    <s v="Yes"/>
  </r>
  <r>
    <x v="3"/>
    <s v="3000"/>
    <s v="FLJE00005621"/>
    <s v="CF00-00000-25EN-2832"/>
    <x v="0"/>
    <s v="00000"/>
    <x v="8"/>
    <s v="2832"/>
    <s v=""/>
    <n v="-1762"/>
    <x v="67"/>
    <s v=""/>
    <s v=""/>
    <s v="FLJE00005621"/>
    <x v="34"/>
    <d v="2004-12-08T00:00:00"/>
    <s v="Yes"/>
  </r>
  <r>
    <x v="3"/>
    <s v="3000"/>
    <s v="FLJE00005621"/>
    <s v="CF00-00000-25DP-2822"/>
    <x v="0"/>
    <s v="00000"/>
    <x v="0"/>
    <s v="2822"/>
    <s v=""/>
    <n v="-444"/>
    <x v="73"/>
    <s v=""/>
    <s v=""/>
    <s v="FLJE00005621"/>
    <x v="34"/>
    <d v="2004-12-08T00:00:00"/>
    <s v="Yes"/>
  </r>
  <r>
    <x v="3"/>
    <s v="3000"/>
    <s v="FLJE00005946"/>
    <s v="CF00-00000-25PR-2832"/>
    <x v="0"/>
    <s v="00000"/>
    <x v="12"/>
    <s v="2832"/>
    <s v=""/>
    <n v="101"/>
    <x v="69"/>
    <s v=""/>
    <s v=""/>
    <s v="FLJE00005946"/>
    <x v="35"/>
    <d v="2005-01-12T00:00:00"/>
    <s v="Yes"/>
  </r>
  <r>
    <x v="3"/>
    <s v="3000"/>
    <s v="FLJE00006046"/>
    <s v="CF00-00000-25BN-2832"/>
    <x v="0"/>
    <s v="00000"/>
    <x v="16"/>
    <s v="2832"/>
    <s v=""/>
    <n v="-2110"/>
    <x v="47"/>
    <s v=""/>
    <s v=""/>
    <s v="FLJE00006046"/>
    <x v="35"/>
    <d v="2005-01-24T00:00:00"/>
    <s v="Yes"/>
  </r>
  <r>
    <x v="3"/>
    <s v="3000"/>
    <s v="FLJE00005946"/>
    <s v="CF00-00000-25DP-2822"/>
    <x v="0"/>
    <s v="00000"/>
    <x v="0"/>
    <s v="2822"/>
    <s v=""/>
    <n v="-1245"/>
    <x v="51"/>
    <s v=""/>
    <s v=""/>
    <s v="FLJE00005946"/>
    <x v="35"/>
    <d v="2005-01-12T00:00:00"/>
    <s v="Yes"/>
  </r>
  <r>
    <x v="3"/>
    <s v="3000"/>
    <s v="FLJE00006046"/>
    <s v="CF00-00000-25FR-2831"/>
    <x v="0"/>
    <s v="00000"/>
    <x v="10"/>
    <s v="2831"/>
    <s v=""/>
    <n v="12334"/>
    <x v="50"/>
    <s v=""/>
    <s v=""/>
    <s v="FLJE00006046"/>
    <x v="35"/>
    <d v="2005-01-24T00:00:00"/>
    <s v="Yes"/>
  </r>
  <r>
    <x v="3"/>
    <s v="3000"/>
    <s v="FLJE00006081"/>
    <s v="CF00-00000-25UR-2831"/>
    <x v="0"/>
    <s v="00000"/>
    <x v="5"/>
    <s v="2831"/>
    <s v=""/>
    <n v="-5543"/>
    <x v="78"/>
    <s v=""/>
    <s v=""/>
    <s v="FLJE00006081"/>
    <x v="35"/>
    <d v="2005-01-28T00:00:00"/>
    <s v="Yes"/>
  </r>
  <r>
    <x v="3"/>
    <s v="3000"/>
    <s v="FLJE00006046"/>
    <s v="CF00-00000-25IT-2550"/>
    <x v="0"/>
    <s v="00000"/>
    <x v="11"/>
    <s v="2550"/>
    <s v=""/>
    <n v="19524"/>
    <x v="43"/>
    <s v=""/>
    <s v=""/>
    <s v="FLJE00006046"/>
    <x v="35"/>
    <d v="2005-01-24T00:00:00"/>
    <s v="Yes"/>
  </r>
  <r>
    <x v="3"/>
    <s v="3000"/>
    <s v="FLJE00006046"/>
    <s v="CF00-00000-25RC-2832"/>
    <x v="0"/>
    <s v="00000"/>
    <x v="14"/>
    <s v="2832"/>
    <s v=""/>
    <n v="27629"/>
    <x v="46"/>
    <s v=""/>
    <s v=""/>
    <s v="FLJE00006046"/>
    <x v="35"/>
    <d v="2005-01-24T00:00:00"/>
    <s v="Yes"/>
  </r>
  <r>
    <x v="3"/>
    <s v="3000"/>
    <s v="FLJE00006046"/>
    <s v="CF00-00000-25IA-2832"/>
    <x v="0"/>
    <s v="00000"/>
    <x v="6"/>
    <s v="2832"/>
    <s v=""/>
    <n v="-1859"/>
    <x v="48"/>
    <s v=""/>
    <s v=""/>
    <s v="FLJE00006046"/>
    <x v="35"/>
    <d v="2005-01-24T00:00:00"/>
    <s v="Yes"/>
  </r>
  <r>
    <x v="3"/>
    <s v="3000"/>
    <s v="FLJE00006359"/>
    <s v="CF00-00000-25UR-2831"/>
    <x v="0"/>
    <s v="00000"/>
    <x v="5"/>
    <s v="2831"/>
    <s v=""/>
    <n v="133559"/>
    <x v="79"/>
    <s v=""/>
    <s v=""/>
    <s v="FLJE00006359"/>
    <x v="35"/>
    <d v="2005-02-11T00:00:00"/>
    <s v="Yes"/>
  </r>
  <r>
    <x v="3"/>
    <s v="3000"/>
    <s v="FLJE00006289"/>
    <s v="CF00-00000-25PN-2832"/>
    <x v="0"/>
    <s v="00000"/>
    <x v="4"/>
    <s v="2832"/>
    <s v=""/>
    <n v="-35093"/>
    <x v="80"/>
    <s v=""/>
    <s v=""/>
    <s v="FLJE00006289"/>
    <x v="35"/>
    <d v="2005-02-09T00:00:00"/>
    <s v="Yes"/>
  </r>
  <r>
    <x v="3"/>
    <s v="3000"/>
    <s v="FLJE00006169"/>
    <s v="CF00-00000-25BN-2832"/>
    <x v="0"/>
    <s v="00000"/>
    <x v="16"/>
    <s v="2832"/>
    <s v=""/>
    <n v="-65880"/>
    <x v="47"/>
    <s v=""/>
    <s v=""/>
    <s v="FLJE00006169"/>
    <x v="35"/>
    <d v="2005-02-03T00:00:00"/>
    <s v="Yes"/>
  </r>
  <r>
    <x v="3"/>
    <s v="3000"/>
    <s v="FLJE00006289"/>
    <s v="CF00-00000-25PR-2832"/>
    <x v="0"/>
    <s v="00000"/>
    <x v="12"/>
    <s v="2832"/>
    <s v=""/>
    <n v="-32"/>
    <x v="81"/>
    <s v=""/>
    <s v=""/>
    <s v="FLJE00006289"/>
    <x v="35"/>
    <d v="2005-02-09T00:00:00"/>
    <s v="Yes"/>
  </r>
  <r>
    <x v="3"/>
    <s v="3000"/>
    <s v="FLJE00006289"/>
    <s v="CF00-00000-25PN-2832"/>
    <x v="0"/>
    <s v="00000"/>
    <x v="4"/>
    <s v="2832"/>
    <s v=""/>
    <n v="-12843"/>
    <x v="82"/>
    <s v=""/>
    <s v=""/>
    <s v="FLJE00006289"/>
    <x v="35"/>
    <d v="2005-02-09T00:00:00"/>
    <s v="Yes"/>
  </r>
  <r>
    <x v="3"/>
    <s v="3000"/>
    <s v="FLJE00006307"/>
    <s v="CF00-00000-25DP-2829"/>
    <x v="0"/>
    <s v="00000"/>
    <x v="0"/>
    <s v="2829"/>
    <s v=""/>
    <n v="4004"/>
    <x v="83"/>
    <s v=""/>
    <s v=""/>
    <s v="FLJE00006307"/>
    <x v="35"/>
    <d v="2005-02-09T00:00:00"/>
    <s v="Yes"/>
  </r>
  <r>
    <x v="3"/>
    <s v="3000"/>
    <s v="FLJE00006289"/>
    <s v="CF00-00000-25UR-2831"/>
    <x v="0"/>
    <s v="00000"/>
    <x v="5"/>
    <s v="2831"/>
    <s v=""/>
    <n v="-128016"/>
    <x v="84"/>
    <s v=""/>
    <s v=""/>
    <s v="FLJE00006289"/>
    <x v="35"/>
    <d v="2005-02-09T00:00:00"/>
    <s v="Yes"/>
  </r>
  <r>
    <x v="3"/>
    <s v="3000"/>
    <s v="FLJE00005946"/>
    <s v="CF00-00000-25DP-2822"/>
    <x v="0"/>
    <s v="00000"/>
    <x v="0"/>
    <s v="2822"/>
    <s v=""/>
    <n v="-444"/>
    <x v="73"/>
    <s v=""/>
    <s v=""/>
    <s v="FLJE00005946"/>
    <x v="35"/>
    <d v="2005-01-12T00:00:00"/>
    <s v="Yes"/>
  </r>
  <r>
    <x v="3"/>
    <s v="3000"/>
    <s v="FLJE00005946"/>
    <s v="CF00-00000-25PG-2831"/>
    <x v="0"/>
    <s v="00000"/>
    <x v="3"/>
    <s v="2831"/>
    <s v=""/>
    <n v="7212"/>
    <x v="72"/>
    <s v=""/>
    <s v=""/>
    <s v="FLJE00005946"/>
    <x v="35"/>
    <d v="2005-01-12T00:00:00"/>
    <s v="Yes"/>
  </r>
  <r>
    <x v="3"/>
    <s v="3000"/>
    <s v="FLJE00006046"/>
    <s v="CF00-00000-25DP-2822"/>
    <x v="0"/>
    <s v="00000"/>
    <x v="0"/>
    <s v="2822"/>
    <s v=""/>
    <n v="-547541"/>
    <x v="65"/>
    <s v=""/>
    <s v=""/>
    <s v="FLJE00006046"/>
    <x v="35"/>
    <d v="2005-01-24T00:00:00"/>
    <s v="Yes"/>
  </r>
  <r>
    <x v="3"/>
    <s v="3000"/>
    <s v="FLJE00006046"/>
    <s v="CF00-00000-25DP-2822"/>
    <x v="0"/>
    <s v="00000"/>
    <x v="0"/>
    <s v="2822"/>
    <s v=""/>
    <n v="-84327"/>
    <x v="64"/>
    <s v=""/>
    <s v=""/>
    <s v="FLJE00006046"/>
    <x v="35"/>
    <d v="2005-01-24T00:00:00"/>
    <s v="Yes"/>
  </r>
  <r>
    <x v="3"/>
    <s v="3000"/>
    <s v="FLJE00006046"/>
    <s v="CF00-00000-25DP-2822"/>
    <x v="0"/>
    <s v="00000"/>
    <x v="0"/>
    <s v="2822"/>
    <s v=""/>
    <n v="375312"/>
    <x v="85"/>
    <s v=""/>
    <s v=""/>
    <s v="FLJE00006046"/>
    <x v="35"/>
    <d v="2005-01-24T00:00:00"/>
    <s v="Yes"/>
  </r>
  <r>
    <x v="3"/>
    <s v="3000"/>
    <s v="FLJE00006046"/>
    <s v="CF00-00000-25UR-2831"/>
    <x v="0"/>
    <s v="00000"/>
    <x v="5"/>
    <s v="2831"/>
    <s v=""/>
    <n v="-35179"/>
    <x v="58"/>
    <s v=""/>
    <s v=""/>
    <s v="FLJE00006046"/>
    <x v="35"/>
    <d v="2005-01-24T00:00:00"/>
    <s v="Yes"/>
  </r>
  <r>
    <x v="3"/>
    <s v="3000"/>
    <s v="FLJE00005971"/>
    <s v="CF00-00000-25PG-2831"/>
    <x v="0"/>
    <s v="00000"/>
    <x v="3"/>
    <s v="2831"/>
    <s v=""/>
    <n v="-79332"/>
    <x v="86"/>
    <s v=""/>
    <s v=""/>
    <s v="FLJE00005971"/>
    <x v="35"/>
    <d v="2005-01-13T00:00:00"/>
    <s v="Yes"/>
  </r>
  <r>
    <x v="3"/>
    <s v="3000"/>
    <s v="FLJE00005971"/>
    <s v="CF00-00000-25PR-2832"/>
    <x v="0"/>
    <s v="00000"/>
    <x v="12"/>
    <s v="2832"/>
    <s v=""/>
    <n v="-1112"/>
    <x v="86"/>
    <s v=""/>
    <s v=""/>
    <s v="FLJE00005971"/>
    <x v="35"/>
    <d v="2005-01-13T00:00:00"/>
    <s v="Yes"/>
  </r>
  <r>
    <x v="3"/>
    <s v="3000"/>
    <s v="FLJE00005971"/>
    <s v="CF00-00000-25RC-2832"/>
    <x v="0"/>
    <s v="00000"/>
    <x v="14"/>
    <s v="2832"/>
    <s v=""/>
    <n v="-23518"/>
    <x v="86"/>
    <s v=""/>
    <s v=""/>
    <s v="FLJE00005971"/>
    <x v="35"/>
    <d v="2005-01-13T00:00:00"/>
    <s v="Yes"/>
  </r>
  <r>
    <x v="3"/>
    <s v="3000"/>
    <s v="FLJE00005971"/>
    <s v="CF00-00000-25BD-2831"/>
    <x v="0"/>
    <s v="00000"/>
    <x v="7"/>
    <s v="2831"/>
    <s v=""/>
    <n v="3948"/>
    <x v="86"/>
    <s v=""/>
    <s v=""/>
    <s v="FLJE00005971"/>
    <x v="35"/>
    <d v="2005-01-13T00:00:00"/>
    <s v="Yes"/>
  </r>
  <r>
    <x v="3"/>
    <s v="3000"/>
    <s v="FLJE00005971"/>
    <s v="CF00-00000-25BN-2832"/>
    <x v="0"/>
    <s v="00000"/>
    <x v="16"/>
    <s v="2832"/>
    <s v=""/>
    <n v="-35266"/>
    <x v="86"/>
    <s v=""/>
    <s v=""/>
    <s v="FLJE00005971"/>
    <x v="35"/>
    <d v="2005-01-13T00:00:00"/>
    <s v="Yes"/>
  </r>
  <r>
    <x v="3"/>
    <s v="3000"/>
    <s v="FLJE00005971"/>
    <s v="CF00-00000-25CN-2831"/>
    <x v="0"/>
    <s v="00000"/>
    <x v="2"/>
    <s v="2831"/>
    <s v=""/>
    <n v="-61127"/>
    <x v="86"/>
    <s v=""/>
    <s v=""/>
    <s v="FLJE00005971"/>
    <x v="35"/>
    <d v="2005-01-13T00:00:00"/>
    <s v="Yes"/>
  </r>
  <r>
    <x v="3"/>
    <s v="3000"/>
    <s v="FLJE00005971"/>
    <s v="CF00-00000-25FR-2831"/>
    <x v="0"/>
    <s v="00000"/>
    <x v="10"/>
    <s v="2831"/>
    <s v=""/>
    <n v="4697"/>
    <x v="86"/>
    <s v=""/>
    <s v=""/>
    <s v="FLJE00005971"/>
    <x v="35"/>
    <d v="2005-01-13T00:00:00"/>
    <s v="Yes"/>
  </r>
  <r>
    <x v="3"/>
    <s v="3000"/>
    <s v="FLJE00005971"/>
    <s v="CF00-00000-25IA-2832"/>
    <x v="0"/>
    <s v="00000"/>
    <x v="6"/>
    <s v="2832"/>
    <s v=""/>
    <n v="1705"/>
    <x v="86"/>
    <s v=""/>
    <s v=""/>
    <s v="FLJE00005971"/>
    <x v="35"/>
    <d v="2005-01-13T00:00:00"/>
    <s v="Yes"/>
  </r>
  <r>
    <x v="3"/>
    <s v="3000"/>
    <s v="FLJE00005971"/>
    <s v="CF00-00000-25DP-2822"/>
    <x v="0"/>
    <s v="00000"/>
    <x v="0"/>
    <s v="2822"/>
    <s v=""/>
    <n v="435401"/>
    <x v="86"/>
    <s v=""/>
    <s v=""/>
    <s v="FLJE00005971"/>
    <x v="35"/>
    <d v="2005-01-13T00:00:00"/>
    <s v="Yes"/>
  </r>
  <r>
    <x v="3"/>
    <s v="3000"/>
    <s v="FLJE00005971"/>
    <s v="CF00-00000-25TC-2832"/>
    <x v="0"/>
    <s v="00000"/>
    <x v="15"/>
    <s v="2832"/>
    <s v=""/>
    <n v="105546"/>
    <x v="86"/>
    <s v=""/>
    <s v=""/>
    <s v="FLJE00005971"/>
    <x v="35"/>
    <d v="2005-01-13T00:00:00"/>
    <s v="Yes"/>
  </r>
  <r>
    <x v="3"/>
    <s v="3000"/>
    <s v="FLJE00005971"/>
    <s v="CF00-00000-25UR-2831"/>
    <x v="0"/>
    <s v="00000"/>
    <x v="5"/>
    <s v="2831"/>
    <s v=""/>
    <n v="25718"/>
    <x v="86"/>
    <s v=""/>
    <s v=""/>
    <s v="FLJE00005971"/>
    <x v="35"/>
    <d v="2005-01-13T00:00:00"/>
    <s v="Yes"/>
  </r>
  <r>
    <x v="3"/>
    <s v="3000"/>
    <s v="FLJE00005971"/>
    <s v="CF00-00000-25IT-2550"/>
    <x v="0"/>
    <s v="00000"/>
    <x v="11"/>
    <s v="2550"/>
    <s v=""/>
    <n v="-19524"/>
    <x v="87"/>
    <s v=""/>
    <s v=""/>
    <s v="FLJE00005971"/>
    <x v="35"/>
    <d v="2005-01-13T00:00:00"/>
    <s v="Yes"/>
  </r>
  <r>
    <x v="3"/>
    <s v="3000"/>
    <s v="FLJE00005971"/>
    <s v="CF00-00000-25EN-2832"/>
    <x v="0"/>
    <s v="00000"/>
    <x v="8"/>
    <s v="2832"/>
    <s v=""/>
    <n v="19383"/>
    <x v="86"/>
    <s v=""/>
    <s v=""/>
    <s v="FLJE00005971"/>
    <x v="35"/>
    <d v="2005-01-13T00:00:00"/>
    <s v="Yes"/>
  </r>
  <r>
    <x v="3"/>
    <s v="3000"/>
    <s v="FLJE00005946"/>
    <s v="CF00-00000-25BD-2831"/>
    <x v="0"/>
    <s v="00000"/>
    <x v="7"/>
    <s v="2831"/>
    <s v=""/>
    <n v="-359"/>
    <x v="70"/>
    <s v=""/>
    <s v=""/>
    <s v="FLJE00005946"/>
    <x v="35"/>
    <d v="2005-01-12T00:00:00"/>
    <s v="Yes"/>
  </r>
  <r>
    <x v="0"/>
    <s v="3000"/>
    <s v="FLJE00006049"/>
    <s v="CF00-00000-25DP-2822"/>
    <x v="0"/>
    <s v="00000"/>
    <x v="0"/>
    <s v="2822"/>
    <s v=""/>
    <n v="-366117.52"/>
    <x v="88"/>
    <s v=""/>
    <s v=""/>
    <s v="FLJE00006049"/>
    <x v="35"/>
    <d v="2005-01-24T00:00:00"/>
    <s v="Yes"/>
  </r>
  <r>
    <x v="3"/>
    <s v="3000"/>
    <s v="FLJE00006046"/>
    <s v="CF00-00000-25PG-2831"/>
    <x v="0"/>
    <s v="00000"/>
    <x v="3"/>
    <s v="2831"/>
    <s v=""/>
    <n v="342136"/>
    <x v="72"/>
    <s v=""/>
    <s v=""/>
    <s v="FLJE00006046"/>
    <x v="35"/>
    <d v="2005-01-24T00:00:00"/>
    <s v="Yes"/>
  </r>
  <r>
    <x v="3"/>
    <s v="3000"/>
    <s v="FLJE00006046"/>
    <s v="CF00-00000-25BD-2831"/>
    <x v="0"/>
    <s v="00000"/>
    <x v="7"/>
    <s v="2831"/>
    <s v=""/>
    <n v="600"/>
    <x v="70"/>
    <s v=""/>
    <s v=""/>
    <s v="FLJE00006046"/>
    <x v="35"/>
    <d v="2005-01-24T00:00:00"/>
    <s v="Yes"/>
  </r>
  <r>
    <x v="3"/>
    <s v="3000"/>
    <s v="FLJE00005946"/>
    <s v="CF00-00000-25DP-2822"/>
    <x v="0"/>
    <s v="00000"/>
    <x v="0"/>
    <s v="2822"/>
    <s v=""/>
    <n v="-36054"/>
    <x v="65"/>
    <s v=""/>
    <s v=""/>
    <s v="FLJE00005946"/>
    <x v="35"/>
    <d v="2005-01-12T00:00:00"/>
    <s v="Yes"/>
  </r>
  <r>
    <x v="3"/>
    <s v="3000"/>
    <s v="FLJE00006046"/>
    <s v="CF00-00000-25PR-2832"/>
    <x v="0"/>
    <s v="00000"/>
    <x v="12"/>
    <s v="2832"/>
    <s v=""/>
    <n v="0"/>
    <x v="69"/>
    <s v=""/>
    <s v=""/>
    <s v="FLJE00006046"/>
    <x v="35"/>
    <d v="2005-01-24T00:00:00"/>
    <s v="Yes"/>
  </r>
  <r>
    <x v="3"/>
    <s v="3000"/>
    <s v="FLJE00006046"/>
    <s v="CF00-00000-25EN-2832"/>
    <x v="0"/>
    <s v="00000"/>
    <x v="8"/>
    <s v="2832"/>
    <s v=""/>
    <n v="-9120"/>
    <x v="67"/>
    <s v=""/>
    <s v=""/>
    <s v="FLJE00006046"/>
    <x v="35"/>
    <d v="2005-01-24T00:00:00"/>
    <s v="Yes"/>
  </r>
  <r>
    <x v="1"/>
    <s v="3000"/>
    <s v="FLJE00005700"/>
    <s v="CF00-00000-25IT-2550"/>
    <x v="0"/>
    <s v="00000"/>
    <x v="11"/>
    <s v="2550"/>
    <s v=""/>
    <n v="1627"/>
    <x v="43"/>
    <s v=""/>
    <s v=""/>
    <s v="ITC_AMORT"/>
    <x v="35"/>
    <d v="2005-01-03T00:00:00"/>
    <s v="Yes"/>
  </r>
  <r>
    <x v="3"/>
    <s v="3000"/>
    <s v="FLJE00005946"/>
    <s v="CF00-00000-25BN-2832"/>
    <x v="0"/>
    <s v="00000"/>
    <x v="16"/>
    <s v="2832"/>
    <s v=""/>
    <n v="3206"/>
    <x v="47"/>
    <s v=""/>
    <s v=""/>
    <s v="FLJE00005946"/>
    <x v="35"/>
    <d v="2005-01-12T00:00:00"/>
    <s v="Yes"/>
  </r>
  <r>
    <x v="3"/>
    <s v="3000"/>
    <s v="FLJE00006148"/>
    <s v="CF00-00000-25PG-2831"/>
    <x v="0"/>
    <s v="00000"/>
    <x v="3"/>
    <s v="2831"/>
    <s v=""/>
    <n v="-505341"/>
    <x v="72"/>
    <s v=""/>
    <s v=""/>
    <s v="FLJE00006148"/>
    <x v="35"/>
    <d v="2005-02-03T00:00:00"/>
    <s v="Yes"/>
  </r>
  <r>
    <x v="3"/>
    <s v="3000"/>
    <s v="FLJE00006081"/>
    <s v="CF00-00000-25UR-2831"/>
    <x v="0"/>
    <s v="00000"/>
    <x v="5"/>
    <s v="2831"/>
    <s v=""/>
    <n v="35179"/>
    <x v="89"/>
    <s v=""/>
    <s v=""/>
    <s v="FLJE00006081"/>
    <x v="35"/>
    <d v="2005-01-28T00:00:00"/>
    <s v="Yes"/>
  </r>
  <r>
    <x v="3"/>
    <s v="3000"/>
    <s v="FLJE00006046"/>
    <s v="CF00-00000-25DP-2822"/>
    <x v="0"/>
    <s v="00000"/>
    <x v="0"/>
    <s v="2822"/>
    <s v=""/>
    <n v="-15514"/>
    <x v="51"/>
    <s v=""/>
    <s v=""/>
    <s v="FLJE00006046"/>
    <x v="35"/>
    <d v="2005-01-24T00:00:00"/>
    <s v="Yes"/>
  </r>
  <r>
    <x v="3"/>
    <s v="3000"/>
    <s v="FLJE00005946"/>
    <s v="CF00-00000-25CN-2831"/>
    <x v="0"/>
    <s v="00000"/>
    <x v="2"/>
    <s v="2831"/>
    <s v=""/>
    <n v="5557"/>
    <x v="60"/>
    <s v=""/>
    <s v=""/>
    <s v="FLJE00005946"/>
    <x v="35"/>
    <d v="2005-01-12T00:00:00"/>
    <s v="Yes"/>
  </r>
  <r>
    <x v="2"/>
    <s v="3000"/>
    <s v="FLJE00006229"/>
    <s v="CF00-00000-25DP-2822"/>
    <x v="0"/>
    <s v="00000"/>
    <x v="0"/>
    <s v="2822"/>
    <s v=""/>
    <n v="4467"/>
    <x v="90"/>
    <s v=""/>
    <s v=""/>
    <s v="FLJE00006229"/>
    <x v="35"/>
    <d v="2005-02-05T00:00:00"/>
    <s v="Yes"/>
  </r>
  <r>
    <x v="3"/>
    <s v="3000"/>
    <s v="FLJE00005946"/>
    <s v="CF00-00000-25TC-2832"/>
    <x v="0"/>
    <s v="00000"/>
    <x v="15"/>
    <s v="2832"/>
    <s v=""/>
    <n v="-15078"/>
    <x v="62"/>
    <s v=""/>
    <s v=""/>
    <s v="FLJE00005946"/>
    <x v="35"/>
    <d v="2005-01-12T00:00:00"/>
    <s v="Yes"/>
  </r>
  <r>
    <x v="3"/>
    <s v="3000"/>
    <s v="FLJE00006046"/>
    <s v="CF00-00000-25DP-2822"/>
    <x v="0"/>
    <s v="00000"/>
    <x v="0"/>
    <s v="2822"/>
    <s v=""/>
    <n v="15884"/>
    <x v="66"/>
    <s v=""/>
    <s v=""/>
    <s v="FLJE00006046"/>
    <x v="35"/>
    <d v="2005-01-24T00:00:00"/>
    <s v="Yes"/>
  </r>
  <r>
    <x v="3"/>
    <s v="3000"/>
    <s v="FLJE00005946"/>
    <s v="CF00-00000-25IA-2832"/>
    <x v="0"/>
    <s v="00000"/>
    <x v="6"/>
    <s v="2832"/>
    <s v=""/>
    <n v="-155"/>
    <x v="48"/>
    <s v=""/>
    <s v=""/>
    <s v="FLJE00005946"/>
    <x v="35"/>
    <d v="2005-01-12T00:00:00"/>
    <s v="Yes"/>
  </r>
  <r>
    <x v="3"/>
    <s v="3000"/>
    <s v="FLJE00005946"/>
    <s v="CF00-00000-25EN-2832"/>
    <x v="0"/>
    <s v="00000"/>
    <x v="8"/>
    <s v="2832"/>
    <s v=""/>
    <n v="-1762"/>
    <x v="67"/>
    <s v=""/>
    <s v=""/>
    <s v="FLJE00005946"/>
    <x v="35"/>
    <d v="2005-01-12T00:00:00"/>
    <s v="Yes"/>
  </r>
  <r>
    <x v="3"/>
    <s v="3000"/>
    <s v="FLJE00006046"/>
    <s v="CF00-00000-25TC-2832"/>
    <x v="0"/>
    <s v="00000"/>
    <x v="15"/>
    <s v="2832"/>
    <s v=""/>
    <n v="-3"/>
    <x v="62"/>
    <s v=""/>
    <s v=""/>
    <s v="FLJE00006046"/>
    <x v="35"/>
    <d v="2005-01-24T00:00:00"/>
    <s v="Yes"/>
  </r>
  <r>
    <x v="3"/>
    <s v="3000"/>
    <s v="FLJE00006148"/>
    <s v="CF00-00000-25EN-2832"/>
    <x v="0"/>
    <s v="00000"/>
    <x v="8"/>
    <s v="2832"/>
    <s v=""/>
    <n v="-1167"/>
    <x v="67"/>
    <s v=""/>
    <s v=""/>
    <s v="FLJE00006148"/>
    <x v="35"/>
    <d v="2005-02-03T00:00:00"/>
    <s v="Yes"/>
  </r>
  <r>
    <x v="3"/>
    <s v="3000"/>
    <s v="FLJE00005946"/>
    <s v="CF00-00000-25UR-2831"/>
    <x v="0"/>
    <s v="00000"/>
    <x v="5"/>
    <s v="2831"/>
    <s v=""/>
    <n v="-2338"/>
    <x v="58"/>
    <s v=""/>
    <s v=""/>
    <s v="FLJE00005946"/>
    <x v="35"/>
    <d v="2005-01-12T00:00:00"/>
    <s v="Yes"/>
  </r>
  <r>
    <x v="3"/>
    <s v="3000"/>
    <s v="FLJE00006353"/>
    <s v="CF00-00000-25SI-2832"/>
    <x v="0"/>
    <s v="00000"/>
    <x v="13"/>
    <s v="2832"/>
    <s v=""/>
    <n v="-73466"/>
    <x v="91"/>
    <s v=""/>
    <s v=""/>
    <s v="FLJE00006353"/>
    <x v="35"/>
    <d v="2005-02-10T00:00:00"/>
    <s v="Yes"/>
  </r>
  <r>
    <x v="3"/>
    <s v="3000"/>
    <s v="FLJE00006046"/>
    <s v="CF00-00000-25CN-2831"/>
    <x v="0"/>
    <s v="00000"/>
    <x v="2"/>
    <s v="2831"/>
    <s v=""/>
    <n v="-72232"/>
    <x v="60"/>
    <s v=""/>
    <s v=""/>
    <s v="FLJE00006046"/>
    <x v="35"/>
    <d v="2005-01-24T00:00:00"/>
    <s v="Yes"/>
  </r>
  <r>
    <x v="3"/>
    <s v="3000"/>
    <s v="FLJE00005946"/>
    <s v="CF00-00000-25DP-2822"/>
    <x v="0"/>
    <s v="00000"/>
    <x v="0"/>
    <s v="2822"/>
    <s v=""/>
    <n v="833"/>
    <x v="66"/>
    <s v=""/>
    <s v=""/>
    <s v="FLJE00005946"/>
    <x v="35"/>
    <d v="2005-01-12T00:00:00"/>
    <s v="Yes"/>
  </r>
  <r>
    <x v="3"/>
    <s v="3000"/>
    <s v="FLJE00005946"/>
    <s v="CF00-00000-25RC-2832"/>
    <x v="0"/>
    <s v="00000"/>
    <x v="14"/>
    <s v="2832"/>
    <s v=""/>
    <n v="2138"/>
    <x v="46"/>
    <s v=""/>
    <s v=""/>
    <s v="FLJE00005946"/>
    <x v="35"/>
    <d v="2005-01-12T00:00:00"/>
    <s v="Yes"/>
  </r>
  <r>
    <x v="3"/>
    <s v="3000"/>
    <s v="FLJE00006315"/>
    <s v="CF00-00000-25DP-2822"/>
    <x v="0"/>
    <s v="00000"/>
    <x v="0"/>
    <s v="2822"/>
    <s v=""/>
    <n v="-150145"/>
    <x v="92"/>
    <s v=""/>
    <s v=""/>
    <s v="FLJE00006315"/>
    <x v="35"/>
    <d v="2005-02-09T00:00:00"/>
    <s v="Yes"/>
  </r>
  <r>
    <x v="3"/>
    <s v="3000"/>
    <s v="FLJE00005946"/>
    <s v="CF00-00000-25DP-2822"/>
    <x v="0"/>
    <s v="00000"/>
    <x v="0"/>
    <s v="2822"/>
    <s v=""/>
    <n v="-2672"/>
    <x v="64"/>
    <s v=""/>
    <s v=""/>
    <s v="FLJE00005946"/>
    <x v="35"/>
    <d v="2005-01-12T00:00:00"/>
    <s v="Yes"/>
  </r>
  <r>
    <x v="3"/>
    <s v="3000"/>
    <s v="FLJE00006315"/>
    <s v="CF00-00000-25DP-2822"/>
    <x v="0"/>
    <s v="00000"/>
    <x v="0"/>
    <s v="2822"/>
    <s v=""/>
    <n v="-135542"/>
    <x v="93"/>
    <s v=""/>
    <s v=""/>
    <s v="FLJE00006315"/>
    <x v="35"/>
    <d v="2005-02-09T00:00:00"/>
    <s v="Yes"/>
  </r>
  <r>
    <x v="3"/>
    <s v="3000"/>
    <s v="FLJE00005946"/>
    <s v="CF00-00000-25FR-2831"/>
    <x v="0"/>
    <s v="00000"/>
    <x v="10"/>
    <s v="2831"/>
    <s v=""/>
    <n v="-427"/>
    <x v="50"/>
    <s v=""/>
    <s v=""/>
    <s v="FLJE00005946"/>
    <x v="35"/>
    <d v="2005-01-12T00:00:00"/>
    <s v="Yes"/>
  </r>
  <r>
    <x v="3"/>
    <s v="3000"/>
    <s v="FLJE00006046"/>
    <s v="CF00-00000-25DP-2822"/>
    <x v="0"/>
    <s v="00000"/>
    <x v="0"/>
    <s v="2822"/>
    <s v=""/>
    <n v="-6888"/>
    <x v="73"/>
    <s v=""/>
    <s v=""/>
    <s v="FLJE00006046"/>
    <x v="35"/>
    <d v="2005-01-24T00:00:00"/>
    <s v="Yes"/>
  </r>
  <r>
    <x v="1"/>
    <s v="3000"/>
    <s v="FLJE00006094"/>
    <s v="CF00-00000-25IT-2550"/>
    <x v="0"/>
    <s v="00000"/>
    <x v="11"/>
    <s v="2550"/>
    <s v=""/>
    <n v="1627"/>
    <x v="43"/>
    <s v=""/>
    <s v=""/>
    <s v="ITC_AMORT"/>
    <x v="36"/>
    <d v="2005-02-02T00:00:00"/>
    <s v="Yes"/>
  </r>
  <r>
    <x v="1"/>
    <s v="3000"/>
    <s v="FLJE00006452"/>
    <s v="CF00-00000-25IT-2550"/>
    <x v="0"/>
    <s v="00000"/>
    <x v="11"/>
    <s v="2550"/>
    <s v=""/>
    <n v="1627"/>
    <x v="43"/>
    <s v=""/>
    <s v=""/>
    <s v="ITC_AMORT"/>
    <x v="37"/>
    <d v="2005-03-01T00:00:00"/>
    <s v="Yes"/>
  </r>
  <r>
    <x v="3"/>
    <s v="3000"/>
    <s v="FLJE00006984"/>
    <s v="CF00-00000-25DP-2822"/>
    <x v="0"/>
    <s v="00000"/>
    <x v="0"/>
    <s v="2822"/>
    <s v=""/>
    <n v="-13800"/>
    <x v="94"/>
    <s v=""/>
    <s v=""/>
    <s v="FLJE00006984"/>
    <x v="38"/>
    <d v="2005-04-07T00:00:00"/>
    <s v="Yes"/>
  </r>
  <r>
    <x v="1"/>
    <s v="3000"/>
    <s v="FLJE00006801"/>
    <s v="CF00-00000-25IT-2550"/>
    <x v="0"/>
    <s v="00000"/>
    <x v="11"/>
    <s v="2550"/>
    <s v=""/>
    <n v="1627"/>
    <x v="43"/>
    <s v=""/>
    <s v=""/>
    <s v="ITC_AMORT"/>
    <x v="38"/>
    <d v="2005-04-01T00:00:00"/>
    <s v="Yes"/>
  </r>
  <r>
    <x v="3"/>
    <s v="3000"/>
    <s v="FLJE00006961"/>
    <s v="CF00-00000-25EN-2832"/>
    <x v="0"/>
    <s v="00000"/>
    <x v="8"/>
    <s v="2832"/>
    <s v=""/>
    <n v="753"/>
    <x v="95"/>
    <s v=""/>
    <s v=""/>
    <s v="FLJE00006961"/>
    <x v="38"/>
    <d v="2005-04-07T00:00:00"/>
    <s v="Yes"/>
  </r>
  <r>
    <x v="3"/>
    <s v="3000"/>
    <s v="FLJE00006961"/>
    <s v="CF00-00000-25BN-2832"/>
    <x v="0"/>
    <s v="00000"/>
    <x v="16"/>
    <s v="2832"/>
    <s v=""/>
    <n v="0"/>
    <x v="96"/>
    <s v=""/>
    <s v=""/>
    <s v="FLJE00006961"/>
    <x v="38"/>
    <d v="2005-04-07T00:00:00"/>
    <s v="Yes"/>
  </r>
  <r>
    <x v="3"/>
    <s v="3000"/>
    <s v="FLJE00006961"/>
    <s v="CF00-00000-25PG-2831"/>
    <x v="0"/>
    <s v="00000"/>
    <x v="3"/>
    <s v="2831"/>
    <s v=""/>
    <n v="0"/>
    <x v="97"/>
    <s v=""/>
    <s v=""/>
    <s v="FLJE00006961"/>
    <x v="38"/>
    <d v="2005-04-07T00:00:00"/>
    <s v="Yes"/>
  </r>
  <r>
    <x v="3"/>
    <s v="3000"/>
    <s v="FLJE00006961"/>
    <s v="CF00-00000-25BD-2831"/>
    <x v="0"/>
    <s v="00000"/>
    <x v="7"/>
    <s v="2831"/>
    <s v=""/>
    <n v="5362"/>
    <x v="98"/>
    <s v=""/>
    <s v=""/>
    <s v="FLJE00006961"/>
    <x v="38"/>
    <d v="2005-04-07T00:00:00"/>
    <s v="Yes"/>
  </r>
  <r>
    <x v="3"/>
    <s v="3000"/>
    <s v="FLJE00006961"/>
    <s v="CF00-00000-25FR-2831"/>
    <x v="0"/>
    <s v="00000"/>
    <x v="10"/>
    <s v="2831"/>
    <s v=""/>
    <n v="44476"/>
    <x v="99"/>
    <s v=""/>
    <s v=""/>
    <s v="FLJE00006961"/>
    <x v="38"/>
    <d v="2005-04-07T00:00:00"/>
    <s v="Yes"/>
  </r>
  <r>
    <x v="3"/>
    <s v="3000"/>
    <s v="FLJE00006961"/>
    <s v="CF00-00000-25CN-2831"/>
    <x v="0"/>
    <s v="00000"/>
    <x v="2"/>
    <s v="2831"/>
    <s v=""/>
    <n v="25356"/>
    <x v="100"/>
    <s v=""/>
    <s v=""/>
    <s v="FLJE00006961"/>
    <x v="38"/>
    <d v="2005-04-07T00:00:00"/>
    <s v="Yes"/>
  </r>
  <r>
    <x v="3"/>
    <s v="3000"/>
    <s v="FLJE00007255"/>
    <s v="CF00-00000-25BD-2831"/>
    <x v="0"/>
    <s v="00000"/>
    <x v="7"/>
    <s v="2831"/>
    <s v=""/>
    <n v="3722"/>
    <x v="98"/>
    <s v=""/>
    <s v=""/>
    <s v="FLJE00007255"/>
    <x v="39"/>
    <d v="2005-05-06T00:00:00"/>
    <s v="Yes"/>
  </r>
  <r>
    <x v="3"/>
    <s v="3000"/>
    <s v="FLJE00007255"/>
    <s v="CF00-00000-25EN-2832"/>
    <x v="0"/>
    <s v="00000"/>
    <x v="8"/>
    <s v="2832"/>
    <s v=""/>
    <n v="-2849"/>
    <x v="95"/>
    <s v=""/>
    <s v=""/>
    <s v="FLJE00007255"/>
    <x v="39"/>
    <d v="2005-05-06T00:00:00"/>
    <s v="Yes"/>
  </r>
  <r>
    <x v="3"/>
    <s v="3000"/>
    <s v="FLJE00007255"/>
    <s v="CF00-00000-25FR-2831"/>
    <x v="0"/>
    <s v="00000"/>
    <x v="10"/>
    <s v="2831"/>
    <s v=""/>
    <n v="29125"/>
    <x v="99"/>
    <s v=""/>
    <s v=""/>
    <s v="FLJE00007255"/>
    <x v="39"/>
    <d v="2005-05-06T00:00:00"/>
    <s v="Yes"/>
  </r>
  <r>
    <x v="3"/>
    <s v="3000"/>
    <s v="FLJE00007255"/>
    <s v="CF00-00000-25DP-2822"/>
    <x v="0"/>
    <s v="00000"/>
    <x v="0"/>
    <s v="2822"/>
    <s v=""/>
    <n v="-13800"/>
    <x v="101"/>
    <s v=""/>
    <s v=""/>
    <s v="FLJE00007255"/>
    <x v="39"/>
    <d v="2005-05-06T00:00:00"/>
    <s v="Yes"/>
  </r>
  <r>
    <x v="3"/>
    <s v="3000"/>
    <s v="FLJE00007255"/>
    <s v="CF00-00000-25CN-2831"/>
    <x v="0"/>
    <s v="00000"/>
    <x v="2"/>
    <s v="2831"/>
    <s v=""/>
    <n v="8539"/>
    <x v="100"/>
    <s v=""/>
    <s v=""/>
    <s v="FLJE00007255"/>
    <x v="39"/>
    <d v="2005-05-06T00:00:00"/>
    <s v="Yes"/>
  </r>
  <r>
    <x v="1"/>
    <s v="3000"/>
    <s v="FLJE00007120"/>
    <s v="CF00-00000-25IT-2550"/>
    <x v="0"/>
    <s v="00000"/>
    <x v="11"/>
    <s v="2550"/>
    <s v=""/>
    <n v="1627"/>
    <x v="43"/>
    <s v=""/>
    <s v=""/>
    <s v="ITC_AMORT"/>
    <x v="39"/>
    <d v="2005-05-02T00:00:00"/>
    <s v="Yes"/>
  </r>
  <r>
    <x v="0"/>
    <s v="3000"/>
    <s v="FLJE00007262"/>
    <s v="CF00-00000-25DP-2822"/>
    <x v="0"/>
    <s v="00000"/>
    <x v="0"/>
    <s v="2822"/>
    <s v=""/>
    <n v="345293.66"/>
    <x v="102"/>
    <s v=""/>
    <s v=""/>
    <s v="FLJE00007262"/>
    <x v="39"/>
    <d v="2005-05-06T00:00:00"/>
    <s v="Yes"/>
  </r>
  <r>
    <x v="0"/>
    <s v="3000"/>
    <s v="FLJE00007262"/>
    <s v="CF00-00000-25DP-2822"/>
    <x v="0"/>
    <s v="00000"/>
    <x v="0"/>
    <s v="2822"/>
    <s v=""/>
    <n v="-53148.14"/>
    <x v="102"/>
    <s v=""/>
    <s v=""/>
    <s v="FLJE00007262"/>
    <x v="39"/>
    <d v="2005-05-06T00:00:00"/>
    <s v="Yes"/>
  </r>
  <r>
    <x v="4"/>
    <s v="3000"/>
    <s v="FLJE00007186"/>
    <s v="CF00-00000-25SI-2832"/>
    <x v="0"/>
    <s v="00000"/>
    <x v="13"/>
    <s v="2832"/>
    <s v=""/>
    <n v="63759.09"/>
    <x v="103"/>
    <s v=""/>
    <s v="CUJE00005283"/>
    <s v="CUJE00005283"/>
    <x v="40"/>
    <d v="2005-05-03T00:00:00"/>
    <s v="Yes"/>
  </r>
  <r>
    <x v="3"/>
    <s v="3000"/>
    <s v="FLJE00007609"/>
    <s v="CF00-00000-25DP-2822"/>
    <x v="0"/>
    <s v="00000"/>
    <x v="0"/>
    <s v="2822"/>
    <s v=""/>
    <n v="-13800"/>
    <x v="101"/>
    <s v=""/>
    <s v=""/>
    <s v="FLJE00007609"/>
    <x v="40"/>
    <d v="2005-06-07T00:00:00"/>
    <s v="Yes"/>
  </r>
  <r>
    <x v="3"/>
    <s v="3000"/>
    <s v="FLJE00007609"/>
    <s v="CF00-00000-25EN-2832"/>
    <x v="0"/>
    <s v="00000"/>
    <x v="8"/>
    <s v="2832"/>
    <s v=""/>
    <n v="-983"/>
    <x v="95"/>
    <s v=""/>
    <s v=""/>
    <s v="FLJE00007609"/>
    <x v="40"/>
    <d v="2005-06-07T00:00:00"/>
    <s v="Yes"/>
  </r>
  <r>
    <x v="3"/>
    <s v="3000"/>
    <s v="FLJE00007609"/>
    <s v="CF00-00000-25SI-2832"/>
    <x v="0"/>
    <s v="00000"/>
    <x v="13"/>
    <s v="2832"/>
    <s v=""/>
    <n v="-118"/>
    <x v="104"/>
    <s v=""/>
    <s v=""/>
    <s v="FLJE00007609"/>
    <x v="40"/>
    <d v="2005-06-07T00:00:00"/>
    <s v="Yes"/>
  </r>
  <r>
    <x v="3"/>
    <s v="3000"/>
    <s v="FLJE00007609"/>
    <s v="CF00-00000-25BD-2831"/>
    <x v="0"/>
    <s v="00000"/>
    <x v="7"/>
    <s v="2831"/>
    <s v=""/>
    <n v="963"/>
    <x v="98"/>
    <s v=""/>
    <s v=""/>
    <s v="FLJE00007609"/>
    <x v="40"/>
    <d v="2005-06-07T00:00:00"/>
    <s v="Yes"/>
  </r>
  <r>
    <x v="3"/>
    <s v="3000"/>
    <s v="FLJE00007609"/>
    <s v="CF00-00000-25FR-2831"/>
    <x v="0"/>
    <s v="00000"/>
    <x v="10"/>
    <s v="2831"/>
    <s v=""/>
    <n v="25845"/>
    <x v="99"/>
    <s v=""/>
    <s v=""/>
    <s v="FLJE00007609"/>
    <x v="40"/>
    <d v="2005-06-07T00:00:00"/>
    <s v="Yes"/>
  </r>
  <r>
    <x v="3"/>
    <s v="3000"/>
    <s v="FLJE00007609"/>
    <s v="CF00-00000-25CN-2831"/>
    <x v="0"/>
    <s v="00000"/>
    <x v="2"/>
    <s v="2831"/>
    <s v=""/>
    <n v="-2258"/>
    <x v="100"/>
    <s v=""/>
    <s v=""/>
    <s v="FLJE00007609"/>
    <x v="40"/>
    <d v="2005-06-07T00:00:00"/>
    <s v="Yes"/>
  </r>
  <r>
    <x v="1"/>
    <s v="3000"/>
    <s v="FLJE00007418"/>
    <s v="CF00-00000-25IT-2550"/>
    <x v="0"/>
    <s v="00000"/>
    <x v="11"/>
    <s v="2550"/>
    <s v=""/>
    <n v="1627"/>
    <x v="43"/>
    <s v=""/>
    <s v=""/>
    <s v="ITC_AMORT"/>
    <x v="40"/>
    <d v="2005-06-02T00:00:00"/>
    <s v="Yes"/>
  </r>
  <r>
    <x v="1"/>
    <s v="3000"/>
    <s v="FLJE00007729"/>
    <s v="CF00-00000-25IT-2550"/>
    <x v="0"/>
    <s v="00000"/>
    <x v="11"/>
    <s v="2550"/>
    <s v=""/>
    <n v="1627"/>
    <x v="43"/>
    <s v=""/>
    <s v=""/>
    <s v="ITC_AMORT"/>
    <x v="41"/>
    <d v="2005-07-01T00:00:00"/>
    <s v="Yes"/>
  </r>
  <r>
    <x v="3"/>
    <s v="3000"/>
    <s v="FLJE00007950"/>
    <s v="CF00-00000-25BN-2832"/>
    <x v="0"/>
    <s v="00000"/>
    <x v="16"/>
    <s v="2832"/>
    <s v=""/>
    <n v="0"/>
    <x v="96"/>
    <s v=""/>
    <s v=""/>
    <s v="FLJE00007950"/>
    <x v="41"/>
    <d v="2005-07-08T00:00:00"/>
    <s v="Yes"/>
  </r>
  <r>
    <x v="3"/>
    <s v="3000"/>
    <s v="FLJE00007950"/>
    <s v="CF00-00000-25SI-2832"/>
    <x v="0"/>
    <s v="00000"/>
    <x v="13"/>
    <s v="2832"/>
    <s v=""/>
    <n v="463"/>
    <x v="104"/>
    <s v=""/>
    <s v=""/>
    <s v="FLJE00007950"/>
    <x v="41"/>
    <d v="2005-07-08T00:00:00"/>
    <s v="Yes"/>
  </r>
  <r>
    <x v="3"/>
    <s v="3000"/>
    <s v="FLJE00007950"/>
    <s v="CF00-00000-25DP-2822"/>
    <x v="0"/>
    <s v="00000"/>
    <x v="0"/>
    <s v="2822"/>
    <s v=""/>
    <n v="-13800"/>
    <x v="101"/>
    <s v=""/>
    <s v=""/>
    <s v="FLJE00007950"/>
    <x v="41"/>
    <d v="2005-07-08T00:00:00"/>
    <s v="Yes"/>
  </r>
  <r>
    <x v="3"/>
    <s v="3000"/>
    <s v="FLJE00007950"/>
    <s v="CF00-00000-25PG-2831"/>
    <x v="0"/>
    <s v="00000"/>
    <x v="3"/>
    <s v="2831"/>
    <s v=""/>
    <n v="0"/>
    <x v="97"/>
    <s v=""/>
    <s v=""/>
    <s v="FLJE00007950"/>
    <x v="41"/>
    <d v="2005-07-08T00:00:00"/>
    <s v="Yes"/>
  </r>
  <r>
    <x v="3"/>
    <s v="3000"/>
    <s v="FLJE00007950"/>
    <s v="CF00-00000-25BD-2831"/>
    <x v="0"/>
    <s v="00000"/>
    <x v="7"/>
    <s v="2831"/>
    <s v=""/>
    <n v="4373"/>
    <x v="98"/>
    <s v=""/>
    <s v=""/>
    <s v="FLJE00007950"/>
    <x v="41"/>
    <d v="2005-07-08T00:00:00"/>
    <s v="Yes"/>
  </r>
  <r>
    <x v="3"/>
    <s v="3000"/>
    <s v="FLJE00007950"/>
    <s v="CF00-00000-25FR-2831"/>
    <x v="0"/>
    <s v="00000"/>
    <x v="10"/>
    <s v="2831"/>
    <s v=""/>
    <n v="23042"/>
    <x v="99"/>
    <s v=""/>
    <s v=""/>
    <s v="FLJE00007950"/>
    <x v="41"/>
    <d v="2005-07-08T00:00:00"/>
    <s v="Yes"/>
  </r>
  <r>
    <x v="3"/>
    <s v="3000"/>
    <s v="FLJE00007950"/>
    <s v="CF00-00000-25EN-2832"/>
    <x v="0"/>
    <s v="00000"/>
    <x v="8"/>
    <s v="2832"/>
    <s v=""/>
    <n v="-771"/>
    <x v="95"/>
    <s v=""/>
    <s v=""/>
    <s v="FLJE00007950"/>
    <x v="41"/>
    <d v="2005-07-08T00:00:00"/>
    <s v="Yes"/>
  </r>
  <r>
    <x v="3"/>
    <s v="3000"/>
    <s v="FLJE00007950"/>
    <s v="CF00-00000-25CN-2831"/>
    <x v="0"/>
    <s v="00000"/>
    <x v="2"/>
    <s v="2831"/>
    <s v=""/>
    <n v="-19691"/>
    <x v="100"/>
    <s v=""/>
    <s v=""/>
    <s v="FLJE00007950"/>
    <x v="41"/>
    <d v="2005-07-08T00:00:00"/>
    <s v="Yes"/>
  </r>
  <r>
    <x v="3"/>
    <s v="3000"/>
    <s v="FLJE00008288"/>
    <s v="CF00-00000-25EN-2832"/>
    <x v="0"/>
    <s v="00000"/>
    <x v="8"/>
    <s v="2832"/>
    <s v=""/>
    <n v="2286"/>
    <x v="95"/>
    <s v=""/>
    <s v=""/>
    <s v="FLJE00008288"/>
    <x v="42"/>
    <d v="2005-08-05T00:00:00"/>
    <s v="Yes"/>
  </r>
  <r>
    <x v="3"/>
    <s v="3000"/>
    <s v="FLJE00008288"/>
    <s v="CF00-00000-25PG-2831"/>
    <x v="0"/>
    <s v="00000"/>
    <x v="3"/>
    <s v="2831"/>
    <s v=""/>
    <n v="0"/>
    <x v="97"/>
    <s v=""/>
    <s v=""/>
    <s v="FLJE00008288"/>
    <x v="42"/>
    <d v="2005-08-05T00:00:00"/>
    <s v="Yes"/>
  </r>
  <r>
    <x v="3"/>
    <s v="3000"/>
    <s v="FLJE00008288"/>
    <s v="CF00-00000-25BD-2831"/>
    <x v="0"/>
    <s v="00000"/>
    <x v="7"/>
    <s v="2831"/>
    <s v=""/>
    <n v="1762"/>
    <x v="98"/>
    <s v=""/>
    <s v=""/>
    <s v="FLJE00008288"/>
    <x v="42"/>
    <d v="2005-08-05T00:00:00"/>
    <s v="Yes"/>
  </r>
  <r>
    <x v="3"/>
    <s v="3000"/>
    <s v="FLJE00008288"/>
    <s v="CF00-00000-25DP-2822"/>
    <x v="0"/>
    <s v="00000"/>
    <x v="0"/>
    <s v="2822"/>
    <s v=""/>
    <n v="-13800"/>
    <x v="101"/>
    <s v=""/>
    <s v=""/>
    <s v="FLJE00008288"/>
    <x v="42"/>
    <d v="2005-08-05T00:00:00"/>
    <s v="Yes"/>
  </r>
  <r>
    <x v="3"/>
    <s v="3000"/>
    <s v="FLJE00008288"/>
    <s v="CF00-00000-25FR-2831"/>
    <x v="0"/>
    <s v="00000"/>
    <x v="10"/>
    <s v="2831"/>
    <s v=""/>
    <n v="18922"/>
    <x v="99"/>
    <s v=""/>
    <s v=""/>
    <s v="FLJE00008288"/>
    <x v="42"/>
    <d v="2005-08-05T00:00:00"/>
    <s v="Yes"/>
  </r>
  <r>
    <x v="3"/>
    <s v="3000"/>
    <s v="FLJE00008288"/>
    <s v="CF00-00000-25BN-2832"/>
    <x v="0"/>
    <s v="00000"/>
    <x v="16"/>
    <s v="2832"/>
    <s v=""/>
    <n v="0"/>
    <x v="96"/>
    <s v=""/>
    <s v=""/>
    <s v="FLJE00008288"/>
    <x v="42"/>
    <d v="2005-08-05T00:00:00"/>
    <s v="Yes"/>
  </r>
  <r>
    <x v="3"/>
    <s v="3000"/>
    <s v="FLJE00008288"/>
    <s v="CF00-00000-25SI-2832"/>
    <x v="0"/>
    <s v="00000"/>
    <x v="13"/>
    <s v="2832"/>
    <s v=""/>
    <n v="463"/>
    <x v="104"/>
    <s v=""/>
    <s v=""/>
    <s v="FLJE00008288"/>
    <x v="42"/>
    <d v="2005-08-05T00:00:00"/>
    <s v="Yes"/>
  </r>
  <r>
    <x v="3"/>
    <s v="3000"/>
    <s v="FLJE00008288"/>
    <s v="CF00-00000-25CN-2831"/>
    <x v="0"/>
    <s v="00000"/>
    <x v="2"/>
    <s v="2831"/>
    <s v=""/>
    <n v="-6189"/>
    <x v="100"/>
    <s v=""/>
    <s v=""/>
    <s v="FLJE00008288"/>
    <x v="42"/>
    <d v="2005-08-05T00:00:00"/>
    <s v="Yes"/>
  </r>
  <r>
    <x v="1"/>
    <s v="3000"/>
    <s v="FLJE00008097"/>
    <s v="CF00-00000-25IT-2550"/>
    <x v="0"/>
    <s v="00000"/>
    <x v="11"/>
    <s v="2550"/>
    <s v=""/>
    <n v="1627"/>
    <x v="43"/>
    <s v=""/>
    <s v=""/>
    <s v="ITC_AMORT"/>
    <x v="42"/>
    <d v="2005-08-01T00:00:00"/>
    <s v="Yes"/>
  </r>
  <r>
    <x v="3"/>
    <s v="3000"/>
    <s v="FLJE00008695"/>
    <s v="CF00-00000-25DP-2822"/>
    <x v="0"/>
    <s v="00000"/>
    <x v="0"/>
    <s v="2822"/>
    <s v=""/>
    <n v="-13800"/>
    <x v="101"/>
    <s v=""/>
    <s v=""/>
    <s v="FLJE00008695"/>
    <x v="43"/>
    <d v="2005-09-09T00:00:00"/>
    <s v="Yes"/>
  </r>
  <r>
    <x v="3"/>
    <s v="3000"/>
    <s v="FLJE00008695"/>
    <s v="CF00-00000-25FR-2831"/>
    <x v="0"/>
    <s v="00000"/>
    <x v="10"/>
    <s v="2831"/>
    <s v=""/>
    <n v="16299"/>
    <x v="99"/>
    <s v=""/>
    <s v=""/>
    <s v="FLJE00008695"/>
    <x v="43"/>
    <d v="2005-09-09T00:00:00"/>
    <s v="Yes"/>
  </r>
  <r>
    <x v="3"/>
    <s v="3000"/>
    <s v="FLJE00008695"/>
    <s v="CF00-00000-25SI-2832"/>
    <x v="0"/>
    <s v="00000"/>
    <x v="13"/>
    <s v="2832"/>
    <s v=""/>
    <n v="463"/>
    <x v="104"/>
    <s v=""/>
    <s v=""/>
    <s v="FLJE00008695"/>
    <x v="43"/>
    <d v="2005-09-09T00:00:00"/>
    <s v="Yes"/>
  </r>
  <r>
    <x v="3"/>
    <s v="3000"/>
    <s v="FLJE00008695"/>
    <s v="CF00-00000-25CN-2831"/>
    <x v="0"/>
    <s v="00000"/>
    <x v="2"/>
    <s v="2831"/>
    <s v=""/>
    <n v="-14439"/>
    <x v="100"/>
    <s v=""/>
    <s v=""/>
    <s v="FLJE00008695"/>
    <x v="43"/>
    <d v="2005-09-09T00:00:00"/>
    <s v="Yes"/>
  </r>
  <r>
    <x v="3"/>
    <s v="3000"/>
    <s v="FLJE00008695"/>
    <s v="CF00-00000-25EN-2832"/>
    <x v="0"/>
    <s v="00000"/>
    <x v="8"/>
    <s v="2832"/>
    <s v=""/>
    <n v="-2010"/>
    <x v="95"/>
    <s v=""/>
    <s v=""/>
    <s v="FLJE00008695"/>
    <x v="43"/>
    <d v="2005-09-09T00:00:00"/>
    <s v="Yes"/>
  </r>
  <r>
    <x v="3"/>
    <s v="3000"/>
    <s v="FLJE00008695"/>
    <s v="CF00-00000-25BD-2831"/>
    <x v="0"/>
    <s v="00000"/>
    <x v="7"/>
    <s v="2831"/>
    <s v=""/>
    <n v="616"/>
    <x v="98"/>
    <s v=""/>
    <s v=""/>
    <s v="FLJE00008695"/>
    <x v="43"/>
    <d v="2005-09-09T00:00:00"/>
    <s v="Yes"/>
  </r>
  <r>
    <x v="1"/>
    <s v="3000"/>
    <s v="FLJE00008464"/>
    <s v="CF00-00000-25IT-2550"/>
    <x v="0"/>
    <s v="00000"/>
    <x v="11"/>
    <s v="2550"/>
    <s v=""/>
    <n v="1627"/>
    <x v="43"/>
    <s v=""/>
    <s v=""/>
    <s v="ITC_AMORT"/>
    <x v="43"/>
    <d v="2005-09-02T00:00:00"/>
    <s v="Yes"/>
  </r>
  <r>
    <x v="3"/>
    <s v="3000"/>
    <s v="FLJE00009071"/>
    <s v="CF00-00000-25FR-2831"/>
    <x v="0"/>
    <s v="00000"/>
    <x v="10"/>
    <s v="2831"/>
    <s v=""/>
    <n v="17767"/>
    <x v="99"/>
    <s v=""/>
    <s v=""/>
    <s v="FLJE00009071"/>
    <x v="44"/>
    <d v="2005-10-11T00:00:00"/>
    <s v="Yes"/>
  </r>
  <r>
    <x v="3"/>
    <s v="3000"/>
    <s v="FLJE00009071"/>
    <s v="CF00-00000-25EN-2832"/>
    <x v="0"/>
    <s v="00000"/>
    <x v="8"/>
    <s v="2832"/>
    <s v=""/>
    <n v="1862"/>
    <x v="95"/>
    <s v=""/>
    <s v=""/>
    <s v="FLJE00009071"/>
    <x v="44"/>
    <d v="2005-10-11T00:00:00"/>
    <s v="Yes"/>
  </r>
  <r>
    <x v="3"/>
    <s v="3000"/>
    <s v="FLJE00009071"/>
    <s v="CF00-00000-25CN-2831"/>
    <x v="0"/>
    <s v="00000"/>
    <x v="2"/>
    <s v="2831"/>
    <s v=""/>
    <n v="-9516"/>
    <x v="100"/>
    <s v=""/>
    <s v=""/>
    <s v="FLJE00009071"/>
    <x v="44"/>
    <d v="2005-10-11T00:00:00"/>
    <s v="Yes"/>
  </r>
  <r>
    <x v="3"/>
    <s v="3000"/>
    <s v="FLJE00009071"/>
    <s v="CF00-00000-25SI-2832"/>
    <x v="0"/>
    <s v="00000"/>
    <x v="13"/>
    <s v="2832"/>
    <s v=""/>
    <n v="-309"/>
    <x v="104"/>
    <s v=""/>
    <s v=""/>
    <s v="FLJE00009071"/>
    <x v="44"/>
    <d v="2005-10-11T00:00:00"/>
    <s v="Yes"/>
  </r>
  <r>
    <x v="3"/>
    <s v="3000"/>
    <s v="FLJE00009071"/>
    <s v="CF00-00000-25BD-2831"/>
    <x v="0"/>
    <s v="00000"/>
    <x v="7"/>
    <s v="2831"/>
    <s v=""/>
    <n v="2064"/>
    <x v="98"/>
    <s v=""/>
    <s v=""/>
    <s v="FLJE00009071"/>
    <x v="44"/>
    <d v="2005-10-11T00:00:00"/>
    <s v="Yes"/>
  </r>
  <r>
    <x v="1"/>
    <s v="3000"/>
    <s v="FLJE00008849"/>
    <s v="CF00-00000-25IT-2550"/>
    <x v="0"/>
    <s v="00000"/>
    <x v="11"/>
    <s v="2550"/>
    <s v=""/>
    <n v="1627"/>
    <x v="43"/>
    <s v=""/>
    <s v=""/>
    <s v="ITC_AMORT"/>
    <x v="44"/>
    <d v="2005-10-03T00:00:00"/>
    <s v="Yes"/>
  </r>
  <r>
    <x v="1"/>
    <s v="3000"/>
    <s v="FLJE00009260"/>
    <s v="CF00-00000-25IT-2550"/>
    <x v="0"/>
    <s v="00000"/>
    <x v="11"/>
    <s v="2550"/>
    <s v=""/>
    <n v="1627"/>
    <x v="43"/>
    <s v=""/>
    <s v=""/>
    <s v="ITC_AMORT"/>
    <x v="45"/>
    <d v="2005-11-01T00:00:00"/>
    <s v="Yes"/>
  </r>
  <r>
    <x v="1"/>
    <s v="3000"/>
    <s v="FLJE00009687"/>
    <s v="CF00-00000-25IT-2550"/>
    <x v="0"/>
    <s v="00000"/>
    <x v="11"/>
    <s v="2550"/>
    <s v=""/>
    <n v="1627"/>
    <x v="43"/>
    <s v=""/>
    <s v=""/>
    <s v="ITC_AMORT"/>
    <x v="46"/>
    <d v="2005-12-05T00:00:00"/>
    <s v="Yes"/>
  </r>
  <r>
    <x v="3"/>
    <s v="3000"/>
    <s v="FLJE00010419"/>
    <s v="CF00-00000-25IA-2832"/>
    <x v="0"/>
    <s v="00000"/>
    <x v="6"/>
    <s v="2832"/>
    <s v=""/>
    <n v="-1859"/>
    <x v="105"/>
    <s v=""/>
    <s v=""/>
    <s v="FLJE00010419"/>
    <x v="47"/>
    <d v="2006-01-20T00:00:00"/>
    <s v="Yes"/>
  </r>
  <r>
    <x v="3"/>
    <s v="3000"/>
    <s v="FLJE00010357"/>
    <s v="CF00-00000-25PR-2832"/>
    <x v="0"/>
    <s v="00000"/>
    <x v="12"/>
    <s v="2832"/>
    <s v=""/>
    <n v="85"/>
    <x v="106"/>
    <s v=""/>
    <s v=" "/>
    <s v="FLJE00010357"/>
    <x v="47"/>
    <d v="2006-01-18T00:00:00"/>
    <s v="Yes"/>
  </r>
  <r>
    <x v="3"/>
    <s v="3000"/>
    <s v="FLJE00010357"/>
    <s v="CF00-00000-25BD-2831"/>
    <x v="0"/>
    <s v="00000"/>
    <x v="7"/>
    <s v="2831"/>
    <s v=""/>
    <n v="20010"/>
    <x v="106"/>
    <s v=""/>
    <s v=" "/>
    <s v="FLJE00010357"/>
    <x v="47"/>
    <d v="2006-01-18T00:00:00"/>
    <s v="Yes"/>
  </r>
  <r>
    <x v="3"/>
    <s v="3000"/>
    <s v="FLJE00010357"/>
    <s v="CF00-00000-25DP-2822"/>
    <x v="0"/>
    <s v="00000"/>
    <x v="0"/>
    <s v="2822"/>
    <s v=""/>
    <n v="7713"/>
    <x v="106"/>
    <s v=""/>
    <s v=" "/>
    <s v="FLJE00010357"/>
    <x v="47"/>
    <d v="2006-01-18T00:00:00"/>
    <s v="Yes"/>
  </r>
  <r>
    <x v="3"/>
    <s v="3000"/>
    <s v="FLJE00010357"/>
    <s v="CF00-00000-25SI-2832"/>
    <x v="0"/>
    <s v="00000"/>
    <x v="13"/>
    <s v="2832"/>
    <s v=""/>
    <n v="917"/>
    <x v="106"/>
    <s v=""/>
    <s v=""/>
    <s v="FLJE00010357"/>
    <x v="47"/>
    <d v="2006-01-18T00:00:00"/>
    <s v="Yes"/>
  </r>
  <r>
    <x v="3"/>
    <s v="3000"/>
    <s v="FLJE00010357"/>
    <s v="CF00-00000-25FR-2831"/>
    <x v="0"/>
    <s v="00000"/>
    <x v="10"/>
    <s v="2831"/>
    <s v=""/>
    <n v="240347"/>
    <x v="106"/>
    <s v=""/>
    <s v=" "/>
    <s v="FLJE00010357"/>
    <x v="47"/>
    <d v="2006-01-18T00:00:00"/>
    <s v="Yes"/>
  </r>
  <r>
    <x v="3"/>
    <s v="3000"/>
    <s v="FLJE00010357"/>
    <s v="CF00-00000-25EN-2832"/>
    <x v="0"/>
    <s v="00000"/>
    <x v="8"/>
    <s v="2832"/>
    <s v=""/>
    <n v="-9645"/>
    <x v="106"/>
    <s v=""/>
    <s v=" "/>
    <s v="FLJE00010357"/>
    <x v="47"/>
    <d v="2006-01-18T00:00:00"/>
    <s v="Yes"/>
  </r>
  <r>
    <x v="3"/>
    <s v="3000"/>
    <s v="FLJE00010357"/>
    <s v="CF00-00000-25SI-2831"/>
    <x v="0"/>
    <s v="00000"/>
    <x v="13"/>
    <s v="2831"/>
    <s v=""/>
    <n v="-480"/>
    <x v="106"/>
    <s v=""/>
    <s v=" "/>
    <s v="FLJE00010357"/>
    <x v="47"/>
    <d v="2006-01-18T00:00:00"/>
    <s v="Yes"/>
  </r>
  <r>
    <x v="3"/>
    <s v="3000"/>
    <s v="FLJE00010357"/>
    <s v="CF00-00000-25PG-2831"/>
    <x v="0"/>
    <s v="00000"/>
    <x v="3"/>
    <s v="2831"/>
    <s v=""/>
    <n v="65693"/>
    <x v="107"/>
    <s v=""/>
    <s v=" "/>
    <s v="FLJE00010357"/>
    <x v="47"/>
    <d v="2006-01-18T00:00:00"/>
    <s v="Yes"/>
  </r>
  <r>
    <x v="3"/>
    <s v="3000"/>
    <s v="FLJE00010357"/>
    <s v="CF00-00000-25DP-2822"/>
    <x v="0"/>
    <s v="00000"/>
    <x v="0"/>
    <s v="2822"/>
    <s v=" "/>
    <n v="34958"/>
    <x v="107"/>
    <s v=""/>
    <s v=""/>
    <s v="FLJE00010357"/>
    <x v="47"/>
    <d v="2006-01-18T00:00:00"/>
    <s v="Yes"/>
  </r>
  <r>
    <x v="3"/>
    <s v="3000"/>
    <s v="FLJE00010368"/>
    <s v="CF00-00000-25PR-2832"/>
    <x v="0"/>
    <s v="00000"/>
    <x v="12"/>
    <s v="2832"/>
    <s v=""/>
    <n v="-85"/>
    <x v="108"/>
    <s v=""/>
    <s v=" "/>
    <s v="FLJE00010368"/>
    <x v="47"/>
    <d v="2006-01-19T00:00:00"/>
    <s v="Yes"/>
  </r>
  <r>
    <x v="3"/>
    <s v="3000"/>
    <s v="FLJE00010368"/>
    <s v="CF00-00000-25BD-2831"/>
    <x v="0"/>
    <s v="00000"/>
    <x v="7"/>
    <s v="2831"/>
    <s v=""/>
    <n v="-20010"/>
    <x v="108"/>
    <s v=""/>
    <s v=" "/>
    <s v="FLJE00010368"/>
    <x v="47"/>
    <d v="2006-01-19T00:00:00"/>
    <s v="Yes"/>
  </r>
  <r>
    <x v="3"/>
    <s v="3000"/>
    <s v="FLJE00010368"/>
    <s v="CF00-00000-25DP-2822"/>
    <x v="0"/>
    <s v="00000"/>
    <x v="0"/>
    <s v="2822"/>
    <s v=""/>
    <n v="-7713"/>
    <x v="108"/>
    <s v=""/>
    <s v=" "/>
    <s v="FLJE00010368"/>
    <x v="47"/>
    <d v="2006-01-19T00:00:00"/>
    <s v="Yes"/>
  </r>
  <r>
    <x v="3"/>
    <s v="3000"/>
    <s v="FLJE00010368"/>
    <s v="CF00-00000-25SI-2831"/>
    <x v="0"/>
    <s v="00000"/>
    <x v="13"/>
    <s v="2831"/>
    <s v=""/>
    <n v="480"/>
    <x v="108"/>
    <s v=""/>
    <s v=" "/>
    <s v="FLJE00010368"/>
    <x v="47"/>
    <d v="2006-01-19T00:00:00"/>
    <s v="Yes"/>
  </r>
  <r>
    <x v="3"/>
    <s v="3000"/>
    <s v="FLJE00010368"/>
    <s v="CF00-00000-25SI-2832"/>
    <x v="0"/>
    <s v="00000"/>
    <x v="13"/>
    <s v="2832"/>
    <s v=""/>
    <n v="-917"/>
    <x v="108"/>
    <s v=""/>
    <s v=""/>
    <s v="FLJE00010368"/>
    <x v="47"/>
    <d v="2006-01-19T00:00:00"/>
    <s v="Yes"/>
  </r>
  <r>
    <x v="3"/>
    <s v="3000"/>
    <s v="FLJE00010368"/>
    <s v="CF00-00000-25EN-2832"/>
    <x v="0"/>
    <s v="00000"/>
    <x v="8"/>
    <s v="2832"/>
    <s v=""/>
    <n v="9645"/>
    <x v="108"/>
    <s v=""/>
    <s v=" "/>
    <s v="FLJE00010368"/>
    <x v="47"/>
    <d v="2006-01-19T00:00:00"/>
    <s v="Yes"/>
  </r>
  <r>
    <x v="3"/>
    <s v="3000"/>
    <s v="FLJE00010368"/>
    <s v="CF00-00000-25FR-2831"/>
    <x v="0"/>
    <s v="00000"/>
    <x v="10"/>
    <s v="2831"/>
    <s v=""/>
    <n v="-240347"/>
    <x v="108"/>
    <s v=""/>
    <s v=" "/>
    <s v="FLJE00010368"/>
    <x v="47"/>
    <d v="2006-01-19T00:00:00"/>
    <s v="Yes"/>
  </r>
  <r>
    <x v="3"/>
    <s v="3000"/>
    <s v="FLJE00010012"/>
    <s v="CF00-00000-25BD-2831"/>
    <x v="0"/>
    <s v="00000"/>
    <x v="7"/>
    <s v="2831"/>
    <s v=""/>
    <n v="-18862"/>
    <x v="109"/>
    <s v=""/>
    <s v=""/>
    <s v="FLJE00010012"/>
    <x v="47"/>
    <d v="2006-01-11T00:00:00"/>
    <s v="Yes"/>
  </r>
  <r>
    <x v="3"/>
    <s v="3000"/>
    <s v="FLJE00010012"/>
    <s v="CF00-00000-25CN-2831"/>
    <x v="0"/>
    <s v="00000"/>
    <x v="2"/>
    <s v="2831"/>
    <s v=""/>
    <n v="18198"/>
    <x v="109"/>
    <s v=""/>
    <s v=""/>
    <s v="FLJE00010012"/>
    <x v="47"/>
    <d v="2006-01-11T00:00:00"/>
    <s v="Yes"/>
  </r>
  <r>
    <x v="3"/>
    <s v="3000"/>
    <s v="FLJE00010012"/>
    <s v="CF00-00000-25DP-2822"/>
    <x v="0"/>
    <s v="00000"/>
    <x v="0"/>
    <s v="2822"/>
    <s v=""/>
    <n v="82800"/>
    <x v="109"/>
    <s v=""/>
    <s v=""/>
    <s v="FLJE00010012"/>
    <x v="47"/>
    <d v="2006-01-11T00:00:00"/>
    <s v="Yes"/>
  </r>
  <r>
    <x v="3"/>
    <s v="3000"/>
    <s v="FLJE00010012"/>
    <s v="CF00-00000-25SI-2832"/>
    <x v="0"/>
    <s v="00000"/>
    <x v="13"/>
    <s v="2832"/>
    <s v=""/>
    <n v="-962"/>
    <x v="109"/>
    <s v=""/>
    <s v=""/>
    <s v="FLJE00010012"/>
    <x v="47"/>
    <d v="2006-01-11T00:00:00"/>
    <s v="Yes"/>
  </r>
  <r>
    <x v="3"/>
    <s v="3000"/>
    <s v="FLJE00010012"/>
    <s v="CF00-00000-25FR-2831"/>
    <x v="0"/>
    <s v="00000"/>
    <x v="10"/>
    <s v="2831"/>
    <s v=""/>
    <n v="-175476"/>
    <x v="109"/>
    <s v=""/>
    <s v=""/>
    <s v="FLJE00010012"/>
    <x v="47"/>
    <d v="2006-01-11T00:00:00"/>
    <s v="Yes"/>
  </r>
  <r>
    <x v="3"/>
    <s v="3000"/>
    <s v="FLJE00010012"/>
    <s v="CF00-00000-25EN-2832"/>
    <x v="0"/>
    <s v="00000"/>
    <x v="8"/>
    <s v="2832"/>
    <s v=""/>
    <n v="1712"/>
    <x v="109"/>
    <s v=""/>
    <s v=""/>
    <s v="FLJE00010012"/>
    <x v="47"/>
    <d v="2006-01-11T00:00:00"/>
    <s v="Yes"/>
  </r>
  <r>
    <x v="3"/>
    <s v="3000"/>
    <s v="FLJE00010419"/>
    <s v="CF00-00000-25OH-2832"/>
    <x v="0"/>
    <s v="00000"/>
    <x v="9"/>
    <s v="2832"/>
    <s v=""/>
    <n v="56884"/>
    <x v="110"/>
    <s v=""/>
    <s v=""/>
    <s v="FLJE00010419"/>
    <x v="47"/>
    <d v="2006-01-20T00:00:00"/>
    <s v="Yes"/>
  </r>
  <r>
    <x v="1"/>
    <s v="3000"/>
    <s v="FLJE00009998"/>
    <s v="CF00-00000-25IT-2550"/>
    <x v="0"/>
    <s v="00000"/>
    <x v="11"/>
    <s v="2550"/>
    <s v=""/>
    <n v="1627"/>
    <x v="43"/>
    <s v=""/>
    <s v=""/>
    <s v="ITC_AMORT"/>
    <x v="47"/>
    <d v="2006-01-02T00:00:00"/>
    <s v="Yes"/>
  </r>
  <r>
    <x v="3"/>
    <s v="3000"/>
    <s v="FLJE00010369"/>
    <s v="CF00-00000-25PR-2832"/>
    <x v="0"/>
    <s v="00000"/>
    <x v="12"/>
    <s v="2832"/>
    <s v=""/>
    <n v="85"/>
    <x v="111"/>
    <s v=""/>
    <s v=" "/>
    <s v="FLJE00010369"/>
    <x v="47"/>
    <d v="2006-01-19T00:00:00"/>
    <s v="Yes"/>
  </r>
  <r>
    <x v="3"/>
    <s v="3000"/>
    <s v="FLJE00010369"/>
    <s v="CF00-00000-25BD-2831"/>
    <x v="0"/>
    <s v="00000"/>
    <x v="7"/>
    <s v="2831"/>
    <s v=""/>
    <n v="20010"/>
    <x v="111"/>
    <s v=""/>
    <s v=" "/>
    <s v="FLJE00010369"/>
    <x v="47"/>
    <d v="2006-01-19T00:00:00"/>
    <s v="Yes"/>
  </r>
  <r>
    <x v="3"/>
    <s v="3000"/>
    <s v="FLJE00010357"/>
    <s v="CF00-00000-25DP-2822"/>
    <x v="0"/>
    <s v="00000"/>
    <x v="0"/>
    <s v="2822"/>
    <s v=" "/>
    <n v="-38393"/>
    <x v="107"/>
    <s v=""/>
    <s v=" "/>
    <s v="FLJE00010357"/>
    <x v="47"/>
    <d v="2006-01-18T00:00:00"/>
    <s v="Yes"/>
  </r>
  <r>
    <x v="3"/>
    <s v="3000"/>
    <s v="FLJE00010357"/>
    <s v="CF00-00000-25DP-2822"/>
    <x v="0"/>
    <s v="00000"/>
    <x v="0"/>
    <s v="2822"/>
    <s v=" "/>
    <n v="-398803"/>
    <x v="107"/>
    <s v=""/>
    <s v=""/>
    <s v="FLJE00010357"/>
    <x v="47"/>
    <d v="2006-01-18T00:00:00"/>
    <s v="Yes"/>
  </r>
  <r>
    <x v="3"/>
    <s v="3000"/>
    <s v="FLJE00010357"/>
    <s v="CF00-00000-25CN-2831"/>
    <x v="0"/>
    <s v="00000"/>
    <x v="2"/>
    <s v="2831"/>
    <s v=" "/>
    <n v="-46681"/>
    <x v="107"/>
    <s v=""/>
    <s v=""/>
    <s v="FLJE00010357"/>
    <x v="47"/>
    <d v="2006-01-18T00:00:00"/>
    <s v="Yes"/>
  </r>
  <r>
    <x v="3"/>
    <s v="3000"/>
    <s v="FLJE00010369"/>
    <s v="CF00-00000-25DP-2822"/>
    <x v="0"/>
    <s v="00000"/>
    <x v="0"/>
    <s v="2822"/>
    <s v=""/>
    <n v="7713"/>
    <x v="111"/>
    <s v=""/>
    <s v=" "/>
    <s v="FLJE00010369"/>
    <x v="47"/>
    <d v="2006-01-19T00:00:00"/>
    <s v="Yes"/>
  </r>
  <r>
    <x v="3"/>
    <s v="3000"/>
    <s v="FLJE00010369"/>
    <s v="CF00-00000-25SI-2831"/>
    <x v="0"/>
    <s v="00000"/>
    <x v="13"/>
    <s v="2831"/>
    <s v=""/>
    <n v="-480"/>
    <x v="111"/>
    <s v=""/>
    <s v=" "/>
    <s v="FLJE00010369"/>
    <x v="47"/>
    <d v="2006-01-19T00:00:00"/>
    <s v="Yes"/>
  </r>
  <r>
    <x v="3"/>
    <s v="3000"/>
    <s v="FLJE00010369"/>
    <s v="CF00-00000-25SI-2832"/>
    <x v="0"/>
    <s v="00000"/>
    <x v="13"/>
    <s v="2832"/>
    <s v=""/>
    <n v="917"/>
    <x v="111"/>
    <s v=""/>
    <s v=""/>
    <s v="FLJE00010369"/>
    <x v="47"/>
    <d v="2006-01-19T00:00:00"/>
    <s v="Yes"/>
  </r>
  <r>
    <x v="3"/>
    <s v="3000"/>
    <s v="FLJE00010369"/>
    <s v="CF00-00000-25FR-2831"/>
    <x v="0"/>
    <s v="00000"/>
    <x v="10"/>
    <s v="2831"/>
    <s v=""/>
    <n v="240347"/>
    <x v="111"/>
    <s v=""/>
    <s v=" "/>
    <s v="FLJE00010369"/>
    <x v="47"/>
    <d v="2006-01-19T00:00:00"/>
    <s v="Yes"/>
  </r>
  <r>
    <x v="3"/>
    <s v="3000"/>
    <s v="FLJE00010369"/>
    <s v="CF00-00000-25EN-2832"/>
    <x v="0"/>
    <s v="00000"/>
    <x v="8"/>
    <s v="2832"/>
    <s v=""/>
    <n v="-9645"/>
    <x v="111"/>
    <s v=""/>
    <s v=" "/>
    <s v="FLJE00010369"/>
    <x v="47"/>
    <d v="2006-01-19T00:00:00"/>
    <s v="Yes"/>
  </r>
  <r>
    <x v="3"/>
    <s v="3000"/>
    <s v="FLJE00010419"/>
    <s v="CF00-00000-25PG-2831"/>
    <x v="0"/>
    <s v="00000"/>
    <x v="3"/>
    <s v="2831"/>
    <s v=""/>
    <n v="-65693"/>
    <x v="112"/>
    <s v=""/>
    <s v=""/>
    <s v="FLJE00010419"/>
    <x v="47"/>
    <d v="2006-01-20T00:00:00"/>
    <s v="Yes"/>
  </r>
  <r>
    <x v="3"/>
    <s v="3000"/>
    <s v="FLJE00010452"/>
    <s v="CF00-00000-25SI-2831"/>
    <x v="0"/>
    <s v="00000"/>
    <x v="13"/>
    <s v="2831"/>
    <s v=""/>
    <n v="480"/>
    <x v="113"/>
    <s v=""/>
    <s v=" "/>
    <s v="FLJE00010452"/>
    <x v="47"/>
    <d v="2006-01-24T00:00:00"/>
    <s v="Yes"/>
  </r>
  <r>
    <x v="3"/>
    <s v="3000"/>
    <s v="FLJE00010452"/>
    <s v="CF00-00000-25SI-2832"/>
    <x v="0"/>
    <s v="00000"/>
    <x v="13"/>
    <s v="2832"/>
    <s v=""/>
    <n v="-917"/>
    <x v="113"/>
    <s v=""/>
    <s v=""/>
    <s v="FLJE00010452"/>
    <x v="47"/>
    <d v="2006-01-24T00:00:00"/>
    <s v="Yes"/>
  </r>
  <r>
    <x v="3"/>
    <s v="3000"/>
    <s v="FLJE00010452"/>
    <s v="CF00-00000-25SI-2831"/>
    <x v="0"/>
    <s v="00000"/>
    <x v="13"/>
    <s v="2831"/>
    <s v=""/>
    <n v="4416"/>
    <x v="113"/>
    <s v=""/>
    <s v=" "/>
    <s v="FLJE00010452"/>
    <x v="47"/>
    <d v="2006-01-24T00:00:00"/>
    <s v="Yes"/>
  </r>
  <r>
    <x v="3"/>
    <s v="3000"/>
    <s v="FLJE00010452"/>
    <s v="CF00-00000-25SI-2832"/>
    <x v="0"/>
    <s v="00000"/>
    <x v="13"/>
    <s v="2832"/>
    <s v=""/>
    <n v="-3128"/>
    <x v="113"/>
    <s v=""/>
    <s v=""/>
    <s v="FLJE00010452"/>
    <x v="47"/>
    <d v="2006-01-24T00:00:00"/>
    <s v="Yes"/>
  </r>
  <r>
    <x v="3"/>
    <s v="3000"/>
    <s v="FLJE00010368"/>
    <s v="CF00-00000-25PG-2831"/>
    <x v="0"/>
    <s v="00000"/>
    <x v="3"/>
    <s v="2831"/>
    <s v=""/>
    <n v="-65693"/>
    <x v="107"/>
    <s v=""/>
    <s v=" "/>
    <s v="FLJE00010368"/>
    <x v="47"/>
    <d v="2006-01-19T00:00:00"/>
    <s v="Yes"/>
  </r>
  <r>
    <x v="3"/>
    <s v="3000"/>
    <s v="FLJE00010368"/>
    <s v="CF00-00000-25DP-2822"/>
    <x v="0"/>
    <s v="00000"/>
    <x v="0"/>
    <s v="2822"/>
    <s v=" "/>
    <n v="-34958"/>
    <x v="107"/>
    <s v=""/>
    <s v=""/>
    <s v="FLJE00010368"/>
    <x v="47"/>
    <d v="2006-01-19T00:00:00"/>
    <s v="Yes"/>
  </r>
  <r>
    <x v="3"/>
    <s v="3000"/>
    <s v="FLJE00010368"/>
    <s v="CF00-00000-25DP-2822"/>
    <x v="0"/>
    <s v="00000"/>
    <x v="0"/>
    <s v="2822"/>
    <s v=" "/>
    <n v="38393"/>
    <x v="107"/>
    <s v=""/>
    <s v=" "/>
    <s v="FLJE00010368"/>
    <x v="47"/>
    <d v="2006-01-19T00:00:00"/>
    <s v="Yes"/>
  </r>
  <r>
    <x v="3"/>
    <s v="3000"/>
    <s v="FLJE00010368"/>
    <s v="CF00-00000-25DP-2822"/>
    <x v="0"/>
    <s v="00000"/>
    <x v="0"/>
    <s v="2822"/>
    <s v=" "/>
    <n v="398803"/>
    <x v="107"/>
    <s v=""/>
    <s v=""/>
    <s v="FLJE00010368"/>
    <x v="47"/>
    <d v="2006-01-19T00:00:00"/>
    <s v="Yes"/>
  </r>
  <r>
    <x v="3"/>
    <s v="3000"/>
    <s v="FLJE00010368"/>
    <s v="CF00-00000-25CN-2831"/>
    <x v="0"/>
    <s v="00000"/>
    <x v="2"/>
    <s v="2831"/>
    <s v=" "/>
    <n v="46681"/>
    <x v="107"/>
    <s v=""/>
    <s v=""/>
    <s v="FLJE00010368"/>
    <x v="47"/>
    <d v="2006-01-19T00:00:00"/>
    <s v="Yes"/>
  </r>
  <r>
    <x v="3"/>
    <s v="3000"/>
    <s v="FLJE00010369"/>
    <s v="CF00-00000-25PG-2831"/>
    <x v="0"/>
    <s v="00000"/>
    <x v="3"/>
    <s v="2831"/>
    <s v=""/>
    <n v="65693"/>
    <x v="107"/>
    <s v=""/>
    <s v=" "/>
    <s v="FLJE00010369"/>
    <x v="47"/>
    <d v="2006-01-19T00:00:00"/>
    <s v="Yes"/>
  </r>
  <r>
    <x v="3"/>
    <s v="3000"/>
    <s v="FLJE00010369"/>
    <s v="CF00-00000-25DP-2822"/>
    <x v="0"/>
    <s v="00000"/>
    <x v="0"/>
    <s v="2822"/>
    <s v=" "/>
    <n v="34958"/>
    <x v="107"/>
    <s v=""/>
    <s v=""/>
    <s v="FLJE00010369"/>
    <x v="47"/>
    <d v="2006-01-19T00:00:00"/>
    <s v="Yes"/>
  </r>
  <r>
    <x v="3"/>
    <s v="3000"/>
    <s v="FLJE00010369"/>
    <s v="CF00-00000-25DP-2822"/>
    <x v="0"/>
    <s v="00000"/>
    <x v="0"/>
    <s v="2822"/>
    <s v=" "/>
    <n v="-38393"/>
    <x v="107"/>
    <s v=""/>
    <s v=" "/>
    <s v="FLJE00010369"/>
    <x v="47"/>
    <d v="2006-01-19T00:00:00"/>
    <s v="Yes"/>
  </r>
  <r>
    <x v="3"/>
    <s v="3000"/>
    <s v="FLJE00010369"/>
    <s v="CF00-00000-25DP-2822"/>
    <x v="0"/>
    <s v="00000"/>
    <x v="0"/>
    <s v="2822"/>
    <s v=" "/>
    <n v="-398803"/>
    <x v="107"/>
    <s v=""/>
    <s v=""/>
    <s v="FLJE00010369"/>
    <x v="47"/>
    <d v="2006-01-19T00:00:00"/>
    <s v="Yes"/>
  </r>
  <r>
    <x v="3"/>
    <s v="3000"/>
    <s v="FLJE00010369"/>
    <s v="CF00-00000-25CN-2831"/>
    <x v="0"/>
    <s v="00000"/>
    <x v="2"/>
    <s v="2831"/>
    <s v=" "/>
    <n v="-45401"/>
    <x v="107"/>
    <s v=""/>
    <s v=""/>
    <s v="FLJE00010369"/>
    <x v="47"/>
    <d v="2006-01-19T00:00:00"/>
    <s v="Yes"/>
  </r>
  <r>
    <x v="3"/>
    <s v="3000"/>
    <s v="FLJE00010419"/>
    <s v="CF00-00000-25DP-2822"/>
    <x v="0"/>
    <s v="00000"/>
    <x v="0"/>
    <s v="2822"/>
    <s v=""/>
    <n v="-7713"/>
    <x v="114"/>
    <s v=""/>
    <s v=""/>
    <s v="FLJE00010419"/>
    <x v="47"/>
    <d v="2006-01-20T00:00:00"/>
    <s v="Yes"/>
  </r>
  <r>
    <x v="3"/>
    <s v="3000"/>
    <s v="FLJE00010419"/>
    <s v="CF00-00000-25DP-2822"/>
    <x v="0"/>
    <s v="00000"/>
    <x v="0"/>
    <s v="2822"/>
    <s v=""/>
    <n v="10926"/>
    <x v="115"/>
    <s v=""/>
    <s v=""/>
    <s v="FLJE00010419"/>
    <x v="47"/>
    <d v="2006-01-20T00:00:00"/>
    <s v="Yes"/>
  </r>
  <r>
    <x v="3"/>
    <s v="3000"/>
    <s v="FLJE00010511"/>
    <s v="CF00-00000-25BD-2831"/>
    <x v="0"/>
    <s v="00000"/>
    <x v="7"/>
    <s v="2831"/>
    <s v=""/>
    <n v="-20010"/>
    <x v="116"/>
    <s v=""/>
    <s v=" "/>
    <s v="FLJE00010511"/>
    <x v="47"/>
    <d v="2006-01-27T00:00:00"/>
    <s v="Yes"/>
  </r>
  <r>
    <x v="3"/>
    <s v="3000"/>
    <s v="FLJE00010511"/>
    <s v="CF00-00000-25BD-2831"/>
    <x v="0"/>
    <s v="00000"/>
    <x v="7"/>
    <s v="2831"/>
    <s v=""/>
    <n v="2651"/>
    <x v="116"/>
    <s v=""/>
    <s v=" "/>
    <s v="FLJE00010511"/>
    <x v="47"/>
    <d v="2006-01-27T00:00:00"/>
    <s v="Yes"/>
  </r>
  <r>
    <x v="3"/>
    <s v="3000"/>
    <s v="FLJE00010452"/>
    <s v="CF00-00000-25DP-2822"/>
    <x v="0"/>
    <s v="00000"/>
    <x v="0"/>
    <s v="2822"/>
    <s v=" "/>
    <n v="398803"/>
    <x v="107"/>
    <s v=""/>
    <s v=""/>
    <s v="FLJE00010452"/>
    <x v="47"/>
    <d v="2006-01-24T00:00:00"/>
    <s v="Yes"/>
  </r>
  <r>
    <x v="3"/>
    <s v="3000"/>
    <s v="FLJE00010452"/>
    <s v="CF00-00000-25DP-2822"/>
    <x v="0"/>
    <s v="00000"/>
    <x v="0"/>
    <s v="2822"/>
    <s v=" "/>
    <n v="-430127"/>
    <x v="107"/>
    <s v=""/>
    <s v=""/>
    <s v="FLJE00010452"/>
    <x v="47"/>
    <d v="2006-01-24T00:00:00"/>
    <s v="Yes"/>
  </r>
  <r>
    <x v="1"/>
    <s v="3000"/>
    <s v="FLJE00010561"/>
    <s v="CF00-00000-25IT-2550"/>
    <x v="0"/>
    <s v="00000"/>
    <x v="11"/>
    <s v="2550"/>
    <s v=""/>
    <n v="1627"/>
    <x v="43"/>
    <s v=""/>
    <s v=""/>
    <s v="ITC_AMORT"/>
    <x v="48"/>
    <d v="2006-02-01T00:00:00"/>
    <s v="Yes"/>
  </r>
  <r>
    <x v="1"/>
    <s v="3000"/>
    <s v="FLJE00010938"/>
    <s v="CF00-00000-25IT-2550"/>
    <x v="0"/>
    <s v="00000"/>
    <x v="11"/>
    <s v="2550"/>
    <s v=""/>
    <n v="1627"/>
    <x v="43"/>
    <s v=""/>
    <s v=""/>
    <s v="ITC_AMORT"/>
    <x v="49"/>
    <d v="2006-03-01T00:00:00"/>
    <s v="Yes"/>
  </r>
  <r>
    <x v="1"/>
    <s v="3000"/>
    <s v="FLJE00011330"/>
    <s v="CF00-00000-25IT-2550"/>
    <x v="0"/>
    <s v="00000"/>
    <x v="11"/>
    <s v="2550"/>
    <s v=""/>
    <n v="1627"/>
    <x v="43"/>
    <s v=""/>
    <s v=""/>
    <s v="ITC_AMORT"/>
    <x v="50"/>
    <d v="2006-04-03T00:00:00"/>
    <s v="Yes"/>
  </r>
  <r>
    <x v="3"/>
    <s v="3000"/>
    <s v="FLJE00011604"/>
    <s v="CF00-00000-25DP-2822"/>
    <x v="0"/>
    <s v="00000"/>
    <x v="0"/>
    <s v="2822"/>
    <s v=" "/>
    <n v="-52170"/>
    <x v="107"/>
    <s v=""/>
    <s v=""/>
    <s v="FLJE00011604"/>
    <x v="50"/>
    <d v="2006-04-07T00:00:00"/>
    <s v="Yes"/>
  </r>
  <r>
    <x v="3"/>
    <s v="3000"/>
    <s v="FLJE00011604"/>
    <s v="CF00-00000-25CN-2831"/>
    <x v="0"/>
    <s v="00000"/>
    <x v="2"/>
    <s v="2831"/>
    <s v=" "/>
    <n v="64536"/>
    <x v="107"/>
    <s v=""/>
    <s v=""/>
    <s v="FLJE00011604"/>
    <x v="50"/>
    <d v="2006-04-07T00:00:00"/>
    <s v="Yes"/>
  </r>
  <r>
    <x v="3"/>
    <s v="3000"/>
    <s v="FLJE00011604"/>
    <s v="CF00-00000-25BD-2831"/>
    <x v="0"/>
    <s v="00000"/>
    <x v="7"/>
    <s v="2831"/>
    <s v=""/>
    <n v="7203"/>
    <x v="117"/>
    <s v=""/>
    <s v=" "/>
    <s v="FLJE00011604"/>
    <x v="50"/>
    <d v="2006-04-07T00:00:00"/>
    <s v="Yes"/>
  </r>
  <r>
    <x v="3"/>
    <s v="3000"/>
    <s v="FLJE00011604"/>
    <s v="CF00-00000-25DP-2822"/>
    <x v="0"/>
    <s v="00000"/>
    <x v="0"/>
    <s v="2822"/>
    <s v=""/>
    <n v="2775"/>
    <x v="117"/>
    <s v=""/>
    <s v=" "/>
    <s v="FLJE00011604"/>
    <x v="50"/>
    <d v="2006-04-07T00:00:00"/>
    <s v="Yes"/>
  </r>
  <r>
    <x v="3"/>
    <s v="3000"/>
    <s v="FLJE00011604"/>
    <s v="CF00-00000-25EN-2832"/>
    <x v="0"/>
    <s v="00000"/>
    <x v="8"/>
    <s v="2832"/>
    <s v=""/>
    <n v="325"/>
    <x v="117"/>
    <s v=""/>
    <s v=" "/>
    <s v="FLJE00011604"/>
    <x v="50"/>
    <d v="2006-04-07T00:00:00"/>
    <s v="Yes"/>
  </r>
  <r>
    <x v="3"/>
    <s v="3000"/>
    <s v="FLJE00011604"/>
    <s v="CF00-00000-25SI-2831"/>
    <x v="0"/>
    <s v="00000"/>
    <x v="13"/>
    <s v="2831"/>
    <s v=""/>
    <n v="2723"/>
    <x v="117"/>
    <s v=""/>
    <s v=" "/>
    <s v="FLJE00011604"/>
    <x v="50"/>
    <d v="2006-04-07T00:00:00"/>
    <s v="Yes"/>
  </r>
  <r>
    <x v="3"/>
    <s v="3000"/>
    <s v="FLJE00011604"/>
    <s v="CF00-00000-25SI-2832"/>
    <x v="0"/>
    <s v="00000"/>
    <x v="13"/>
    <s v="2832"/>
    <s v=""/>
    <n v="-14701"/>
    <x v="117"/>
    <s v=""/>
    <s v=""/>
    <s v="FLJE00011604"/>
    <x v="50"/>
    <d v="2006-04-07T00:00:00"/>
    <s v="Yes"/>
  </r>
  <r>
    <x v="3"/>
    <s v="3000"/>
    <s v="FLJE00011604"/>
    <s v="CF00-00000-25FR-2831"/>
    <x v="0"/>
    <s v="00000"/>
    <x v="10"/>
    <s v="2831"/>
    <s v=""/>
    <n v="6373"/>
    <x v="117"/>
    <s v=""/>
    <s v=" "/>
    <s v="FLJE00011604"/>
    <x v="50"/>
    <d v="2006-04-07T00:00:00"/>
    <s v="Yes"/>
  </r>
  <r>
    <x v="1"/>
    <s v="3000"/>
    <s v="FLJE00011769"/>
    <s v="CF00-00000-25IT-2550"/>
    <x v="0"/>
    <s v="00000"/>
    <x v="11"/>
    <s v="2550"/>
    <s v=""/>
    <n v="1627"/>
    <x v="43"/>
    <s v=""/>
    <s v=""/>
    <s v="ITC_AMORT"/>
    <x v="51"/>
    <d v="2006-05-01T00:00:00"/>
    <s v="Yes"/>
  </r>
  <r>
    <x v="1"/>
    <s v="3000"/>
    <s v="FLJE00012161"/>
    <s v="CF00-00000-25IT-2550"/>
    <x v="0"/>
    <s v="00000"/>
    <x v="11"/>
    <s v="2550"/>
    <s v=""/>
    <n v="1627"/>
    <x v="43"/>
    <s v=""/>
    <s v=""/>
    <s v="ITC_AMORT"/>
    <x v="52"/>
    <d v="2006-06-01T00:00:00"/>
    <s v="Yes"/>
  </r>
  <r>
    <x v="4"/>
    <s v="3000"/>
    <s v="FLJE00012218"/>
    <s v="CF00-00000-25DP-2822"/>
    <x v="0"/>
    <s v="00000"/>
    <x v="0"/>
    <s v="2822"/>
    <s v=""/>
    <n v="37509"/>
    <x v="118"/>
    <s v=""/>
    <s v="CUJE00008353"/>
    <s v="CUJE00008353"/>
    <x v="52"/>
    <d v="2006-06-02T00:00:00"/>
    <s v="Yes"/>
  </r>
  <r>
    <x v="3"/>
    <s v="3000"/>
    <s v="FLJE00012756"/>
    <s v="CF00-00000-25BD-2831"/>
    <x v="0"/>
    <s v="00000"/>
    <x v="7"/>
    <s v="2831"/>
    <s v=""/>
    <n v="11792"/>
    <x v="119"/>
    <s v=""/>
    <s v=" "/>
    <s v="FLJE00012756"/>
    <x v="53"/>
    <d v="2006-07-10T00:00:00"/>
    <s v="Yes"/>
  </r>
  <r>
    <x v="3"/>
    <s v="3000"/>
    <s v="FLJE00012756"/>
    <s v="CF00-00000-25DP-2822"/>
    <x v="0"/>
    <s v="00000"/>
    <x v="0"/>
    <s v="2822"/>
    <s v=""/>
    <n v="6182"/>
    <x v="119"/>
    <s v=""/>
    <s v=" "/>
    <s v="FLJE00012756"/>
    <x v="53"/>
    <d v="2006-07-10T00:00:00"/>
    <s v="Yes"/>
  </r>
  <r>
    <x v="3"/>
    <s v="3000"/>
    <s v="FLJE00012756"/>
    <s v="CF00-00000-25FR-2831"/>
    <x v="0"/>
    <s v="00000"/>
    <x v="10"/>
    <s v="2831"/>
    <s v=""/>
    <n v="8431"/>
    <x v="119"/>
    <s v=""/>
    <s v=" "/>
    <s v="FLJE00012756"/>
    <x v="53"/>
    <d v="2006-07-10T00:00:00"/>
    <s v="Yes"/>
  </r>
  <r>
    <x v="3"/>
    <s v="3000"/>
    <s v="FLJE00012756"/>
    <s v="CF00-00000-25EN-2832"/>
    <x v="0"/>
    <s v="00000"/>
    <x v="8"/>
    <s v="2832"/>
    <s v=""/>
    <n v="-13946"/>
    <x v="119"/>
    <s v=""/>
    <s v=" "/>
    <s v="FLJE00012756"/>
    <x v="53"/>
    <d v="2006-07-10T00:00:00"/>
    <s v="Yes"/>
  </r>
  <r>
    <x v="3"/>
    <s v="3000"/>
    <s v="FLJE00012756"/>
    <s v="CF00-00000-25SI-2831"/>
    <x v="0"/>
    <s v="00000"/>
    <x v="13"/>
    <s v="2831"/>
    <s v=""/>
    <n v="3356"/>
    <x v="119"/>
    <s v=""/>
    <s v=" "/>
    <s v="FLJE00012756"/>
    <x v="53"/>
    <d v="2006-07-10T00:00:00"/>
    <s v="Yes"/>
  </r>
  <r>
    <x v="3"/>
    <s v="3000"/>
    <s v="FLJE00012756"/>
    <s v="CF00-00000-25SI-2832"/>
    <x v="0"/>
    <s v="00000"/>
    <x v="13"/>
    <s v="2832"/>
    <s v=""/>
    <n v="-14701"/>
    <x v="119"/>
    <s v=""/>
    <s v=""/>
    <s v="FLJE00012756"/>
    <x v="53"/>
    <d v="2006-07-10T00:00:00"/>
    <s v="Yes"/>
  </r>
  <r>
    <x v="1"/>
    <s v="3000"/>
    <s v="FLJE00012521"/>
    <s v="CF00-00000-25IT-2550"/>
    <x v="0"/>
    <s v="00000"/>
    <x v="11"/>
    <s v="2550"/>
    <s v=""/>
    <n v="1627"/>
    <x v="43"/>
    <s v=""/>
    <s v=""/>
    <s v="ITC_AMORT"/>
    <x v="53"/>
    <d v="2006-07-03T00:00:00"/>
    <s v="Yes"/>
  </r>
  <r>
    <x v="3"/>
    <s v="3000"/>
    <s v="FLJE00012756"/>
    <s v="CF00-00000-25DP-2822"/>
    <x v="0"/>
    <s v="00000"/>
    <x v="0"/>
    <s v="2822"/>
    <s v=" "/>
    <n v="-273213"/>
    <x v="107"/>
    <s v=""/>
    <s v=""/>
    <s v="FLJE00012756"/>
    <x v="53"/>
    <d v="2006-07-10T00:00:00"/>
    <s v="Yes"/>
  </r>
  <r>
    <x v="3"/>
    <s v="3000"/>
    <s v="FLJE00012756"/>
    <s v="CF00-00000-25CN-2831"/>
    <x v="0"/>
    <s v="00000"/>
    <x v="2"/>
    <s v="2831"/>
    <s v=" "/>
    <n v="64536"/>
    <x v="107"/>
    <s v=""/>
    <s v=""/>
    <s v="FLJE00012756"/>
    <x v="53"/>
    <d v="2006-07-10T00:00:00"/>
    <s v="Yes"/>
  </r>
  <r>
    <x v="1"/>
    <s v="3000"/>
    <s v="FLJE00012903"/>
    <s v="CF00-00000-25IT-2550"/>
    <x v="0"/>
    <s v="00000"/>
    <x v="11"/>
    <s v="2550"/>
    <s v=""/>
    <n v="1627"/>
    <x v="43"/>
    <s v=""/>
    <s v=""/>
    <s v="ITC_AMORT"/>
    <x v="54"/>
    <d v="2006-08-01T00:00:00"/>
    <s v="Yes"/>
  </r>
  <r>
    <x v="1"/>
    <s v="3000"/>
    <s v="FLJE00013208"/>
    <s v="CF00-00000-25IT-2550"/>
    <x v="0"/>
    <s v="00000"/>
    <x v="11"/>
    <s v="2550"/>
    <s v=""/>
    <n v="1627"/>
    <x v="43"/>
    <s v=""/>
    <s v=""/>
    <s v="ITC_AMORT"/>
    <x v="55"/>
    <d v="2006-09-01T00:00:00"/>
    <s v="Yes"/>
  </r>
  <r>
    <x v="3"/>
    <s v="3000"/>
    <s v="FLJE00013719"/>
    <s v="CF00-00000-25BD-2831"/>
    <x v="0"/>
    <s v="00000"/>
    <x v="7"/>
    <s v="2831"/>
    <s v=""/>
    <n v="-18995"/>
    <x v="120"/>
    <s v=""/>
    <s v=""/>
    <s v="FLJE00013719"/>
    <x v="56"/>
    <d v="2006-10-06T00:00:00"/>
    <s v="Yes"/>
  </r>
  <r>
    <x v="3"/>
    <s v="3000"/>
    <s v="FLJE00013719"/>
    <s v="CF00-00000-25DP-2822"/>
    <x v="0"/>
    <s v="00000"/>
    <x v="0"/>
    <s v="2822"/>
    <s v=""/>
    <n v="325383"/>
    <x v="120"/>
    <s v=""/>
    <s v=""/>
    <s v="FLJE00013719"/>
    <x v="56"/>
    <d v="2006-10-06T00:00:00"/>
    <s v="Yes"/>
  </r>
  <r>
    <x v="3"/>
    <s v="3000"/>
    <s v="FLJE00013719"/>
    <s v="CF00-00000-25DP-2822"/>
    <x v="0"/>
    <s v="00000"/>
    <x v="0"/>
    <s v="2822"/>
    <s v=""/>
    <n v="-8957"/>
    <x v="120"/>
    <s v=""/>
    <s v=""/>
    <s v="FLJE00013719"/>
    <x v="56"/>
    <d v="2006-10-06T00:00:00"/>
    <s v="Yes"/>
  </r>
  <r>
    <x v="3"/>
    <s v="3000"/>
    <s v="FLJE00013719"/>
    <s v="CF00-00000-25CN-2831"/>
    <x v="0"/>
    <s v="00000"/>
    <x v="2"/>
    <s v="2831"/>
    <s v=""/>
    <n v="-129072"/>
    <x v="120"/>
    <s v=""/>
    <s v=""/>
    <s v="FLJE00013719"/>
    <x v="56"/>
    <d v="2006-10-06T00:00:00"/>
    <s v="Yes"/>
  </r>
  <r>
    <x v="3"/>
    <s v="3000"/>
    <s v="FLJE00013719"/>
    <s v="CF00-00000-25SI-2831"/>
    <x v="0"/>
    <s v="00000"/>
    <x v="13"/>
    <s v="2831"/>
    <s v=""/>
    <n v="-6079"/>
    <x v="120"/>
    <s v=""/>
    <s v=""/>
    <s v="FLJE00013719"/>
    <x v="56"/>
    <d v="2006-10-06T00:00:00"/>
    <s v="Yes"/>
  </r>
  <r>
    <x v="3"/>
    <s v="3000"/>
    <s v="FLJE00013719"/>
    <s v="CF00-00000-25SI-2832"/>
    <x v="0"/>
    <s v="00000"/>
    <x v="13"/>
    <s v="2832"/>
    <s v=""/>
    <n v="29402"/>
    <x v="120"/>
    <s v=""/>
    <s v=""/>
    <s v="FLJE00013719"/>
    <x v="56"/>
    <d v="2006-10-06T00:00:00"/>
    <s v="Yes"/>
  </r>
  <r>
    <x v="3"/>
    <s v="3000"/>
    <s v="FLJE00013719"/>
    <s v="CF00-00000-25FR-2831"/>
    <x v="0"/>
    <s v="00000"/>
    <x v="10"/>
    <s v="2831"/>
    <s v=""/>
    <n v="-14804"/>
    <x v="120"/>
    <s v=""/>
    <s v=""/>
    <s v="FLJE00013719"/>
    <x v="56"/>
    <d v="2006-10-06T00:00:00"/>
    <s v="Yes"/>
  </r>
  <r>
    <x v="3"/>
    <s v="3000"/>
    <s v="FLJE00013719"/>
    <s v="CF00-00000-25EN-2832"/>
    <x v="0"/>
    <s v="00000"/>
    <x v="8"/>
    <s v="2832"/>
    <s v=""/>
    <n v="13621"/>
    <x v="120"/>
    <s v=""/>
    <s v=""/>
    <s v="FLJE00013719"/>
    <x v="56"/>
    <d v="2006-10-06T00:00:00"/>
    <s v="Yes"/>
  </r>
  <r>
    <x v="3"/>
    <s v="3000"/>
    <s v="FLJE00013720"/>
    <s v="CF00-00000-25BD-2831"/>
    <x v="0"/>
    <s v="00000"/>
    <x v="7"/>
    <s v="2831"/>
    <s v=""/>
    <n v="14280"/>
    <x v="121"/>
    <s v=""/>
    <s v=" "/>
    <s v="FLJE00013720"/>
    <x v="56"/>
    <d v="2006-10-06T00:00:00"/>
    <s v="Yes"/>
  </r>
  <r>
    <x v="3"/>
    <s v="3000"/>
    <s v="FLJE00013720"/>
    <s v="CF00-00000-25DP-2822"/>
    <x v="0"/>
    <s v="00000"/>
    <x v="0"/>
    <s v="2822"/>
    <s v=""/>
    <n v="9112"/>
    <x v="121"/>
    <s v=""/>
    <s v=" "/>
    <s v="FLJE00013720"/>
    <x v="56"/>
    <d v="2006-10-06T00:00:00"/>
    <s v="Yes"/>
  </r>
  <r>
    <x v="3"/>
    <s v="3000"/>
    <s v="FLJE00013720"/>
    <s v="CF00-00000-25SI-2831"/>
    <x v="0"/>
    <s v="00000"/>
    <x v="13"/>
    <s v="2831"/>
    <s v=""/>
    <n v="4501"/>
    <x v="121"/>
    <s v=""/>
    <s v=" "/>
    <s v="FLJE00013720"/>
    <x v="56"/>
    <d v="2006-10-06T00:00:00"/>
    <s v="Yes"/>
  </r>
  <r>
    <x v="3"/>
    <s v="3000"/>
    <s v="FLJE00013720"/>
    <s v="CF00-00000-25SI-2832"/>
    <x v="0"/>
    <s v="00000"/>
    <x v="13"/>
    <s v="2832"/>
    <s v=""/>
    <n v="-14701"/>
    <x v="121"/>
    <s v=""/>
    <s v=""/>
    <s v="FLJE00013720"/>
    <x v="56"/>
    <d v="2006-10-06T00:00:00"/>
    <s v="Yes"/>
  </r>
  <r>
    <x v="3"/>
    <s v="3000"/>
    <s v="FLJE00013720"/>
    <s v="CF00-00000-25FR-2831"/>
    <x v="0"/>
    <s v="00000"/>
    <x v="10"/>
    <s v="2831"/>
    <s v=""/>
    <n v="8287"/>
    <x v="121"/>
    <s v=""/>
    <s v=" "/>
    <s v="FLJE00013720"/>
    <x v="56"/>
    <d v="2006-10-06T00:00:00"/>
    <s v="Yes"/>
  </r>
  <r>
    <x v="3"/>
    <s v="3000"/>
    <s v="FLJE00013720"/>
    <s v="CF00-00000-25EN-2832"/>
    <x v="0"/>
    <s v="00000"/>
    <x v="8"/>
    <s v="2832"/>
    <s v=""/>
    <n v="-21363"/>
    <x v="121"/>
    <s v=""/>
    <s v=" "/>
    <s v="FLJE00013720"/>
    <x v="56"/>
    <d v="2006-10-06T00:00:00"/>
    <s v="Yes"/>
  </r>
  <r>
    <x v="1"/>
    <s v="3000"/>
    <s v="FLJE00013518"/>
    <s v="CF00-00000-25IT-2550"/>
    <x v="0"/>
    <s v="00000"/>
    <x v="11"/>
    <s v="2550"/>
    <s v=""/>
    <n v="1627"/>
    <x v="43"/>
    <s v=""/>
    <s v=""/>
    <s v="ITC_AMORT"/>
    <x v="56"/>
    <d v="2006-10-02T00:00:00"/>
    <s v="Yes"/>
  </r>
  <r>
    <x v="3"/>
    <s v="3000"/>
    <s v="FLJE00013720"/>
    <s v="CF00-00000-25DP-2822"/>
    <x v="0"/>
    <s v="00000"/>
    <x v="0"/>
    <s v="2822"/>
    <s v=" "/>
    <n v="-184977"/>
    <x v="107"/>
    <s v=""/>
    <s v=""/>
    <s v="FLJE00013720"/>
    <x v="56"/>
    <d v="2006-10-06T00:00:00"/>
    <s v="Yes"/>
  </r>
  <r>
    <x v="3"/>
    <s v="3000"/>
    <s v="FLJE00013720"/>
    <s v="CF00-00000-25CN-2831"/>
    <x v="0"/>
    <s v="00000"/>
    <x v="2"/>
    <s v="2831"/>
    <s v=" "/>
    <n v="58600"/>
    <x v="107"/>
    <s v=""/>
    <s v=""/>
    <s v="FLJE00013720"/>
    <x v="56"/>
    <d v="2006-10-06T00:00:00"/>
    <s v="Yes"/>
  </r>
  <r>
    <x v="1"/>
    <s v="3000"/>
    <s v="FLJE00013855"/>
    <s v="CF00-00000-25IT-2550"/>
    <x v="0"/>
    <s v="00000"/>
    <x v="11"/>
    <s v="2550"/>
    <s v=""/>
    <n v="1627"/>
    <x v="43"/>
    <s v=""/>
    <s v=""/>
    <s v="ITC_AMORT"/>
    <x v="57"/>
    <d v="2006-11-01T00:00:00"/>
    <s v="Yes"/>
  </r>
  <r>
    <x v="2"/>
    <s v="3000"/>
    <s v="FLJE00014252"/>
    <s v="CF00-00000-25DP-2822"/>
    <x v="0"/>
    <s v="00000"/>
    <x v="0"/>
    <s v="2822"/>
    <s v=""/>
    <n v="36753"/>
    <x v="122"/>
    <s v=""/>
    <s v=""/>
    <s v="FLJE00014252"/>
    <x v="58"/>
    <d v="2006-12-04T00:00:00"/>
    <s v="Yes"/>
  </r>
  <r>
    <x v="1"/>
    <s v="3000"/>
    <s v="FLJE00014183"/>
    <s v="CF00-00000-25IT-2550"/>
    <x v="0"/>
    <s v="00000"/>
    <x v="11"/>
    <s v="2550"/>
    <s v=""/>
    <n v="1627"/>
    <x v="43"/>
    <s v=""/>
    <s v=""/>
    <s v="ITC_AMORT"/>
    <x v="58"/>
    <d v="2006-12-01T00:00:00"/>
    <s v="Yes"/>
  </r>
  <r>
    <x v="2"/>
    <s v="3000"/>
    <s v="FLJE00014252"/>
    <s v="CF00-00000-25DP-2822"/>
    <x v="0"/>
    <s v="00000"/>
    <x v="0"/>
    <s v="2822"/>
    <s v=""/>
    <n v="-57670"/>
    <x v="123"/>
    <s v=""/>
    <s v=""/>
    <s v="FLJE00014252"/>
    <x v="58"/>
    <d v="2006-12-04T00:00:00"/>
    <s v="Yes"/>
  </r>
  <r>
    <x v="2"/>
    <s v="3000"/>
    <s v="FLJE00014252"/>
    <s v="CF00-00000-25DP-2822"/>
    <x v="0"/>
    <s v="00000"/>
    <x v="0"/>
    <s v="2822"/>
    <s v=""/>
    <n v="430127"/>
    <x v="124"/>
    <s v=""/>
    <s v=""/>
    <s v="FLJE00014252"/>
    <x v="58"/>
    <d v="2006-12-04T00:00:00"/>
    <s v="Yes"/>
  </r>
  <r>
    <x v="2"/>
    <s v="3000"/>
    <s v="FLJE00014252"/>
    <s v="CF00-00000-25DP-2822"/>
    <x v="0"/>
    <s v="00000"/>
    <x v="0"/>
    <s v="2822"/>
    <s v=""/>
    <n v="-34958"/>
    <x v="125"/>
    <s v=""/>
    <s v=""/>
    <s v="FLJE00014252"/>
    <x v="58"/>
    <d v="2006-12-04T00:00:00"/>
    <s v="Yes"/>
  </r>
  <r>
    <x v="3"/>
    <s v="3000"/>
    <s v="FLJE00014858"/>
    <s v="CF00-00000-25DP-2822"/>
    <x v="0"/>
    <s v="00000"/>
    <x v="0"/>
    <s v="2822"/>
    <s v=" "/>
    <n v="-17848"/>
    <x v="107"/>
    <s v=""/>
    <s v=""/>
    <s v="FLJE00014858"/>
    <x v="59"/>
    <d v="2007-01-16T00:00:00"/>
    <s v="Yes"/>
  </r>
  <r>
    <x v="3"/>
    <s v="3000"/>
    <s v="FLJE00014858"/>
    <s v="CF00-00000-25DP-2822"/>
    <x v="0"/>
    <s v="00000"/>
    <x v="0"/>
    <s v="2822"/>
    <s v=" "/>
    <n v="-98690"/>
    <x v="107"/>
    <s v=""/>
    <s v=" "/>
    <s v="FLJE00014858"/>
    <x v="59"/>
    <d v="2007-01-16T00:00:00"/>
    <s v="Yes"/>
  </r>
  <r>
    <x v="3"/>
    <s v="3000"/>
    <s v="FLJE00014858"/>
    <s v="CF00-00000-25DP-2822"/>
    <x v="0"/>
    <s v="00000"/>
    <x v="0"/>
    <s v="2822"/>
    <s v=" "/>
    <n v="-164837"/>
    <x v="107"/>
    <s v=""/>
    <s v=""/>
    <s v="FLJE00014858"/>
    <x v="59"/>
    <d v="2007-01-16T00:00:00"/>
    <s v="Yes"/>
  </r>
  <r>
    <x v="3"/>
    <s v="3000"/>
    <s v="FLJE00014858"/>
    <s v="CF00-00000-25CN-2831"/>
    <x v="0"/>
    <s v="00000"/>
    <x v="2"/>
    <s v="2831"/>
    <s v=" "/>
    <n v="97410"/>
    <x v="107"/>
    <s v=""/>
    <s v=""/>
    <s v="FLJE00014858"/>
    <x v="59"/>
    <d v="2007-01-16T00:00:00"/>
    <s v="Yes"/>
  </r>
  <r>
    <x v="3"/>
    <s v="3000"/>
    <s v="FLJE00014873"/>
    <s v="CF00-00000-25IA-2832"/>
    <x v="0"/>
    <s v="00000"/>
    <x v="6"/>
    <s v="2832"/>
    <s v=" "/>
    <n v="-1859"/>
    <x v="107"/>
    <s v=""/>
    <s v=""/>
    <s v="FLJE00014873"/>
    <x v="59"/>
    <d v="2007-01-17T00:00:00"/>
    <s v="Yes"/>
  </r>
  <r>
    <x v="3"/>
    <s v="3000"/>
    <s v="FLJE00014933"/>
    <s v="CF00-00000-25DP-2822"/>
    <x v="0"/>
    <s v="00000"/>
    <x v="0"/>
    <s v="2822"/>
    <s v=" "/>
    <n v="11100"/>
    <x v="126"/>
    <s v=""/>
    <s v=""/>
    <s v="FLJE00014933"/>
    <x v="59"/>
    <d v="2007-01-24T00:00:00"/>
    <s v="Yes"/>
  </r>
  <r>
    <x v="3"/>
    <s v="3000"/>
    <s v="FLJE00014912"/>
    <s v="CF00-00000-25PR-2832"/>
    <x v="0"/>
    <s v="00000"/>
    <x v="12"/>
    <s v="2832"/>
    <s v=""/>
    <n v="-4"/>
    <x v="127"/>
    <s v=""/>
    <s v=" "/>
    <s v="FLJE00014912"/>
    <x v="59"/>
    <d v="2007-01-23T00:00:00"/>
    <s v="Yes"/>
  </r>
  <r>
    <x v="3"/>
    <s v="3000"/>
    <s v="FLJE00014536"/>
    <s v="CF00-00000-25BD-2831"/>
    <x v="0"/>
    <s v="00000"/>
    <x v="7"/>
    <s v="2831"/>
    <s v=""/>
    <n v="-14280"/>
    <x v="128"/>
    <s v=""/>
    <s v=""/>
    <s v="FLJE00014536"/>
    <x v="59"/>
    <d v="2007-01-03T00:00:00"/>
    <s v="Yes"/>
  </r>
  <r>
    <x v="3"/>
    <s v="3000"/>
    <s v="FLJE00014536"/>
    <s v="CF00-00000-25CN-2831"/>
    <x v="0"/>
    <s v="00000"/>
    <x v="2"/>
    <s v="2831"/>
    <s v=""/>
    <n v="-58600"/>
    <x v="128"/>
    <s v=""/>
    <s v=""/>
    <s v="FLJE00014536"/>
    <x v="59"/>
    <d v="2007-01-03T00:00:00"/>
    <s v="Yes"/>
  </r>
  <r>
    <x v="3"/>
    <s v="3000"/>
    <s v="FLJE00014536"/>
    <s v="CF00-00000-25DP-2822"/>
    <x v="0"/>
    <s v="00000"/>
    <x v="0"/>
    <s v="2822"/>
    <s v=""/>
    <n v="175865"/>
    <x v="128"/>
    <s v=""/>
    <s v=""/>
    <s v="FLJE00014536"/>
    <x v="59"/>
    <d v="2007-01-03T00:00:00"/>
    <s v="Yes"/>
  </r>
  <r>
    <x v="3"/>
    <s v="3000"/>
    <s v="FLJE00014536"/>
    <s v="CF00-00000-25EN-2832"/>
    <x v="0"/>
    <s v="00000"/>
    <x v="8"/>
    <s v="2832"/>
    <s v=""/>
    <n v="21363"/>
    <x v="128"/>
    <s v=""/>
    <s v=""/>
    <s v="FLJE00014536"/>
    <x v="59"/>
    <d v="2007-01-03T00:00:00"/>
    <s v="Yes"/>
  </r>
  <r>
    <x v="3"/>
    <s v="3000"/>
    <s v="FLJE00014864"/>
    <s v="CF00-00000-25SI-2832"/>
    <x v="0"/>
    <s v="00000"/>
    <x v="13"/>
    <s v="2832"/>
    <s v=""/>
    <n v="-1871.09"/>
    <x v="129"/>
    <s v=""/>
    <s v=""/>
    <s v="FLJE00014864"/>
    <x v="59"/>
    <d v="2007-01-16T00:00:00"/>
    <s v="Yes"/>
  </r>
  <r>
    <x v="3"/>
    <s v="3000"/>
    <s v="FLJE00014536"/>
    <s v="CF00-00000-25FR-2831"/>
    <x v="0"/>
    <s v="00000"/>
    <x v="10"/>
    <s v="2831"/>
    <s v=""/>
    <n v="-8287"/>
    <x v="128"/>
    <s v=""/>
    <s v=""/>
    <s v="FLJE00014536"/>
    <x v="59"/>
    <d v="2007-01-03T00:00:00"/>
    <s v="Yes"/>
  </r>
  <r>
    <x v="3"/>
    <s v="3000"/>
    <s v="FLJE00014536"/>
    <s v="CF00-00000-25IT-2550"/>
    <x v="0"/>
    <s v="00000"/>
    <x v="11"/>
    <s v="2550"/>
    <s v=""/>
    <n v="-17897"/>
    <x v="128"/>
    <s v=""/>
    <s v=""/>
    <s v="FLJE00014536"/>
    <x v="59"/>
    <d v="2007-01-03T00:00:00"/>
    <s v="Yes"/>
  </r>
  <r>
    <x v="3"/>
    <s v="3000"/>
    <s v="FLJE00014536"/>
    <s v="CF00-00000-25SI-2831"/>
    <x v="0"/>
    <s v="00000"/>
    <x v="13"/>
    <s v="2831"/>
    <s v=""/>
    <n v="-4501"/>
    <x v="128"/>
    <s v=""/>
    <s v=""/>
    <s v="FLJE00014536"/>
    <x v="59"/>
    <d v="2007-01-03T00:00:00"/>
    <s v="Yes"/>
  </r>
  <r>
    <x v="3"/>
    <s v="3000"/>
    <s v="FLJE00014536"/>
    <s v="CF00-00000-25SI-2832"/>
    <x v="0"/>
    <s v="00000"/>
    <x v="13"/>
    <s v="2832"/>
    <s v=""/>
    <n v="14701"/>
    <x v="128"/>
    <s v=""/>
    <s v=""/>
    <s v="FLJE00014536"/>
    <x v="59"/>
    <d v="2007-01-03T00:00:00"/>
    <s v="Yes"/>
  </r>
  <r>
    <x v="3"/>
    <s v="3000"/>
    <s v="FLJE00014908"/>
    <s v="CF00-00000-25DP-2822"/>
    <x v="0"/>
    <s v="00000"/>
    <x v="0"/>
    <s v="2822"/>
    <s v=" "/>
    <n v="-1570"/>
    <x v="107"/>
    <s v=""/>
    <s v=""/>
    <s v="FLJE00014908"/>
    <x v="59"/>
    <d v="2007-01-23T00:00:00"/>
    <s v="Yes"/>
  </r>
  <r>
    <x v="3"/>
    <s v="3000"/>
    <s v="FLJE00014939"/>
    <s v="CF00-00000-25DP-2822"/>
    <x v="0"/>
    <s v="00000"/>
    <x v="0"/>
    <s v="2822"/>
    <s v=" "/>
    <n v="-4650"/>
    <x v="107"/>
    <s v=""/>
    <s v=""/>
    <s v="FLJE00014939"/>
    <x v="59"/>
    <d v="2007-01-26T00:00:00"/>
    <s v="Yes"/>
  </r>
  <r>
    <x v="3"/>
    <s v="3000"/>
    <s v="FLJE00014858"/>
    <s v="CF00-00000-25PR-2832"/>
    <x v="0"/>
    <s v="00000"/>
    <x v="12"/>
    <s v="2832"/>
    <s v=""/>
    <n v="-24"/>
    <x v="130"/>
    <s v=""/>
    <s v=" "/>
    <s v="FLJE00014858"/>
    <x v="59"/>
    <d v="2007-01-16T00:00:00"/>
    <s v="Yes"/>
  </r>
  <r>
    <x v="3"/>
    <s v="3000"/>
    <s v="FLJE00014858"/>
    <s v="CF00-00000-25BD-2831"/>
    <x v="0"/>
    <s v="00000"/>
    <x v="7"/>
    <s v="2831"/>
    <s v=""/>
    <n v="510"/>
    <x v="130"/>
    <s v=""/>
    <s v=" "/>
    <s v="FLJE00014858"/>
    <x v="59"/>
    <d v="2007-01-16T00:00:00"/>
    <s v="Yes"/>
  </r>
  <r>
    <x v="3"/>
    <s v="3000"/>
    <s v="FLJE00014858"/>
    <s v="CF00-00000-25DP-2822"/>
    <x v="0"/>
    <s v="00000"/>
    <x v="0"/>
    <s v="2822"/>
    <s v=""/>
    <n v="9410"/>
    <x v="130"/>
    <s v=""/>
    <s v=" "/>
    <s v="FLJE00014858"/>
    <x v="59"/>
    <d v="2007-01-16T00:00:00"/>
    <s v="Yes"/>
  </r>
  <r>
    <x v="3"/>
    <s v="3000"/>
    <s v="FLJE00014858"/>
    <s v="CF00-00000-25SI-2831"/>
    <x v="0"/>
    <s v="00000"/>
    <x v="13"/>
    <s v="2831"/>
    <s v=""/>
    <n v="7526"/>
    <x v="130"/>
    <s v=""/>
    <s v=" "/>
    <s v="FLJE00014858"/>
    <x v="59"/>
    <d v="2007-01-16T00:00:00"/>
    <s v="Yes"/>
  </r>
  <r>
    <x v="3"/>
    <s v="3000"/>
    <s v="FLJE00014858"/>
    <s v="CF00-00000-25SI-2832"/>
    <x v="0"/>
    <s v="00000"/>
    <x v="13"/>
    <s v="2832"/>
    <s v=""/>
    <n v="-13509"/>
    <x v="130"/>
    <s v=""/>
    <s v=""/>
    <s v="FLJE00014858"/>
    <x v="59"/>
    <d v="2007-01-16T00:00:00"/>
    <s v="Yes"/>
  </r>
  <r>
    <x v="3"/>
    <s v="3000"/>
    <s v="FLJE00014858"/>
    <s v="CF00-00000-25FR-2831"/>
    <x v="0"/>
    <s v="00000"/>
    <x v="10"/>
    <s v="2831"/>
    <s v=""/>
    <n v="12342"/>
    <x v="130"/>
    <s v=""/>
    <s v=" "/>
    <s v="FLJE00014858"/>
    <x v="59"/>
    <d v="2007-01-16T00:00:00"/>
    <s v="Yes"/>
  </r>
  <r>
    <x v="3"/>
    <s v="3000"/>
    <s v="FLJE00014858"/>
    <s v="CF00-00000-25EN-2832"/>
    <x v="0"/>
    <s v="00000"/>
    <x v="8"/>
    <s v="2832"/>
    <s v=""/>
    <n v="-26060"/>
    <x v="130"/>
    <s v=""/>
    <s v=" "/>
    <s v="FLJE00014858"/>
    <x v="59"/>
    <d v="2007-01-16T00:00:00"/>
    <s v="Yes"/>
  </r>
  <r>
    <x v="3"/>
    <s v="3000"/>
    <s v="FLJE00014858"/>
    <s v="CF00-00000-25IT-2550"/>
    <x v="0"/>
    <s v="00000"/>
    <x v="11"/>
    <s v="2550"/>
    <s v=""/>
    <n v="17897"/>
    <x v="130"/>
    <s v=""/>
    <s v=""/>
    <s v="FLJE00014858"/>
    <x v="59"/>
    <d v="2007-01-16T00:00:00"/>
    <s v="Yes"/>
  </r>
  <r>
    <x v="3"/>
    <s v="3000"/>
    <s v="FLJE00014533"/>
    <s v="CF00-00000-25BD-2831"/>
    <x v="0"/>
    <s v="00000"/>
    <x v="7"/>
    <s v="2831"/>
    <s v=""/>
    <n v="14280"/>
    <x v="109"/>
    <s v=""/>
    <s v=""/>
    <s v="FLJE00014533"/>
    <x v="59"/>
    <d v="2007-01-03T00:00:00"/>
    <s v="Yes"/>
  </r>
  <r>
    <x v="3"/>
    <s v="3000"/>
    <s v="FLJE00014533"/>
    <s v="CF00-00000-25CN-2831"/>
    <x v="0"/>
    <s v="00000"/>
    <x v="2"/>
    <s v="2831"/>
    <s v=""/>
    <n v="58600"/>
    <x v="109"/>
    <s v=""/>
    <s v=""/>
    <s v="FLJE00014533"/>
    <x v="59"/>
    <d v="2007-01-03T00:00:00"/>
    <s v="Yes"/>
  </r>
  <r>
    <x v="3"/>
    <s v="3000"/>
    <s v="FLJE00014533"/>
    <s v="CF00-00000-25DP-2822"/>
    <x v="0"/>
    <s v="00000"/>
    <x v="0"/>
    <s v="2822"/>
    <s v=""/>
    <n v="-175865"/>
    <x v="109"/>
    <s v=""/>
    <s v=""/>
    <s v="FLJE00014533"/>
    <x v="59"/>
    <d v="2007-01-03T00:00:00"/>
    <s v="Yes"/>
  </r>
  <r>
    <x v="3"/>
    <s v="3000"/>
    <s v="FLJE00014533"/>
    <s v="CF00-00000-25SI-2831"/>
    <x v="0"/>
    <s v="00000"/>
    <x v="13"/>
    <s v="2831"/>
    <s v=""/>
    <n v="4501"/>
    <x v="109"/>
    <s v=""/>
    <s v=""/>
    <s v="FLJE00014533"/>
    <x v="59"/>
    <d v="2007-01-03T00:00:00"/>
    <s v="Yes"/>
  </r>
  <r>
    <x v="3"/>
    <s v="3000"/>
    <s v="FLJE00014533"/>
    <s v="CF00-00000-25SI-2832"/>
    <x v="0"/>
    <s v="00000"/>
    <x v="13"/>
    <s v="2832"/>
    <s v=""/>
    <n v="-14701"/>
    <x v="109"/>
    <s v=""/>
    <s v=""/>
    <s v="FLJE00014533"/>
    <x v="59"/>
    <d v="2007-01-03T00:00:00"/>
    <s v="Yes"/>
  </r>
  <r>
    <x v="3"/>
    <s v="3000"/>
    <s v="FLJE00014533"/>
    <s v="CF00-00000-25EN-2832"/>
    <x v="0"/>
    <s v="00000"/>
    <x v="8"/>
    <s v="2832"/>
    <s v=""/>
    <n v="-21363"/>
    <x v="109"/>
    <s v=""/>
    <s v=""/>
    <s v="FLJE00014533"/>
    <x v="59"/>
    <d v="2007-01-03T00:00:00"/>
    <s v="Yes"/>
  </r>
  <r>
    <x v="3"/>
    <s v="3000"/>
    <s v="FLJE00014533"/>
    <s v="CF00-00000-25FR-2831"/>
    <x v="0"/>
    <s v="00000"/>
    <x v="10"/>
    <s v="2831"/>
    <s v=""/>
    <n v="8287"/>
    <x v="109"/>
    <s v=""/>
    <s v=""/>
    <s v="FLJE00014533"/>
    <x v="59"/>
    <d v="2007-01-03T00:00:00"/>
    <s v="Yes"/>
  </r>
  <r>
    <x v="3"/>
    <s v="3000"/>
    <s v="FLJE00014533"/>
    <s v="CF00-00000-25IT-2550"/>
    <x v="0"/>
    <s v="00000"/>
    <x v="11"/>
    <s v="2550"/>
    <s v=""/>
    <n v="17897"/>
    <x v="109"/>
    <s v=""/>
    <s v=""/>
    <s v="FLJE00014533"/>
    <x v="59"/>
    <d v="2007-01-03T00:00:00"/>
    <s v="Yes"/>
  </r>
  <r>
    <x v="3"/>
    <s v="3000"/>
    <s v="FLJE00014536"/>
    <s v="CF00-00000-25BD-2831"/>
    <x v="0"/>
    <s v="00000"/>
    <x v="7"/>
    <s v="2831"/>
    <s v=""/>
    <n v="-14280"/>
    <x v="109"/>
    <s v=""/>
    <s v=""/>
    <s v="FLJE00014536"/>
    <x v="59"/>
    <d v="2007-01-03T00:00:00"/>
    <s v="Yes"/>
  </r>
  <r>
    <x v="3"/>
    <s v="3000"/>
    <s v="FLJE00014536"/>
    <s v="CF00-00000-25CN-2831"/>
    <x v="0"/>
    <s v="00000"/>
    <x v="2"/>
    <s v="2831"/>
    <s v=""/>
    <n v="-58600"/>
    <x v="109"/>
    <s v=""/>
    <s v=""/>
    <s v="FLJE00014536"/>
    <x v="59"/>
    <d v="2007-01-03T00:00:00"/>
    <s v="Yes"/>
  </r>
  <r>
    <x v="3"/>
    <s v="3000"/>
    <s v="FLJE00014536"/>
    <s v="CF00-00000-25DP-2822"/>
    <x v="0"/>
    <s v="00000"/>
    <x v="0"/>
    <s v="2822"/>
    <s v=""/>
    <n v="175865"/>
    <x v="109"/>
    <s v=""/>
    <s v=""/>
    <s v="FLJE00014536"/>
    <x v="59"/>
    <d v="2007-01-03T00:00:00"/>
    <s v="Yes"/>
  </r>
  <r>
    <x v="3"/>
    <s v="3000"/>
    <s v="FLJE00014536"/>
    <s v="CF00-00000-25IT-2550"/>
    <x v="0"/>
    <s v="00000"/>
    <x v="11"/>
    <s v="2550"/>
    <s v=""/>
    <n v="-17897"/>
    <x v="109"/>
    <s v=""/>
    <s v=""/>
    <s v="FLJE00014536"/>
    <x v="59"/>
    <d v="2007-01-03T00:00:00"/>
    <s v="Yes"/>
  </r>
  <r>
    <x v="3"/>
    <s v="3000"/>
    <s v="FLJE00014536"/>
    <s v="CF00-00000-25EN-2832"/>
    <x v="0"/>
    <s v="00000"/>
    <x v="8"/>
    <s v="2832"/>
    <s v=""/>
    <n v="21363"/>
    <x v="109"/>
    <s v=""/>
    <s v=""/>
    <s v="FLJE00014536"/>
    <x v="59"/>
    <d v="2007-01-03T00:00:00"/>
    <s v="Yes"/>
  </r>
  <r>
    <x v="3"/>
    <s v="3000"/>
    <s v="FLJE00014973"/>
    <s v="CF00-00000-25DP-2822"/>
    <x v="0"/>
    <s v="00000"/>
    <x v="0"/>
    <s v="2822"/>
    <s v=""/>
    <n v="-195511.82"/>
    <x v="131"/>
    <s v=""/>
    <s v=""/>
    <s v="FLJE00014973"/>
    <x v="59"/>
    <d v="2007-01-31T00:00:00"/>
    <s v="Yes"/>
  </r>
  <r>
    <x v="3"/>
    <s v="3000"/>
    <s v="FLJE00014536"/>
    <s v="CF00-00000-25FR-2831"/>
    <x v="0"/>
    <s v="00000"/>
    <x v="10"/>
    <s v="2831"/>
    <s v=""/>
    <n v="-8287"/>
    <x v="109"/>
    <s v=""/>
    <s v=""/>
    <s v="FLJE00014536"/>
    <x v="59"/>
    <d v="2007-01-03T00:00:00"/>
    <s v="Yes"/>
  </r>
  <r>
    <x v="3"/>
    <s v="3000"/>
    <s v="FLJE00014536"/>
    <s v="CF00-00000-25SI-2831"/>
    <x v="0"/>
    <s v="00000"/>
    <x v="13"/>
    <s v="2831"/>
    <s v=""/>
    <n v="-4501"/>
    <x v="109"/>
    <s v=""/>
    <s v=""/>
    <s v="FLJE00014536"/>
    <x v="59"/>
    <d v="2007-01-03T00:00:00"/>
    <s v="Yes"/>
  </r>
  <r>
    <x v="3"/>
    <s v="3000"/>
    <s v="FLJE00014536"/>
    <s v="CF00-00000-25SI-2832"/>
    <x v="0"/>
    <s v="00000"/>
    <x v="13"/>
    <s v="2832"/>
    <s v=""/>
    <n v="14701"/>
    <x v="109"/>
    <s v=""/>
    <s v=""/>
    <s v="FLJE00014536"/>
    <x v="59"/>
    <d v="2007-01-03T00:00:00"/>
    <s v="Yes"/>
  </r>
  <r>
    <x v="1"/>
    <s v="3000"/>
    <s v="FLJE00014543"/>
    <s v="CF00-00000-25IT-2550"/>
    <x v="0"/>
    <s v="00000"/>
    <x v="11"/>
    <s v="2550"/>
    <s v=""/>
    <n v="1627"/>
    <x v="43"/>
    <s v=""/>
    <s v=""/>
    <s v="ITC_AMORT"/>
    <x v="59"/>
    <d v="2007-01-08T00:00:00"/>
    <s v="Yes"/>
  </r>
  <r>
    <x v="3"/>
    <s v="3000"/>
    <s v="FLJE00014939"/>
    <s v="CF00-00000-25DP-2822"/>
    <x v="0"/>
    <s v="00000"/>
    <x v="0"/>
    <s v="2822"/>
    <s v=""/>
    <n v="-13021"/>
    <x v="126"/>
    <s v=""/>
    <s v=""/>
    <s v="FLJE00014939"/>
    <x v="59"/>
    <d v="2007-01-26T00:00:00"/>
    <s v="Yes"/>
  </r>
  <r>
    <x v="3"/>
    <s v="3000"/>
    <s v="FLJE00015159"/>
    <s v="CF00-00000-25DP-2822"/>
    <x v="0"/>
    <s v="00000"/>
    <x v="0"/>
    <s v="2822"/>
    <s v=""/>
    <n v="-110924.11000000002"/>
    <x v="132"/>
    <s v=""/>
    <s v=""/>
    <s v="FLJE00015159"/>
    <x v="59"/>
    <d v="2007-02-09T00:00:00"/>
    <s v="Yes"/>
  </r>
  <r>
    <x v="2"/>
    <s v="3000"/>
    <s v="FLJE00014490"/>
    <s v="CF00-00000-25DP-2822"/>
    <x v="0"/>
    <s v="00000"/>
    <x v="0"/>
    <s v="2822"/>
    <s v=""/>
    <n v="-166862.35999999999"/>
    <x v="133"/>
    <s v=""/>
    <s v=""/>
    <s v="FLJE00014490"/>
    <x v="59"/>
    <d v="2006-12-18T00:00:00"/>
    <s v="Yes"/>
  </r>
  <r>
    <x v="3"/>
    <s v="3000"/>
    <s v="FLJE00014973"/>
    <s v="CF00-00000-25DP-2822"/>
    <x v="0"/>
    <s v="00000"/>
    <x v="0"/>
    <s v="2822"/>
    <s v=" "/>
    <n v="-6276"/>
    <x v="107"/>
    <s v=""/>
    <s v=""/>
    <s v="FLJE00014973"/>
    <x v="59"/>
    <d v="2007-01-31T00:00:00"/>
    <s v="Yes"/>
  </r>
  <r>
    <x v="1"/>
    <s v="3000"/>
    <s v="FLJE00015082"/>
    <s v="CF00-00000-25IT-2550"/>
    <x v="0"/>
    <s v="00000"/>
    <x v="11"/>
    <s v="2550"/>
    <s v=""/>
    <n v="1627"/>
    <x v="43"/>
    <s v=""/>
    <s v=""/>
    <s v="ITC_AMORT"/>
    <x v="60"/>
    <d v="2007-02-08T00:00:00"/>
    <s v="Yes"/>
  </r>
  <r>
    <x v="1"/>
    <s v="3000"/>
    <s v="FLJE00015365"/>
    <s v="CF00-00000-25IT-2550"/>
    <x v="0"/>
    <s v="00000"/>
    <x v="11"/>
    <s v="2550"/>
    <s v=""/>
    <n v="1627"/>
    <x v="43"/>
    <s v=""/>
    <s v=""/>
    <s v="ITC_AMORT"/>
    <x v="61"/>
    <d v="2007-03-01T00:00:00"/>
    <s v="Yes"/>
  </r>
  <r>
    <x v="3"/>
    <s v="3000"/>
    <s v="FLJE00015964"/>
    <s v="CF00-00000-25DP-2822"/>
    <x v="0"/>
    <s v="00000"/>
    <x v="0"/>
    <s v="2822"/>
    <s v=""/>
    <n v="-41558"/>
    <x v="134"/>
    <s v=""/>
    <s v=""/>
    <s v="FLJE00015964"/>
    <x v="62"/>
    <d v="2007-04-09T00:00:00"/>
    <s v="Yes"/>
  </r>
  <r>
    <x v="1"/>
    <s v="3000"/>
    <s v="FLJE00015766"/>
    <s v="CF00-00000-25IT-2550"/>
    <x v="0"/>
    <s v="00000"/>
    <x v="11"/>
    <s v="2550"/>
    <s v=""/>
    <n v="1627"/>
    <x v="43"/>
    <s v=""/>
    <s v=""/>
    <s v="ITC_AMORT"/>
    <x v="62"/>
    <d v="2007-04-02T00:00:00"/>
    <s v="Yes"/>
  </r>
  <r>
    <x v="1"/>
    <s v="3000"/>
    <s v="FLJE00016095"/>
    <s v="CF00-00000-25IT-2550"/>
    <x v="0"/>
    <s v="00000"/>
    <x v="11"/>
    <s v="2550"/>
    <s v=""/>
    <n v="1627"/>
    <x v="43"/>
    <s v=""/>
    <s v=""/>
    <s v="ITC_AMORT"/>
    <x v="63"/>
    <d v="2007-05-01T00:00:00"/>
    <s v="Yes"/>
  </r>
  <r>
    <x v="1"/>
    <s v="3000"/>
    <s v="FLJE00016443"/>
    <s v="CF00-00000-25IT-2550"/>
    <x v="0"/>
    <s v="00000"/>
    <x v="11"/>
    <s v="2550"/>
    <s v=""/>
    <n v="1627"/>
    <x v="43"/>
    <s v=""/>
    <s v=""/>
    <s v="ITC_AMORT"/>
    <x v="64"/>
    <d v="2007-06-01T00:00:00"/>
    <s v="Yes"/>
  </r>
  <r>
    <x v="3"/>
    <s v="3000"/>
    <s v="FLJE00016913"/>
    <s v="CF00-00000-25DP-2822"/>
    <x v="0"/>
    <s v="00000"/>
    <x v="0"/>
    <s v="2822"/>
    <s v=""/>
    <n v="-89687"/>
    <x v="134"/>
    <s v=""/>
    <s v=""/>
    <s v="FLJE00016913"/>
    <x v="65"/>
    <d v="2007-07-09T00:00:00"/>
    <s v="Yes"/>
  </r>
  <r>
    <x v="1"/>
    <s v="3000"/>
    <s v="FLJE00016703"/>
    <s v="CF00-00000-25IT-2550"/>
    <x v="0"/>
    <s v="00000"/>
    <x v="11"/>
    <s v="2550"/>
    <s v=""/>
    <n v="1627"/>
    <x v="43"/>
    <s v=""/>
    <s v=""/>
    <s v="ITC_AMORT"/>
    <x v="65"/>
    <d v="2007-07-02T00:00:00"/>
    <s v="Yes"/>
  </r>
  <r>
    <x v="3"/>
    <s v="3000"/>
    <s v="FLJE00016910"/>
    <s v="CF00-00000-25DP-2822"/>
    <x v="0"/>
    <s v="00000"/>
    <x v="0"/>
    <s v="2822"/>
    <s v=""/>
    <n v="41558"/>
    <x v="135"/>
    <s v=""/>
    <s v=""/>
    <s v="FLJE00016910"/>
    <x v="65"/>
    <d v="2007-07-09T00:00:00"/>
    <s v="Yes"/>
  </r>
  <r>
    <x v="1"/>
    <s v="3000"/>
    <s v="FLJE00017012"/>
    <s v="CF00-00000-25IT-2550"/>
    <x v="0"/>
    <s v="00000"/>
    <x v="11"/>
    <s v="2550"/>
    <s v=""/>
    <n v="1627"/>
    <x v="43"/>
    <s v=""/>
    <s v=""/>
    <s v="ITC_AMORT"/>
    <x v="66"/>
    <d v="2007-08-01T00:00:00"/>
    <s v="Yes"/>
  </r>
  <r>
    <x v="1"/>
    <s v="3000"/>
    <s v="FLJE00017299"/>
    <s v="CF00-00000-25IT-2550"/>
    <x v="0"/>
    <s v="00000"/>
    <x v="11"/>
    <s v="2550"/>
    <s v=""/>
    <n v="1627"/>
    <x v="43"/>
    <s v=""/>
    <s v=""/>
    <s v="ITC_AMORT"/>
    <x v="67"/>
    <d v="2007-09-04T00:00:00"/>
    <s v="Yes"/>
  </r>
  <r>
    <x v="1"/>
    <s v="3000"/>
    <s v="FLJE00017610"/>
    <s v="CF00-00000-25IT-2550"/>
    <x v="0"/>
    <s v="00000"/>
    <x v="11"/>
    <s v="2550"/>
    <s v=""/>
    <n v="1627"/>
    <x v="43"/>
    <s v=""/>
    <s v=""/>
    <s v="ITC_AMORT"/>
    <x v="68"/>
    <d v="2007-10-02T00:00:00"/>
    <s v="Yes"/>
  </r>
  <r>
    <x v="3"/>
    <s v="3000"/>
    <s v="FLJE00017769"/>
    <s v="CF00-00000-25DP-2822"/>
    <x v="0"/>
    <s v="00000"/>
    <x v="0"/>
    <s v="2822"/>
    <s v=""/>
    <n v="-44843"/>
    <x v="134"/>
    <s v=""/>
    <s v=""/>
    <s v="FLJE00017769"/>
    <x v="68"/>
    <d v="2007-10-05T00:00:00"/>
    <s v="Yes"/>
  </r>
  <r>
    <x v="1"/>
    <s v="3000"/>
    <s v="FLJE00017888"/>
    <s v="CF00-00000-25IT-2550"/>
    <x v="0"/>
    <s v="00000"/>
    <x v="11"/>
    <s v="2550"/>
    <s v=""/>
    <n v="1627"/>
    <x v="43"/>
    <s v=""/>
    <s v=""/>
    <s v="ITC_AMORT"/>
    <x v="69"/>
    <d v="2007-11-01T00:00:00"/>
    <s v="Yes"/>
  </r>
  <r>
    <x v="1"/>
    <s v="3000"/>
    <s v="FLJE00018159"/>
    <s v="CF00-00000-25IT-2550"/>
    <x v="0"/>
    <s v="00000"/>
    <x v="11"/>
    <s v="2550"/>
    <s v=""/>
    <n v="1627"/>
    <x v="43"/>
    <s v=""/>
    <s v=""/>
    <s v="ITC_AMORT"/>
    <x v="70"/>
    <d v="2007-12-04T00:00:00"/>
    <s v="Yes"/>
  </r>
  <r>
    <x v="3"/>
    <s v="3000"/>
    <s v="FLJE00018239"/>
    <s v="CF00-00000-25DP-2822"/>
    <x v="0"/>
    <s v="00000"/>
    <x v="0"/>
    <s v="2822"/>
    <s v=" "/>
    <n v="268.48"/>
    <x v="136"/>
    <s v=""/>
    <s v=""/>
    <s v="FLJE00018239"/>
    <x v="70"/>
    <d v="2007-12-06T00:00:00"/>
    <s v="Yes"/>
  </r>
  <r>
    <x v="3"/>
    <s v="3000"/>
    <s v="FLJE00018635"/>
    <s v="CF00-00000-25PR-2832"/>
    <x v="0"/>
    <s v="00000"/>
    <x v="12"/>
    <s v="2832"/>
    <s v=""/>
    <n v="-13"/>
    <x v="137"/>
    <s v=""/>
    <s v=""/>
    <s v="FLJE00018635"/>
    <x v="71"/>
    <d v="2008-01-22T00:00:00"/>
    <s v="Yes"/>
  </r>
  <r>
    <x v="3"/>
    <s v="3000"/>
    <s v="FLJE00018626"/>
    <s v="CF00-00000-25DP-2822"/>
    <x v="0"/>
    <s v="00000"/>
    <x v="0"/>
    <s v="2822"/>
    <s v=""/>
    <n v="-23048"/>
    <x v="138"/>
    <s v=""/>
    <s v=""/>
    <s v="FLJE00018626"/>
    <x v="71"/>
    <d v="2008-01-18T00:00:00"/>
    <s v="Yes"/>
  </r>
  <r>
    <x v="3"/>
    <s v="3000"/>
    <s v="FLJE00018635"/>
    <s v="CF00-00000-25DP-2822"/>
    <x v="0"/>
    <s v="00000"/>
    <x v="0"/>
    <s v="2822"/>
    <s v=""/>
    <n v="-184960"/>
    <x v="139"/>
    <s v=""/>
    <s v=""/>
    <s v="FLJE00018635"/>
    <x v="71"/>
    <d v="2008-01-22T00:00:00"/>
    <s v="Yes"/>
  </r>
  <r>
    <x v="3"/>
    <s v="3000"/>
    <s v="FLJE00018700"/>
    <s v="CF00-00000-25DP-2822"/>
    <x v="0"/>
    <s v="00000"/>
    <x v="0"/>
    <s v="2822"/>
    <s v=""/>
    <n v="-18225"/>
    <x v="139"/>
    <s v=""/>
    <s v=""/>
    <s v="FLJE00018700"/>
    <x v="71"/>
    <d v="2008-02-04T00:00:00"/>
    <s v="Yes"/>
  </r>
  <r>
    <x v="3"/>
    <s v="3000"/>
    <s v="FLJE00018635"/>
    <s v="CF00-00000-25DP-2822"/>
    <x v="0"/>
    <s v="00000"/>
    <x v="0"/>
    <s v="2822"/>
    <s v=""/>
    <n v="-1418"/>
    <x v="140"/>
    <s v=""/>
    <s v=""/>
    <s v="FLJE00018635"/>
    <x v="71"/>
    <d v="2008-01-22T00:00:00"/>
    <s v="Yes"/>
  </r>
  <r>
    <x v="3"/>
    <s v="3000"/>
    <s v="FLJE00018634"/>
    <s v="CF00-00000-25CN-2831"/>
    <x v="0"/>
    <s v="00000"/>
    <x v="2"/>
    <s v="2831"/>
    <s v=""/>
    <n v="-172348"/>
    <x v="141"/>
    <s v=""/>
    <s v=""/>
    <s v="FLJE00018634"/>
    <x v="71"/>
    <d v="2008-01-22T00:00:00"/>
    <s v="Yes"/>
  </r>
  <r>
    <x v="3"/>
    <s v="3000"/>
    <s v="FLJE00018700"/>
    <s v="CF00-00000-25DP-2822"/>
    <x v="0"/>
    <s v="00000"/>
    <x v="0"/>
    <s v="2822"/>
    <s v=""/>
    <n v="-26136"/>
    <x v="140"/>
    <s v=""/>
    <s v=""/>
    <s v="FLJE00018700"/>
    <x v="71"/>
    <d v="2008-02-04T00:00:00"/>
    <s v="Yes"/>
  </r>
  <r>
    <x v="3"/>
    <s v="3000"/>
    <s v="FLJE00018635"/>
    <s v="CF00-00000-25BD-2831"/>
    <x v="0"/>
    <s v="00000"/>
    <x v="7"/>
    <s v="2831"/>
    <s v=""/>
    <n v="11613"/>
    <x v="142"/>
    <s v=""/>
    <s v=""/>
    <s v="FLJE00018635"/>
    <x v="71"/>
    <d v="2008-01-22T00:00:00"/>
    <s v="Yes"/>
  </r>
  <r>
    <x v="3"/>
    <s v="3000"/>
    <s v="FLJE00018626"/>
    <s v="CF00-00000-25IA-2832"/>
    <x v="0"/>
    <s v="00000"/>
    <x v="6"/>
    <s v="2832"/>
    <s v=""/>
    <n v="-1859"/>
    <x v="143"/>
    <s v=""/>
    <s v=""/>
    <s v="FLJE00018626"/>
    <x v="71"/>
    <d v="2008-01-18T00:00:00"/>
    <s v="Yes"/>
  </r>
  <r>
    <x v="3"/>
    <s v="3000"/>
    <s v="FLJE00018635"/>
    <s v="CF00-00000-25DP-2822"/>
    <x v="0"/>
    <s v="00000"/>
    <x v="0"/>
    <s v="2822"/>
    <s v=""/>
    <n v="-23048"/>
    <x v="138"/>
    <s v=""/>
    <s v=""/>
    <s v="FLJE00018635"/>
    <x v="71"/>
    <d v="2008-01-22T00:00:00"/>
    <s v="Yes"/>
  </r>
  <r>
    <x v="3"/>
    <s v="3000"/>
    <s v="FLJE00018635"/>
    <s v="CF00-00000-25DR-2831"/>
    <x v="0"/>
    <s v="00000"/>
    <x v="17"/>
    <s v="2831"/>
    <s v=""/>
    <n v="55702"/>
    <x v="144"/>
    <s v=""/>
    <s v=""/>
    <s v="FLJE00018635"/>
    <x v="71"/>
    <d v="2008-01-22T00:00:00"/>
    <s v="Yes"/>
  </r>
  <r>
    <x v="3"/>
    <s v="3000"/>
    <s v="FLJE00018634"/>
    <s v="CF00-00000-25EN-2832"/>
    <x v="0"/>
    <s v="00000"/>
    <x v="8"/>
    <s v="2832"/>
    <s v=""/>
    <n v="95493"/>
    <x v="145"/>
    <s v=""/>
    <s v=""/>
    <s v="FLJE00018634"/>
    <x v="71"/>
    <d v="2008-01-22T00:00:00"/>
    <s v="Yes"/>
  </r>
  <r>
    <x v="3"/>
    <s v="3000"/>
    <s v="FLJE00018626"/>
    <s v="CF00-00000-25EN-2832"/>
    <x v="0"/>
    <s v="00000"/>
    <x v="8"/>
    <s v="2832"/>
    <s v=""/>
    <n v="-95493"/>
    <x v="145"/>
    <s v=""/>
    <s v=""/>
    <s v="FLJE00018626"/>
    <x v="71"/>
    <d v="2008-01-18T00:00:00"/>
    <s v="Yes"/>
  </r>
  <r>
    <x v="3"/>
    <s v="3000"/>
    <s v="FLJE00018634"/>
    <s v="CF00-00000-25DP-2822"/>
    <x v="0"/>
    <s v="00000"/>
    <x v="0"/>
    <s v="2822"/>
    <s v=""/>
    <n v="225813"/>
    <x v="139"/>
    <s v=""/>
    <s v=""/>
    <s v="FLJE00018634"/>
    <x v="71"/>
    <d v="2008-01-22T00:00:00"/>
    <s v="Yes"/>
  </r>
  <r>
    <x v="3"/>
    <s v="3000"/>
    <s v="FLJE00018626"/>
    <s v="CF00-00000-25PR-2832"/>
    <x v="0"/>
    <s v="00000"/>
    <x v="12"/>
    <s v="2832"/>
    <s v=""/>
    <n v="-30"/>
    <x v="137"/>
    <s v=""/>
    <s v=""/>
    <s v="FLJE00018626"/>
    <x v="71"/>
    <d v="2008-01-18T00:00:00"/>
    <s v="Yes"/>
  </r>
  <r>
    <x v="3"/>
    <s v="3000"/>
    <s v="FLJE00018635"/>
    <s v="CF00-00000-25IA-2832"/>
    <x v="0"/>
    <s v="00000"/>
    <x v="6"/>
    <s v="2832"/>
    <s v=""/>
    <n v="-1859"/>
    <x v="143"/>
    <s v=""/>
    <s v=""/>
    <s v="FLJE00018635"/>
    <x v="71"/>
    <d v="2008-01-22T00:00:00"/>
    <s v="Yes"/>
  </r>
  <r>
    <x v="3"/>
    <s v="3000"/>
    <s v="FLJE00018635"/>
    <s v="CF00-00000-25FR-2831"/>
    <x v="0"/>
    <s v="00000"/>
    <x v="10"/>
    <s v="2831"/>
    <s v=""/>
    <n v="-9824"/>
    <x v="146"/>
    <s v=""/>
    <s v=""/>
    <s v="FLJE00018635"/>
    <x v="71"/>
    <d v="2008-01-22T00:00:00"/>
    <s v="Yes"/>
  </r>
  <r>
    <x v="3"/>
    <s v="3000"/>
    <s v="FLJE00018626"/>
    <s v="CF00-00000-25BD-2831"/>
    <x v="0"/>
    <s v="00000"/>
    <x v="7"/>
    <s v="2831"/>
    <s v=""/>
    <n v="11613"/>
    <x v="142"/>
    <s v=""/>
    <s v=""/>
    <s v="FLJE00018626"/>
    <x v="71"/>
    <d v="2008-01-18T00:00:00"/>
    <s v="Yes"/>
  </r>
  <r>
    <x v="3"/>
    <s v="3000"/>
    <s v="FLJE00018634"/>
    <s v="CF00-00000-25FR-2831"/>
    <x v="0"/>
    <s v="00000"/>
    <x v="10"/>
    <s v="2831"/>
    <s v=""/>
    <n v="10067"/>
    <x v="146"/>
    <s v=""/>
    <s v=""/>
    <s v="FLJE00018634"/>
    <x v="71"/>
    <d v="2008-01-22T00:00:00"/>
    <s v="Yes"/>
  </r>
  <r>
    <x v="3"/>
    <s v="3000"/>
    <s v="FLJE00018635"/>
    <s v="CF00-00000-25SI-2831"/>
    <x v="0"/>
    <s v="00000"/>
    <x v="13"/>
    <s v="2831"/>
    <s v=""/>
    <n v="5888"/>
    <x v="147"/>
    <s v=""/>
    <s v=""/>
    <s v="FLJE00018635"/>
    <x v="71"/>
    <d v="2008-01-22T00:00:00"/>
    <s v="Yes"/>
  </r>
  <r>
    <x v="1"/>
    <s v="3000"/>
    <s v="FLJE00018357"/>
    <s v="CF00-00000-25IT-2550"/>
    <x v="0"/>
    <s v="00000"/>
    <x v="11"/>
    <s v="2550"/>
    <s v=""/>
    <n v="1627"/>
    <x v="43"/>
    <s v=""/>
    <s v=""/>
    <s v="ITC_AMORT"/>
    <x v="71"/>
    <d v="2008-01-02T00:00:00"/>
    <s v="Yes"/>
  </r>
  <r>
    <x v="3"/>
    <s v="3000"/>
    <s v="FLJE00018634"/>
    <s v="CF00-00000-25SI-2831"/>
    <x v="0"/>
    <s v="00000"/>
    <x v="13"/>
    <s v="2831"/>
    <s v=""/>
    <n v="-5888"/>
    <x v="147"/>
    <s v=""/>
    <s v=""/>
    <s v="FLJE00018634"/>
    <x v="71"/>
    <d v="2008-01-22T00:00:00"/>
    <s v="Yes"/>
  </r>
  <r>
    <x v="3"/>
    <s v="3000"/>
    <s v="FLJE00018493"/>
    <s v="CF00-00000-25DP-2822"/>
    <x v="0"/>
    <s v="00000"/>
    <x v="0"/>
    <s v="2822"/>
    <s v=" "/>
    <n v="-268.48"/>
    <x v="136"/>
    <s v=""/>
    <s v=""/>
    <s v="FLJE00018239"/>
    <x v="71"/>
    <d v="2008-01-09T00:00:00"/>
    <s v="Yes"/>
  </r>
  <r>
    <x v="2"/>
    <s v="3000"/>
    <s v="FLJE00018494"/>
    <s v="CF00-00000-25DP-2822"/>
    <x v="0"/>
    <s v="00000"/>
    <x v="0"/>
    <s v="2822"/>
    <s v=" "/>
    <n v="268.48"/>
    <x v="136"/>
    <s v=""/>
    <s v=""/>
    <s v="FLJE00018239"/>
    <x v="71"/>
    <d v="2008-01-09T00:00:00"/>
    <s v="Yes"/>
  </r>
  <r>
    <x v="3"/>
    <s v="3000"/>
    <s v="FLJE00018635"/>
    <s v="CF00-00000-25SI-2832"/>
    <x v="0"/>
    <s v="00000"/>
    <x v="13"/>
    <s v="2832"/>
    <s v=""/>
    <n v="-17470"/>
    <x v="148"/>
    <s v=""/>
    <s v=""/>
    <s v="FLJE00018635"/>
    <x v="71"/>
    <d v="2008-01-22T00:00:00"/>
    <s v="Yes"/>
  </r>
  <r>
    <x v="3"/>
    <s v="3000"/>
    <s v="FLJE00018634"/>
    <s v="CF00-00000-25BD-2831"/>
    <x v="0"/>
    <s v="00000"/>
    <x v="7"/>
    <s v="2831"/>
    <s v=""/>
    <n v="-11613"/>
    <x v="142"/>
    <s v=""/>
    <s v=""/>
    <s v="FLJE00018634"/>
    <x v="71"/>
    <d v="2008-01-22T00:00:00"/>
    <s v="Yes"/>
  </r>
  <r>
    <x v="3"/>
    <s v="3000"/>
    <s v="FLJE00018535"/>
    <s v="CF00-00000-25DP-2822"/>
    <x v="0"/>
    <s v="00000"/>
    <x v="0"/>
    <s v="2822"/>
    <s v=""/>
    <n v="134530"/>
    <x v="149"/>
    <s v=""/>
    <s v=""/>
    <s v="FLJE00018535"/>
    <x v="71"/>
    <d v="2008-01-10T00:00:00"/>
    <s v="Yes"/>
  </r>
  <r>
    <x v="3"/>
    <s v="3000"/>
    <s v="FLJE00018634"/>
    <s v="CF00-00000-25SI-2832"/>
    <x v="0"/>
    <s v="00000"/>
    <x v="13"/>
    <s v="2832"/>
    <s v=""/>
    <n v="17470"/>
    <x v="148"/>
    <s v=""/>
    <s v=""/>
    <s v="FLJE00018634"/>
    <x v="71"/>
    <d v="2008-01-22T00:00:00"/>
    <s v="Yes"/>
  </r>
  <r>
    <x v="3"/>
    <s v="3000"/>
    <s v="FLJE00018634"/>
    <s v="CF00-00000-25DP-2822"/>
    <x v="0"/>
    <s v="00000"/>
    <x v="0"/>
    <s v="2822"/>
    <s v=""/>
    <n v="23048"/>
    <x v="138"/>
    <s v=""/>
    <s v=""/>
    <s v="FLJE00018634"/>
    <x v="71"/>
    <d v="2008-01-22T00:00:00"/>
    <s v="Yes"/>
  </r>
  <r>
    <x v="3"/>
    <s v="3000"/>
    <s v="FLJE00018634"/>
    <s v="CF00-00000-25DP-2822"/>
    <x v="0"/>
    <s v="00000"/>
    <x v="0"/>
    <s v="2822"/>
    <s v=""/>
    <n v="1418"/>
    <x v="140"/>
    <s v=""/>
    <s v=""/>
    <s v="FLJE00018634"/>
    <x v="71"/>
    <d v="2008-01-22T00:00:00"/>
    <s v="Yes"/>
  </r>
  <r>
    <x v="3"/>
    <s v="3000"/>
    <s v="FLJE00018634"/>
    <s v="CF00-00000-25PR-2832"/>
    <x v="0"/>
    <s v="00000"/>
    <x v="12"/>
    <s v="2832"/>
    <s v=""/>
    <n v="30"/>
    <x v="137"/>
    <s v=""/>
    <s v=""/>
    <s v="FLJE00018634"/>
    <x v="71"/>
    <d v="2008-01-22T00:00:00"/>
    <s v="Yes"/>
  </r>
  <r>
    <x v="3"/>
    <s v="3000"/>
    <s v="FLJE00018626"/>
    <s v="CF00-00000-25CN-2831"/>
    <x v="0"/>
    <s v="00000"/>
    <x v="2"/>
    <s v="2831"/>
    <s v=""/>
    <n v="172348"/>
    <x v="141"/>
    <s v=""/>
    <s v=""/>
    <s v="FLJE00018626"/>
    <x v="71"/>
    <d v="2008-01-18T00:00:00"/>
    <s v="Yes"/>
  </r>
  <r>
    <x v="3"/>
    <s v="3000"/>
    <s v="FLJE00018634"/>
    <s v="CF00-00000-25IA-2832"/>
    <x v="0"/>
    <s v="00000"/>
    <x v="6"/>
    <s v="2832"/>
    <s v=""/>
    <n v="1859"/>
    <x v="143"/>
    <s v=""/>
    <s v=""/>
    <s v="FLJE00018634"/>
    <x v="71"/>
    <d v="2008-01-22T00:00:00"/>
    <s v="Yes"/>
  </r>
  <r>
    <x v="3"/>
    <s v="3000"/>
    <s v="FLJE00018626"/>
    <s v="CF00-00000-25SI-2832"/>
    <x v="0"/>
    <s v="00000"/>
    <x v="13"/>
    <s v="2832"/>
    <s v=""/>
    <n v="-17470"/>
    <x v="148"/>
    <s v=""/>
    <s v=""/>
    <s v="FLJE00018626"/>
    <x v="71"/>
    <d v="2008-01-18T00:00:00"/>
    <s v="Yes"/>
  </r>
  <r>
    <x v="3"/>
    <s v="3000"/>
    <s v="FLJE00018635"/>
    <s v="CF00-00000-25EN-2832"/>
    <x v="0"/>
    <s v="00000"/>
    <x v="8"/>
    <s v="2832"/>
    <s v=""/>
    <n v="-40629"/>
    <x v="145"/>
    <s v=""/>
    <s v=""/>
    <s v="FLJE00018635"/>
    <x v="71"/>
    <d v="2008-01-22T00:00:00"/>
    <s v="Yes"/>
  </r>
  <r>
    <x v="3"/>
    <s v="3000"/>
    <s v="FLJE00018626"/>
    <s v="CF00-00000-25SI-2831"/>
    <x v="0"/>
    <s v="00000"/>
    <x v="13"/>
    <s v="2831"/>
    <s v=""/>
    <n v="5888"/>
    <x v="147"/>
    <s v=""/>
    <s v=""/>
    <s v="FLJE00018626"/>
    <x v="71"/>
    <d v="2008-01-18T00:00:00"/>
    <s v="Yes"/>
  </r>
  <r>
    <x v="3"/>
    <s v="3000"/>
    <s v="FLJE00018635"/>
    <s v="CF00-00000-25CN-2831"/>
    <x v="0"/>
    <s v="00000"/>
    <x v="2"/>
    <s v="2831"/>
    <s v=""/>
    <n v="172348"/>
    <x v="141"/>
    <s v=""/>
    <s v=""/>
    <s v="FLJE00018635"/>
    <x v="71"/>
    <d v="2008-01-22T00:00:00"/>
    <s v="Yes"/>
  </r>
  <r>
    <x v="3"/>
    <s v="3000"/>
    <s v="FLJE00018626"/>
    <s v="CF00-00000-25FR-2831"/>
    <x v="0"/>
    <s v="00000"/>
    <x v="10"/>
    <s v="2831"/>
    <s v=""/>
    <n v="-10067"/>
    <x v="146"/>
    <s v=""/>
    <s v=""/>
    <s v="FLJE00018626"/>
    <x v="71"/>
    <d v="2008-01-18T00:00:00"/>
    <s v="Yes"/>
  </r>
  <r>
    <x v="3"/>
    <s v="3000"/>
    <s v="FLJE00018626"/>
    <s v="CF00-00000-25DP-2822"/>
    <x v="0"/>
    <s v="00000"/>
    <x v="0"/>
    <s v="2822"/>
    <s v=""/>
    <n v="-225813"/>
    <x v="139"/>
    <s v=""/>
    <s v=""/>
    <s v="FLJE00018626"/>
    <x v="71"/>
    <d v="2008-01-18T00:00:00"/>
    <s v="Yes"/>
  </r>
  <r>
    <x v="3"/>
    <s v="3000"/>
    <s v="FLJE00018626"/>
    <s v="CF00-00000-25DP-2822"/>
    <x v="0"/>
    <s v="00000"/>
    <x v="0"/>
    <s v="2822"/>
    <s v=""/>
    <n v="-1418"/>
    <x v="140"/>
    <s v=""/>
    <s v=""/>
    <s v="FLJE00018626"/>
    <x v="71"/>
    <d v="2008-01-18T00:00:00"/>
    <s v="Yes"/>
  </r>
  <r>
    <x v="0"/>
    <s v="3000"/>
    <s v="FLJE00018693"/>
    <s v="CF00-00000-25IT-2550"/>
    <x v="0"/>
    <s v="00000"/>
    <x v="11"/>
    <s v="2550"/>
    <s v=""/>
    <n v="1627"/>
    <x v="43"/>
    <s v=""/>
    <s v=""/>
    <s v="FLJE00018693"/>
    <x v="72"/>
    <d v="2008-02-05T00:00:00"/>
    <s v="Yes"/>
  </r>
  <r>
    <x v="0"/>
    <s v="3000"/>
    <s v="FLJE00019007"/>
    <s v="CF00-00000-25IT-2550"/>
    <x v="0"/>
    <s v="00000"/>
    <x v="11"/>
    <s v="2550"/>
    <s v=""/>
    <n v="1627"/>
    <x v="43"/>
    <s v=""/>
    <s v=""/>
    <s v="FLJE00019007"/>
    <x v="73"/>
    <d v="2008-03-06T00:00:00"/>
    <s v="Yes"/>
  </r>
  <r>
    <x v="3"/>
    <s v="3000"/>
    <s v="FLJE00019452"/>
    <s v="CF00-00000-25DP-2822"/>
    <x v="0"/>
    <s v="00000"/>
    <x v="0"/>
    <s v="2822"/>
    <s v=""/>
    <n v="-50796"/>
    <x v="134"/>
    <s v=""/>
    <s v=""/>
    <s v="FLJE00019452"/>
    <x v="74"/>
    <d v="2008-04-07T00:00:00"/>
    <s v="Yes"/>
  </r>
  <r>
    <x v="0"/>
    <s v="3000"/>
    <s v="FLJE00019268"/>
    <s v="CF00-00000-25IT-2550"/>
    <x v="0"/>
    <s v="00000"/>
    <x v="11"/>
    <s v="2550"/>
    <s v=""/>
    <n v="1627"/>
    <x v="43"/>
    <s v=""/>
    <s v=""/>
    <s v="FLJE00019268"/>
    <x v="74"/>
    <d v="2008-04-02T00:00:00"/>
    <s v="Yes"/>
  </r>
  <r>
    <x v="5"/>
    <s v="3000"/>
    <s v="FLJE00019560"/>
    <s v="CF00-00000-25DP-2822"/>
    <x v="0"/>
    <s v="00000"/>
    <x v="0"/>
    <s v="2822"/>
    <s v=""/>
    <n v="-15322.43"/>
    <x v="150"/>
    <s v=""/>
    <s v=""/>
    <s v="FLJE00019560"/>
    <x v="75"/>
    <d v="2008-04-28T00:00:00"/>
    <s v="Yes"/>
  </r>
  <r>
    <x v="0"/>
    <s v="3000"/>
    <s v="FLJE00019604"/>
    <s v="CF00-00000-25IT-2550"/>
    <x v="0"/>
    <s v="00000"/>
    <x v="11"/>
    <s v="2550"/>
    <s v=""/>
    <n v="1627"/>
    <x v="43"/>
    <s v=""/>
    <s v=""/>
    <s v="FLJE00019604"/>
    <x v="75"/>
    <d v="2008-05-02T00:00:00"/>
    <s v="Yes"/>
  </r>
  <r>
    <x v="6"/>
    <s v="CF00"/>
    <s v="JRNL00025681"/>
    <s v="CF00-00000-25IT-2550"/>
    <x v="0"/>
    <s v="00000"/>
    <x v="11"/>
    <s v="2550"/>
    <s v=""/>
    <n v="1627"/>
    <x v="43"/>
    <s v=""/>
    <s v=""/>
    <s v="JRNL00025681"/>
    <x v="76"/>
    <d v="2008-06-10T00:00:00"/>
    <s v="Yes"/>
  </r>
  <r>
    <x v="7"/>
    <s v="SF00"/>
    <s v="JRNL00025639"/>
    <s v="CF00-00000-25DP-2822"/>
    <x v="0"/>
    <s v="00000"/>
    <x v="0"/>
    <s v="2822"/>
    <s v=""/>
    <n v="-3480.75"/>
    <x v="151"/>
    <s v=""/>
    <s v=""/>
    <s v="JRNL00025639"/>
    <x v="76"/>
    <d v="2008-06-02T00:00:00"/>
    <s v="Yes"/>
  </r>
  <r>
    <x v="7"/>
    <s v="SF00"/>
    <s v="JRNL00025639"/>
    <s v="CF00-00000-25DP-2822"/>
    <x v="0"/>
    <s v="00000"/>
    <x v="0"/>
    <s v="2822"/>
    <s v=""/>
    <n v="3830.52"/>
    <x v="152"/>
    <s v=""/>
    <s v=""/>
    <s v="JRNL00025639"/>
    <x v="76"/>
    <d v="2008-06-02T00:00:00"/>
    <s v="Yes"/>
  </r>
  <r>
    <x v="7"/>
    <s v="SF00"/>
    <s v="JRNL00025639"/>
    <s v="CF00-00000-25DP-2822"/>
    <x v="0"/>
    <s v="00000"/>
    <x v="0"/>
    <s v="2822"/>
    <s v=""/>
    <n v="1155.95"/>
    <x v="153"/>
    <s v=""/>
    <s v=""/>
    <s v="JRNL00025639"/>
    <x v="76"/>
    <d v="2008-06-02T00:00:00"/>
    <s v="Yes"/>
  </r>
  <r>
    <x v="6"/>
    <s v="CF00"/>
    <s v="JRNL00027229"/>
    <s v="CF00-00000-25IT-2550"/>
    <x v="0"/>
    <s v="00000"/>
    <x v="11"/>
    <s v="2550"/>
    <s v=""/>
    <n v="1627"/>
    <x v="43"/>
    <s v=""/>
    <s v=""/>
    <s v="JRNL00027229"/>
    <x v="77"/>
    <d v="2008-07-02T00:00:00"/>
    <s v="Yes"/>
  </r>
  <r>
    <x v="8"/>
    <s v="CF00"/>
    <s v="JRNL00028177"/>
    <s v="CF00-00000-25DP-2822"/>
    <x v="0"/>
    <s v="00000"/>
    <x v="0"/>
    <s v="2822"/>
    <s v=""/>
    <n v="-50796"/>
    <x v="154"/>
    <s v=""/>
    <s v=""/>
    <s v="JRNL00028177"/>
    <x v="77"/>
    <d v="2008-07-10T00:00:00"/>
    <s v="Yes"/>
  </r>
  <r>
    <x v="6"/>
    <s v="CF00"/>
    <s v="JRNL00029136"/>
    <s v="CF00-00000-25IT-2550"/>
    <x v="0"/>
    <s v="00000"/>
    <x v="11"/>
    <s v="2550"/>
    <s v=""/>
    <n v="1627"/>
    <x v="43"/>
    <s v=""/>
    <s v=""/>
    <s v="JRNL00029136"/>
    <x v="78"/>
    <d v="2008-08-08T00:00:00"/>
    <s v="Yes"/>
  </r>
  <r>
    <x v="8"/>
    <s v="CF00"/>
    <s v="JRNL00032811"/>
    <s v="CF00-00000-25DP-2822"/>
    <x v="0"/>
    <s v="00000"/>
    <x v="0"/>
    <s v="2822"/>
    <s v=""/>
    <n v="-359000"/>
    <x v="134"/>
    <s v=""/>
    <s v=""/>
    <s v="JRNL00032811"/>
    <x v="79"/>
    <d v="2008-09-23T00:00:00"/>
    <s v="Yes"/>
  </r>
  <r>
    <x v="8"/>
    <s v="CF00"/>
    <s v="JRNL00032811"/>
    <s v="CF00-00000-25DP-2822"/>
    <x v="0"/>
    <s v="00000"/>
    <x v="0"/>
    <s v="2822"/>
    <s v=""/>
    <n v="50796"/>
    <x v="155"/>
    <s v=""/>
    <s v=""/>
    <s v="JRNL00032811"/>
    <x v="79"/>
    <d v="2008-09-23T00:00:00"/>
    <s v="Yes"/>
  </r>
  <r>
    <x v="6"/>
    <s v="CF00"/>
    <s v="JRNL00032487"/>
    <s v="CF00-00000-25IT-2550"/>
    <x v="0"/>
    <s v="00000"/>
    <x v="11"/>
    <s v="2550"/>
    <s v=""/>
    <n v="1627"/>
    <x v="43"/>
    <s v=""/>
    <s v=""/>
    <s v="JRNL00032487"/>
    <x v="79"/>
    <d v="2008-09-23T00:00:00"/>
    <s v="Yes"/>
  </r>
  <r>
    <x v="6"/>
    <s v="CF00"/>
    <s v="JRNL00033356"/>
    <s v="CF00-00000-25IT-2550"/>
    <x v="0"/>
    <s v="00000"/>
    <x v="11"/>
    <s v="2550"/>
    <s v=""/>
    <n v="1627"/>
    <x v="43"/>
    <s v=""/>
    <s v=""/>
    <s v="JRNL00033356"/>
    <x v="80"/>
    <d v="2008-10-08T00:00:00"/>
    <s v="Yes"/>
  </r>
  <r>
    <x v="8"/>
    <s v="CF00"/>
    <s v="JRNL00033871"/>
    <s v="CF00-00000-25DP-2822"/>
    <x v="0"/>
    <s v="00000"/>
    <x v="0"/>
    <s v="2822"/>
    <s v=""/>
    <n v="-758000"/>
    <x v="134"/>
    <s v=""/>
    <s v=""/>
    <s v="JRNL00033871"/>
    <x v="80"/>
    <d v="2008-10-08T00:00:00"/>
    <s v="Yes"/>
  </r>
  <r>
    <x v="8"/>
    <s v="CF00"/>
    <s v="JRNL00033871"/>
    <s v="CF00-00000-25DP-2822"/>
    <x v="0"/>
    <s v="00000"/>
    <x v="0"/>
    <s v="2822"/>
    <s v=""/>
    <n v="359000"/>
    <x v="155"/>
    <s v=""/>
    <s v=""/>
    <s v="JRNL00033871"/>
    <x v="80"/>
    <d v="2008-10-08T00:00:00"/>
    <s v="Yes"/>
  </r>
  <r>
    <x v="6"/>
    <s v="CF00"/>
    <s v="JRNL00034752"/>
    <s v="CF00-00000-25IT-2550"/>
    <x v="0"/>
    <s v="00000"/>
    <x v="11"/>
    <s v="2550"/>
    <s v=""/>
    <n v="1627"/>
    <x v="43"/>
    <s v=""/>
    <s v=""/>
    <s v="JRNL00034752"/>
    <x v="81"/>
    <d v="2008-10-28T00:00:00"/>
    <s v="Yes"/>
  </r>
  <r>
    <x v="8"/>
    <s v="CF00"/>
    <s v="JRNL00036080"/>
    <s v="CF00-00000-25DP-2822"/>
    <x v="0"/>
    <s v="00000"/>
    <x v="0"/>
    <s v="2822"/>
    <s v=""/>
    <n v="808796"/>
    <x v="156"/>
    <s v=""/>
    <s v=""/>
    <s v="JRNL00036080"/>
    <x v="82"/>
    <d v="2008-11-17T00:00:00"/>
    <s v="Yes"/>
  </r>
  <r>
    <x v="6"/>
    <s v="CF00"/>
    <s v="JRNL00037024"/>
    <s v="CF00-00000-25IT-2550"/>
    <x v="0"/>
    <s v="00000"/>
    <x v="11"/>
    <s v="2550"/>
    <s v=""/>
    <n v="1627"/>
    <x v="43"/>
    <s v=""/>
    <s v=""/>
    <s v="JRNL00037024"/>
    <x v="83"/>
    <d v="2008-12-08T00:00:00"/>
    <s v="Yes"/>
  </r>
  <r>
    <x v="9"/>
    <s v="CF00"/>
    <s v="JRNL00036072"/>
    <s v="CF00-00000-25DP-2822"/>
    <x v="0"/>
    <s v="00000"/>
    <x v="0"/>
    <s v="2822"/>
    <s v=""/>
    <n v="2165"/>
    <x v="157"/>
    <s v=""/>
    <s v=""/>
    <s v="JRNL00036072"/>
    <x v="84"/>
    <d v="2008-11-21T00:00:00"/>
    <s v="Yes"/>
  </r>
  <r>
    <x v="8"/>
    <s v="CF00"/>
    <s v="JRNL00040895"/>
    <s v="CF00-00000-25SI-2831"/>
    <x v="0"/>
    <s v="00000"/>
    <x v="13"/>
    <s v="2831"/>
    <s v=""/>
    <n v="2422"/>
    <x v="147"/>
    <s v=""/>
    <s v=""/>
    <s v="JRNL00040895"/>
    <x v="85"/>
    <d v="2009-01-25T00:00:00"/>
    <s v="Yes"/>
  </r>
  <r>
    <x v="8"/>
    <s v="CF00"/>
    <s v="JRNL00040895"/>
    <s v="CF00-00000-25SI-2832"/>
    <x v="0"/>
    <s v="00000"/>
    <x v="13"/>
    <s v="2832"/>
    <s v=""/>
    <n v="-16434"/>
    <x v="148"/>
    <s v=""/>
    <s v=""/>
    <s v="JRNL00040895"/>
    <x v="85"/>
    <d v="2009-01-25T00:00:00"/>
    <s v="Yes"/>
  </r>
  <r>
    <x v="8"/>
    <s v="CF00"/>
    <s v="JRNL00040895"/>
    <s v="CF00-00000-25IA-2832"/>
    <x v="0"/>
    <s v="00000"/>
    <x v="6"/>
    <s v="2832"/>
    <s v=""/>
    <n v="-1733"/>
    <x v="143"/>
    <s v=""/>
    <s v=""/>
    <s v="JRNL00040895"/>
    <x v="85"/>
    <d v="2009-01-25T00:00:00"/>
    <s v="Yes"/>
  </r>
  <r>
    <x v="8"/>
    <s v="CF00"/>
    <s v="JRNL00040895"/>
    <s v="CF00-00000-25EN-2832"/>
    <x v="0"/>
    <s v="00000"/>
    <x v="8"/>
    <s v="2832"/>
    <s v=""/>
    <n v="-97520"/>
    <x v="158"/>
    <s v=""/>
    <s v=""/>
    <s v="JRNL00040895"/>
    <x v="85"/>
    <d v="2009-01-25T00:00:00"/>
    <s v="Yes"/>
  </r>
  <r>
    <x v="6"/>
    <s v="CF00"/>
    <s v="JRNL00038760"/>
    <s v="CF00-00000-25IT-2550"/>
    <x v="0"/>
    <s v="00000"/>
    <x v="11"/>
    <s v="2550"/>
    <s v=""/>
    <n v="1627"/>
    <x v="43"/>
    <s v=""/>
    <s v=""/>
    <s v="JRNL00038760"/>
    <x v="85"/>
    <d v="2009-01-06T00:00:00"/>
    <s v="Yes"/>
  </r>
  <r>
    <x v="8"/>
    <s v="CF00"/>
    <s v="JRNL00040895"/>
    <s v="CF00-00000-25AF-2829"/>
    <x v="0"/>
    <s v="00000"/>
    <x v="18"/>
    <s v="2829"/>
    <s v=""/>
    <n v="-2432"/>
    <x v="159"/>
    <s v=""/>
    <s v=""/>
    <s v="JRNL00040895"/>
    <x v="85"/>
    <d v="2009-01-25T00:00:00"/>
    <s v="Yes"/>
  </r>
  <r>
    <x v="8"/>
    <s v="CF00"/>
    <s v="JRNL00040895"/>
    <s v="CF00-00000-25DP-2822"/>
    <x v="0"/>
    <s v="00000"/>
    <x v="0"/>
    <s v="2822"/>
    <s v=""/>
    <n v="-1398408"/>
    <x v="139"/>
    <s v=""/>
    <s v=""/>
    <s v="JRNL00040895"/>
    <x v="85"/>
    <d v="2009-01-25T00:00:00"/>
    <s v="Yes"/>
  </r>
  <r>
    <x v="8"/>
    <s v="CF00"/>
    <s v="JRNL00040895"/>
    <s v="CF00-00000-25CN-2831"/>
    <x v="0"/>
    <s v="00000"/>
    <x v="2"/>
    <s v="2831"/>
    <s v=""/>
    <n v="134432"/>
    <x v="141"/>
    <s v=""/>
    <s v=""/>
    <s v="JRNL00040895"/>
    <x v="85"/>
    <d v="2009-01-25T00:00:00"/>
    <s v="Yes"/>
  </r>
  <r>
    <x v="8"/>
    <s v="CF00"/>
    <s v="JRNL00040895"/>
    <s v="CF00-00000-25DR-2831"/>
    <x v="0"/>
    <s v="00000"/>
    <x v="17"/>
    <s v="2831"/>
    <s v=""/>
    <n v="4224"/>
    <x v="160"/>
    <s v=""/>
    <s v=""/>
    <s v="JRNL00040895"/>
    <x v="85"/>
    <d v="2009-01-25T00:00:00"/>
    <s v="Yes"/>
  </r>
  <r>
    <x v="8"/>
    <s v="CF00"/>
    <s v="JRNL00040895"/>
    <s v="CF00-00000-25DP-2822"/>
    <x v="0"/>
    <s v="00000"/>
    <x v="0"/>
    <s v="2822"/>
    <s v=""/>
    <n v="-124986"/>
    <x v="138"/>
    <s v=""/>
    <s v=""/>
    <s v="JRNL00040895"/>
    <x v="85"/>
    <d v="2009-01-25T00:00:00"/>
    <s v="Yes"/>
  </r>
  <r>
    <x v="8"/>
    <s v="CF00"/>
    <s v="JRNL00040895"/>
    <s v="CF00-00000-25TC-2832"/>
    <x v="0"/>
    <s v="00000"/>
    <x v="15"/>
    <s v="2832"/>
    <s v=""/>
    <n v="-37978"/>
    <x v="161"/>
    <s v=""/>
    <s v=""/>
    <s v="JRNL00040895"/>
    <x v="85"/>
    <d v="2009-01-25T00:00:00"/>
    <s v="Yes"/>
  </r>
  <r>
    <x v="8"/>
    <s v="CF00"/>
    <s v="JRNL00040940"/>
    <s v="CF00-00000-25OH-2832"/>
    <x v="0"/>
    <s v="00000"/>
    <x v="9"/>
    <s v="2832"/>
    <s v=""/>
    <n v="164333"/>
    <x v="162"/>
    <s v=""/>
    <s v=""/>
    <s v="JRNL00040940"/>
    <x v="85"/>
    <d v="2009-01-25T00:00:00"/>
    <s v="Yes"/>
  </r>
  <r>
    <x v="8"/>
    <s v="CF00"/>
    <s v="JRNL00040895"/>
    <s v="CF00-00000-25ID-2831"/>
    <x v="0"/>
    <s v="00000"/>
    <x v="19"/>
    <s v="2831"/>
    <s v=""/>
    <n v="-48143"/>
    <x v="163"/>
    <s v=""/>
    <s v=""/>
    <s v="JRNL00040895"/>
    <x v="85"/>
    <d v="2009-01-25T00:00:00"/>
    <s v="Yes"/>
  </r>
  <r>
    <x v="8"/>
    <s v="CF00"/>
    <s v="JRNL00040940"/>
    <s v="CF00-00000-25OH-2832"/>
    <x v="0"/>
    <s v="00000"/>
    <x v="9"/>
    <s v="2832"/>
    <s v=""/>
    <n v="-69405"/>
    <x v="164"/>
    <s v=""/>
    <s v=""/>
    <s v="JRNL00040940"/>
    <x v="85"/>
    <d v="2009-01-25T00:00:00"/>
    <s v="Yes"/>
  </r>
  <r>
    <x v="8"/>
    <s v="CF00"/>
    <s v="JRNL00040940"/>
    <s v="CF00-00000-25DP-2822"/>
    <x v="0"/>
    <s v="00000"/>
    <x v="0"/>
    <s v="2822"/>
    <s v=""/>
    <n v="69405"/>
    <x v="164"/>
    <s v=""/>
    <s v=""/>
    <s v="JRNL00040940"/>
    <x v="85"/>
    <d v="2009-01-25T00:00:00"/>
    <s v="Yes"/>
  </r>
  <r>
    <x v="8"/>
    <s v="CF00"/>
    <s v="JRNL00040895"/>
    <s v="CF00-00000-25FR-2831"/>
    <x v="0"/>
    <s v="00000"/>
    <x v="10"/>
    <s v="2831"/>
    <s v=""/>
    <n v="-212"/>
    <x v="146"/>
    <s v=""/>
    <s v=""/>
    <s v="JRNL00040895"/>
    <x v="85"/>
    <d v="2009-01-25T00:00:00"/>
    <s v="Yes"/>
  </r>
  <r>
    <x v="8"/>
    <s v="CF00"/>
    <s v="JRNL00040895"/>
    <s v="CF00-00000-25PG-2831"/>
    <x v="0"/>
    <s v="00000"/>
    <x v="3"/>
    <s v="2831"/>
    <s v=""/>
    <n v="-4618"/>
    <x v="165"/>
    <s v=""/>
    <s v=""/>
    <s v="JRNL00040895"/>
    <x v="85"/>
    <d v="2009-01-25T00:00:00"/>
    <s v="Yes"/>
  </r>
  <r>
    <x v="8"/>
    <s v="CF00"/>
    <s v="JRNL00040895"/>
    <s v="CF00-00000-25DP-2822"/>
    <x v="0"/>
    <s v="00000"/>
    <x v="0"/>
    <s v="2822"/>
    <s v=""/>
    <n v="-27577"/>
    <x v="140"/>
    <s v=""/>
    <s v=""/>
    <s v="JRNL00040895"/>
    <x v="85"/>
    <d v="2009-01-25T00:00:00"/>
    <s v="Yes"/>
  </r>
  <r>
    <x v="8"/>
    <s v="CF00"/>
    <s v="JRNL00040940"/>
    <s v="CF00-00000-25DP-2822"/>
    <x v="0"/>
    <s v="00000"/>
    <x v="0"/>
    <s v="2822"/>
    <s v=""/>
    <n v="-164333"/>
    <x v="162"/>
    <s v=""/>
    <s v=""/>
    <s v="JRNL00040940"/>
    <x v="85"/>
    <d v="2009-01-25T00:00:00"/>
    <s v="Yes"/>
  </r>
  <r>
    <x v="8"/>
    <s v="CF00"/>
    <s v="JRNL00040940"/>
    <s v="CF00-00000-25DP-2822"/>
    <x v="0"/>
    <s v="00000"/>
    <x v="0"/>
    <s v="2822"/>
    <s v=""/>
    <n v="-37509"/>
    <x v="166"/>
    <s v=""/>
    <s v=""/>
    <s v="JRNL00040940"/>
    <x v="85"/>
    <d v="2009-01-25T00:00:00"/>
    <s v="Yes"/>
  </r>
  <r>
    <x v="8"/>
    <s v="CF00"/>
    <s v="JRNL00040940"/>
    <s v="CF00-00000-25SD-2832"/>
    <x v="0"/>
    <s v="00000"/>
    <x v="20"/>
    <s v="2832"/>
    <s v=""/>
    <n v="37509"/>
    <x v="166"/>
    <s v=""/>
    <s v=""/>
    <s v="JRNL00040940"/>
    <x v="85"/>
    <d v="2009-01-25T00:00:00"/>
    <s v="Yes"/>
  </r>
  <r>
    <x v="8"/>
    <s v="CF00"/>
    <s v="JRNL00040895"/>
    <s v="CF00-00000-25BD-2831"/>
    <x v="0"/>
    <s v="00000"/>
    <x v="7"/>
    <s v="2831"/>
    <s v=""/>
    <n v="-11247"/>
    <x v="142"/>
    <s v=""/>
    <s v=""/>
    <s v="JRNL00040895"/>
    <x v="85"/>
    <d v="2009-01-25T00:00:00"/>
    <s v="Yes"/>
  </r>
  <r>
    <x v="8"/>
    <s v="CF00"/>
    <s v="JRNL00040895"/>
    <s v="CF00-00000-25PR-2832"/>
    <x v="0"/>
    <s v="00000"/>
    <x v="12"/>
    <s v="2832"/>
    <s v=""/>
    <n v="9038"/>
    <x v="137"/>
    <s v=""/>
    <s v=""/>
    <s v="JRNL00040895"/>
    <x v="85"/>
    <d v="2009-01-25T00:00:00"/>
    <s v="Yes"/>
  </r>
  <r>
    <x v="8"/>
    <s v="CF00"/>
    <s v="JRNL00040895"/>
    <s v="CF00-00000-25RC-2832"/>
    <x v="0"/>
    <s v="00000"/>
    <x v="14"/>
    <s v="2832"/>
    <s v=""/>
    <n v="-1091"/>
    <x v="167"/>
    <s v=""/>
    <s v=""/>
    <s v="JRNL00040895"/>
    <x v="85"/>
    <d v="2009-01-25T00:00:00"/>
    <s v="Yes"/>
  </r>
  <r>
    <x v="6"/>
    <s v="CF00"/>
    <s v="JRNL00041786"/>
    <s v="CF00-00000-25IT-2550"/>
    <x v="0"/>
    <s v="00000"/>
    <x v="11"/>
    <s v="2550"/>
    <s v=""/>
    <n v="1627"/>
    <x v="43"/>
    <s v=""/>
    <s v=""/>
    <s v="JRNL00041786"/>
    <x v="86"/>
    <d v="2009-02-17T00:00:00"/>
    <s v="Yes"/>
  </r>
  <r>
    <x v="6"/>
    <s v="CF00"/>
    <s v="JRNL00042719"/>
    <s v="CF00-00000-25IT-2550"/>
    <x v="0"/>
    <s v="00000"/>
    <x v="11"/>
    <s v="2550"/>
    <s v=""/>
    <n v="1627"/>
    <x v="43"/>
    <s v=""/>
    <s v=""/>
    <s v="JRNL00042719"/>
    <x v="87"/>
    <d v="2009-03-04T00:00:00"/>
    <s v="Yes"/>
  </r>
  <r>
    <x v="8"/>
    <s v="CF00"/>
    <s v="JRNL00045093"/>
    <s v="CF00-00000-25DP-2822"/>
    <x v="0"/>
    <s v="00000"/>
    <x v="0"/>
    <s v="2822"/>
    <s v=""/>
    <n v="-350000"/>
    <x v="134"/>
    <s v=""/>
    <s v=""/>
    <s v="JRNL00045093"/>
    <x v="88"/>
    <d v="2009-04-08T00:00:00"/>
    <s v="Yes"/>
  </r>
  <r>
    <x v="7"/>
    <s v="CF00"/>
    <s v="JRNL00044781"/>
    <s v="CF00-00000-25DP-2822"/>
    <x v="0"/>
    <s v="00000"/>
    <x v="0"/>
    <s v="2822"/>
    <s v=""/>
    <n v="312305.43"/>
    <x v="168"/>
    <s v=""/>
    <s v=""/>
    <s v="JRNL00044781"/>
    <x v="88"/>
    <d v="2009-04-07T00:00:00"/>
    <s v="Yes"/>
  </r>
  <r>
    <x v="6"/>
    <s v="CF00"/>
    <s v="JRNL00044195"/>
    <s v="CF00-00000-25IT-2550"/>
    <x v="0"/>
    <s v="00000"/>
    <x v="11"/>
    <s v="2550"/>
    <s v=""/>
    <n v="1627"/>
    <x v="43"/>
    <s v=""/>
    <s v=""/>
    <s v="JRNL00044195"/>
    <x v="88"/>
    <d v="2009-04-06T00:00:00"/>
    <s v="Yes"/>
  </r>
  <r>
    <x v="6"/>
    <s v="CF00"/>
    <s v="JRNL00045934"/>
    <s v="CF00-00000-25IT-2550"/>
    <x v="0"/>
    <s v="00000"/>
    <x v="11"/>
    <s v="2550"/>
    <s v=""/>
    <n v="1627"/>
    <x v="43"/>
    <s v=""/>
    <s v=""/>
    <s v="JRNL00045934"/>
    <x v="89"/>
    <d v="2009-05-06T00:00:00"/>
    <s v="Yes"/>
  </r>
  <r>
    <x v="6"/>
    <s v="CF00"/>
    <s v="JRNL00047859"/>
    <s v="CF00-00000-25IT-2550"/>
    <x v="0"/>
    <s v="00000"/>
    <x v="11"/>
    <s v="2550"/>
    <s v=""/>
    <n v="1627"/>
    <x v="43"/>
    <s v=""/>
    <s v=""/>
    <s v="JRNL00047859"/>
    <x v="90"/>
    <d v="2009-06-05T00:00:00"/>
    <s v="Yes"/>
  </r>
  <r>
    <x v="6"/>
    <s v="CF00"/>
    <s v="JRNL00049895"/>
    <s v="CF00-00000-25IT-2550"/>
    <x v="0"/>
    <s v="00000"/>
    <x v="11"/>
    <s v="2550"/>
    <s v=""/>
    <n v="1627"/>
    <x v="43"/>
    <s v=""/>
    <s v=""/>
    <s v="JRNL00049895"/>
    <x v="91"/>
    <d v="2009-07-07T00:00:00"/>
    <s v="Yes"/>
  </r>
  <r>
    <x v="8"/>
    <s v="CF00"/>
    <s v="JRNL00050983"/>
    <s v="CF00-00000-25DP-2822"/>
    <x v="0"/>
    <s v="00000"/>
    <x v="0"/>
    <s v="2822"/>
    <s v=""/>
    <n v="-87000"/>
    <x v="134"/>
    <s v=""/>
    <s v=""/>
    <s v="JRNL00050983"/>
    <x v="91"/>
    <d v="2009-07-09T00:00:00"/>
    <s v="Yes"/>
  </r>
  <r>
    <x v="6"/>
    <s v="CF00"/>
    <s v="JRNL00052150"/>
    <s v="CF00-00000-25IT-2550"/>
    <x v="0"/>
    <s v="00000"/>
    <x v="11"/>
    <s v="2550"/>
    <s v=""/>
    <n v="1627"/>
    <x v="43"/>
    <s v=""/>
    <s v=""/>
    <s v="JRNL00052150"/>
    <x v="92"/>
    <d v="2009-08-04T00:00:00"/>
    <s v="Yes"/>
  </r>
  <r>
    <x v="6"/>
    <s v="CF00"/>
    <s v="JRNL00054373"/>
    <s v="CF00-00000-25IT-2550"/>
    <x v="0"/>
    <s v="00000"/>
    <x v="11"/>
    <s v="2550"/>
    <s v=""/>
    <n v="1627"/>
    <x v="43"/>
    <s v=""/>
    <s v=""/>
    <s v="JRNL00054373"/>
    <x v="93"/>
    <d v="2009-09-09T00:00:00"/>
    <s v="Yes"/>
  </r>
  <r>
    <x v="6"/>
    <s v="CF00"/>
    <s v="JRNL00055501"/>
    <s v="CF00-00000-25IT-2550"/>
    <x v="0"/>
    <s v="00000"/>
    <x v="11"/>
    <s v="2550"/>
    <s v=""/>
    <n v="1627"/>
    <x v="43"/>
    <s v=""/>
    <s v=""/>
    <s v="JRNL00055501"/>
    <x v="94"/>
    <d v="2009-09-28T00:00:00"/>
    <s v="Yes"/>
  </r>
  <r>
    <x v="9"/>
    <s v="CF00"/>
    <s v="JRNL00056169"/>
    <s v="CF00-00000-25DP-2822"/>
    <x v="0"/>
    <s v="00000"/>
    <x v="0"/>
    <s v="2822"/>
    <s v=""/>
    <n v="32352"/>
    <x v="169"/>
    <s v=""/>
    <s v=""/>
    <s v="JRNL00056169"/>
    <x v="95"/>
    <d v="2009-10-06T00:00:00"/>
    <s v="Yes"/>
  </r>
  <r>
    <x v="9"/>
    <s v="CF00"/>
    <s v="JRNL00057329"/>
    <s v="CF00-00000-25SD-2832"/>
    <x v="0"/>
    <s v="00000"/>
    <x v="20"/>
    <s v="2832"/>
    <s v=""/>
    <n v="140755"/>
    <x v="170"/>
    <s v=""/>
    <s v=""/>
    <s v="JRNL00057329"/>
    <x v="95"/>
    <d v="2009-10-08T00:00:00"/>
    <s v="Yes"/>
  </r>
  <r>
    <x v="8"/>
    <s v="CF00"/>
    <s v="JRNL00057394"/>
    <s v="CF00-00000-25DP-2822"/>
    <x v="0"/>
    <s v="00000"/>
    <x v="0"/>
    <s v="2822"/>
    <s v=""/>
    <n v="-989000"/>
    <x v="134"/>
    <s v=""/>
    <s v=""/>
    <s v="JRNL00057394"/>
    <x v="95"/>
    <d v="2009-10-08T00:00:00"/>
    <s v="Yes"/>
  </r>
  <r>
    <x v="6"/>
    <s v="CF00"/>
    <s v="JRNL00058136"/>
    <s v="CF00-00000-25IT-2550"/>
    <x v="0"/>
    <s v="00000"/>
    <x v="11"/>
    <s v="2550"/>
    <s v=""/>
    <n v="1627"/>
    <x v="43"/>
    <s v=""/>
    <s v=""/>
    <s v="JRNL00058136"/>
    <x v="96"/>
    <d v="2009-11-03T00:00:00"/>
    <s v="Yes"/>
  </r>
  <r>
    <x v="6"/>
    <s v="CF00"/>
    <s v="JRNL00060757"/>
    <s v="CF00-00000-25IT-2550"/>
    <x v="0"/>
    <s v="00000"/>
    <x v="11"/>
    <s v="2550"/>
    <s v=""/>
    <n v="1627"/>
    <x v="43"/>
    <s v=""/>
    <s v=""/>
    <s v="JRNL00060757"/>
    <x v="97"/>
    <d v="2009-12-04T00:00:00"/>
    <s v="Yes"/>
  </r>
  <r>
    <x v="8"/>
    <s v="CF00"/>
    <s v="JRNL00065214"/>
    <s v="CF00-00000-25PG-2831"/>
    <x v="0"/>
    <s v="00000"/>
    <x v="3"/>
    <s v="2831"/>
    <s v=""/>
    <n v="4618"/>
    <x v="165"/>
    <s v=""/>
    <s v=""/>
    <s v="JRNL00065214"/>
    <x v="98"/>
    <d v="2010-01-25T00:00:00"/>
    <s v="Yes"/>
  </r>
  <r>
    <x v="8"/>
    <s v="CF00"/>
    <s v="JRNL00065214"/>
    <s v="CF00-00000-25SI-2832"/>
    <x v="0"/>
    <s v="00000"/>
    <x v="13"/>
    <s v="2832"/>
    <s v=""/>
    <n v="9701"/>
    <x v="148"/>
    <s v=""/>
    <s v=""/>
    <s v="JRNL00065214"/>
    <x v="98"/>
    <d v="2010-01-25T00:00:00"/>
    <s v="Yes"/>
  </r>
  <r>
    <x v="8"/>
    <s v="CF00"/>
    <s v="JRNL00065214"/>
    <s v="CF00-00000-25IA-2832"/>
    <x v="0"/>
    <s v="00000"/>
    <x v="6"/>
    <s v="2832"/>
    <s v=""/>
    <n v="-3188"/>
    <x v="143"/>
    <s v=""/>
    <s v=""/>
    <s v="JRNL00065214"/>
    <x v="98"/>
    <d v="2010-01-25T00:00:00"/>
    <s v="Yes"/>
  </r>
  <r>
    <x v="8"/>
    <s v="CF00"/>
    <s v="JRNL00065214"/>
    <s v="CF00-00000-25SI-2831"/>
    <x v="0"/>
    <s v="00000"/>
    <x v="13"/>
    <s v="2831"/>
    <s v=""/>
    <n v="-6706"/>
    <x v="147"/>
    <s v=""/>
    <s v=""/>
    <s v="JRNL00065214"/>
    <x v="98"/>
    <d v="2010-01-25T00:00:00"/>
    <s v="Yes"/>
  </r>
  <r>
    <x v="8"/>
    <s v="CF00"/>
    <s v="JRNL00065214"/>
    <s v="CF00-00000-25ID-2831"/>
    <x v="0"/>
    <s v="00000"/>
    <x v="19"/>
    <s v="2831"/>
    <s v=""/>
    <n v="-17528"/>
    <x v="163"/>
    <s v=""/>
    <s v=""/>
    <s v="JRNL00065214"/>
    <x v="98"/>
    <d v="2010-01-25T00:00:00"/>
    <s v="Yes"/>
  </r>
  <r>
    <x v="8"/>
    <s v="CF00"/>
    <s v="JRNL00065214"/>
    <s v="CF00-00000-25RC-2832"/>
    <x v="0"/>
    <s v="00000"/>
    <x v="14"/>
    <s v="2832"/>
    <s v=""/>
    <n v="-128270"/>
    <x v="167"/>
    <s v=""/>
    <s v=""/>
    <s v="JRNL00065214"/>
    <x v="98"/>
    <d v="2010-01-25T00:00:00"/>
    <s v="Yes"/>
  </r>
  <r>
    <x v="8"/>
    <s v="CF00"/>
    <s v="JRNL00065214"/>
    <s v="CF00-00000-25DR-2831"/>
    <x v="0"/>
    <s v="00000"/>
    <x v="17"/>
    <s v="2831"/>
    <s v=""/>
    <n v="16252"/>
    <x v="160"/>
    <s v=""/>
    <s v=""/>
    <s v="JRNL00065214"/>
    <x v="98"/>
    <d v="2010-01-25T00:00:00"/>
    <s v="Yes"/>
  </r>
  <r>
    <x v="8"/>
    <s v="CF00"/>
    <s v="JRNL00065214"/>
    <s v="CF00-00000-25CN-2831"/>
    <x v="0"/>
    <s v="00000"/>
    <x v="2"/>
    <s v="2831"/>
    <s v=""/>
    <n v="-46151"/>
    <x v="141"/>
    <s v=""/>
    <s v=""/>
    <s v="JRNL00065214"/>
    <x v="98"/>
    <d v="2010-01-25T00:00:00"/>
    <s v="Yes"/>
  </r>
  <r>
    <x v="8"/>
    <s v="CF00"/>
    <s v="JRNL00065214"/>
    <s v="CF00-00000-25TC-2832"/>
    <x v="0"/>
    <s v="00000"/>
    <x v="15"/>
    <s v="2832"/>
    <s v=""/>
    <n v="37978"/>
    <x v="161"/>
    <s v=""/>
    <s v=""/>
    <s v="JRNL00065214"/>
    <x v="98"/>
    <d v="2010-01-25T00:00:00"/>
    <s v="Yes"/>
  </r>
  <r>
    <x v="8"/>
    <s v="CF00"/>
    <s v="JRNL00065214"/>
    <s v="CF00-00000-25FR-2831"/>
    <x v="0"/>
    <s v="00000"/>
    <x v="10"/>
    <s v="2831"/>
    <s v=""/>
    <n v="35109"/>
    <x v="146"/>
    <s v=""/>
    <s v=""/>
    <s v="JRNL00065214"/>
    <x v="98"/>
    <d v="2010-01-25T00:00:00"/>
    <s v="Yes"/>
  </r>
  <r>
    <x v="8"/>
    <s v="CF00"/>
    <s v="JRNL00065214"/>
    <s v="CF00-00000-25DP-2822"/>
    <x v="0"/>
    <s v="00000"/>
    <x v="0"/>
    <s v="2822"/>
    <s v=""/>
    <n v="-802469"/>
    <x v="139"/>
    <s v=""/>
    <s v=""/>
    <s v="JRNL00065214"/>
    <x v="98"/>
    <d v="2010-01-25T00:00:00"/>
    <s v="Yes"/>
  </r>
  <r>
    <x v="7"/>
    <s v="SF00"/>
    <s v="JRNL00063122"/>
    <s v="CF00-00000-25DP-2822"/>
    <x v="0"/>
    <s v="00000"/>
    <x v="0"/>
    <s v="2822"/>
    <s v=""/>
    <n v="-10875.15"/>
    <x v="171"/>
    <s v=""/>
    <s v=""/>
    <s v="JRNL00063122"/>
    <x v="98"/>
    <d v="2010-01-06T00:00:00"/>
    <s v="Yes"/>
  </r>
  <r>
    <x v="8"/>
    <s v="CF00"/>
    <s v="JRNL00065214"/>
    <s v="CF00-00000-25DP-2822"/>
    <x v="0"/>
    <s v="00000"/>
    <x v="0"/>
    <s v="2822"/>
    <s v=""/>
    <n v="-82235"/>
    <x v="138"/>
    <s v=""/>
    <s v=""/>
    <s v="JRNL00065214"/>
    <x v="98"/>
    <d v="2010-01-25T00:00:00"/>
    <s v="Yes"/>
  </r>
  <r>
    <x v="8"/>
    <s v="CF00"/>
    <s v="JRNL00065214"/>
    <s v="CF00-00000-25AF-2829"/>
    <x v="0"/>
    <s v="00000"/>
    <x v="18"/>
    <s v="2829"/>
    <s v=""/>
    <n v="25899"/>
    <x v="159"/>
    <s v=""/>
    <s v=""/>
    <s v="JRNL00065214"/>
    <x v="98"/>
    <d v="2010-01-25T00:00:00"/>
    <s v="Yes"/>
  </r>
  <r>
    <x v="6"/>
    <s v="CU00"/>
    <s v="JRNL00065118"/>
    <s v="CF00-00000-25SD-2832"/>
    <x v="0"/>
    <s v="00000"/>
    <x v="20"/>
    <s v="2832"/>
    <s v=""/>
    <n v="-37509"/>
    <x v="172"/>
    <s v=""/>
    <s v=""/>
    <s v="JRNL00065118"/>
    <x v="98"/>
    <d v="2010-01-20T00:00:00"/>
    <s v="Yes"/>
  </r>
  <r>
    <x v="8"/>
    <s v="CF00"/>
    <s v="JRNL00065214"/>
    <s v="CF00-00000-25EN-2832"/>
    <x v="0"/>
    <s v="00000"/>
    <x v="8"/>
    <s v="2832"/>
    <s v=""/>
    <n v="-33139"/>
    <x v="158"/>
    <s v=""/>
    <s v=""/>
    <s v="JRNL00065214"/>
    <x v="98"/>
    <d v="2010-01-25T00:00:00"/>
    <s v="Yes"/>
  </r>
  <r>
    <x v="8"/>
    <s v="CF00"/>
    <s v="JRNL00064205"/>
    <s v="CF00-00000-25DP-2822"/>
    <x v="0"/>
    <s v="00000"/>
    <x v="0"/>
    <s v="2822"/>
    <s v=""/>
    <n v="1426000"/>
    <x v="173"/>
    <s v=""/>
    <s v=""/>
    <s v="JRNL00064205"/>
    <x v="98"/>
    <d v="2010-01-14T00:00:00"/>
    <s v="Yes"/>
  </r>
  <r>
    <x v="8"/>
    <s v="CF00"/>
    <s v="JRNL00065210"/>
    <s v="CF00-00000-25SD-2832"/>
    <x v="0"/>
    <s v="00000"/>
    <x v="20"/>
    <s v="2832"/>
    <s v=""/>
    <n v="68994"/>
    <x v="174"/>
    <s v=""/>
    <s v=""/>
    <s v="JRNL00065210"/>
    <x v="98"/>
    <d v="2010-01-22T00:00:00"/>
    <s v="Yes"/>
  </r>
  <r>
    <x v="8"/>
    <s v="CF00"/>
    <s v="JRNL00065214"/>
    <s v="CF00-00000-25BD-2831"/>
    <x v="0"/>
    <s v="00000"/>
    <x v="7"/>
    <s v="2831"/>
    <s v=""/>
    <n v="-23898"/>
    <x v="142"/>
    <s v=""/>
    <s v=""/>
    <s v="JRNL00065214"/>
    <x v="98"/>
    <d v="2010-01-25T00:00:00"/>
    <s v="Yes"/>
  </r>
  <r>
    <x v="8"/>
    <s v="CF00"/>
    <s v="JRNL00065182"/>
    <s v="CF00-00000-25SD-2832"/>
    <x v="0"/>
    <s v="00000"/>
    <x v="20"/>
    <s v="2832"/>
    <s v=""/>
    <n v="-23459.24"/>
    <x v="175"/>
    <s v=""/>
    <s v=""/>
    <s v="JRNL00065182"/>
    <x v="98"/>
    <d v="2010-01-22T00:00:00"/>
    <s v="Yes"/>
  </r>
  <r>
    <x v="8"/>
    <s v="CF00"/>
    <s v="JRNL00065214"/>
    <s v="CF00-00000-25DP-2822"/>
    <x v="0"/>
    <s v="00000"/>
    <x v="0"/>
    <s v="2822"/>
    <s v=""/>
    <n v="-51819"/>
    <x v="140"/>
    <s v=""/>
    <s v=""/>
    <s v="JRNL00065214"/>
    <x v="98"/>
    <d v="2010-01-25T00:00:00"/>
    <s v="Yes"/>
  </r>
  <r>
    <x v="6"/>
    <s v="CF00"/>
    <s v="JRNL00062713"/>
    <s v="CF00-00000-25IT-2550"/>
    <x v="0"/>
    <s v="00000"/>
    <x v="11"/>
    <s v="2550"/>
    <s v=""/>
    <n v="1627"/>
    <x v="43"/>
    <s v=""/>
    <s v=""/>
    <s v="JRNL00062713"/>
    <x v="98"/>
    <d v="2010-01-04T00:00:00"/>
    <s v="Yes"/>
  </r>
  <r>
    <x v="6"/>
    <s v="CF00"/>
    <s v="JRNL00066046"/>
    <s v="CF00-00000-25IT-2550"/>
    <x v="0"/>
    <s v="00000"/>
    <x v="11"/>
    <s v="2550"/>
    <s v=""/>
    <n v="1627"/>
    <x v="43"/>
    <s v=""/>
    <s v=""/>
    <s v="JRNL00066046"/>
    <x v="99"/>
    <d v="2010-02-09T00:00:00"/>
    <s v="Yes"/>
  </r>
  <r>
    <x v="6"/>
    <s v="CF00"/>
    <s v="JRNL00067308"/>
    <s v="CF00-00000-25IT-2550"/>
    <x v="0"/>
    <s v="00000"/>
    <x v="11"/>
    <s v="2550"/>
    <s v=""/>
    <n v="1627"/>
    <x v="43"/>
    <s v=""/>
    <s v=""/>
    <s v="JRNL00067308"/>
    <x v="100"/>
    <d v="2010-03-05T00:00:00"/>
    <s v="Yes"/>
  </r>
  <r>
    <x v="8"/>
    <s v="CF00"/>
    <s v="JRNL00070698"/>
    <s v="CF00-00000-25SD-2832"/>
    <x v="0"/>
    <s v="00000"/>
    <x v="20"/>
    <s v="2832"/>
    <s v=""/>
    <n v="-8740"/>
    <x v="176"/>
    <s v=""/>
    <s v=""/>
    <s v="JRNL00070698"/>
    <x v="101"/>
    <d v="2010-04-09T00:00:00"/>
    <s v="Yes"/>
  </r>
  <r>
    <x v="6"/>
    <s v="CF00"/>
    <s v="JRNL00069170"/>
    <s v="CF00-00000-25IT-2550"/>
    <x v="0"/>
    <s v="00000"/>
    <x v="11"/>
    <s v="2550"/>
    <s v=""/>
    <n v="1627"/>
    <x v="43"/>
    <s v=""/>
    <s v=""/>
    <s v="JRNL00069170"/>
    <x v="101"/>
    <d v="2010-04-08T00:00:00"/>
    <s v="Yes"/>
  </r>
  <r>
    <x v="8"/>
    <s v="CF00"/>
    <s v="JRNL00070699"/>
    <s v="CF00-00000-25DP-2822"/>
    <x v="0"/>
    <s v="00000"/>
    <x v="0"/>
    <s v="2822"/>
    <s v=""/>
    <n v="-20000"/>
    <x v="134"/>
    <s v=""/>
    <s v=""/>
    <s v="JRNL00070699"/>
    <x v="101"/>
    <d v="2010-04-09T00:00:00"/>
    <s v="Yes"/>
  </r>
  <r>
    <x v="6"/>
    <s v="CF00"/>
    <s v="JRNL00071928"/>
    <s v="CF00-00000-25IT-2550"/>
    <x v="0"/>
    <s v="00000"/>
    <x v="11"/>
    <s v="2550"/>
    <s v=""/>
    <n v="1627"/>
    <x v="43"/>
    <s v=""/>
    <s v=""/>
    <s v="JRNL00071928"/>
    <x v="102"/>
    <d v="2010-05-07T00:00:00"/>
    <s v="Yes"/>
  </r>
  <r>
    <x v="6"/>
    <s v="CF00"/>
    <s v="JRNL00073740"/>
    <s v="CF00-00000-25IT-2550"/>
    <x v="0"/>
    <s v="00000"/>
    <x v="11"/>
    <s v="2550"/>
    <s v=""/>
    <n v="1627"/>
    <x v="43"/>
    <s v=""/>
    <s v=""/>
    <s v="JRNL00073740"/>
    <x v="103"/>
    <d v="2010-06-02T00:00:00"/>
    <s v="Yes"/>
  </r>
  <r>
    <x v="8"/>
    <s v="CF00"/>
    <s v="JRNL00076707"/>
    <s v="CF00-00000-25DP-2822"/>
    <x v="0"/>
    <s v="00000"/>
    <x v="0"/>
    <s v="2822"/>
    <s v=""/>
    <n v="-84000"/>
    <x v="134"/>
    <s v=""/>
    <s v=""/>
    <s v="JRNL00076707"/>
    <x v="104"/>
    <d v="2010-07-13T00:00:00"/>
    <s v="Yes"/>
  </r>
  <r>
    <x v="6"/>
    <s v="CF00"/>
    <s v="JRNL00075345"/>
    <s v="CF00-00000-25IT-2550"/>
    <x v="0"/>
    <s v="00000"/>
    <x v="11"/>
    <s v="2550"/>
    <s v=""/>
    <n v="1627"/>
    <x v="43"/>
    <s v=""/>
    <s v=""/>
    <s v="JRNL00075345"/>
    <x v="104"/>
    <d v="2010-07-13T00:00:00"/>
    <s v="Yes"/>
  </r>
  <r>
    <x v="8"/>
    <s v="CF00"/>
    <s v="JRNL00077354"/>
    <s v="CF00-00000-25SD-2832"/>
    <x v="0"/>
    <s v="00000"/>
    <x v="20"/>
    <s v="2832"/>
    <s v=""/>
    <n v="-8740"/>
    <x v="176"/>
    <s v=""/>
    <s v=""/>
    <s v="JRNL00077354"/>
    <x v="105"/>
    <d v="2010-07-13T00:00:00"/>
    <s v="Yes"/>
  </r>
  <r>
    <x v="6"/>
    <s v="CF00"/>
    <s v="JRNL00078582"/>
    <s v="CF00-00000-25IT-2550"/>
    <x v="0"/>
    <s v="00000"/>
    <x v="11"/>
    <s v="2550"/>
    <s v=""/>
    <n v="1627"/>
    <x v="43"/>
    <s v=""/>
    <s v=""/>
    <s v="JRNL00078582"/>
    <x v="106"/>
    <d v="2010-08-13T00:00:00"/>
    <s v="Yes"/>
  </r>
  <r>
    <x v="6"/>
    <s v="CF00"/>
    <s v="JRNL00083432"/>
    <s v="CF00-00000-25IT-2550"/>
    <x v="0"/>
    <s v="00000"/>
    <x v="11"/>
    <s v="2550"/>
    <s v=""/>
    <n v="1627"/>
    <x v="43"/>
    <s v=""/>
    <s v=""/>
    <s v="JRNL00083432"/>
    <x v="107"/>
    <d v="2010-09-27T00:00:00"/>
    <s v="Yes"/>
  </r>
  <r>
    <x v="9"/>
    <s v="CU00"/>
    <s v="JRNL00092350"/>
    <s v="CF00-00000-25PG-2831"/>
    <x v="0"/>
    <s v="00000"/>
    <x v="3"/>
    <s v="2831"/>
    <s v=""/>
    <n v="4617"/>
    <x v="177"/>
    <s v=""/>
    <s v=""/>
    <s v="JRNL00092350"/>
    <x v="108"/>
    <d v="2010-10-16T00:00:00"/>
    <s v="Yes"/>
  </r>
  <r>
    <x v="8"/>
    <s v="CF00"/>
    <s v="JRNL00092662"/>
    <s v="CF00-00000-25DP-2822"/>
    <x v="0"/>
    <s v="00000"/>
    <x v="0"/>
    <s v="2822"/>
    <s v=""/>
    <n v="-803000"/>
    <x v="134"/>
    <s v=""/>
    <s v=""/>
    <s v="JRNL00092662"/>
    <x v="108"/>
    <d v="2010-10-14T00:00:00"/>
    <s v="Yes"/>
  </r>
  <r>
    <x v="9"/>
    <s v="CF00"/>
    <s v="JRNL00092296"/>
    <s v="CF00-00000-25PG-2831"/>
    <x v="0"/>
    <s v="00000"/>
    <x v="3"/>
    <s v="2831"/>
    <s v=""/>
    <n v="-4617"/>
    <x v="178"/>
    <s v=""/>
    <s v=""/>
    <s v="JRNL00092296"/>
    <x v="108"/>
    <d v="2010-10-11T00:00:00"/>
    <s v="Yes"/>
  </r>
  <r>
    <x v="9"/>
    <s v="CF00"/>
    <s v="JRNL00092296"/>
    <s v="CF00-00000-25OH-2832"/>
    <x v="0"/>
    <s v="00000"/>
    <x v="9"/>
    <s v="2832"/>
    <s v=""/>
    <n v="7715"/>
    <x v="178"/>
    <s v=""/>
    <s v=""/>
    <s v="JRNL00092296"/>
    <x v="108"/>
    <d v="2010-10-11T00:00:00"/>
    <s v="Yes"/>
  </r>
  <r>
    <x v="9"/>
    <s v="CF00"/>
    <s v="JRNL00092296"/>
    <s v="CF00-00000-25DP-2822"/>
    <x v="0"/>
    <s v="00000"/>
    <x v="0"/>
    <s v="2822"/>
    <s v=""/>
    <n v="371"/>
    <x v="178"/>
    <s v=""/>
    <s v=""/>
    <s v="JRNL00092296"/>
    <x v="108"/>
    <d v="2010-10-11T00:00:00"/>
    <s v="Yes"/>
  </r>
  <r>
    <x v="6"/>
    <s v="CF00"/>
    <s v="JRNL00090689"/>
    <s v="CF00-00000-25IT-2550"/>
    <x v="0"/>
    <s v="00000"/>
    <x v="11"/>
    <s v="2550"/>
    <s v=""/>
    <n v="1627"/>
    <x v="43"/>
    <s v=""/>
    <s v=""/>
    <s v="JRNL00090689"/>
    <x v="108"/>
    <d v="2010-10-05T00:00:00"/>
    <s v="Yes"/>
  </r>
  <r>
    <x v="8"/>
    <s v="CF00"/>
    <s v="JRNL00092664"/>
    <s v="CF00-00000-25SD-2832"/>
    <x v="0"/>
    <s v="00000"/>
    <x v="20"/>
    <s v="2832"/>
    <s v=""/>
    <n v="-8740"/>
    <x v="176"/>
    <s v=""/>
    <s v=""/>
    <s v="JRNL00092664"/>
    <x v="108"/>
    <d v="2010-10-14T00:00:00"/>
    <s v="Yes"/>
  </r>
  <r>
    <x v="6"/>
    <s v="CF00"/>
    <s v="JRNL00094608"/>
    <s v="CF00-00000-25IT-2550"/>
    <x v="0"/>
    <s v="00000"/>
    <x v="11"/>
    <s v="2550"/>
    <s v=""/>
    <n v="1627"/>
    <x v="43"/>
    <s v=""/>
    <s v=""/>
    <s v="JRNL00094608"/>
    <x v="109"/>
    <d v="2010-11-03T00:00:00"/>
    <s v="Yes"/>
  </r>
  <r>
    <x v="9"/>
    <s v="CU00"/>
    <s v="JRNL00098326"/>
    <s v="CF00-00000-25SD-2832"/>
    <x v="0"/>
    <s v="00000"/>
    <x v="20"/>
    <s v="2832"/>
    <s v=""/>
    <n v="80024"/>
    <x v="179"/>
    <s v=""/>
    <s v=""/>
    <s v="JRNL00098326"/>
    <x v="110"/>
    <d v="2010-12-08T00:00:00"/>
    <s v="Yes"/>
  </r>
  <r>
    <x v="6"/>
    <s v="CF00"/>
    <s v="JRNL00098308"/>
    <s v="CF00-00000-25IT-2550"/>
    <x v="0"/>
    <s v="00000"/>
    <x v="11"/>
    <s v="2550"/>
    <s v=""/>
    <n v="1627"/>
    <x v="43"/>
    <s v=""/>
    <s v=""/>
    <s v="JRNL00098308"/>
    <x v="110"/>
    <d v="2010-12-03T00:00:00"/>
    <s v="Yes"/>
  </r>
  <r>
    <x v="8"/>
    <s v="CF00"/>
    <s v="JRNL00113335"/>
    <s v="CF00-00000-25DR-2832"/>
    <x v="0"/>
    <s v="00000"/>
    <x v="17"/>
    <s v="2832"/>
    <s v=""/>
    <n v="76178"/>
    <x v="180"/>
    <s v=""/>
    <s v=""/>
    <s v="JRNL00113335"/>
    <x v="111"/>
    <d v="2011-02-09T00:00:00"/>
    <s v="Yes"/>
  </r>
  <r>
    <x v="8"/>
    <s v="CF00"/>
    <s v="JRNL00110852"/>
    <s v="CF00-00000-25EN-2832"/>
    <x v="0"/>
    <s v="00000"/>
    <x v="8"/>
    <s v="2832"/>
    <s v=""/>
    <n v="-66836"/>
    <x v="158"/>
    <s v=""/>
    <s v=""/>
    <s v="JRNL00110852"/>
    <x v="111"/>
    <d v="2011-02-01T00:00:00"/>
    <s v="Yes"/>
  </r>
  <r>
    <x v="8"/>
    <s v="CF00"/>
    <s v="JRNL00113322"/>
    <s v="CF00-00000-25DR-2831"/>
    <x v="0"/>
    <s v="00000"/>
    <x v="17"/>
    <s v="2831"/>
    <s v=""/>
    <n v="-152356"/>
    <x v="160"/>
    <s v=""/>
    <s v=""/>
    <s v="JRNL00113322"/>
    <x v="111"/>
    <d v="2011-02-09T00:00:00"/>
    <s v="Yes"/>
  </r>
  <r>
    <x v="8"/>
    <s v="CF00"/>
    <s v="JRNL00110852"/>
    <s v="CF00-00000-25PR-2832"/>
    <x v="0"/>
    <s v="00000"/>
    <x v="12"/>
    <s v="2832"/>
    <s v=""/>
    <n v="3265"/>
    <x v="137"/>
    <s v=""/>
    <s v=""/>
    <s v="JRNL00110852"/>
    <x v="111"/>
    <d v="2011-02-01T00:00:00"/>
    <s v="Yes"/>
  </r>
  <r>
    <x v="8"/>
    <s v="CF00"/>
    <s v="JRNL00110852"/>
    <s v="CF00-00000-25DP-2822"/>
    <x v="0"/>
    <s v="00000"/>
    <x v="0"/>
    <s v="2822"/>
    <s v=""/>
    <n v="-554"/>
    <x v="140"/>
    <s v=""/>
    <s v=""/>
    <s v="JRNL00110852"/>
    <x v="111"/>
    <d v="2011-02-01T00:00:00"/>
    <s v="Yes"/>
  </r>
  <r>
    <x v="10"/>
    <s v="CU00"/>
    <s v="JRNL00110778"/>
    <s v="CF00-00000-25SD-2832"/>
    <x v="0"/>
    <s v="00000"/>
    <x v="20"/>
    <s v="2832"/>
    <s v=""/>
    <n v="-80024"/>
    <x v="181"/>
    <s v=""/>
    <s v=""/>
    <s v="JRNL00110778"/>
    <x v="111"/>
    <d v="2011-01-26T00:00:00"/>
    <s v="Yes"/>
  </r>
  <r>
    <x v="6"/>
    <s v="CF00"/>
    <s v="JRNL00107085"/>
    <s v="CF00-00000-25IT-2550"/>
    <x v="0"/>
    <s v="00000"/>
    <x v="11"/>
    <s v="2550"/>
    <s v=""/>
    <n v="1627"/>
    <x v="43"/>
    <s v=""/>
    <s v=""/>
    <s v="JRNL00107085"/>
    <x v="111"/>
    <d v="2011-01-04T00:00:00"/>
    <s v="Yes"/>
  </r>
  <r>
    <x v="8"/>
    <s v="CF00"/>
    <s v="JRNL00110852"/>
    <s v="CF00-00000-25CN-2831"/>
    <x v="0"/>
    <s v="00000"/>
    <x v="2"/>
    <s v="2831"/>
    <s v=""/>
    <n v="-187967"/>
    <x v="141"/>
    <s v=""/>
    <s v=""/>
    <s v="JRNL00110852"/>
    <x v="111"/>
    <d v="2011-02-01T00:00:00"/>
    <s v="Yes"/>
  </r>
  <r>
    <x v="8"/>
    <s v="CF00"/>
    <s v="JRNL00113322"/>
    <s v="CF00-00000-25DR-2832"/>
    <x v="0"/>
    <s v="00000"/>
    <x v="17"/>
    <s v="2832"/>
    <s v=""/>
    <n v="76178"/>
    <x v="180"/>
    <s v=""/>
    <s v=""/>
    <s v="JRNL00113322"/>
    <x v="111"/>
    <d v="2011-02-09T00:00:00"/>
    <s v="Yes"/>
  </r>
  <r>
    <x v="8"/>
    <s v="CF00"/>
    <s v="JRNL00110852"/>
    <s v="CF00-00000-25DP-2822"/>
    <x v="0"/>
    <s v="00000"/>
    <x v="0"/>
    <s v="2822"/>
    <s v=""/>
    <n v="-39770"/>
    <x v="138"/>
    <s v=""/>
    <s v=""/>
    <s v="JRNL00110852"/>
    <x v="111"/>
    <d v="2011-02-01T00:00:00"/>
    <s v="Yes"/>
  </r>
  <r>
    <x v="8"/>
    <s v="CF00"/>
    <s v="JRNL00110852"/>
    <s v="CF00-00000-25RC-2832"/>
    <x v="0"/>
    <s v="00000"/>
    <x v="14"/>
    <s v="2832"/>
    <s v=""/>
    <n v="49799"/>
    <x v="167"/>
    <s v=""/>
    <s v=""/>
    <s v="JRNL00110852"/>
    <x v="111"/>
    <d v="2011-02-01T00:00:00"/>
    <s v="Yes"/>
  </r>
  <r>
    <x v="8"/>
    <s v="CF00"/>
    <s v="JRNL00110852"/>
    <s v="CF00-00000-25BD-2831"/>
    <x v="0"/>
    <s v="00000"/>
    <x v="7"/>
    <s v="2831"/>
    <s v=""/>
    <n v="20937"/>
    <x v="142"/>
    <s v=""/>
    <s v=""/>
    <s v="JRNL00110852"/>
    <x v="111"/>
    <d v="2011-02-01T00:00:00"/>
    <s v="Yes"/>
  </r>
  <r>
    <x v="8"/>
    <s v="CF00"/>
    <s v="JRNL00110852"/>
    <s v="CF00-00000-25DP-2822"/>
    <x v="0"/>
    <s v="00000"/>
    <x v="0"/>
    <s v="2822"/>
    <s v=""/>
    <n v="-1193015"/>
    <x v="139"/>
    <s v=""/>
    <s v=""/>
    <s v="JRNL00110852"/>
    <x v="111"/>
    <d v="2011-02-01T00:00:00"/>
    <s v="Yes"/>
  </r>
  <r>
    <x v="8"/>
    <s v="CF00"/>
    <s v="JRNL00113322"/>
    <s v="CF00-00000-25DP-2822"/>
    <x v="0"/>
    <s v="00000"/>
    <x v="0"/>
    <s v="2822"/>
    <s v=""/>
    <n v="2003"/>
    <x v="140"/>
    <s v=""/>
    <s v=""/>
    <s v="JRNL00113322"/>
    <x v="111"/>
    <d v="2011-02-09T00:00:00"/>
    <s v="Yes"/>
  </r>
  <r>
    <x v="8"/>
    <s v="CF00"/>
    <s v="JRNL00113322"/>
    <s v="CF00-00000-25DP-2822"/>
    <x v="0"/>
    <s v="00000"/>
    <x v="0"/>
    <s v="2822"/>
    <s v=""/>
    <n v="-1"/>
    <x v="139"/>
    <s v=""/>
    <s v=""/>
    <s v="JRNL00113322"/>
    <x v="111"/>
    <d v="2011-02-09T00:00:00"/>
    <s v="Yes"/>
  </r>
  <r>
    <x v="8"/>
    <s v="CF00"/>
    <s v="JRNL00110847"/>
    <s v="CF00-00000-25SD-2832"/>
    <x v="0"/>
    <s v="00000"/>
    <x v="20"/>
    <s v="2832"/>
    <s v=""/>
    <n v="133125"/>
    <x v="182"/>
    <s v=""/>
    <s v=""/>
    <s v="JRNL00110847"/>
    <x v="111"/>
    <d v="2011-02-01T00:00:00"/>
    <s v="Yes"/>
  </r>
  <r>
    <x v="8"/>
    <s v="CF00"/>
    <s v="JRNL00110970"/>
    <s v="CF00-00000-25SD-2832"/>
    <x v="0"/>
    <s v="00000"/>
    <x v="20"/>
    <s v="2832"/>
    <s v=""/>
    <n v="-99560"/>
    <x v="183"/>
    <s v=""/>
    <s v=""/>
    <s v="JRNL00110970"/>
    <x v="111"/>
    <d v="2011-02-01T00:00:00"/>
    <s v="Yes"/>
  </r>
  <r>
    <x v="8"/>
    <s v="CF00"/>
    <s v="JRNL00110852"/>
    <s v="CF00-00000-25ID-2831"/>
    <x v="0"/>
    <s v="00000"/>
    <x v="19"/>
    <s v="2831"/>
    <s v=""/>
    <n v="6412"/>
    <x v="163"/>
    <s v=""/>
    <s v=""/>
    <s v="JRNL00110852"/>
    <x v="111"/>
    <d v="2011-02-01T00:00:00"/>
    <s v="Yes"/>
  </r>
  <r>
    <x v="8"/>
    <s v="CF00"/>
    <s v="JRNL00110852"/>
    <s v="CF00-00000-25PG-2831"/>
    <x v="0"/>
    <s v="00000"/>
    <x v="3"/>
    <s v="2831"/>
    <s v=""/>
    <n v="1"/>
    <x v="165"/>
    <s v=""/>
    <s v=""/>
    <s v="JRNL00110852"/>
    <x v="111"/>
    <d v="2011-02-01T00:00:00"/>
    <s v="Yes"/>
  </r>
  <r>
    <x v="8"/>
    <s v="CF00"/>
    <s v="JRNL00110852"/>
    <s v="CF00-00000-25PN-2832"/>
    <x v="0"/>
    <s v="00000"/>
    <x v="4"/>
    <s v="2832"/>
    <s v=""/>
    <n v="23451"/>
    <x v="184"/>
    <s v=""/>
    <s v=""/>
    <s v="JRNL00110852"/>
    <x v="111"/>
    <d v="2011-02-01T00:00:00"/>
    <s v="Yes"/>
  </r>
  <r>
    <x v="8"/>
    <s v="CF00"/>
    <s v="JRNL00110852"/>
    <s v="CF00-00000-25IA-2832"/>
    <x v="0"/>
    <s v="00000"/>
    <x v="6"/>
    <s v="2832"/>
    <s v=""/>
    <n v="-70"/>
    <x v="143"/>
    <s v=""/>
    <s v=""/>
    <s v="JRNL00110852"/>
    <x v="111"/>
    <d v="2011-02-01T00:00:00"/>
    <s v="Yes"/>
  </r>
  <r>
    <x v="8"/>
    <s v="CF00"/>
    <s v="JRNL00110852"/>
    <s v="CF00-00000-25DR-2832"/>
    <x v="0"/>
    <s v="00000"/>
    <x v="17"/>
    <s v="2832"/>
    <s v=""/>
    <n v="-76178"/>
    <x v="180"/>
    <s v=""/>
    <s v=""/>
    <s v="JRNL00110852"/>
    <x v="111"/>
    <d v="2011-02-01T00:00:00"/>
    <s v="Yes"/>
  </r>
  <r>
    <x v="8"/>
    <s v="CF00"/>
    <s v="JRNL00113322"/>
    <s v="CF00-00000-25EN-2832"/>
    <x v="0"/>
    <s v="00000"/>
    <x v="8"/>
    <s v="2832"/>
    <s v=""/>
    <n v="87814"/>
    <x v="158"/>
    <s v=""/>
    <s v=""/>
    <s v="JRNL00113322"/>
    <x v="111"/>
    <d v="2011-02-09T00:00:00"/>
    <s v="Yes"/>
  </r>
  <r>
    <x v="8"/>
    <s v="CF00"/>
    <s v="JRNL00110852"/>
    <s v="CF00-00000-25SI-2832"/>
    <x v="0"/>
    <s v="00000"/>
    <x v="13"/>
    <s v="2832"/>
    <s v=""/>
    <n v="10576"/>
    <x v="148"/>
    <s v=""/>
    <s v=""/>
    <s v="JRNL00110852"/>
    <x v="111"/>
    <d v="2011-02-01T00:00:00"/>
    <s v="Yes"/>
  </r>
  <r>
    <x v="8"/>
    <s v="CF00"/>
    <s v="JRNL00110852"/>
    <s v="CF00-00000-25DR-2831"/>
    <x v="0"/>
    <s v="00000"/>
    <x v="17"/>
    <s v="2831"/>
    <s v=""/>
    <n v="76178"/>
    <x v="160"/>
    <s v=""/>
    <s v=""/>
    <s v="JRNL00110852"/>
    <x v="111"/>
    <d v="2011-02-01T00:00:00"/>
    <s v="Yes"/>
  </r>
  <r>
    <x v="8"/>
    <s v="CF00"/>
    <s v="JRNL00110852"/>
    <s v="CF00-00000-25SI-2831"/>
    <x v="0"/>
    <s v="00000"/>
    <x v="13"/>
    <s v="2831"/>
    <s v=""/>
    <n v="-5684"/>
    <x v="147"/>
    <s v=""/>
    <s v=""/>
    <s v="JRNL00110852"/>
    <x v="111"/>
    <d v="2011-02-01T00:00:00"/>
    <s v="Yes"/>
  </r>
  <r>
    <x v="10"/>
    <s v="CF00"/>
    <s v="JRNL00113663"/>
    <s v="CF00-00000-25DP-2822"/>
    <x v="0"/>
    <s v="00000"/>
    <x v="0"/>
    <s v="2822"/>
    <s v=""/>
    <n v="907000"/>
    <x v="185"/>
    <s v=""/>
    <s v=""/>
    <s v="JRNL00113663"/>
    <x v="111"/>
    <d v="2011-02-09T00:00:00"/>
    <s v="Yes"/>
  </r>
  <r>
    <x v="8"/>
    <s v="CF00"/>
    <s v="JRNL00110788"/>
    <s v="CF00-00000-25SD-2832"/>
    <x v="0"/>
    <s v="00000"/>
    <x v="20"/>
    <s v="2832"/>
    <s v=""/>
    <n v="-8737.76"/>
    <x v="186"/>
    <s v=""/>
    <s v=""/>
    <s v="JRNL00110788"/>
    <x v="111"/>
    <d v="2011-02-01T00:00:00"/>
    <s v="Yes"/>
  </r>
  <r>
    <x v="8"/>
    <s v="CF00"/>
    <s v="JRNL00110852"/>
    <s v="CF00-00000-25FR-2831"/>
    <x v="0"/>
    <s v="00000"/>
    <x v="10"/>
    <s v="2831"/>
    <s v=""/>
    <n v="-8046"/>
    <x v="146"/>
    <s v=""/>
    <s v=""/>
    <s v="JRNL00110852"/>
    <x v="111"/>
    <d v="2011-02-01T00:00:00"/>
    <s v="Yes"/>
  </r>
  <r>
    <x v="8"/>
    <s v="CF00"/>
    <s v="JRNL00110852"/>
    <s v="CF00-00000-25MR-2831"/>
    <x v="0"/>
    <s v="00000"/>
    <x v="21"/>
    <s v="2831"/>
    <s v=""/>
    <n v="50148"/>
    <x v="187"/>
    <s v=""/>
    <s v=""/>
    <s v="JRNL00110852"/>
    <x v="111"/>
    <d v="2011-02-01T00:00:00"/>
    <s v="Yes"/>
  </r>
  <r>
    <x v="8"/>
    <s v="CF00"/>
    <s v="JRNL00113676"/>
    <s v="CF00-00000-25MR-2831"/>
    <x v="0"/>
    <s v="00000"/>
    <x v="21"/>
    <s v="2831"/>
    <s v=""/>
    <n v="46209"/>
    <x v="188"/>
    <s v=""/>
    <s v=""/>
    <s v="JRNL00113676"/>
    <x v="111"/>
    <d v="2011-02-09T00:00:00"/>
    <s v="Yes"/>
  </r>
  <r>
    <x v="8"/>
    <s v="CF00"/>
    <s v="JRNL00115124"/>
    <s v="CF00-00000-25SD-2832"/>
    <x v="0"/>
    <s v="00000"/>
    <x v="20"/>
    <s v="2832"/>
    <s v=""/>
    <n v="-3871.5"/>
    <x v="176"/>
    <s v=""/>
    <s v=""/>
    <s v="JRNL00115124"/>
    <x v="112"/>
    <d v="2011-02-23T00:00:00"/>
    <s v="Yes"/>
  </r>
  <r>
    <x v="6"/>
    <s v="CF00"/>
    <s v="JRNL00112019"/>
    <s v="CF00-00000-25IT-2550"/>
    <x v="0"/>
    <s v="00000"/>
    <x v="11"/>
    <s v="2550"/>
    <s v=""/>
    <n v="1627"/>
    <x v="43"/>
    <s v=""/>
    <s v=""/>
    <s v="JRNL00112019"/>
    <x v="112"/>
    <d v="2011-02-09T00:00:00"/>
    <s v="Yes"/>
  </r>
  <r>
    <x v="6"/>
    <s v="CF00"/>
    <s v="JRNL00116946"/>
    <s v="CF00-00000-25IT-2550"/>
    <x v="0"/>
    <s v="00000"/>
    <x v="11"/>
    <s v="2550"/>
    <s v=""/>
    <n v="1627"/>
    <x v="43"/>
    <s v=""/>
    <s v=""/>
    <s v="JRNL00116946"/>
    <x v="113"/>
    <d v="2011-03-01T00:00:00"/>
    <s v="Yes"/>
  </r>
  <r>
    <x v="8"/>
    <s v="CF00"/>
    <s v="JRNL00119173"/>
    <s v="CF00-00000-25SD-2832"/>
    <x v="0"/>
    <s v="00000"/>
    <x v="20"/>
    <s v="2832"/>
    <s v=""/>
    <n v="-3871.5"/>
    <x v="189"/>
    <s v=""/>
    <s v=""/>
    <s v="JRNL00119173"/>
    <x v="113"/>
    <d v="2011-03-09T00:00:00"/>
    <s v="Yes"/>
  </r>
  <r>
    <x v="8"/>
    <s v="CF00"/>
    <s v="JRNL00125740"/>
    <s v="CF00-00000-25SD-2832"/>
    <x v="0"/>
    <s v="00000"/>
    <x v="20"/>
    <s v="2832"/>
    <s v=""/>
    <n v="2328.5"/>
    <x v="190"/>
    <s v=""/>
    <s v=""/>
    <s v="JRNL00125740"/>
    <x v="114"/>
    <d v="2011-04-12T00:00:00"/>
    <s v="Yes"/>
  </r>
  <r>
    <x v="8"/>
    <s v="CF00"/>
    <s v="JRNL00125558"/>
    <s v="CF00-00000-25SD-2832"/>
    <x v="0"/>
    <s v="00000"/>
    <x v="20"/>
    <s v="2832"/>
    <s v=""/>
    <n v="-3871.5"/>
    <x v="189"/>
    <s v=""/>
    <s v=""/>
    <s v="JRNL00125558"/>
    <x v="114"/>
    <d v="2011-04-12T00:00:00"/>
    <s v="Yes"/>
  </r>
  <r>
    <x v="8"/>
    <s v="CU00"/>
    <s v="JRNL00125806"/>
    <s v="CF00-00000-252L-2832"/>
    <x v="0"/>
    <s v="00000"/>
    <x v="22"/>
    <s v="2832"/>
    <s v=""/>
    <n v="-203254"/>
    <x v="191"/>
    <s v=""/>
    <s v=""/>
    <s v="JRNL00125806"/>
    <x v="114"/>
    <d v="2011-04-13T00:00:00"/>
    <s v="Yes"/>
  </r>
  <r>
    <x v="6"/>
    <s v="CF00"/>
    <s v="JRNL00123849"/>
    <s v="CF00-00000-25IT-2550"/>
    <x v="0"/>
    <s v="00000"/>
    <x v="11"/>
    <s v="2550"/>
    <s v=""/>
    <n v="1627"/>
    <x v="43"/>
    <s v=""/>
    <s v=""/>
    <s v="JRNL00123849"/>
    <x v="114"/>
    <d v="2011-04-01T00:00:00"/>
    <s v="Yes"/>
  </r>
  <r>
    <x v="8"/>
    <s v="CF00"/>
    <s v="JRNL00125757"/>
    <s v="CF00-00000-25DP-2822"/>
    <x v="0"/>
    <s v="00000"/>
    <x v="0"/>
    <s v="2822"/>
    <s v=""/>
    <n v="-282000"/>
    <x v="192"/>
    <s v=""/>
    <s v=""/>
    <s v="JRNL00125757"/>
    <x v="114"/>
    <d v="2011-04-12T00:00:00"/>
    <s v="Yes"/>
  </r>
  <r>
    <x v="6"/>
    <s v="CF00"/>
    <s v="JRNL00128746"/>
    <s v="CF00-00000-25IT-2550"/>
    <x v="0"/>
    <s v="00000"/>
    <x v="11"/>
    <s v="2550"/>
    <s v=""/>
    <n v="1627"/>
    <x v="43"/>
    <s v=""/>
    <s v=""/>
    <s v="JRNL00128746"/>
    <x v="115"/>
    <d v="2011-05-03T00:00:00"/>
    <s v="Yes"/>
  </r>
  <r>
    <x v="11"/>
    <s v="CU00"/>
    <s v="JRNL00129142"/>
    <s v="CF00-00000-25DP-2822"/>
    <x v="0"/>
    <s v="00000"/>
    <x v="0"/>
    <s v="2822"/>
    <s v=""/>
    <n v="503.94"/>
    <x v="193"/>
    <s v=""/>
    <s v=""/>
    <s v="JRNL00129142"/>
    <x v="115"/>
    <d v="2011-05-05T00:00:00"/>
    <s v="Yes"/>
  </r>
  <r>
    <x v="8"/>
    <s v="CF00"/>
    <s v="JRNL00130406"/>
    <s v="CF00-00000-25SD-2832"/>
    <x v="0"/>
    <s v="00000"/>
    <x v="20"/>
    <s v="2832"/>
    <s v=""/>
    <n v="-3094"/>
    <x v="190"/>
    <s v=""/>
    <s v=""/>
    <s v="JRNL00130406"/>
    <x v="115"/>
    <d v="2011-05-11T00:00:00"/>
    <s v="Yes"/>
  </r>
  <r>
    <x v="6"/>
    <s v="CF00"/>
    <s v="JRNL00131373"/>
    <s v="CF00-00000-25IT-2550"/>
    <x v="0"/>
    <s v="00000"/>
    <x v="11"/>
    <s v="2550"/>
    <s v=""/>
    <n v="1627"/>
    <x v="43"/>
    <s v=""/>
    <s v=""/>
    <s v="JRNL00131373"/>
    <x v="116"/>
    <d v="2011-06-03T00:00:00"/>
    <s v="Yes"/>
  </r>
  <r>
    <x v="8"/>
    <s v="CF00"/>
    <s v="JRNL00134785"/>
    <s v="CF00-00000-25SD-2832"/>
    <x v="0"/>
    <s v="00000"/>
    <x v="20"/>
    <s v="2832"/>
    <s v=""/>
    <n v="-3095"/>
    <x v="189"/>
    <s v=""/>
    <s v=""/>
    <s v="JRNL00134785"/>
    <x v="116"/>
    <d v="2011-06-10T00:00:00"/>
    <s v="Yes"/>
  </r>
  <r>
    <x v="6"/>
    <s v="CF00"/>
    <s v="JRNL00137982"/>
    <s v="CF00-00000-25IT-2550"/>
    <x v="0"/>
    <s v="00000"/>
    <x v="11"/>
    <s v="2550"/>
    <s v=""/>
    <n v="1627"/>
    <x v="43"/>
    <s v=""/>
    <s v=""/>
    <s v="JRNL00137982"/>
    <x v="117"/>
    <d v="2011-06-28T00:00:00"/>
    <s v="Yes"/>
  </r>
  <r>
    <x v="10"/>
    <s v="CU00"/>
    <s v="JRNL00141195"/>
    <s v="CF00-00000-252L-2832"/>
    <x v="0"/>
    <s v="00000"/>
    <x v="22"/>
    <s v="2832"/>
    <s v=""/>
    <n v="-133941"/>
    <x v="191"/>
    <s v=""/>
    <s v=""/>
    <s v="JRNL00141195"/>
    <x v="117"/>
    <d v="2011-07-13T00:00:00"/>
    <s v="Yes"/>
  </r>
  <r>
    <x v="8"/>
    <s v="CF00"/>
    <s v="JRNL00139674"/>
    <s v="CF00-00000-25DP-2829"/>
    <x v="0"/>
    <s v="00000"/>
    <x v="0"/>
    <s v="2829"/>
    <s v=""/>
    <n v="282000"/>
    <x v="194"/>
    <s v=""/>
    <s v=""/>
    <s v="JRNL00139674"/>
    <x v="117"/>
    <d v="2011-07-08T00:00:00"/>
    <s v="Yes"/>
  </r>
  <r>
    <x v="8"/>
    <s v="CF00"/>
    <s v="JRNL00139105"/>
    <s v="CF00-00000-25SD-2832"/>
    <x v="0"/>
    <s v="00000"/>
    <x v="20"/>
    <s v="2832"/>
    <s v=""/>
    <n v="-3095"/>
    <x v="189"/>
    <s v=""/>
    <s v=""/>
    <s v="JRNL00139105"/>
    <x v="117"/>
    <d v="2011-07-05T00:00:00"/>
    <s v="Yes"/>
  </r>
  <r>
    <x v="8"/>
    <s v="CU00"/>
    <s v="JRNL00139208"/>
    <s v="CF00-00000-252L-2832"/>
    <x v="0"/>
    <s v="00000"/>
    <x v="22"/>
    <s v="2832"/>
    <s v=""/>
    <n v="203254"/>
    <x v="195"/>
    <s v=""/>
    <s v=""/>
    <s v="JRNL00125806"/>
    <x v="117"/>
    <d v="2011-07-07T00:00:00"/>
    <s v="Yes"/>
  </r>
  <r>
    <x v="8"/>
    <s v="CF00"/>
    <s v="JRNL00139674"/>
    <s v="CF00-00000-25DP-2829"/>
    <x v="0"/>
    <s v="00000"/>
    <x v="0"/>
    <s v="2829"/>
    <s v=""/>
    <n v="-678000"/>
    <x v="196"/>
    <s v=""/>
    <s v=""/>
    <s v="JRNL00139674"/>
    <x v="117"/>
    <d v="2011-07-08T00:00:00"/>
    <s v="Yes"/>
  </r>
  <r>
    <x v="10"/>
    <s v="CU00"/>
    <s v="JRNL00141196"/>
    <s v="CF00-00000-252L-2832"/>
    <x v="0"/>
    <s v="00000"/>
    <x v="22"/>
    <s v="2832"/>
    <s v=""/>
    <n v="133941"/>
    <x v="191"/>
    <s v=""/>
    <s v=""/>
    <s v="JRNL00141195"/>
    <x v="118"/>
    <d v="2011-08-02T00:00:00"/>
    <s v="Yes"/>
  </r>
  <r>
    <x v="8"/>
    <s v="CF00"/>
    <s v="JRNL00144769"/>
    <s v="CF00-00000-25SD-2832"/>
    <x v="0"/>
    <s v="00000"/>
    <x v="20"/>
    <s v="2832"/>
    <s v=""/>
    <n v="-3095"/>
    <x v="189"/>
    <s v=""/>
    <s v=""/>
    <s v="JRNL00144769"/>
    <x v="118"/>
    <d v="2011-08-10T00:00:00"/>
    <s v="Yes"/>
  </r>
  <r>
    <x v="6"/>
    <s v="CF00"/>
    <s v="JRNL00142310"/>
    <s v="CF00-00000-25IT-2550"/>
    <x v="0"/>
    <s v="00000"/>
    <x v="11"/>
    <s v="2550"/>
    <s v=""/>
    <n v="1627"/>
    <x v="43"/>
    <s v=""/>
    <s v=""/>
    <s v="JRNL00142310"/>
    <x v="118"/>
    <d v="2011-07-27T00:00:00"/>
    <s v="Yes"/>
  </r>
  <r>
    <x v="8"/>
    <s v="CF00"/>
    <s v="JRNL00150650"/>
    <s v="CF00-00000-25SD-2832"/>
    <x v="0"/>
    <s v="00000"/>
    <x v="20"/>
    <s v="2832"/>
    <s v=""/>
    <n v="-3095"/>
    <x v="189"/>
    <s v=""/>
    <s v=""/>
    <s v="JRNL00150650"/>
    <x v="119"/>
    <d v="2011-09-15T00:00:00"/>
    <s v="Yes"/>
  </r>
  <r>
    <x v="10"/>
    <s v="CU00"/>
    <s v="JRNL00150932"/>
    <s v="CF00-00000-252L-2832"/>
    <x v="0"/>
    <s v="00000"/>
    <x v="22"/>
    <s v="2832"/>
    <s v=""/>
    <n v="-285785"/>
    <x v="191"/>
    <s v=""/>
    <s v=""/>
    <s v="JRNL00150932"/>
    <x v="119"/>
    <d v="2011-09-16T00:00:00"/>
    <s v="Yes"/>
  </r>
  <r>
    <x v="6"/>
    <s v="CF00"/>
    <s v="JRNL00146148"/>
    <s v="CF00-00000-25IT-2550"/>
    <x v="0"/>
    <s v="00000"/>
    <x v="11"/>
    <s v="2550"/>
    <s v=""/>
    <n v="1627"/>
    <x v="43"/>
    <s v=""/>
    <s v=""/>
    <s v="JRNL00146148"/>
    <x v="119"/>
    <d v="2011-08-19T00:00:00"/>
    <s v="Yes"/>
  </r>
  <r>
    <x v="8"/>
    <s v="CF00"/>
    <s v="JRNL00153485"/>
    <s v="CF00-00000-25SD-2832"/>
    <x v="0"/>
    <s v="00000"/>
    <x v="20"/>
    <s v="2832"/>
    <s v=""/>
    <n v="-3095"/>
    <x v="189"/>
    <s v=""/>
    <s v=""/>
    <s v="JRNL00153485"/>
    <x v="120"/>
    <d v="2011-10-10T00:00:00"/>
    <s v="Yes"/>
  </r>
  <r>
    <x v="10"/>
    <s v="CU00"/>
    <s v="JRNL00150936"/>
    <s v="CF00-00000-252L-2832"/>
    <x v="0"/>
    <s v="00000"/>
    <x v="22"/>
    <s v="2832"/>
    <s v=""/>
    <n v="285785"/>
    <x v="191"/>
    <s v=""/>
    <s v=""/>
    <s v="JRNL00150932"/>
    <x v="120"/>
    <d v="2011-09-16T00:00:00"/>
    <s v="Yes"/>
  </r>
  <r>
    <x v="8"/>
    <s v="CF00"/>
    <s v="JRNL00153754"/>
    <s v="CF00-00000-25DP-2829"/>
    <x v="0"/>
    <s v="00000"/>
    <x v="0"/>
    <s v="2829"/>
    <s v=""/>
    <n v="-795000"/>
    <x v="197"/>
    <s v=""/>
    <s v=""/>
    <s v="JRNL00153754"/>
    <x v="120"/>
    <d v="2011-10-12T00:00:00"/>
    <s v="Yes"/>
  </r>
  <r>
    <x v="6"/>
    <s v="CF00"/>
    <s v="JRNL00151230"/>
    <s v="CF00-00000-25IT-2550"/>
    <x v="0"/>
    <s v="00000"/>
    <x v="11"/>
    <s v="2550"/>
    <s v=""/>
    <n v="1627"/>
    <x v="43"/>
    <s v=""/>
    <s v=""/>
    <s v="JRNL00151230"/>
    <x v="120"/>
    <d v="2011-09-30T00:00:00"/>
    <s v="Yes"/>
  </r>
  <r>
    <x v="8"/>
    <s v="CF00"/>
    <s v="JRNL00153754"/>
    <s v="CF00-00000-25DP-2829"/>
    <x v="0"/>
    <s v="00000"/>
    <x v="0"/>
    <s v="2829"/>
    <s v=""/>
    <n v="678000"/>
    <x v="198"/>
    <s v=""/>
    <s v=""/>
    <s v="JRNL00153754"/>
    <x v="120"/>
    <d v="2011-10-12T00:00:00"/>
    <s v="Yes"/>
  </r>
  <r>
    <x v="8"/>
    <s v="CF00"/>
    <s v="JRNL00153903"/>
    <s v="CF00-00000-25MR-2831"/>
    <x v="0"/>
    <s v="00000"/>
    <x v="21"/>
    <s v="2831"/>
    <s v=""/>
    <n v="-72000"/>
    <x v="197"/>
    <s v=""/>
    <s v=""/>
    <s v="JRNL00153903"/>
    <x v="120"/>
    <d v="2011-10-12T00:00:00"/>
    <s v="Yes"/>
  </r>
  <r>
    <x v="10"/>
    <s v="CU00"/>
    <s v="JRNL00154956"/>
    <s v="CF00-00000-252L-2832"/>
    <x v="0"/>
    <s v="00000"/>
    <x v="22"/>
    <s v="2832"/>
    <s v=""/>
    <n v="-266326"/>
    <x v="191"/>
    <s v=""/>
    <s v=""/>
    <s v="JRNL00154956"/>
    <x v="120"/>
    <d v="2011-10-12T00:00:00"/>
    <s v="Yes"/>
  </r>
  <r>
    <x v="6"/>
    <s v="CF00"/>
    <s v="JRNL00155357"/>
    <s v="CF00-00000-25IT-2550"/>
    <x v="0"/>
    <s v="00000"/>
    <x v="11"/>
    <s v="2550"/>
    <s v=""/>
    <n v="1627"/>
    <x v="43"/>
    <s v=""/>
    <s v=""/>
    <s v="JRNL00155357"/>
    <x v="121"/>
    <d v="2011-10-28T00:00:00"/>
    <s v="Yes"/>
  </r>
  <r>
    <x v="10"/>
    <s v="CU00"/>
    <s v="JRNL00160867"/>
    <s v="CF00-00000-252L-2832"/>
    <x v="0"/>
    <s v="00000"/>
    <x v="22"/>
    <s v="2832"/>
    <s v=""/>
    <n v="-389334"/>
    <x v="191"/>
    <s v=""/>
    <s v=""/>
    <s v="JRNL00160867"/>
    <x v="121"/>
    <d v="2011-11-10T00:00:00"/>
    <s v="Yes"/>
  </r>
  <r>
    <x v="8"/>
    <s v="CF00"/>
    <s v="JRNL00160327"/>
    <s v="CF00-00000-25SD-2832"/>
    <x v="0"/>
    <s v="00000"/>
    <x v="20"/>
    <s v="2832"/>
    <s v=""/>
    <n v="-3095"/>
    <x v="189"/>
    <s v=""/>
    <s v=""/>
    <s v="JRNL00160327"/>
    <x v="121"/>
    <d v="2011-11-09T00:00:00"/>
    <s v="Yes"/>
  </r>
  <r>
    <x v="10"/>
    <s v="CU00"/>
    <s v="JRNL00154959"/>
    <s v="CF00-00000-252L-2832"/>
    <x v="0"/>
    <s v="00000"/>
    <x v="22"/>
    <s v="2832"/>
    <s v=""/>
    <n v="266326"/>
    <x v="191"/>
    <s v=""/>
    <s v=""/>
    <s v="JRNL00154956"/>
    <x v="121"/>
    <d v="2011-10-12T00:00:00"/>
    <s v="Yes"/>
  </r>
  <r>
    <x v="10"/>
    <s v="CU00"/>
    <s v="JRNL00160868"/>
    <s v="CF00-00000-252L-2832"/>
    <x v="0"/>
    <s v="00000"/>
    <x v="22"/>
    <s v="2832"/>
    <s v=""/>
    <n v="389334"/>
    <x v="191"/>
    <s v=""/>
    <s v=""/>
    <s v="JRNL00160867"/>
    <x v="122"/>
    <d v="2011-11-10T00:00:00"/>
    <s v="Yes"/>
  </r>
  <r>
    <x v="8"/>
    <s v="CF00"/>
    <s v="JRNL00165043"/>
    <s v="CF00-00000-25SD-2832"/>
    <x v="0"/>
    <s v="00000"/>
    <x v="20"/>
    <s v="2832"/>
    <s v=""/>
    <n v="-3095"/>
    <x v="199"/>
    <s v=""/>
    <s v=""/>
    <s v="JRNL00165043"/>
    <x v="122"/>
    <d v="2011-12-10T00:00:00"/>
    <s v="Yes"/>
  </r>
  <r>
    <x v="6"/>
    <s v="CF00"/>
    <s v="JRNL00163237"/>
    <s v="CF00-00000-25IT-2550"/>
    <x v="0"/>
    <s v="00000"/>
    <x v="11"/>
    <s v="2550"/>
    <s v=""/>
    <n v="1627"/>
    <x v="43"/>
    <s v=""/>
    <s v=""/>
    <s v="JRNL00163237"/>
    <x v="122"/>
    <d v="2011-12-02T00:00:00"/>
    <s v="Yes"/>
  </r>
  <r>
    <x v="10"/>
    <s v="CU00"/>
    <s v="JRNL00165142"/>
    <s v="CF00-00000-252L-2832"/>
    <x v="0"/>
    <s v="00000"/>
    <x v="22"/>
    <s v="2832"/>
    <s v=""/>
    <n v="-479102"/>
    <x v="191"/>
    <s v=""/>
    <s v=""/>
    <s v="JRNL00165142"/>
    <x v="122"/>
    <d v="2011-12-12T00:00:00"/>
    <s v="Yes"/>
  </r>
  <r>
    <x v="8"/>
    <s v="CF00"/>
    <s v="JRNL00171749"/>
    <s v="CF00-00000-25DP-2822"/>
    <x v="0"/>
    <s v="00000"/>
    <x v="0"/>
    <s v="2822"/>
    <s v=""/>
    <n v="-2873"/>
    <x v="140"/>
    <s v=""/>
    <s v=""/>
    <s v="JRNL00171749"/>
    <x v="123"/>
    <d v="2012-01-30T00:00:00"/>
    <s v="Yes"/>
  </r>
  <r>
    <x v="8"/>
    <s v="CF00"/>
    <s v="JRNL00171749"/>
    <s v="CF00-00000-25MR-2831"/>
    <x v="0"/>
    <s v="00000"/>
    <x v="21"/>
    <s v="2831"/>
    <s v=""/>
    <n v="-46290"/>
    <x v="187"/>
    <s v=""/>
    <s v=""/>
    <s v="JRNL00171749"/>
    <x v="123"/>
    <d v="2012-01-30T00:00:00"/>
    <s v="Yes"/>
  </r>
  <r>
    <x v="8"/>
    <s v="CF00"/>
    <s v="JRNL00171749"/>
    <s v="CF00-00000-25DP-2822"/>
    <x v="0"/>
    <s v="00000"/>
    <x v="0"/>
    <s v="2822"/>
    <s v=""/>
    <n v="-994277"/>
    <x v="139"/>
    <s v=""/>
    <s v=""/>
    <s v="JRNL00171749"/>
    <x v="123"/>
    <d v="2012-01-30T00:00:00"/>
    <s v="Yes"/>
  </r>
  <r>
    <x v="10"/>
    <s v="CU00"/>
    <s v="JRNL00174453"/>
    <s v="CF00-00000-252L-2832"/>
    <x v="0"/>
    <s v="00000"/>
    <x v="22"/>
    <s v="2832"/>
    <s v=""/>
    <n v="-442323"/>
    <x v="200"/>
    <s v=""/>
    <s v=""/>
    <s v="JRNL00174453"/>
    <x v="123"/>
    <d v="2012-02-03T00:00:00"/>
    <s v="Yes"/>
  </r>
  <r>
    <x v="8"/>
    <s v="CF00"/>
    <s v="JRNL00171749"/>
    <s v="CF00-00000-25ID-2831"/>
    <x v="0"/>
    <s v="00000"/>
    <x v="19"/>
    <s v="2831"/>
    <s v=""/>
    <n v="-2586"/>
    <x v="163"/>
    <s v=""/>
    <s v=""/>
    <s v="JRNL00171749"/>
    <x v="123"/>
    <d v="2012-01-30T00:00:00"/>
    <s v="Yes"/>
  </r>
  <r>
    <x v="8"/>
    <s v="CF00"/>
    <s v="JRNL00171749"/>
    <s v="CF00-00000-25BD-2831"/>
    <x v="0"/>
    <s v="00000"/>
    <x v="7"/>
    <s v="2831"/>
    <s v=""/>
    <n v="37842"/>
    <x v="142"/>
    <s v=""/>
    <s v=""/>
    <s v="JRNL00171749"/>
    <x v="123"/>
    <d v="2012-01-30T00:00:00"/>
    <s v="Yes"/>
  </r>
  <r>
    <x v="8"/>
    <s v="CF00"/>
    <s v="JRNL00171741"/>
    <s v="CF00-00000-25SD-2832"/>
    <x v="0"/>
    <s v="00000"/>
    <x v="20"/>
    <s v="2832"/>
    <s v=""/>
    <n v="39764"/>
    <x v="201"/>
    <s v=""/>
    <s v=""/>
    <s v="JRNL00171741"/>
    <x v="123"/>
    <d v="2012-01-30T00:00:00"/>
    <s v="Yes"/>
  </r>
  <r>
    <x v="8"/>
    <s v="CF00"/>
    <s v="JRNL00171749"/>
    <s v="CF00-00000-25EN-2832"/>
    <x v="0"/>
    <s v="00000"/>
    <x v="8"/>
    <s v="2832"/>
    <s v=""/>
    <n v="51723"/>
    <x v="158"/>
    <s v=""/>
    <s v=""/>
    <s v="JRNL00171749"/>
    <x v="123"/>
    <d v="2012-01-30T00:00:00"/>
    <s v="Yes"/>
  </r>
  <r>
    <x v="8"/>
    <s v="CF00"/>
    <s v="JRNL00171749"/>
    <s v="CF00-00000-25PN-2832"/>
    <x v="0"/>
    <s v="00000"/>
    <x v="4"/>
    <s v="2832"/>
    <s v=""/>
    <n v="15378"/>
    <x v="184"/>
    <s v=""/>
    <s v=""/>
    <s v="JRNL00171749"/>
    <x v="123"/>
    <d v="2012-01-30T00:00:00"/>
    <s v="Yes"/>
  </r>
  <r>
    <x v="6"/>
    <s v="CF00"/>
    <s v="JRNL00165449"/>
    <s v="CF00-00000-25IT-2550"/>
    <x v="0"/>
    <s v="00000"/>
    <x v="11"/>
    <s v="2550"/>
    <s v=""/>
    <n v="1627"/>
    <x v="43"/>
    <s v=""/>
    <s v=""/>
    <s v="JRNL00165449"/>
    <x v="123"/>
    <d v="2011-12-28T00:00:00"/>
    <s v="Yes"/>
  </r>
  <r>
    <x v="8"/>
    <s v="CF00"/>
    <s v="JRNL00168877"/>
    <s v="CF00-00000-25DP-2822"/>
    <x v="0"/>
    <s v="00000"/>
    <x v="0"/>
    <s v="2822"/>
    <s v=""/>
    <n v="282000"/>
    <x v="202"/>
    <s v=""/>
    <s v=""/>
    <s v="JRNL00168877"/>
    <x v="123"/>
    <d v="2012-01-18T00:00:00"/>
    <s v="Yes"/>
  </r>
  <r>
    <x v="8"/>
    <s v="CF00"/>
    <s v="JRNL00168877"/>
    <s v="CF00-00000-25MR-2831"/>
    <x v="0"/>
    <s v="00000"/>
    <x v="21"/>
    <s v="2831"/>
    <s v=""/>
    <n v="72000"/>
    <x v="203"/>
    <s v=""/>
    <s v=""/>
    <s v="JRNL00168877"/>
    <x v="123"/>
    <d v="2012-01-18T00:00:00"/>
    <s v="Yes"/>
  </r>
  <r>
    <x v="8"/>
    <s v="CF00"/>
    <s v="JRNL00168877"/>
    <s v="CF00-00000-25DP-2829"/>
    <x v="0"/>
    <s v="00000"/>
    <x v="0"/>
    <s v="2829"/>
    <s v=""/>
    <n v="513000"/>
    <x v="203"/>
    <s v=""/>
    <s v=""/>
    <s v="JRNL00168877"/>
    <x v="123"/>
    <d v="2012-01-18T00:00:00"/>
    <s v="Yes"/>
  </r>
  <r>
    <x v="8"/>
    <s v="CF00"/>
    <s v="JRNL00168877"/>
    <s v="CF00-00000-25SD-2832"/>
    <x v="0"/>
    <s v="00000"/>
    <x v="20"/>
    <s v="2832"/>
    <s v=""/>
    <n v="34045"/>
    <x v="203"/>
    <s v=""/>
    <s v=""/>
    <s v="JRNL00168877"/>
    <x v="123"/>
    <d v="2012-01-18T00:00:00"/>
    <s v="Yes"/>
  </r>
  <r>
    <x v="8"/>
    <s v="CF00"/>
    <s v="JRNL00171749"/>
    <s v="CF00-00000-25IA-2832"/>
    <x v="0"/>
    <s v="00000"/>
    <x v="6"/>
    <s v="2832"/>
    <s v=""/>
    <n v="-70"/>
    <x v="143"/>
    <s v=""/>
    <s v=""/>
    <s v="JRNL00171749"/>
    <x v="123"/>
    <d v="2012-01-30T00:00:00"/>
    <s v="Yes"/>
  </r>
  <r>
    <x v="8"/>
    <s v="CF00"/>
    <s v="JRNL00171749"/>
    <s v="CF00-00000-25RC-2832"/>
    <x v="0"/>
    <s v="00000"/>
    <x v="14"/>
    <s v="2832"/>
    <s v=""/>
    <n v="26520"/>
    <x v="167"/>
    <s v=""/>
    <s v=""/>
    <s v="JRNL00171749"/>
    <x v="123"/>
    <d v="2012-01-30T00:00:00"/>
    <s v="Yes"/>
  </r>
  <r>
    <x v="8"/>
    <s v="CF00"/>
    <s v="JRNL00171749"/>
    <s v="CF00-00000-25FR-2831"/>
    <x v="0"/>
    <s v="00000"/>
    <x v="10"/>
    <s v="2831"/>
    <s v=""/>
    <n v="-4862"/>
    <x v="146"/>
    <s v=""/>
    <s v=""/>
    <s v="JRNL00171749"/>
    <x v="123"/>
    <d v="2012-01-30T00:00:00"/>
    <s v="Yes"/>
  </r>
  <r>
    <x v="8"/>
    <s v="CF00"/>
    <s v="JRNL00171749"/>
    <s v="CF00-00000-25CN-2831"/>
    <x v="0"/>
    <s v="00000"/>
    <x v="2"/>
    <s v="2831"/>
    <s v=""/>
    <n v="-56648"/>
    <x v="141"/>
    <s v=""/>
    <s v=""/>
    <s v="JRNL00171749"/>
    <x v="123"/>
    <d v="2012-01-30T00:00:00"/>
    <s v="Yes"/>
  </r>
  <r>
    <x v="8"/>
    <s v="CF00"/>
    <s v="JRNL00171749"/>
    <s v="CF00-00000-25SI-2832"/>
    <x v="0"/>
    <s v="00000"/>
    <x v="13"/>
    <s v="2832"/>
    <s v=""/>
    <n v="10836"/>
    <x v="148"/>
    <s v=""/>
    <s v=""/>
    <s v="JRNL00171749"/>
    <x v="123"/>
    <d v="2012-01-30T00:00:00"/>
    <s v="Yes"/>
  </r>
  <r>
    <x v="8"/>
    <s v="CF00"/>
    <s v="JRNL00171749"/>
    <s v="CF00-00000-25DP-2822"/>
    <x v="0"/>
    <s v="00000"/>
    <x v="0"/>
    <s v="2822"/>
    <s v=""/>
    <n v="-14474"/>
    <x v="138"/>
    <s v=""/>
    <s v=""/>
    <s v="JRNL00171749"/>
    <x v="123"/>
    <d v="2012-01-30T00:00:00"/>
    <s v="Yes"/>
  </r>
  <r>
    <x v="8"/>
    <s v="CF00"/>
    <s v="JRNL00171749"/>
    <s v="CF00-00000-25SI-2831"/>
    <x v="0"/>
    <s v="00000"/>
    <x v="13"/>
    <s v="2831"/>
    <s v=""/>
    <n v="-6373"/>
    <x v="147"/>
    <s v=""/>
    <s v=""/>
    <s v="JRNL00171749"/>
    <x v="123"/>
    <d v="2012-01-30T00:00:00"/>
    <s v="Yes"/>
  </r>
  <r>
    <x v="9"/>
    <s v="CF00"/>
    <s v="JRNL00165582"/>
    <s v="CF00-00000-25DP-2822"/>
    <x v="0"/>
    <s v="00000"/>
    <x v="0"/>
    <s v="2822"/>
    <s v=""/>
    <n v="-44231"/>
    <x v="204"/>
    <s v=""/>
    <s v=""/>
    <s v="JRNL00165582"/>
    <x v="123"/>
    <d v="2012-01-30T00:00:00"/>
    <s v="Yes"/>
  </r>
  <r>
    <x v="8"/>
    <s v="CF00"/>
    <s v="JRNL00171749"/>
    <s v="CF00-00000-25PG-2831"/>
    <x v="0"/>
    <s v="00000"/>
    <x v="3"/>
    <s v="2831"/>
    <s v=""/>
    <n v="1"/>
    <x v="165"/>
    <s v=""/>
    <s v=""/>
    <s v="JRNL00171749"/>
    <x v="123"/>
    <d v="2012-01-30T00:00:00"/>
    <s v="Yes"/>
  </r>
  <r>
    <x v="10"/>
    <s v="CU00"/>
    <s v="JRNL00165143"/>
    <s v="CF00-00000-252L-2832"/>
    <x v="0"/>
    <s v="00000"/>
    <x v="22"/>
    <s v="2832"/>
    <s v=""/>
    <n v="479102"/>
    <x v="191"/>
    <s v=""/>
    <s v=""/>
    <s v="JRNL00165142"/>
    <x v="123"/>
    <d v="2012-01-11T00:00:00"/>
    <s v="Yes"/>
  </r>
  <r>
    <x v="6"/>
    <s v="CF00"/>
    <s v="JRNL00174936"/>
    <s v="CF00-00000-25IT-2550"/>
    <x v="0"/>
    <s v="00000"/>
    <x v="11"/>
    <s v="2550"/>
    <s v=""/>
    <n v="1627"/>
    <x v="43"/>
    <s v=""/>
    <s v=""/>
    <s v="JRNL00174936"/>
    <x v="124"/>
    <d v="2012-02-17T00:00:00"/>
    <s v="Yes"/>
  </r>
  <r>
    <x v="6"/>
    <s v="CF00"/>
    <s v="JRNL00179847"/>
    <s v="CF00-00000-25IT-2550"/>
    <x v="0"/>
    <s v="00000"/>
    <x v="11"/>
    <s v="2550"/>
    <s v=""/>
    <n v="1627"/>
    <x v="43"/>
    <s v=""/>
    <s v=""/>
    <s v="JRNL00179847"/>
    <x v="125"/>
    <d v="2012-03-08T00:00:00"/>
    <s v="Yes"/>
  </r>
  <r>
    <x v="8"/>
    <s v="CF00"/>
    <s v="JRNL00185980"/>
    <s v="CF00-00000-25SD-2832"/>
    <x v="0"/>
    <s v="00000"/>
    <x v="20"/>
    <s v="2832"/>
    <s v=""/>
    <n v="-7813"/>
    <x v="205"/>
    <s v=""/>
    <s v=""/>
    <s v="JRNL00185980"/>
    <x v="126"/>
    <d v="2012-04-12T00:00:00"/>
    <s v="Yes"/>
  </r>
  <r>
    <x v="6"/>
    <s v="CF00"/>
    <s v="JRNL00183740"/>
    <s v="CF00-00000-25IT-2550"/>
    <x v="0"/>
    <s v="00000"/>
    <x v="11"/>
    <s v="2550"/>
    <s v=""/>
    <n v="1627"/>
    <x v="43"/>
    <s v=""/>
    <s v=""/>
    <s v="JRNL00183740"/>
    <x v="126"/>
    <d v="2012-04-03T00:00:00"/>
    <s v="Yes"/>
  </r>
  <r>
    <x v="8"/>
    <s v="CU00"/>
    <s v="JRNL00185999"/>
    <s v="CF00-00000-25DP-2822"/>
    <x v="0"/>
    <s v="00000"/>
    <x v="0"/>
    <s v="2822"/>
    <s v=""/>
    <n v="-54000"/>
    <x v="206"/>
    <s v=""/>
    <s v=""/>
    <s v="JRNL00185999"/>
    <x v="126"/>
    <d v="2012-04-12T00:00:00"/>
    <s v="Yes"/>
  </r>
  <r>
    <x v="8"/>
    <s v="CF00"/>
    <s v="JRNL00190453"/>
    <s v="CF00-00000-25SD-2832"/>
    <x v="0"/>
    <s v="00000"/>
    <x v="20"/>
    <s v="2832"/>
    <s v=""/>
    <n v="-2604.33"/>
    <x v="189"/>
    <s v=""/>
    <s v=""/>
    <s v="JRNL00190453"/>
    <x v="127"/>
    <d v="2012-05-10T00:00:00"/>
    <s v="Yes"/>
  </r>
  <r>
    <x v="6"/>
    <s v="CF00"/>
    <s v="JRNL00189086"/>
    <s v="CF00-00000-25IT-2550"/>
    <x v="0"/>
    <s v="00000"/>
    <x v="11"/>
    <s v="2550"/>
    <s v=""/>
    <n v="1627"/>
    <x v="43"/>
    <s v=""/>
    <s v=""/>
    <s v="JRNL00189086"/>
    <x v="127"/>
    <d v="2012-05-03T00:00:00"/>
    <s v="Yes"/>
  </r>
  <r>
    <x v="8"/>
    <s v="CF00"/>
    <s v="JRNL00195496"/>
    <s v="CF00-00000-25SD-2832"/>
    <x v="0"/>
    <s v="00000"/>
    <x v="20"/>
    <s v="2832"/>
    <s v=""/>
    <n v="-2604.33"/>
    <x v="189"/>
    <s v=""/>
    <s v=""/>
    <s v="JRNL00195496"/>
    <x v="128"/>
    <d v="2012-06-13T00:00:00"/>
    <s v="Yes"/>
  </r>
  <r>
    <x v="6"/>
    <s v="CF00"/>
    <s v="JRNL00194278"/>
    <s v="CF00-00000-25IT-2550"/>
    <x v="0"/>
    <s v="00000"/>
    <x v="11"/>
    <s v="2550"/>
    <s v=""/>
    <n v="1627"/>
    <x v="43"/>
    <s v=""/>
    <s v=""/>
    <s v="JRNL00194278"/>
    <x v="128"/>
    <d v="2012-06-06T00:00:00"/>
    <s v="Yes"/>
  </r>
  <r>
    <x v="8"/>
    <s v="CF00"/>
    <s v="JRNL00200391"/>
    <s v="CF00-00000-25SD-2832"/>
    <x v="0"/>
    <s v="00000"/>
    <x v="20"/>
    <s v="2832"/>
    <s v=""/>
    <n v="2604.33"/>
    <x v="207"/>
    <s v=""/>
    <s v=""/>
    <s v="JRNL00200391"/>
    <x v="129"/>
    <d v="2012-07-11T00:00:00"/>
    <s v="Yes"/>
  </r>
  <r>
    <x v="8"/>
    <s v="CF00"/>
    <s v="JRNL00199110"/>
    <s v="CF00-00000-25SD-2832"/>
    <x v="0"/>
    <s v="00000"/>
    <x v="20"/>
    <s v="2832"/>
    <s v=""/>
    <n v="-12811"/>
    <x v="208"/>
    <s v=""/>
    <s v=""/>
    <s v="JRNL00199110"/>
    <x v="129"/>
    <d v="2012-07-11T00:00:00"/>
    <s v="Yes"/>
  </r>
  <r>
    <x v="6"/>
    <s v="CF00"/>
    <s v="JRNL00198782"/>
    <s v="CF00-00000-25IT-2550"/>
    <x v="0"/>
    <s v="00000"/>
    <x v="11"/>
    <s v="2550"/>
    <s v=""/>
    <n v="1627"/>
    <x v="43"/>
    <s v=""/>
    <s v=""/>
    <s v="JRNL00198782"/>
    <x v="129"/>
    <d v="2012-07-03T00:00:00"/>
    <s v="Yes"/>
  </r>
  <r>
    <x v="8"/>
    <s v="CU00"/>
    <s v="JRNL00199030"/>
    <s v="CF00-00000-25DP-2822"/>
    <x v="0"/>
    <s v="00000"/>
    <x v="0"/>
    <s v="2822"/>
    <s v=""/>
    <n v="54000"/>
    <x v="209"/>
    <s v=""/>
    <s v=""/>
    <s v="JRNL00199030"/>
    <x v="129"/>
    <d v="2012-07-05T00:00:00"/>
    <s v="Yes"/>
  </r>
  <r>
    <x v="8"/>
    <s v="CF00"/>
    <s v="JRNL00199074"/>
    <s v="CF00-00000-25SD-2832"/>
    <x v="0"/>
    <s v="00000"/>
    <x v="20"/>
    <s v="2832"/>
    <s v=""/>
    <n v="7813"/>
    <x v="210"/>
    <s v=""/>
    <s v=""/>
    <s v="JRNL00199074"/>
    <x v="129"/>
    <d v="2012-07-11T00:00:00"/>
    <s v="Yes"/>
  </r>
  <r>
    <x v="8"/>
    <s v="CF00"/>
    <s v="JRNL00200392"/>
    <s v="CF00-00000-25SD-2832"/>
    <x v="0"/>
    <s v="00000"/>
    <x v="20"/>
    <s v="2832"/>
    <s v=""/>
    <n v="2604.33"/>
    <x v="211"/>
    <s v=""/>
    <s v=""/>
    <s v="JRNL00200392"/>
    <x v="129"/>
    <d v="2012-07-11T00:00:00"/>
    <s v="Yes"/>
  </r>
  <r>
    <x v="8"/>
    <s v="CU00"/>
    <s v="JRNL00199099"/>
    <s v="CF00-00000-25DP-2822"/>
    <x v="0"/>
    <s v="00000"/>
    <x v="0"/>
    <s v="2822"/>
    <s v=""/>
    <n v="-144000"/>
    <x v="206"/>
    <s v=""/>
    <s v=""/>
    <s v="JRNL00199099"/>
    <x v="129"/>
    <d v="2012-07-05T00:00:00"/>
    <s v="Yes"/>
  </r>
  <r>
    <x v="6"/>
    <s v="CF00"/>
    <s v="JRNL00204322"/>
    <s v="CF00-00000-25IT-2550"/>
    <x v="0"/>
    <s v="00000"/>
    <x v="11"/>
    <s v="2550"/>
    <s v=""/>
    <n v="1627"/>
    <x v="43"/>
    <s v=""/>
    <s v=""/>
    <s v="JRNL00204322"/>
    <x v="130"/>
    <d v="2012-08-02T00:00:00"/>
    <s v="Yes"/>
  </r>
  <r>
    <x v="6"/>
    <s v="CF00"/>
    <s v="JRNL00210524"/>
    <s v="CF00-00000-25IT-2550"/>
    <x v="0"/>
    <s v="00000"/>
    <x v="11"/>
    <s v="2550"/>
    <s v=""/>
    <n v="1627"/>
    <x v="43"/>
    <s v=""/>
    <s v=""/>
    <s v="JRNL00210524"/>
    <x v="131"/>
    <d v="2012-09-05T00:00:00"/>
    <s v="Yes"/>
  </r>
  <r>
    <x v="8"/>
    <s v="CF00"/>
    <s v="JRNL00217537"/>
    <s v="CF00-00000-25SD-2832"/>
    <x v="0"/>
    <s v="00000"/>
    <x v="20"/>
    <s v="2832"/>
    <s v=""/>
    <n v="-14993"/>
    <x v="212"/>
    <s v=""/>
    <s v=""/>
    <s v="JRNL00217537"/>
    <x v="132"/>
    <d v="2012-10-08T00:00:00"/>
    <s v="Yes"/>
  </r>
  <r>
    <x v="6"/>
    <s v="CF00"/>
    <s v="JRNL00215608"/>
    <s v="CF00-00000-25IT-2550"/>
    <x v="0"/>
    <s v="00000"/>
    <x v="11"/>
    <s v="2550"/>
    <s v=""/>
    <n v="1627"/>
    <x v="43"/>
    <s v=""/>
    <s v=""/>
    <s v="JRNL00215608"/>
    <x v="132"/>
    <d v="2012-10-05T00:00:00"/>
    <s v="Yes"/>
  </r>
  <r>
    <x v="8"/>
    <s v="CU00"/>
    <s v="JRNL00217534"/>
    <s v="CF00-00000-25DP-2822"/>
    <x v="0"/>
    <s v="00000"/>
    <x v="0"/>
    <s v="2822"/>
    <s v=""/>
    <n v="-371000"/>
    <x v="213"/>
    <s v=""/>
    <s v=""/>
    <s v="JRNL00217534"/>
    <x v="132"/>
    <d v="2012-10-08T00:00:00"/>
    <s v="Yes"/>
  </r>
  <r>
    <x v="8"/>
    <s v="CU00"/>
    <s v="JRNL00217533"/>
    <s v="CF00-00000-25DP-2822"/>
    <x v="0"/>
    <s v="00000"/>
    <x v="0"/>
    <s v="2822"/>
    <s v=""/>
    <n v="144000"/>
    <x v="214"/>
    <s v=""/>
    <s v=""/>
    <s v="JRNL00217533"/>
    <x v="132"/>
    <d v="2012-10-08T00:00:00"/>
    <s v="Yes"/>
  </r>
  <r>
    <x v="8"/>
    <s v="CF00"/>
    <s v="JRNL00217535"/>
    <s v="CF00-00000-25SD-2832"/>
    <x v="0"/>
    <s v="00000"/>
    <x v="20"/>
    <s v="2832"/>
    <s v=""/>
    <n v="12811"/>
    <x v="215"/>
    <s v=""/>
    <s v=""/>
    <s v="JRNL00217535"/>
    <x v="132"/>
    <d v="2012-10-08T00:00:00"/>
    <s v="Yes"/>
  </r>
  <r>
    <x v="6"/>
    <s v="CF00"/>
    <s v="JRNL00221081"/>
    <s v="CF00-00000-25IT-2550"/>
    <x v="0"/>
    <s v="00000"/>
    <x v="11"/>
    <s v="2550"/>
    <s v=""/>
    <n v="1627"/>
    <x v="43"/>
    <s v=""/>
    <s v=""/>
    <s v="JRNL00221081"/>
    <x v="133"/>
    <d v="2012-11-02T00:00:00"/>
    <s v="Yes"/>
  </r>
  <r>
    <x v="9"/>
    <s v="CF00"/>
    <s v="JRNL00226085"/>
    <s v="CF00-00000-25BD-2831"/>
    <x v="0"/>
    <s v="00000"/>
    <x v="7"/>
    <s v="2831"/>
    <s v=""/>
    <n v="116"/>
    <x v="216"/>
    <s v=""/>
    <s v=""/>
    <s v="JRNL00226085"/>
    <x v="134"/>
    <d v="2012-12-11T00:00:00"/>
    <s v="Yes"/>
  </r>
  <r>
    <x v="6"/>
    <s v="CF00"/>
    <s v="JRNL00226802"/>
    <s v="CF00-00000-25IT-2550"/>
    <x v="0"/>
    <s v="00000"/>
    <x v="11"/>
    <s v="2550"/>
    <s v=""/>
    <n v="1627"/>
    <x v="43"/>
    <s v=""/>
    <s v=""/>
    <s v="JRNL00226802"/>
    <x v="134"/>
    <d v="2012-12-11T00:00:00"/>
    <s v="Yes"/>
  </r>
  <r>
    <x v="8"/>
    <s v="CF00"/>
    <s v="JRNL00238924"/>
    <s v="CF00-00000-25SI-2831"/>
    <x v="0"/>
    <s v="00000"/>
    <x v="13"/>
    <s v="2831"/>
    <s v=""/>
    <n v="-832"/>
    <x v="147"/>
    <s v=""/>
    <s v=""/>
    <s v="JRNL00238924"/>
    <x v="135"/>
    <d v="2013-01-23T00:00:00"/>
    <s v="Yes"/>
  </r>
  <r>
    <x v="6"/>
    <s v="CF00"/>
    <s v="JRNL00235165"/>
    <s v="CF00-00000-25IT-2550"/>
    <x v="0"/>
    <s v="00000"/>
    <x v="11"/>
    <s v="2550"/>
    <s v=""/>
    <n v="1627"/>
    <x v="43"/>
    <s v=""/>
    <s v=""/>
    <s v="JRNL00235165"/>
    <x v="135"/>
    <d v="2013-01-18T00:00:00"/>
    <s v="Yes"/>
  </r>
  <r>
    <x v="8"/>
    <s v="CF00"/>
    <s v="JRNL00238924"/>
    <s v="CF00-00000-25DP-2822"/>
    <x v="0"/>
    <s v="00000"/>
    <x v="0"/>
    <s v="2822"/>
    <s v=""/>
    <n v="-61811"/>
    <x v="138"/>
    <s v=""/>
    <s v=""/>
    <s v="JRNL00238924"/>
    <x v="135"/>
    <d v="2013-01-23T00:00:00"/>
    <s v="Yes"/>
  </r>
  <r>
    <x v="8"/>
    <s v="CF00"/>
    <s v="JRNL00237498"/>
    <s v="CF00-00000-25DP-2822"/>
    <x v="0"/>
    <s v="00000"/>
    <x v="0"/>
    <s v="2822"/>
    <s v=""/>
    <n v="371000"/>
    <x v="217"/>
    <s v=""/>
    <s v=""/>
    <s v="JRNL00237498"/>
    <x v="135"/>
    <d v="2013-01-18T00:00:00"/>
    <s v="Yes"/>
  </r>
  <r>
    <x v="8"/>
    <s v="CF00"/>
    <s v="JRNL00237498"/>
    <s v="CF00-00000-25SD-2832"/>
    <x v="0"/>
    <s v="00000"/>
    <x v="20"/>
    <s v="2832"/>
    <s v=""/>
    <n v="14993"/>
    <x v="217"/>
    <s v=""/>
    <s v=""/>
    <s v="JRNL00237498"/>
    <x v="135"/>
    <d v="2013-01-18T00:00:00"/>
    <s v="Yes"/>
  </r>
  <r>
    <x v="8"/>
    <s v="CF00"/>
    <s v="JRNL00238924"/>
    <s v="CF00-00000-25ID-2831"/>
    <x v="0"/>
    <s v="00000"/>
    <x v="19"/>
    <s v="2831"/>
    <s v=""/>
    <n v="17213"/>
    <x v="163"/>
    <s v=""/>
    <s v=""/>
    <s v="JRNL00238924"/>
    <x v="135"/>
    <d v="2013-01-23T00:00:00"/>
    <s v="Yes"/>
  </r>
  <r>
    <x v="8"/>
    <s v="CF00"/>
    <s v="JRNL00238924"/>
    <s v="CF00-00000-25SI-2832"/>
    <x v="0"/>
    <s v="00000"/>
    <x v="13"/>
    <s v="2832"/>
    <s v=""/>
    <n v="7090"/>
    <x v="148"/>
    <s v=""/>
    <s v=""/>
    <s v="JRNL00238924"/>
    <x v="135"/>
    <d v="2013-01-23T00:00:00"/>
    <s v="Yes"/>
  </r>
  <r>
    <x v="8"/>
    <s v="CF00"/>
    <s v="JRNL00238924"/>
    <s v="CF00-00000-25MR-2831"/>
    <x v="0"/>
    <s v="00000"/>
    <x v="21"/>
    <s v="2831"/>
    <s v=""/>
    <n v="-50067"/>
    <x v="187"/>
    <s v=""/>
    <s v=""/>
    <s v="JRNL00238924"/>
    <x v="135"/>
    <d v="2013-01-23T00:00:00"/>
    <s v="Yes"/>
  </r>
  <r>
    <x v="8"/>
    <s v="CF00"/>
    <s v="JRNL00238924"/>
    <s v="CF00-00000-25AM-2832"/>
    <x v="0"/>
    <s v="00000"/>
    <x v="23"/>
    <s v="2832"/>
    <s v=""/>
    <n v="67198"/>
    <x v="218"/>
    <s v=""/>
    <s v=""/>
    <s v="JRNL00238924"/>
    <x v="135"/>
    <d v="2013-01-23T00:00:00"/>
    <s v="Yes"/>
  </r>
  <r>
    <x v="8"/>
    <s v="CF00"/>
    <s v="JRNL00238924"/>
    <s v="CF00-00000-25FR-2831"/>
    <x v="0"/>
    <s v="00000"/>
    <x v="10"/>
    <s v="2831"/>
    <s v=""/>
    <n v="-109433"/>
    <x v="146"/>
    <s v=""/>
    <s v=""/>
    <s v="JRNL00238924"/>
    <x v="135"/>
    <d v="2013-01-23T00:00:00"/>
    <s v="Yes"/>
  </r>
  <r>
    <x v="8"/>
    <s v="CF00"/>
    <s v="JRNL00238924"/>
    <s v="CF00-00000-25EN-2832"/>
    <x v="0"/>
    <s v="00000"/>
    <x v="8"/>
    <s v="2832"/>
    <s v=""/>
    <n v="61062"/>
    <x v="158"/>
    <s v=""/>
    <s v=""/>
    <s v="JRNL00238924"/>
    <x v="135"/>
    <d v="2013-01-23T00:00:00"/>
    <s v="Yes"/>
  </r>
  <r>
    <x v="8"/>
    <s v="CF00"/>
    <s v="JRNL00238924"/>
    <s v="CF00-00000-25CN-2831"/>
    <x v="0"/>
    <s v="00000"/>
    <x v="2"/>
    <s v="2831"/>
    <s v=""/>
    <n v="17605"/>
    <x v="141"/>
    <s v=""/>
    <s v=""/>
    <s v="JRNL00238924"/>
    <x v="135"/>
    <d v="2013-01-23T00:00:00"/>
    <s v="Yes"/>
  </r>
  <r>
    <x v="8"/>
    <s v="CF00"/>
    <s v="JRNL00238924"/>
    <s v="CF00-00000-25PG-2831"/>
    <x v="0"/>
    <s v="00000"/>
    <x v="3"/>
    <s v="2831"/>
    <s v=""/>
    <n v="-2"/>
    <x v="165"/>
    <s v=""/>
    <s v=""/>
    <s v="JRNL00238924"/>
    <x v="135"/>
    <d v="2013-01-23T00:00:00"/>
    <s v="Yes"/>
  </r>
  <r>
    <x v="8"/>
    <s v="CF00"/>
    <s v="JRNL00238924"/>
    <s v="CF00-00000-25IA-2832"/>
    <x v="0"/>
    <s v="00000"/>
    <x v="6"/>
    <s v="2832"/>
    <s v=""/>
    <n v="140"/>
    <x v="143"/>
    <s v=""/>
    <s v=""/>
    <s v="JRNL00238924"/>
    <x v="135"/>
    <d v="2013-01-23T00:00:00"/>
    <s v="Yes"/>
  </r>
  <r>
    <x v="8"/>
    <s v="CF00"/>
    <s v="JRNL00238924"/>
    <s v="CF00-00000-25BD-2831"/>
    <x v="0"/>
    <s v="00000"/>
    <x v="7"/>
    <s v="2831"/>
    <s v=""/>
    <n v="-45612"/>
    <x v="142"/>
    <s v=""/>
    <s v=""/>
    <s v="JRNL00238924"/>
    <x v="135"/>
    <d v="2013-01-23T00:00:00"/>
    <s v="Yes"/>
  </r>
  <r>
    <x v="8"/>
    <s v="CF00"/>
    <s v="JRNL00238924"/>
    <s v="CF00-00000-25GP-2821"/>
    <x v="0"/>
    <s v="00000"/>
    <x v="24"/>
    <s v="2821"/>
    <s v=""/>
    <n v="-5485"/>
    <x v="219"/>
    <s v=""/>
    <s v=""/>
    <s v="JRNL00238924"/>
    <x v="135"/>
    <d v="2013-01-23T00:00:00"/>
    <s v="Yes"/>
  </r>
  <r>
    <x v="8"/>
    <s v="CF00"/>
    <s v="JRNL00238924"/>
    <s v="CF00-00000-25DP-2822"/>
    <x v="0"/>
    <s v="00000"/>
    <x v="0"/>
    <s v="2822"/>
    <s v=""/>
    <n v="-733515"/>
    <x v="139"/>
    <s v=""/>
    <s v=""/>
    <s v="JRNL00238924"/>
    <x v="135"/>
    <d v="2013-01-23T00:00:00"/>
    <s v="Yes"/>
  </r>
  <r>
    <x v="8"/>
    <s v="CF00"/>
    <s v="JRNL00238924"/>
    <s v="CF00-00000-25RC-2832"/>
    <x v="0"/>
    <s v="00000"/>
    <x v="14"/>
    <s v="2832"/>
    <s v=""/>
    <n v="26519"/>
    <x v="167"/>
    <s v=""/>
    <s v=""/>
    <s v="JRNL00238924"/>
    <x v="135"/>
    <d v="2013-01-23T00:00:00"/>
    <s v="Yes"/>
  </r>
  <r>
    <x v="8"/>
    <s v="CF00"/>
    <s v="JRNL00238889"/>
    <s v="CF00-00000-25SD-2832"/>
    <x v="0"/>
    <s v="00000"/>
    <x v="20"/>
    <s v="2832"/>
    <s v=""/>
    <n v="13183"/>
    <x v="220"/>
    <s v=""/>
    <s v=""/>
    <s v="JRNL00238889"/>
    <x v="135"/>
    <d v="2013-01-23T00:00:00"/>
    <s v="Yes"/>
  </r>
  <r>
    <x v="8"/>
    <s v="CU00"/>
    <s v="JRNL00239832"/>
    <s v="CF00-00000-252L-2832"/>
    <x v="0"/>
    <s v="00000"/>
    <x v="22"/>
    <s v="2832"/>
    <s v=""/>
    <n v="442323"/>
    <x v="221"/>
    <s v=""/>
    <s v=""/>
    <s v="JRNL00239832"/>
    <x v="135"/>
    <d v="2013-01-29T00:00:00"/>
    <s v="Yes"/>
  </r>
  <r>
    <x v="10"/>
    <s v="CU00"/>
    <s v="JRNL00239055"/>
    <s v="CF00-00000-252L-2832"/>
    <x v="0"/>
    <s v="00000"/>
    <x v="22"/>
    <s v="2832"/>
    <s v=""/>
    <n v="442323"/>
    <x v="221"/>
    <s v=""/>
    <s v=""/>
    <s v="JRNL00239055"/>
    <x v="135"/>
    <d v="2013-01-26T00:00:00"/>
    <s v="Yes"/>
  </r>
  <r>
    <x v="10"/>
    <s v="CU00"/>
    <s v="JRNL00239831"/>
    <s v="CF00-00000-252L-2832"/>
    <x v="0"/>
    <s v="00000"/>
    <x v="22"/>
    <s v="2832"/>
    <s v=""/>
    <n v="-442323"/>
    <x v="221"/>
    <s v=""/>
    <s v=""/>
    <s v="JRNL00239055"/>
    <x v="135"/>
    <d v="2013-01-29T00:00:00"/>
    <s v="Yes"/>
  </r>
  <r>
    <x v="8"/>
    <s v="CF00"/>
    <s v="JRNL00238924"/>
    <s v="CF00-00000-25PN-2832"/>
    <x v="0"/>
    <s v="00000"/>
    <x v="4"/>
    <s v="2832"/>
    <s v=""/>
    <n v="8540"/>
    <x v="184"/>
    <s v=""/>
    <s v=""/>
    <s v="JRNL00238924"/>
    <x v="135"/>
    <d v="2013-01-23T00:00:00"/>
    <s v="Yes"/>
  </r>
  <r>
    <x v="8"/>
    <s v="CF00"/>
    <s v="JRNL00238924"/>
    <s v="CF00-00000-25PR-2832"/>
    <x v="0"/>
    <s v="00000"/>
    <x v="12"/>
    <s v="2832"/>
    <s v=""/>
    <n v="403"/>
    <x v="137"/>
    <s v=""/>
    <s v=""/>
    <s v="JRNL00238924"/>
    <x v="135"/>
    <d v="2013-01-23T00:00:00"/>
    <s v="Yes"/>
  </r>
  <r>
    <x v="8"/>
    <s v="CF00"/>
    <s v="JRNL00238924"/>
    <s v="CF00-00000-25DP-2822"/>
    <x v="0"/>
    <s v="00000"/>
    <x v="0"/>
    <s v="2822"/>
    <s v=""/>
    <n v="1080"/>
    <x v="222"/>
    <s v=""/>
    <s v=""/>
    <s v="JRNL00238924"/>
    <x v="135"/>
    <d v="2013-01-23T00:00:00"/>
    <s v="Yes"/>
  </r>
  <r>
    <x v="6"/>
    <s v="CF00"/>
    <s v="JRNL00241767"/>
    <s v="CF00-00000-25IT-2550"/>
    <x v="0"/>
    <s v="00000"/>
    <x v="11"/>
    <s v="2550"/>
    <s v=""/>
    <n v="1627"/>
    <x v="43"/>
    <s v=""/>
    <s v=""/>
    <s v="JRNL00241767"/>
    <x v="136"/>
    <d v="2013-02-18T00:00:00"/>
    <s v="Yes"/>
  </r>
  <r>
    <x v="6"/>
    <s v="CF00"/>
    <s v="JRNL00247180"/>
    <s v="CF00-00000-25IT-2550"/>
    <x v="0"/>
    <s v="00000"/>
    <x v="11"/>
    <s v="2550"/>
    <s v=""/>
    <n v="1627"/>
    <x v="43"/>
    <s v=""/>
    <s v=""/>
    <s v="JRNL00247180"/>
    <x v="137"/>
    <d v="2013-03-08T00:00:00"/>
    <s v="Yes"/>
  </r>
  <r>
    <x v="6"/>
    <s v="CF00"/>
    <s v="JRNL00251364"/>
    <s v="CF00-00000-25IT-2550"/>
    <x v="0"/>
    <s v="00000"/>
    <x v="11"/>
    <s v="2550"/>
    <s v=""/>
    <n v="1627"/>
    <x v="43"/>
    <s v=""/>
    <s v=""/>
    <s v="JRNL00251364"/>
    <x v="138"/>
    <d v="2013-04-02T00:00:00"/>
    <s v="Yes"/>
  </r>
  <r>
    <x v="8"/>
    <s v="CU00"/>
    <s v="JRNL00252233"/>
    <s v="CF00-00000-25DP-2822"/>
    <x v="0"/>
    <s v="00000"/>
    <x v="0"/>
    <s v="2822"/>
    <s v=""/>
    <n v="-168000"/>
    <x v="223"/>
    <s v=""/>
    <s v=""/>
    <s v="JRNL00252233"/>
    <x v="138"/>
    <d v="2013-04-04T00:00:00"/>
    <s v="Yes"/>
  </r>
  <r>
    <x v="8"/>
    <s v="CU00"/>
    <s v="JRNL00252232"/>
    <s v="CF00-00000-25SD-2832"/>
    <x v="0"/>
    <s v="00000"/>
    <x v="20"/>
    <s v="2832"/>
    <s v=""/>
    <n v="988"/>
    <x v="224"/>
    <s v=""/>
    <s v=""/>
    <s v="JRNL00252232"/>
    <x v="138"/>
    <d v="2013-04-04T00:00:00"/>
    <s v="Yes"/>
  </r>
  <r>
    <x v="6"/>
    <s v="CF00"/>
    <s v="JRNL00259192"/>
    <s v="CF00-00000-25IT-2550"/>
    <x v="0"/>
    <s v="00000"/>
    <x v="11"/>
    <s v="2550"/>
    <s v=""/>
    <n v="1627"/>
    <x v="43"/>
    <s v=""/>
    <s v=""/>
    <s v="JRNL00259192"/>
    <x v="139"/>
    <d v="2013-05-09T00:00:00"/>
    <s v="Yes"/>
  </r>
  <r>
    <x v="6"/>
    <s v="CF00"/>
    <s v="JRNL00263145"/>
    <s v="CF00-00000-25IT-2550"/>
    <x v="0"/>
    <s v="00000"/>
    <x v="11"/>
    <s v="2550"/>
    <s v=""/>
    <n v="1627"/>
    <x v="43"/>
    <s v=""/>
    <s v=""/>
    <s v="JRNL00263145"/>
    <x v="140"/>
    <d v="2013-06-05T00:00:00"/>
    <s v="Yes"/>
  </r>
  <r>
    <x v="6"/>
    <s v="CF00"/>
    <s v="JRNL00267557"/>
    <s v="CF00-00000-25IT-2550"/>
    <x v="0"/>
    <s v="00000"/>
    <x v="11"/>
    <s v="2550"/>
    <s v=""/>
    <n v="1627"/>
    <x v="43"/>
    <s v=""/>
    <s v=""/>
    <s v="JRNL00267557"/>
    <x v="141"/>
    <d v="2013-07-01T00:00:00"/>
    <s v="Yes"/>
  </r>
  <r>
    <x v="10"/>
    <s v="CU00"/>
    <s v="JRNL00269444"/>
    <s v="CF00-00000-25SD-2832"/>
    <x v="0"/>
    <s v="00000"/>
    <x v="20"/>
    <s v="2832"/>
    <s v=""/>
    <n v="-988"/>
    <x v="225"/>
    <s v=""/>
    <s v=""/>
    <s v="JRNL00252232"/>
    <x v="141"/>
    <d v="2013-07-09T00:00:00"/>
    <s v="Yes"/>
  </r>
  <r>
    <x v="8"/>
    <s v="CU00"/>
    <s v="JRNL00269445"/>
    <s v="CF00-00000-25SD-2832"/>
    <x v="0"/>
    <s v="00000"/>
    <x v="20"/>
    <s v="2832"/>
    <s v=""/>
    <n v="3142"/>
    <x v="226"/>
    <s v=""/>
    <s v=""/>
    <s v="JRNL00269445"/>
    <x v="141"/>
    <d v="2013-07-09T00:00:00"/>
    <s v="Yes"/>
  </r>
  <r>
    <x v="8"/>
    <s v="CU00"/>
    <s v="JRNL00269446"/>
    <s v="CF00-00000-25DP-2822"/>
    <x v="0"/>
    <s v="00000"/>
    <x v="0"/>
    <s v="2822"/>
    <s v=""/>
    <n v="-376000"/>
    <x v="227"/>
    <s v=""/>
    <s v=""/>
    <s v="JRNL00269446"/>
    <x v="141"/>
    <d v="2013-07-08T00:00:00"/>
    <s v="Yes"/>
  </r>
  <r>
    <x v="10"/>
    <s v="CU00"/>
    <s v="JRNL00269426"/>
    <s v="CF00-00000-25DP-2822"/>
    <x v="0"/>
    <s v="00000"/>
    <x v="0"/>
    <s v="2822"/>
    <s v=""/>
    <n v="168000"/>
    <x v="228"/>
    <s v=""/>
    <s v=""/>
    <s v="JRNL00252233"/>
    <x v="141"/>
    <d v="2013-07-08T00:00:00"/>
    <s v="Yes"/>
  </r>
  <r>
    <x v="6"/>
    <s v="CF00"/>
    <s v="JRNL00273009"/>
    <s v="CF00-00000-25IT-2550"/>
    <x v="0"/>
    <s v="00000"/>
    <x v="11"/>
    <s v="2550"/>
    <s v=""/>
    <n v="1627"/>
    <x v="43"/>
    <s v=""/>
    <s v=""/>
    <s v="JRNL00273009"/>
    <x v="142"/>
    <d v="2013-08-02T00:00:00"/>
    <s v="Yes"/>
  </r>
  <r>
    <x v="6"/>
    <s v="CF00"/>
    <s v="JRNL00277167"/>
    <s v="CF00-00000-25IT-2550"/>
    <x v="0"/>
    <s v="00000"/>
    <x v="11"/>
    <s v="2550"/>
    <s v=""/>
    <n v="1627"/>
    <x v="43"/>
    <s v=""/>
    <s v=""/>
    <s v="JRNL00277167"/>
    <x v="143"/>
    <d v="2013-09-05T00:00:00"/>
    <s v="Yes"/>
  </r>
  <r>
    <x v="8"/>
    <s v="CU00"/>
    <s v="JRNL00286255"/>
    <s v="CF00-00000-25DP-2822"/>
    <x v="0"/>
    <s v="00000"/>
    <x v="0"/>
    <s v="2822"/>
    <s v=""/>
    <n v="376000"/>
    <x v="229"/>
    <s v=""/>
    <s v=""/>
    <s v="JRNL00269446"/>
    <x v="144"/>
    <d v="2013-10-08T00:00:00"/>
    <s v="Yes"/>
  </r>
  <r>
    <x v="8"/>
    <s v="CU00"/>
    <s v="JRNL00286254"/>
    <s v="CF00-00000-25SD-2832"/>
    <x v="0"/>
    <s v="00000"/>
    <x v="20"/>
    <s v="2832"/>
    <s v=""/>
    <n v="-3142"/>
    <x v="230"/>
    <s v=""/>
    <s v=""/>
    <s v="JRNL00269445"/>
    <x v="144"/>
    <d v="2013-10-08T00:00:00"/>
    <s v="Yes"/>
  </r>
  <r>
    <x v="8"/>
    <s v="CU00"/>
    <s v="JRNL00286333"/>
    <s v="CF00-00000-25SD-2832"/>
    <x v="0"/>
    <s v="00000"/>
    <x v="20"/>
    <s v="2832"/>
    <s v=""/>
    <n v="4714"/>
    <x v="231"/>
    <s v=""/>
    <s v=""/>
    <s v="JRNL00286333"/>
    <x v="144"/>
    <d v="2013-10-08T00:00:00"/>
    <s v="Yes"/>
  </r>
  <r>
    <x v="6"/>
    <s v="CF00"/>
    <s v="JRNL00284516"/>
    <s v="CF00-00000-25IT-2550"/>
    <x v="0"/>
    <s v="00000"/>
    <x v="11"/>
    <s v="2550"/>
    <s v=""/>
    <n v="1627"/>
    <x v="43"/>
    <s v=""/>
    <s v=""/>
    <s v="JRNL00284516"/>
    <x v="144"/>
    <d v="2013-10-03T00:00:00"/>
    <s v="Yes"/>
  </r>
  <r>
    <x v="8"/>
    <s v="CU00"/>
    <s v="JRNL00286326"/>
    <s v="CF00-00000-25DP-2822"/>
    <x v="0"/>
    <s v="00000"/>
    <x v="0"/>
    <s v="2822"/>
    <s v=""/>
    <n v="-563000"/>
    <x v="232"/>
    <s v=""/>
    <s v=""/>
    <s v="JRNL00286326"/>
    <x v="144"/>
    <d v="2013-10-08T00:00:00"/>
    <s v="Yes"/>
  </r>
  <r>
    <x v="6"/>
    <s v="CF00"/>
    <s v="JRNL00289994"/>
    <s v="CF00-00000-25IT-2550"/>
    <x v="0"/>
    <s v="00000"/>
    <x v="11"/>
    <s v="2550"/>
    <s v=""/>
    <n v="1627"/>
    <x v="43"/>
    <s v=""/>
    <s v=""/>
    <s v="JRNL00289994"/>
    <x v="145"/>
    <d v="2013-11-13T00:00:00"/>
    <s v="Yes"/>
  </r>
  <r>
    <x v="6"/>
    <s v="CF00"/>
    <s v="JRNL00294911"/>
    <s v="CF00-00000-25IT-2550"/>
    <x v="0"/>
    <s v="00000"/>
    <x v="11"/>
    <s v="2550"/>
    <s v=""/>
    <n v="1627"/>
    <x v="43"/>
    <s v=""/>
    <s v=""/>
    <s v="JRNL00294911"/>
    <x v="146"/>
    <d v="2013-12-03T00:00:00"/>
    <s v="Yes"/>
  </r>
  <r>
    <x v="8"/>
    <s v="CF00"/>
    <s v="JRNL00306075"/>
    <s v="CF00-00000-25SI-2831"/>
    <x v="0"/>
    <s v="00000"/>
    <x v="13"/>
    <s v="2831"/>
    <s v=""/>
    <n v="5555"/>
    <x v="147"/>
    <s v=""/>
    <s v=""/>
    <s v="JRNL00306075"/>
    <x v="147"/>
    <d v="2014-01-24T00:00:00"/>
    <s v="Yes"/>
  </r>
  <r>
    <x v="8"/>
    <s v="CF00"/>
    <s v="JRNL00306075"/>
    <s v="CF00-00000-25ID-2831"/>
    <x v="0"/>
    <s v="00000"/>
    <x v="19"/>
    <s v="2831"/>
    <s v=""/>
    <n v="1434"/>
    <x v="163"/>
    <s v=""/>
    <s v=""/>
    <s v="JRNL00306075"/>
    <x v="147"/>
    <d v="2014-01-24T00:00:00"/>
    <s v="Yes"/>
  </r>
  <r>
    <x v="6"/>
    <s v="CF00"/>
    <s v="JRNL00301062"/>
    <s v="CF00-00000-25IT-2550"/>
    <x v="0"/>
    <s v="00000"/>
    <x v="11"/>
    <s v="2550"/>
    <s v=""/>
    <n v="1627"/>
    <x v="43"/>
    <s v=""/>
    <s v=""/>
    <s v="JRNL00301062"/>
    <x v="147"/>
    <d v="2014-01-11T00:00:00"/>
    <s v="Yes"/>
  </r>
  <r>
    <x v="8"/>
    <s v="CF00"/>
    <s v="JRNL00306075"/>
    <s v="CF00-00000-25CN-2831"/>
    <x v="0"/>
    <s v="00000"/>
    <x v="2"/>
    <s v="2831"/>
    <s v=""/>
    <n v="-50987"/>
    <x v="141"/>
    <s v=""/>
    <s v=""/>
    <s v="JRNL00306075"/>
    <x v="147"/>
    <d v="2014-01-24T00:00:00"/>
    <s v="Yes"/>
  </r>
  <r>
    <x v="8"/>
    <s v="CF00"/>
    <s v="JRNL00306075"/>
    <s v="CF00-00000-25AM-2832"/>
    <x v="0"/>
    <s v="00000"/>
    <x v="23"/>
    <s v="2832"/>
    <s v=""/>
    <n v="79211"/>
    <x v="218"/>
    <s v=""/>
    <s v=""/>
    <s v="JRNL00306075"/>
    <x v="147"/>
    <d v="2014-01-24T00:00:00"/>
    <s v="Yes"/>
  </r>
  <r>
    <x v="10"/>
    <s v="CU00"/>
    <s v="JRNL00304565"/>
    <s v="CF00-00000-25SD-2832"/>
    <x v="0"/>
    <s v="00000"/>
    <x v="20"/>
    <s v="2832"/>
    <s v=""/>
    <n v="-4714"/>
    <x v="231"/>
    <s v=""/>
    <s v=""/>
    <s v="JRNL00286333"/>
    <x v="147"/>
    <d v="2014-01-15T00:00:00"/>
    <s v="Yes"/>
  </r>
  <r>
    <x v="8"/>
    <s v="CF00"/>
    <s v="JRNL00306075"/>
    <s v="CF00-00000-25RC-2832"/>
    <x v="0"/>
    <s v="00000"/>
    <x v="14"/>
    <s v="2832"/>
    <s v=""/>
    <n v="26523"/>
    <x v="167"/>
    <s v=""/>
    <s v=""/>
    <s v="JRNL00306075"/>
    <x v="147"/>
    <d v="2014-01-24T00:00:00"/>
    <s v="Yes"/>
  </r>
  <r>
    <x v="8"/>
    <s v="CF00"/>
    <s v="JRNL00306075"/>
    <s v="CF00-00000-25BN-2831"/>
    <x v="0"/>
    <s v="00000"/>
    <x v="16"/>
    <s v="2831"/>
    <s v=""/>
    <n v="38431"/>
    <x v="233"/>
    <s v=""/>
    <s v=""/>
    <s v="JRNL00306075"/>
    <x v="147"/>
    <d v="2014-01-24T00:00:00"/>
    <s v="Yes"/>
  </r>
  <r>
    <x v="8"/>
    <s v="CF00"/>
    <s v="JRNL00306075"/>
    <s v="CF00-00000-25PR-2832"/>
    <x v="0"/>
    <s v="00000"/>
    <x v="12"/>
    <s v="2832"/>
    <s v=""/>
    <n v="-949"/>
    <x v="137"/>
    <s v=""/>
    <s v=""/>
    <s v="JRNL00306075"/>
    <x v="147"/>
    <d v="2014-01-24T00:00:00"/>
    <s v="Yes"/>
  </r>
  <r>
    <x v="8"/>
    <s v="CF00"/>
    <s v="JRNL00306075"/>
    <s v="CF00-00000-25FR-2831"/>
    <x v="0"/>
    <s v="00000"/>
    <x v="10"/>
    <s v="2831"/>
    <s v=""/>
    <n v="133184"/>
    <x v="146"/>
    <s v=""/>
    <s v=""/>
    <s v="JRNL00306075"/>
    <x v="147"/>
    <d v="2014-01-24T00:00:00"/>
    <s v="Yes"/>
  </r>
  <r>
    <x v="8"/>
    <s v="CF00"/>
    <s v="JRNL00306075"/>
    <s v="CF00-00000-25PN-2832"/>
    <x v="0"/>
    <s v="00000"/>
    <x v="4"/>
    <s v="2832"/>
    <s v=""/>
    <n v="7595"/>
    <x v="184"/>
    <s v=""/>
    <s v=""/>
    <s v="JRNL00306075"/>
    <x v="147"/>
    <d v="2014-01-24T00:00:00"/>
    <s v="Yes"/>
  </r>
  <r>
    <x v="8"/>
    <s v="CF00"/>
    <s v="JRNL00306075"/>
    <s v="CF00-00000-25DP-2822"/>
    <x v="0"/>
    <s v="00000"/>
    <x v="0"/>
    <s v="2822"/>
    <s v=""/>
    <n v="-1210839"/>
    <x v="139"/>
    <s v=""/>
    <s v=""/>
    <s v="JRNL00306075"/>
    <x v="147"/>
    <d v="2014-01-24T00:00:00"/>
    <s v="Yes"/>
  </r>
  <r>
    <x v="8"/>
    <s v="CF00"/>
    <s v="JRNL00306075"/>
    <s v="CF00-00000-25DP-2822"/>
    <x v="0"/>
    <s v="00000"/>
    <x v="0"/>
    <s v="2822"/>
    <s v=""/>
    <n v="-82124"/>
    <x v="138"/>
    <s v=""/>
    <s v=""/>
    <s v="JRNL00306075"/>
    <x v="147"/>
    <d v="2014-01-24T00:00:00"/>
    <s v="Yes"/>
  </r>
  <r>
    <x v="8"/>
    <s v="CF00"/>
    <s v="JRNL00306075"/>
    <s v="CF00-00000-25BD-2831"/>
    <x v="0"/>
    <s v="00000"/>
    <x v="7"/>
    <s v="2831"/>
    <s v=""/>
    <n v="14968"/>
    <x v="142"/>
    <s v=""/>
    <s v=""/>
    <s v="JRNL00306075"/>
    <x v="147"/>
    <d v="2014-01-24T00:00:00"/>
    <s v="Yes"/>
  </r>
  <r>
    <x v="8"/>
    <s v="CF00"/>
    <s v="JRNL00306075"/>
    <s v="CF00-00000-25DP-2822"/>
    <x v="0"/>
    <s v="00000"/>
    <x v="0"/>
    <s v="2822"/>
    <s v=""/>
    <n v="1485"/>
    <x v="222"/>
    <s v=""/>
    <s v=""/>
    <s v="JRNL00306075"/>
    <x v="147"/>
    <d v="2014-01-24T00:00:00"/>
    <s v="Yes"/>
  </r>
  <r>
    <x v="8"/>
    <s v="CF00"/>
    <s v="JRNL00306075"/>
    <s v="CF00-00000-25AF-2829"/>
    <x v="0"/>
    <s v="00000"/>
    <x v="18"/>
    <s v="2829"/>
    <s v=""/>
    <n v="-5305"/>
    <x v="159"/>
    <s v=""/>
    <s v=""/>
    <s v="JRNL00306075"/>
    <x v="147"/>
    <d v="2014-01-24T00:00:00"/>
    <s v="Yes"/>
  </r>
  <r>
    <x v="8"/>
    <s v="CF00"/>
    <s v="JRNL00306075"/>
    <s v="CF00-00000-25EN-2832"/>
    <x v="0"/>
    <s v="00000"/>
    <x v="8"/>
    <s v="2832"/>
    <s v=""/>
    <n v="50619"/>
    <x v="158"/>
    <s v=""/>
    <s v=""/>
    <s v="JRNL00306075"/>
    <x v="147"/>
    <d v="2014-01-24T00:00:00"/>
    <s v="Yes"/>
  </r>
  <r>
    <x v="8"/>
    <s v="CF00"/>
    <s v="JRNL00306075"/>
    <s v="CF00-00000-25GP-2821"/>
    <x v="0"/>
    <s v="00000"/>
    <x v="24"/>
    <s v="2821"/>
    <s v=""/>
    <n v="42488"/>
    <x v="219"/>
    <s v=""/>
    <s v=""/>
    <s v="JRNL00306075"/>
    <x v="147"/>
    <d v="2014-01-24T00:00:00"/>
    <s v="Yes"/>
  </r>
  <r>
    <x v="8"/>
    <s v="CF00"/>
    <s v="JRNL00306824"/>
    <s v="CF00-00000-25SD-2832"/>
    <x v="0"/>
    <s v="00000"/>
    <x v="20"/>
    <s v="2832"/>
    <s v=""/>
    <n v="41298"/>
    <x v="234"/>
    <s v=""/>
    <s v=""/>
    <s v="JRNL00306824"/>
    <x v="147"/>
    <d v="2014-01-28T00:00:00"/>
    <s v="Yes"/>
  </r>
  <r>
    <x v="10"/>
    <s v="CU00"/>
    <s v="JRNL00304128"/>
    <s v="CF00-00000-25DP-2822"/>
    <x v="0"/>
    <s v="00000"/>
    <x v="0"/>
    <s v="2822"/>
    <s v=""/>
    <n v="563000"/>
    <x v="232"/>
    <s v=""/>
    <s v=""/>
    <s v="JRNL00286326"/>
    <x v="147"/>
    <d v="2014-01-14T00:00:00"/>
    <s v="Yes"/>
  </r>
  <r>
    <x v="6"/>
    <s v="CF00"/>
    <s v="JRNL00307962"/>
    <s v="CF00-00000-25IT-2550"/>
    <x v="0"/>
    <s v="00000"/>
    <x v="11"/>
    <s v="2550"/>
    <s v=""/>
    <n v="1627"/>
    <x v="43"/>
    <s v=""/>
    <s v=""/>
    <s v="JRNL00307962"/>
    <x v="148"/>
    <d v="2014-02-12T00:00:00"/>
    <s v="Yes"/>
  </r>
  <r>
    <x v="6"/>
    <s v="CF00"/>
    <s v="JRNL00310867"/>
    <s v="CF00-00000-25IT-2550"/>
    <x v="0"/>
    <s v="00000"/>
    <x v="11"/>
    <s v="2550"/>
    <s v=""/>
    <n v="1627"/>
    <x v="43"/>
    <s v=""/>
    <s v=""/>
    <s v="JRNL00310867"/>
    <x v="149"/>
    <d v="2014-03-04T00:00:00"/>
    <s v="Yes"/>
  </r>
  <r>
    <x v="8"/>
    <s v="CU00"/>
    <s v="JRNL00317954"/>
    <s v="CF00-00000-25DP-2822"/>
    <x v="0"/>
    <s v="00000"/>
    <x v="0"/>
    <s v="2822"/>
    <s v=""/>
    <n v="32000"/>
    <x v="235"/>
    <s v=""/>
    <s v=""/>
    <s v="JRNL00317954"/>
    <x v="150"/>
    <d v="2014-04-07T00:00:00"/>
    <s v="Yes"/>
  </r>
  <r>
    <x v="8"/>
    <s v="CU00"/>
    <s v="JRNL00319210"/>
    <s v="CF00-00000-25SD-2832"/>
    <x v="0"/>
    <s v="00000"/>
    <x v="20"/>
    <s v="2832"/>
    <s v=""/>
    <n v="-19676"/>
    <x v="236"/>
    <s v=""/>
    <s v=""/>
    <s v="JRNL00319210"/>
    <x v="150"/>
    <d v="2014-04-08T00:00:00"/>
    <s v="Yes"/>
  </r>
  <r>
    <x v="8"/>
    <s v="CU00"/>
    <s v="JRNL00317954"/>
    <s v="CF00-00000-25BN-2831"/>
    <x v="0"/>
    <s v="00000"/>
    <x v="16"/>
    <s v="2831"/>
    <s v=""/>
    <n v="4000"/>
    <x v="237"/>
    <s v=""/>
    <s v=""/>
    <s v="JRNL00317954"/>
    <x v="150"/>
    <d v="2014-04-07T00:00:00"/>
    <s v="Yes"/>
  </r>
  <r>
    <x v="8"/>
    <s v="CU00"/>
    <s v="JRNL00317954"/>
    <s v="CF00-00000-25CN-2831"/>
    <x v="0"/>
    <s v="00000"/>
    <x v="2"/>
    <s v="2831"/>
    <s v=""/>
    <n v="-13000"/>
    <x v="238"/>
    <s v=""/>
    <s v=""/>
    <s v="JRNL00317954"/>
    <x v="150"/>
    <d v="2014-04-07T00:00:00"/>
    <s v="Yes"/>
  </r>
  <r>
    <x v="6"/>
    <s v="CF00"/>
    <s v="JRNL00315589"/>
    <s v="CF00-00000-25IT-2550"/>
    <x v="0"/>
    <s v="00000"/>
    <x v="11"/>
    <s v="2550"/>
    <s v=""/>
    <n v="1627"/>
    <x v="43"/>
    <s v=""/>
    <s v=""/>
    <s v="JRNL00315589"/>
    <x v="150"/>
    <d v="2014-04-01T00:00:00"/>
    <s v="Yes"/>
  </r>
  <r>
    <x v="6"/>
    <s v="CF00"/>
    <s v="JRNL00322647"/>
    <s v="CF00-00000-25IT-2550"/>
    <x v="0"/>
    <s v="00000"/>
    <x v="11"/>
    <s v="2550"/>
    <s v=""/>
    <n v="1627"/>
    <x v="43"/>
    <s v=""/>
    <s v=""/>
    <s v="JRNL00322647"/>
    <x v="151"/>
    <d v="2014-05-01T00:00:00"/>
    <s v="Yes"/>
  </r>
  <r>
    <x v="6"/>
    <s v="CF00"/>
    <s v="JRNL00328160"/>
    <s v="CF00-00000-25IT-2550"/>
    <x v="0"/>
    <s v="00000"/>
    <x v="11"/>
    <s v="2550"/>
    <s v=""/>
    <n v="1627"/>
    <x v="43"/>
    <s v=""/>
    <s v=""/>
    <s v="JRNL00328160"/>
    <x v="152"/>
    <d v="2014-06-03T00:00:00"/>
    <s v="Yes"/>
  </r>
  <r>
    <x v="8"/>
    <s v="CU00"/>
    <s v="JRNL00333148"/>
    <s v="CF00-00000-25SD-2832"/>
    <x v="0"/>
    <s v="00000"/>
    <x v="20"/>
    <s v="2832"/>
    <s v=""/>
    <n v="-39351"/>
    <x v="239"/>
    <s v=""/>
    <s v=""/>
    <s v="JRNL00333148"/>
    <x v="153"/>
    <d v="2014-06-25T00:00:00"/>
    <s v="Yes"/>
  </r>
  <r>
    <x v="8"/>
    <s v="CU00"/>
    <s v="JRNL00333149"/>
    <s v="CF00-00000-25BN-2831"/>
    <x v="0"/>
    <s v="00000"/>
    <x v="16"/>
    <s v="2831"/>
    <s v=""/>
    <n v="7000"/>
    <x v="240"/>
    <s v=""/>
    <s v=""/>
    <s v="JRNL00333149"/>
    <x v="154"/>
    <d v="2014-06-25T00:00:00"/>
    <s v="Yes"/>
  </r>
  <r>
    <x v="8"/>
    <s v="CU00"/>
    <s v="JRNL00333149"/>
    <s v="CF00-00000-25CN-2831"/>
    <x v="0"/>
    <s v="00000"/>
    <x v="2"/>
    <s v="2831"/>
    <s v=""/>
    <n v="-25000"/>
    <x v="241"/>
    <s v=""/>
    <s v=""/>
    <s v="JRNL00333149"/>
    <x v="154"/>
    <d v="2014-06-25T00:00:00"/>
    <s v="Yes"/>
  </r>
  <r>
    <x v="8"/>
    <s v="CU00"/>
    <s v="JRNL00333149"/>
    <s v="CF00-00000-25DP-2822"/>
    <x v="0"/>
    <s v="00000"/>
    <x v="0"/>
    <s v="2822"/>
    <s v=""/>
    <n v="63000"/>
    <x v="242"/>
    <s v=""/>
    <s v=""/>
    <s v="JRNL00333149"/>
    <x v="154"/>
    <d v="2014-06-25T00:00:00"/>
    <s v="Yes"/>
  </r>
  <r>
    <x v="8"/>
    <s v="CU00"/>
    <s v="JRNL00333141"/>
    <s v="CF00-00000-25SD-2832"/>
    <x v="0"/>
    <s v="00000"/>
    <x v="20"/>
    <s v="2832"/>
    <s v=""/>
    <n v="19676"/>
    <x v="243"/>
    <s v=""/>
    <s v=""/>
    <s v="JRNL00319210"/>
    <x v="154"/>
    <d v="2014-06-25T00:00:00"/>
    <s v="Yes"/>
  </r>
  <r>
    <x v="8"/>
    <s v="CU00"/>
    <s v="JRNL00333143"/>
    <s v="CF00-00000-25BN-2831"/>
    <x v="0"/>
    <s v="00000"/>
    <x v="16"/>
    <s v="2831"/>
    <s v=""/>
    <n v="-4000"/>
    <x v="244"/>
    <s v=""/>
    <s v=""/>
    <s v="JRNL00317954"/>
    <x v="154"/>
    <d v="2014-06-25T00:00:00"/>
    <s v="Yes"/>
  </r>
  <r>
    <x v="6"/>
    <s v="CF00"/>
    <s v="JRNL00333258"/>
    <s v="CF00-00000-25IT-2550"/>
    <x v="0"/>
    <s v="00000"/>
    <x v="11"/>
    <s v="2550"/>
    <s v=""/>
    <n v="1627"/>
    <x v="43"/>
    <s v=""/>
    <s v=""/>
    <s v="JRNL00333258"/>
    <x v="154"/>
    <d v="2014-06-27T00:00:00"/>
    <s v="Yes"/>
  </r>
  <r>
    <x v="8"/>
    <s v="CU00"/>
    <s v="JRNL00333143"/>
    <s v="CF00-00000-25CN-2831"/>
    <x v="0"/>
    <s v="00000"/>
    <x v="2"/>
    <s v="2831"/>
    <s v=""/>
    <n v="13000"/>
    <x v="244"/>
    <s v=""/>
    <s v=""/>
    <s v="JRNL00317954"/>
    <x v="154"/>
    <d v="2014-06-25T00:00:00"/>
    <s v="Yes"/>
  </r>
  <r>
    <x v="8"/>
    <s v="CU00"/>
    <s v="JRNL00333143"/>
    <s v="CF00-00000-25DP-2822"/>
    <x v="0"/>
    <s v="00000"/>
    <x v="0"/>
    <s v="2822"/>
    <s v=""/>
    <n v="-32000"/>
    <x v="244"/>
    <s v=""/>
    <s v=""/>
    <s v="JRNL00317954"/>
    <x v="154"/>
    <d v="2014-06-25T00:00:00"/>
    <s v="Yes"/>
  </r>
  <r>
    <x v="6"/>
    <s v="CF00"/>
    <s v="JRNL00338688"/>
    <s v="CF00-00000-25IT-2550"/>
    <x v="0"/>
    <s v="00000"/>
    <x v="11"/>
    <s v="2550"/>
    <s v=""/>
    <n v="1627"/>
    <x v="43"/>
    <s v=""/>
    <s v=""/>
    <s v="JRNL00338688"/>
    <x v="155"/>
    <d v="2014-08-05T00:00:00"/>
    <s v="Yes"/>
  </r>
  <r>
    <x v="6"/>
    <s v="CF00"/>
    <s v="JRNL00343460"/>
    <s v="CF00-00000-25IT-2550"/>
    <x v="0"/>
    <s v="00000"/>
    <x v="11"/>
    <s v="2550"/>
    <s v=""/>
    <n v="1627"/>
    <x v="43"/>
    <s v=""/>
    <s v=""/>
    <s v="JRNL00343460"/>
    <x v="156"/>
    <d v="2014-09-02T00:00:00"/>
    <s v="Yes"/>
  </r>
  <r>
    <x v="8"/>
    <s v="CU00"/>
    <s v="JRNL00350724"/>
    <s v="CF00-00000-25BN-2831"/>
    <x v="0"/>
    <s v="00000"/>
    <x v="16"/>
    <s v="2831"/>
    <s v=""/>
    <n v="11000"/>
    <x v="245"/>
    <s v=""/>
    <s v=""/>
    <s v="JRNL00350724"/>
    <x v="157"/>
    <d v="2014-10-01T00:00:00"/>
    <s v="Yes"/>
  </r>
  <r>
    <x v="8"/>
    <s v="CU00"/>
    <s v="JRNL00350724"/>
    <s v="CF00-00000-25CN-2831"/>
    <x v="0"/>
    <s v="00000"/>
    <x v="2"/>
    <s v="2831"/>
    <s v=""/>
    <n v="-38000"/>
    <x v="246"/>
    <s v=""/>
    <s v=""/>
    <s v="JRNL00350724"/>
    <x v="157"/>
    <d v="2014-10-01T00:00:00"/>
    <s v="Yes"/>
  </r>
  <r>
    <x v="8"/>
    <s v="CU00"/>
    <s v="JRNL00350723"/>
    <s v="CF00-00000-25SD-2832"/>
    <x v="0"/>
    <s v="00000"/>
    <x v="20"/>
    <s v="2832"/>
    <s v=""/>
    <n v="39351"/>
    <x v="239"/>
    <s v=""/>
    <s v=""/>
    <s v="JRNL00333148"/>
    <x v="157"/>
    <d v="2014-10-01T00:00:00"/>
    <s v="Yes"/>
  </r>
  <r>
    <x v="8"/>
    <s v="CU00"/>
    <s v="JRNL00350724"/>
    <s v="CF00-00000-25DP-2822"/>
    <x v="0"/>
    <s v="00000"/>
    <x v="0"/>
    <s v="2822"/>
    <s v=""/>
    <n v="93000"/>
    <x v="247"/>
    <s v=""/>
    <s v=""/>
    <s v="JRNL00350724"/>
    <x v="157"/>
    <d v="2014-10-01T00:00:00"/>
    <s v="Yes"/>
  </r>
  <r>
    <x v="8"/>
    <s v="CU00"/>
    <s v="JRNL00350720"/>
    <s v="CF00-00000-25BN-2831"/>
    <x v="0"/>
    <s v="00000"/>
    <x v="16"/>
    <s v="2831"/>
    <s v=""/>
    <n v="-7000"/>
    <x v="248"/>
    <s v=""/>
    <s v=""/>
    <s v="JRNL00333149"/>
    <x v="157"/>
    <d v="2014-10-01T00:00:00"/>
    <s v="Yes"/>
  </r>
  <r>
    <x v="8"/>
    <s v="CU00"/>
    <s v="JRNL00350720"/>
    <s v="CF00-00000-25CN-2831"/>
    <x v="0"/>
    <s v="00000"/>
    <x v="2"/>
    <s v="2831"/>
    <s v=""/>
    <n v="25000"/>
    <x v="248"/>
    <s v=""/>
    <s v=""/>
    <s v="JRNL00333149"/>
    <x v="157"/>
    <d v="2014-10-01T00:00:00"/>
    <s v="Yes"/>
  </r>
  <r>
    <x v="8"/>
    <s v="CU00"/>
    <s v="JRNL00350720"/>
    <s v="CF00-00000-25DP-2822"/>
    <x v="0"/>
    <s v="00000"/>
    <x v="0"/>
    <s v="2822"/>
    <s v=""/>
    <n v="-63000"/>
    <x v="248"/>
    <s v=""/>
    <s v=""/>
    <s v="JRNL00333149"/>
    <x v="157"/>
    <d v="2014-10-01T00:00:00"/>
    <s v="Yes"/>
  </r>
  <r>
    <x v="6"/>
    <s v="CF00"/>
    <s v="JRNL00350291"/>
    <s v="CF00-00000-25IT-2550"/>
    <x v="0"/>
    <s v="00000"/>
    <x v="11"/>
    <s v="2550"/>
    <s v=""/>
    <n v="1627"/>
    <x v="43"/>
    <s v=""/>
    <s v=""/>
    <s v="JRNL00350291"/>
    <x v="157"/>
    <d v="2014-09-30T00:00:00"/>
    <s v="Yes"/>
  </r>
  <r>
    <x v="8"/>
    <s v="CU00"/>
    <s v="JRNL00350725"/>
    <s v="CF00-00000-25SD-2832"/>
    <x v="0"/>
    <s v="00000"/>
    <x v="20"/>
    <s v="2832"/>
    <s v=""/>
    <n v="-59027"/>
    <x v="249"/>
    <s v=""/>
    <s v=""/>
    <s v="JRNL00350725"/>
    <x v="157"/>
    <d v="2014-10-01T00:00:00"/>
    <s v="Yes"/>
  </r>
  <r>
    <x v="6"/>
    <s v="CF00"/>
    <s v="JRNL00355745"/>
    <s v="CF00-00000-25IT-2550"/>
    <x v="0"/>
    <s v="00000"/>
    <x v="11"/>
    <s v="2550"/>
    <s v=""/>
    <n v="1627"/>
    <x v="43"/>
    <s v=""/>
    <s v=""/>
    <s v="JRNL00355745"/>
    <x v="158"/>
    <d v="2014-10-30T00:00:00"/>
    <s v="Yes"/>
  </r>
  <r>
    <x v="6"/>
    <s v="CF00"/>
    <s v="JRNL00361358"/>
    <s v="CF00-00000-25IT-2550"/>
    <x v="0"/>
    <s v="00000"/>
    <x v="11"/>
    <s v="2550"/>
    <s v=""/>
    <n v="1627"/>
    <x v="43"/>
    <s v=""/>
    <s v=""/>
    <s v="JRNL00361358"/>
    <x v="159"/>
    <d v="2014-12-04T00:00:00"/>
    <s v="Yes"/>
  </r>
  <r>
    <x v="8"/>
    <s v="CF00"/>
    <s v="JRNL00373192"/>
    <s v="CF00-00000-25AM-2832"/>
    <x v="0"/>
    <s v="00000"/>
    <x v="23"/>
    <s v="2832"/>
    <s v=""/>
    <n v="224503"/>
    <x v="218"/>
    <s v=""/>
    <s v=""/>
    <s v="JRNL00373192"/>
    <x v="160"/>
    <d v="2015-01-23T00:00:00"/>
    <s v="Yes"/>
  </r>
  <r>
    <x v="8"/>
    <s v="CU00"/>
    <s v="JRNL00368370"/>
    <s v="CF00-00000-25BN-2831"/>
    <x v="0"/>
    <s v="00000"/>
    <x v="16"/>
    <s v="2831"/>
    <s v=""/>
    <n v="-11000"/>
    <x v="250"/>
    <s v=""/>
    <s v=""/>
    <s v="JRNL00350724"/>
    <x v="160"/>
    <d v="2015-01-15T00:00:00"/>
    <s v="Yes"/>
  </r>
  <r>
    <x v="8"/>
    <s v="CU00"/>
    <s v="JRNL00368370"/>
    <s v="CF00-00000-25CN-2831"/>
    <x v="0"/>
    <s v="00000"/>
    <x v="2"/>
    <s v="2831"/>
    <s v=""/>
    <n v="38000"/>
    <x v="250"/>
    <s v=""/>
    <s v=""/>
    <s v="JRNL00350724"/>
    <x v="160"/>
    <d v="2015-01-15T00:00:00"/>
    <s v="Yes"/>
  </r>
  <r>
    <x v="8"/>
    <s v="CU00"/>
    <s v="JRNL00368370"/>
    <s v="CF00-00000-25DP-2822"/>
    <x v="0"/>
    <s v="00000"/>
    <x v="0"/>
    <s v="2822"/>
    <s v=""/>
    <n v="-93000"/>
    <x v="250"/>
    <s v=""/>
    <s v=""/>
    <s v="JRNL00350724"/>
    <x v="160"/>
    <d v="2015-01-15T00:00:00"/>
    <s v="Yes"/>
  </r>
  <r>
    <x v="6"/>
    <s v="CF00"/>
    <s v="JRNL00368270"/>
    <s v="CF00-00000-25IT-2550"/>
    <x v="0"/>
    <s v="00000"/>
    <x v="11"/>
    <s v="2550"/>
    <s v=""/>
    <n v="1627"/>
    <x v="43"/>
    <s v=""/>
    <s v=""/>
    <s v="JRNL00368270"/>
    <x v="160"/>
    <d v="2015-01-08T00:00:00"/>
    <s v="Yes"/>
  </r>
  <r>
    <x v="8"/>
    <s v="CF00"/>
    <s v="JRNL00373192"/>
    <s v="CF00-00000-25CN-2831"/>
    <x v="0"/>
    <s v="00000"/>
    <x v="2"/>
    <s v="2831"/>
    <s v=""/>
    <n v="-116828"/>
    <x v="141"/>
    <s v=""/>
    <s v=""/>
    <s v="JRNL00373192"/>
    <x v="160"/>
    <d v="2015-01-23T00:00:00"/>
    <s v="Yes"/>
  </r>
  <r>
    <x v="8"/>
    <s v="CF00"/>
    <s v="JRNL00373192"/>
    <s v="CF00-00000-25DR-2831"/>
    <x v="0"/>
    <s v="00000"/>
    <x v="17"/>
    <s v="2831"/>
    <s v=""/>
    <n v="-12672"/>
    <x v="160"/>
    <s v=""/>
    <s v=""/>
    <s v="JRNL00373192"/>
    <x v="160"/>
    <d v="2015-01-23T00:00:00"/>
    <s v="Yes"/>
  </r>
  <r>
    <x v="8"/>
    <s v="CF00"/>
    <s v="JRNL00373192"/>
    <s v="CF00-00000-25DP-2822"/>
    <x v="0"/>
    <s v="00000"/>
    <x v="0"/>
    <s v="2822"/>
    <s v=""/>
    <n v="-1505056"/>
    <x v="139"/>
    <s v=""/>
    <s v=""/>
    <s v="JRNL00373192"/>
    <x v="160"/>
    <d v="2015-01-23T00:00:00"/>
    <s v="Yes"/>
  </r>
  <r>
    <x v="8"/>
    <s v="CF00"/>
    <s v="JRNL00373192"/>
    <s v="CF00-00000-25DP-2822"/>
    <x v="0"/>
    <s v="00000"/>
    <x v="0"/>
    <s v="2822"/>
    <s v=""/>
    <n v="-43072"/>
    <x v="251"/>
    <s v=""/>
    <s v=""/>
    <s v="JRNL00373192"/>
    <x v="160"/>
    <d v="2015-01-23T00:00:00"/>
    <s v="Yes"/>
  </r>
  <r>
    <x v="8"/>
    <s v="CF00"/>
    <s v="JRNL00373192"/>
    <s v="CF00-00000-25BN-2831"/>
    <x v="0"/>
    <s v="00000"/>
    <x v="16"/>
    <s v="2831"/>
    <s v=""/>
    <n v="40763"/>
    <x v="233"/>
    <s v=""/>
    <s v=""/>
    <s v="JRNL00373192"/>
    <x v="160"/>
    <d v="2015-01-23T00:00:00"/>
    <s v="Yes"/>
  </r>
  <r>
    <x v="8"/>
    <s v="CF00"/>
    <s v="JRNL00373192"/>
    <s v="CF00-00000-25ID-2831"/>
    <x v="0"/>
    <s v="00000"/>
    <x v="19"/>
    <s v="2831"/>
    <s v=""/>
    <n v="-1264"/>
    <x v="163"/>
    <s v=""/>
    <s v=""/>
    <s v="JRNL00373192"/>
    <x v="160"/>
    <d v="2015-01-23T00:00:00"/>
    <s v="Yes"/>
  </r>
  <r>
    <x v="8"/>
    <s v="CF00"/>
    <s v="JRNL00373192"/>
    <s v="CF00-00000-25PR-2832"/>
    <x v="0"/>
    <s v="00000"/>
    <x v="12"/>
    <s v="2832"/>
    <s v=""/>
    <n v="-1398"/>
    <x v="252"/>
    <s v=""/>
    <s v=""/>
    <s v="JRNL00373192"/>
    <x v="160"/>
    <d v="2015-01-23T00:00:00"/>
    <s v="Yes"/>
  </r>
  <r>
    <x v="8"/>
    <s v="CF00"/>
    <s v="JRNL00373192"/>
    <s v="CF00-00000-25DP-2822"/>
    <x v="0"/>
    <s v="00000"/>
    <x v="0"/>
    <s v="2822"/>
    <s v=""/>
    <n v="-34277"/>
    <x v="140"/>
    <s v=""/>
    <s v=""/>
    <s v="JRNL00373192"/>
    <x v="160"/>
    <d v="2015-01-23T00:00:00"/>
    <s v="Yes"/>
  </r>
  <r>
    <x v="8"/>
    <s v="CF00"/>
    <s v="JRNL00373192"/>
    <s v="CF00-00000-25DP-2822"/>
    <x v="0"/>
    <s v="00000"/>
    <x v="0"/>
    <s v="2822"/>
    <s v=""/>
    <n v="-60736"/>
    <x v="253"/>
    <s v=""/>
    <s v=""/>
    <s v="JRNL00373192"/>
    <x v="160"/>
    <d v="2015-01-23T00:00:00"/>
    <s v="Yes"/>
  </r>
  <r>
    <x v="8"/>
    <s v="CF00"/>
    <s v="JRNL00373192"/>
    <s v="CF00-00000-25BD-2831"/>
    <x v="0"/>
    <s v="00000"/>
    <x v="7"/>
    <s v="2831"/>
    <s v=""/>
    <n v="-14565"/>
    <x v="142"/>
    <s v=""/>
    <s v=""/>
    <s v="JRNL00373192"/>
    <x v="160"/>
    <d v="2015-01-23T00:00:00"/>
    <s v="Yes"/>
  </r>
  <r>
    <x v="8"/>
    <s v="CF00"/>
    <s v="JRNL00373192"/>
    <s v="CF00-00000-25PN-2832"/>
    <x v="0"/>
    <s v="00000"/>
    <x v="4"/>
    <s v="2832"/>
    <s v=""/>
    <n v="2685"/>
    <x v="184"/>
    <s v=""/>
    <s v=""/>
    <s v="JRNL00373192"/>
    <x v="160"/>
    <d v="2015-01-23T00:00:00"/>
    <s v="Yes"/>
  </r>
  <r>
    <x v="8"/>
    <s v="CF00"/>
    <s v="JRNL00373192"/>
    <s v="CF00-00000-25GP-2821"/>
    <x v="0"/>
    <s v="00000"/>
    <x v="24"/>
    <s v="2821"/>
    <s v=""/>
    <n v="37003"/>
    <x v="254"/>
    <s v=""/>
    <s v=""/>
    <s v="JRNL00373192"/>
    <x v="160"/>
    <d v="2015-01-23T00:00:00"/>
    <s v="Yes"/>
  </r>
  <r>
    <x v="8"/>
    <s v="CF00"/>
    <s v="JRNL00373192"/>
    <s v="CF00-00000-25EN-2832"/>
    <x v="0"/>
    <s v="00000"/>
    <x v="8"/>
    <s v="2832"/>
    <s v=""/>
    <n v="59971"/>
    <x v="158"/>
    <s v=""/>
    <s v=""/>
    <s v="JRNL00373192"/>
    <x v="160"/>
    <d v="2015-01-23T00:00:00"/>
    <s v="Yes"/>
  </r>
  <r>
    <x v="8"/>
    <s v="CU00"/>
    <s v="JRNL00368363"/>
    <s v="CF00-00000-25SD-2832"/>
    <x v="0"/>
    <s v="00000"/>
    <x v="20"/>
    <s v="2832"/>
    <s v=""/>
    <n v="59027"/>
    <x v="255"/>
    <s v=""/>
    <s v=""/>
    <s v="JRNL00350725"/>
    <x v="160"/>
    <d v="2015-01-15T00:00:00"/>
    <s v="Yes"/>
  </r>
  <r>
    <x v="8"/>
    <s v="CF00"/>
    <s v="JRNL00373192"/>
    <s v="CF00-00000-25DP-2822"/>
    <x v="0"/>
    <s v="00000"/>
    <x v="0"/>
    <s v="2822"/>
    <s v=""/>
    <n v="-4372"/>
    <x v="138"/>
    <s v=""/>
    <s v=""/>
    <s v="JRNL00373192"/>
    <x v="160"/>
    <d v="2015-01-23T00:00:00"/>
    <s v="Yes"/>
  </r>
  <r>
    <x v="8"/>
    <s v="CU00"/>
    <s v="JRNL00373166"/>
    <s v="CF00-00000-25SD-2832"/>
    <x v="0"/>
    <s v="00000"/>
    <x v="20"/>
    <s v="2832"/>
    <s v=""/>
    <n v="32736.84"/>
    <x v="256"/>
    <s v=""/>
    <s v=""/>
    <s v="JRNL00373166"/>
    <x v="160"/>
    <d v="2015-01-23T00:00:00"/>
    <s v="Yes"/>
  </r>
  <r>
    <x v="8"/>
    <s v="CF00"/>
    <s v="JRNL00373192"/>
    <s v="CF00-00000-25SR-2832"/>
    <x v="0"/>
    <s v="00000"/>
    <x v="25"/>
    <s v="2832"/>
    <s v=""/>
    <n v="-49550"/>
    <x v="148"/>
    <s v=""/>
    <s v=""/>
    <s v="JRNL00373192"/>
    <x v="160"/>
    <d v="2015-01-23T00:00:00"/>
    <s v="Yes"/>
  </r>
  <r>
    <x v="8"/>
    <s v="CF00"/>
    <s v="JRNL00373192"/>
    <s v="CF00-00000-25FR-2831"/>
    <x v="0"/>
    <s v="00000"/>
    <x v="10"/>
    <s v="2831"/>
    <s v=""/>
    <n v="18987"/>
    <x v="146"/>
    <s v=""/>
    <s v=""/>
    <s v="JRNL00373192"/>
    <x v="160"/>
    <d v="2015-01-23T00:00:00"/>
    <s v="Yes"/>
  </r>
  <r>
    <x v="8"/>
    <s v="CF00"/>
    <s v="JRNL00373192"/>
    <s v="CF00-00000-25SI-2831"/>
    <x v="0"/>
    <s v="00000"/>
    <x v="13"/>
    <s v="2831"/>
    <s v=""/>
    <n v="-36780"/>
    <x v="147"/>
    <s v=""/>
    <s v=""/>
    <s v="JRNL00373192"/>
    <x v="160"/>
    <d v="2015-01-23T00:00:00"/>
    <s v="Yes"/>
  </r>
  <r>
    <x v="6"/>
    <s v="CF00"/>
    <s v="JRNL00373398"/>
    <s v="CF00-00000-25IT-2550"/>
    <x v="0"/>
    <s v="00000"/>
    <x v="11"/>
    <s v="2550"/>
    <s v=""/>
    <n v="1627"/>
    <x v="43"/>
    <s v=""/>
    <s v=""/>
    <s v="JRNL00373398"/>
    <x v="161"/>
    <d v="2015-02-10T00:00:00"/>
    <s v="Yes"/>
  </r>
  <r>
    <x v="6"/>
    <s v="CF00"/>
    <s v="JRNL00375317"/>
    <s v="CF00-00000-25IT-2550"/>
    <x v="0"/>
    <s v="00000"/>
    <x v="11"/>
    <s v="2550"/>
    <s v=""/>
    <n v="1627"/>
    <x v="43"/>
    <s v=""/>
    <s v=""/>
    <s v="JRNL00375317"/>
    <x v="162"/>
    <d v="2015-03-04T00:00:00"/>
    <s v="Yes"/>
  </r>
  <r>
    <x v="8"/>
    <s v="CU00"/>
    <s v="JRNL00378194"/>
    <s v="CF00-00000-25SD-2832"/>
    <x v="0"/>
    <s v="00000"/>
    <x v="20"/>
    <s v="2832"/>
    <s v=""/>
    <n v="-24319"/>
    <x v="257"/>
    <s v=""/>
    <s v=""/>
    <s v="JRNL00378194"/>
    <x v="163"/>
    <d v="2015-04-09T00:00:00"/>
    <s v="Yes"/>
  </r>
  <r>
    <x v="8"/>
    <s v="CU00"/>
    <s v="JRNL00376824"/>
    <s v="CF00-00000-25SD-2832"/>
    <x v="0"/>
    <s v="00000"/>
    <x v="20"/>
    <s v="2832"/>
    <s v=""/>
    <n v="-24319"/>
    <x v="258"/>
    <s v=""/>
    <s v=""/>
    <s v="JRNL00376824"/>
    <x v="163"/>
    <d v="2015-04-08T00:00:00"/>
    <s v="Yes"/>
  </r>
  <r>
    <x v="8"/>
    <s v="CU00"/>
    <s v="JRNL00378193"/>
    <s v="CF00-00000-25SD-2832"/>
    <x v="0"/>
    <s v="00000"/>
    <x v="20"/>
    <s v="2832"/>
    <s v=""/>
    <n v="24319"/>
    <x v="258"/>
    <s v=""/>
    <s v=""/>
    <s v="JRNL00376824"/>
    <x v="163"/>
    <d v="2015-04-09T00:00:00"/>
    <s v="Yes"/>
  </r>
  <r>
    <x v="6"/>
    <s v="CF00"/>
    <s v="JRNL00377088"/>
    <s v="CF00-00000-25IT-2550"/>
    <x v="0"/>
    <s v="00000"/>
    <x v="11"/>
    <s v="2550"/>
    <s v=""/>
    <n v="1627"/>
    <x v="43"/>
    <s v=""/>
    <s v=""/>
    <s v="JRNL00377088"/>
    <x v="163"/>
    <d v="2015-04-01T00:00:00"/>
    <s v="Yes"/>
  </r>
  <r>
    <x v="8"/>
    <s v="CU00"/>
    <s v="JRNL00376458"/>
    <s v="CF00-00000-25CN-2831"/>
    <x v="0"/>
    <s v="00000"/>
    <x v="2"/>
    <s v="2831"/>
    <s v=""/>
    <n v="39000"/>
    <x v="259"/>
    <s v=""/>
    <s v=""/>
    <s v="JRNL00376458"/>
    <x v="163"/>
    <d v="2015-03-17T00:00:00"/>
    <s v="Yes"/>
  </r>
  <r>
    <x v="8"/>
    <s v="CU00"/>
    <s v="JRNL00376458"/>
    <s v="CF00-00000-25BN-2831"/>
    <x v="0"/>
    <s v="00000"/>
    <x v="16"/>
    <s v="2831"/>
    <s v=""/>
    <n v="10000"/>
    <x v="260"/>
    <s v=""/>
    <s v=""/>
    <s v="JRNL00376458"/>
    <x v="163"/>
    <d v="2015-03-17T00:00:00"/>
    <s v="Yes"/>
  </r>
  <r>
    <x v="8"/>
    <s v="CU00"/>
    <s v="JRNL00376458"/>
    <s v="CF00-00000-25DP-2822"/>
    <x v="0"/>
    <s v="00000"/>
    <x v="0"/>
    <s v="2822"/>
    <s v=""/>
    <n v="11000"/>
    <x v="261"/>
    <s v=""/>
    <s v=""/>
    <s v="JRNL00376458"/>
    <x v="163"/>
    <d v="2015-03-17T00:00:00"/>
    <s v="Yes"/>
  </r>
  <r>
    <x v="6"/>
    <s v="CF00"/>
    <s v="JRNL00379172"/>
    <s v="CF00-00000-25IT-2550"/>
    <x v="0"/>
    <s v="00000"/>
    <x v="11"/>
    <s v="2550"/>
    <s v=""/>
    <n v="1627"/>
    <x v="43"/>
    <s v=""/>
    <s v=""/>
    <s v="JRNL00379172"/>
    <x v="164"/>
    <d v="2015-04-30T00:00:00"/>
    <s v="Yes"/>
  </r>
  <r>
    <x v="6"/>
    <s v="CF00"/>
    <s v="JRNL00381005"/>
    <s v="CF00-00000-25IT-2550"/>
    <x v="0"/>
    <s v="00000"/>
    <x v="11"/>
    <s v="2550"/>
    <s v=""/>
    <n v="1627"/>
    <x v="43"/>
    <s v=""/>
    <s v=""/>
    <s v="JRNL00381005"/>
    <x v="165"/>
    <d v="2015-06-03T00:00:00"/>
    <s v="Yes"/>
  </r>
  <r>
    <x v="8"/>
    <s v="CU00"/>
    <s v="JRNL00382884"/>
    <s v="CF00-00000-25BN-2831"/>
    <x v="0"/>
    <s v="00000"/>
    <x v="16"/>
    <s v="2831"/>
    <s v=""/>
    <n v="-10000"/>
    <x v="262"/>
    <s v=""/>
    <s v=""/>
    <s v="JRNL00376458"/>
    <x v="166"/>
    <d v="2015-07-07T00:00:00"/>
    <s v="Yes"/>
  </r>
  <r>
    <x v="8"/>
    <s v="CU00"/>
    <s v="JRNL00382884"/>
    <s v="CF00-00000-25CN-2831"/>
    <x v="0"/>
    <s v="00000"/>
    <x v="2"/>
    <s v="2831"/>
    <s v=""/>
    <n v="-39000"/>
    <x v="262"/>
    <s v=""/>
    <s v=""/>
    <s v="JRNL00376458"/>
    <x v="166"/>
    <d v="2015-07-07T00:00:00"/>
    <s v="Yes"/>
  </r>
  <r>
    <x v="8"/>
    <s v="CU00"/>
    <s v="JRNL00382884"/>
    <s v="CF00-00000-25DP-2822"/>
    <x v="0"/>
    <s v="00000"/>
    <x v="0"/>
    <s v="2822"/>
    <s v=""/>
    <n v="-11000"/>
    <x v="262"/>
    <s v=""/>
    <s v=""/>
    <s v="JRNL00376458"/>
    <x v="166"/>
    <d v="2015-07-07T00:00:00"/>
    <s v="Yes"/>
  </r>
  <r>
    <x v="8"/>
    <s v="CU00"/>
    <s v="JRNL00382887"/>
    <s v="CF00-00000-25SD-2832"/>
    <x v="0"/>
    <s v="00000"/>
    <x v="20"/>
    <s v="2832"/>
    <s v=""/>
    <n v="-48638"/>
    <x v="263"/>
    <s v=""/>
    <s v=""/>
    <s v="JRNL00382887"/>
    <x v="166"/>
    <d v="2015-07-07T00:00:00"/>
    <s v="Yes"/>
  </r>
  <r>
    <x v="6"/>
    <s v="CF00"/>
    <s v="JRNL00383039"/>
    <s v="CF00-00000-25IT-2550"/>
    <x v="0"/>
    <s v="00000"/>
    <x v="11"/>
    <s v="2550"/>
    <s v=""/>
    <n v="1627"/>
    <x v="43"/>
    <s v=""/>
    <s v=""/>
    <s v="JRNL00383039"/>
    <x v="166"/>
    <d v="2015-07-01T00:00:00"/>
    <s v="Yes"/>
  </r>
  <r>
    <x v="8"/>
    <s v="CU00"/>
    <s v="JRNL00382888"/>
    <s v="CF00-00000-25BN-2831"/>
    <x v="0"/>
    <s v="00000"/>
    <x v="16"/>
    <s v="2831"/>
    <s v=""/>
    <n v="20000"/>
    <x v="264"/>
    <s v=""/>
    <s v=""/>
    <s v="JRNL00382888"/>
    <x v="166"/>
    <d v="2015-07-07T00:00:00"/>
    <s v="Yes"/>
  </r>
  <r>
    <x v="8"/>
    <s v="CU00"/>
    <s v="JRNL00382888"/>
    <s v="CF00-00000-25CN-2831"/>
    <x v="0"/>
    <s v="00000"/>
    <x v="2"/>
    <s v="2831"/>
    <s v=""/>
    <n v="77000"/>
    <x v="265"/>
    <s v=""/>
    <s v=""/>
    <s v="JRNL00382888"/>
    <x v="166"/>
    <d v="2015-07-07T00:00:00"/>
    <s v="Yes"/>
  </r>
  <r>
    <x v="8"/>
    <s v="CU00"/>
    <s v="JRNL00382888"/>
    <s v="CF00-00000-25DP-2822"/>
    <x v="0"/>
    <s v="00000"/>
    <x v="0"/>
    <s v="2822"/>
    <s v=""/>
    <n v="20000"/>
    <x v="266"/>
    <s v=""/>
    <s v=""/>
    <s v="JRNL00382888"/>
    <x v="166"/>
    <d v="2015-07-07T00:00:00"/>
    <s v="Yes"/>
  </r>
  <r>
    <x v="8"/>
    <s v="CU00"/>
    <s v="JRNL00382885"/>
    <s v="CF00-00000-25SD-2832"/>
    <x v="0"/>
    <s v="00000"/>
    <x v="20"/>
    <s v="2832"/>
    <s v=""/>
    <n v="24319"/>
    <x v="267"/>
    <s v=""/>
    <s v=""/>
    <s v="JRNL00378194"/>
    <x v="166"/>
    <d v="2015-07-07T00:00:00"/>
    <s v="Yes"/>
  </r>
  <r>
    <x v="6"/>
    <s v="CF00"/>
    <s v="JRNL00384918"/>
    <s v="CF00-00000-25IT-2550"/>
    <x v="0"/>
    <s v="00000"/>
    <x v="11"/>
    <s v="2550"/>
    <s v=""/>
    <n v="1627"/>
    <x v="43"/>
    <s v=""/>
    <s v=""/>
    <s v="JRNL00384918"/>
    <x v="167"/>
    <d v="2015-08-04T00:00:00"/>
    <s v="Yes"/>
  </r>
  <r>
    <x v="6"/>
    <s v="CF00"/>
    <s v="JRNL00386966"/>
    <s v="CF00-00000-25IT-2550"/>
    <x v="0"/>
    <s v="00000"/>
    <x v="11"/>
    <s v="2550"/>
    <s v=""/>
    <n v="1627"/>
    <x v="43"/>
    <s v=""/>
    <s v=""/>
    <s v="JRNL00386966"/>
    <x v="168"/>
    <d v="2015-09-01T00:00:00"/>
    <s v="Yes"/>
  </r>
  <r>
    <x v="8"/>
    <s v="CU00"/>
    <s v="JRNL00389683"/>
    <s v="CF00-00000-25SD-2832"/>
    <x v="0"/>
    <s v="00000"/>
    <x v="20"/>
    <s v="2832"/>
    <s v=""/>
    <n v="48638"/>
    <x v="268"/>
    <s v=""/>
    <s v=""/>
    <s v="JRNL00382887"/>
    <x v="169"/>
    <d v="2015-10-08T00:00:00"/>
    <s v="Yes"/>
  </r>
  <r>
    <x v="8"/>
    <s v="CU00"/>
    <s v="JRNL00389688"/>
    <s v="CF00-00000-25SD-2832"/>
    <x v="0"/>
    <s v="00000"/>
    <x v="20"/>
    <s v="2832"/>
    <s v=""/>
    <n v="-72957"/>
    <x v="269"/>
    <s v=""/>
    <s v=""/>
    <s v="JRNL00389688"/>
    <x v="169"/>
    <d v="2015-10-08T00:00:00"/>
    <s v="Yes"/>
  </r>
  <r>
    <x v="8"/>
    <s v="CU00"/>
    <s v="JRNL00389735"/>
    <s v="CF00-00000-25CN-2831"/>
    <x v="0"/>
    <s v="00000"/>
    <x v="2"/>
    <s v="2831"/>
    <s v=""/>
    <n v="116000"/>
    <x v="270"/>
    <s v=""/>
    <s v=""/>
    <s v="JRNL00389735"/>
    <x v="169"/>
    <d v="2015-10-08T00:00:00"/>
    <s v="Yes"/>
  </r>
  <r>
    <x v="8"/>
    <s v="CU00"/>
    <s v="JRNL00389735"/>
    <s v="CF00-00000-25BN-2831"/>
    <x v="0"/>
    <s v="00000"/>
    <x v="16"/>
    <s v="2831"/>
    <s v=""/>
    <n v="31000"/>
    <x v="271"/>
    <s v=""/>
    <s v=""/>
    <s v="JRNL00389735"/>
    <x v="169"/>
    <d v="2015-10-08T00:00:00"/>
    <s v="Yes"/>
  </r>
  <r>
    <x v="8"/>
    <s v="CU00"/>
    <s v="JRNL00389735"/>
    <s v="CF00-00000-25DP-2822"/>
    <x v="0"/>
    <s v="00000"/>
    <x v="0"/>
    <s v="2822"/>
    <s v=""/>
    <n v="25000"/>
    <x v="272"/>
    <s v=""/>
    <s v=""/>
    <s v="JRNL00389735"/>
    <x v="169"/>
    <d v="2015-10-08T00:00:00"/>
    <s v="Yes"/>
  </r>
  <r>
    <x v="8"/>
    <s v="CU00"/>
    <s v="JRNL00389676"/>
    <s v="CF00-00000-25BN-2831"/>
    <x v="0"/>
    <s v="00000"/>
    <x v="16"/>
    <s v="2831"/>
    <s v=""/>
    <n v="-20000"/>
    <x v="273"/>
    <s v=""/>
    <s v=""/>
    <s v="JRNL00382888"/>
    <x v="169"/>
    <d v="2015-10-08T00:00:00"/>
    <s v="Yes"/>
  </r>
  <r>
    <x v="8"/>
    <s v="CU00"/>
    <s v="JRNL00389676"/>
    <s v="CF00-00000-25CN-2831"/>
    <x v="0"/>
    <s v="00000"/>
    <x v="2"/>
    <s v="2831"/>
    <s v=""/>
    <n v="-77000"/>
    <x v="273"/>
    <s v=""/>
    <s v=""/>
    <s v="JRNL00382888"/>
    <x v="169"/>
    <d v="2015-10-08T00:00:00"/>
    <s v="Yes"/>
  </r>
  <r>
    <x v="8"/>
    <s v="CU00"/>
    <s v="JRNL00389676"/>
    <s v="CF00-00000-25DP-2822"/>
    <x v="0"/>
    <s v="00000"/>
    <x v="0"/>
    <s v="2822"/>
    <s v=""/>
    <n v="-20000"/>
    <x v="273"/>
    <s v=""/>
    <s v=""/>
    <s v="JRNL00382888"/>
    <x v="169"/>
    <d v="2015-10-08T00:00:00"/>
    <s v="Yes"/>
  </r>
  <r>
    <x v="6"/>
    <s v="CF00"/>
    <s v="JRNL00389220"/>
    <s v="CF00-00000-25IT-2550"/>
    <x v="0"/>
    <s v="00000"/>
    <x v="11"/>
    <s v="2550"/>
    <s v=""/>
    <n v="1627"/>
    <x v="43"/>
    <s v=""/>
    <s v=""/>
    <s v="JRNL00389220"/>
    <x v="169"/>
    <d v="2015-10-02T00:00:00"/>
    <s v="Yes"/>
  </r>
  <r>
    <x v="6"/>
    <s v="CF00"/>
    <s v="JRNL00391314"/>
    <s v="CF00-00000-25IT-2550"/>
    <x v="0"/>
    <s v="00000"/>
    <x v="11"/>
    <s v="2550"/>
    <s v=""/>
    <n v="1627"/>
    <x v="43"/>
    <s v=""/>
    <s v=""/>
    <s v="JRNL00391314"/>
    <x v="170"/>
    <d v="2015-11-03T00:00:00"/>
    <s v="Yes"/>
  </r>
  <r>
    <x v="6"/>
    <s v="CF00"/>
    <s v="JRNL00393520"/>
    <s v="CF00-00000-25IT-2550"/>
    <x v="0"/>
    <s v="00000"/>
    <x v="11"/>
    <s v="2550"/>
    <s v=""/>
    <n v="1627"/>
    <x v="43"/>
    <s v=""/>
    <s v=""/>
    <s v="JRNL00393520"/>
    <x v="171"/>
    <d v="2015-12-09T00:00:00"/>
    <s v="Yes"/>
  </r>
  <r>
    <x v="8"/>
    <s v="CU00"/>
    <s v="JRNL00396403"/>
    <s v="CF00-00000-25BN-2831"/>
    <x v="0"/>
    <s v="00000"/>
    <x v="16"/>
    <s v="2831"/>
    <s v=""/>
    <n v="-31000"/>
    <x v="274"/>
    <s v=""/>
    <s v=""/>
    <s v="JRNL00389735"/>
    <x v="172"/>
    <d v="2016-01-14T00:00:00"/>
    <s v="Yes"/>
  </r>
  <r>
    <x v="8"/>
    <s v="CU00"/>
    <s v="JRNL00396403"/>
    <s v="CF00-00000-25CN-2831"/>
    <x v="0"/>
    <s v="00000"/>
    <x v="2"/>
    <s v="2831"/>
    <s v=""/>
    <n v="-116000"/>
    <x v="274"/>
    <s v=""/>
    <s v=""/>
    <s v="JRNL00389735"/>
    <x v="172"/>
    <d v="2016-01-14T00:00:00"/>
    <s v="Yes"/>
  </r>
  <r>
    <x v="8"/>
    <s v="CU00"/>
    <s v="JRNL00396403"/>
    <s v="CF00-00000-25DP-2822"/>
    <x v="0"/>
    <s v="00000"/>
    <x v="0"/>
    <s v="2822"/>
    <s v=""/>
    <n v="-25000"/>
    <x v="274"/>
    <s v=""/>
    <s v=""/>
    <s v="JRNL00389735"/>
    <x v="172"/>
    <d v="2016-01-14T00:00:00"/>
    <s v="Yes"/>
  </r>
  <r>
    <x v="8"/>
    <s v="CF00"/>
    <s v="JRNL00397720"/>
    <s v="CF00-00000-25EN-2832"/>
    <x v="0"/>
    <s v="00000"/>
    <x v="8"/>
    <s v="2832"/>
    <s v=""/>
    <n v="-8"/>
    <x v="158"/>
    <s v=""/>
    <s v=""/>
    <s v="JRNL00397720"/>
    <x v="172"/>
    <d v="2016-01-28T00:00:00"/>
    <s v="Yes"/>
  </r>
  <r>
    <x v="8"/>
    <s v="CU00"/>
    <s v="JRNL00396361"/>
    <s v="CF00-00000-25SD-2832"/>
    <x v="0"/>
    <s v="00000"/>
    <x v="20"/>
    <s v="2832"/>
    <s v=""/>
    <n v="72957"/>
    <x v="275"/>
    <s v=""/>
    <s v=""/>
    <s v="JRNL00389688"/>
    <x v="172"/>
    <d v="2016-01-14T00:00:00"/>
    <s v="Yes"/>
  </r>
  <r>
    <x v="8"/>
    <s v="CF00"/>
    <s v="JRNL00397720"/>
    <s v="CF00-00000-25AF-2829"/>
    <x v="0"/>
    <s v="00000"/>
    <x v="18"/>
    <s v="2829"/>
    <s v=""/>
    <n v="-2"/>
    <x v="159"/>
    <s v=""/>
    <s v=""/>
    <s v="JRNL00397720"/>
    <x v="172"/>
    <d v="2016-01-28T00:00:00"/>
    <s v="Yes"/>
  </r>
  <r>
    <x v="9"/>
    <s v="CU00"/>
    <s v="JRNL00394845"/>
    <s v="CF00-00000-25SL-2832"/>
    <x v="0"/>
    <s v="00000"/>
    <x v="26"/>
    <s v="2832"/>
    <s v=""/>
    <n v="178"/>
    <x v="276"/>
    <s v=""/>
    <s v=""/>
    <s v="JRNL00394845"/>
    <x v="172"/>
    <d v="2016-01-14T00:00:00"/>
    <s v="Yes"/>
  </r>
  <r>
    <x v="9"/>
    <s v="CU00"/>
    <s v="JRNL00394845"/>
    <s v="CF00-00000-25RE-2822"/>
    <x v="0"/>
    <s v="00000"/>
    <x v="27"/>
    <s v="2822"/>
    <s v=""/>
    <n v="3069"/>
    <x v="276"/>
    <s v=""/>
    <s v=""/>
    <s v="JRNL00394845"/>
    <x v="172"/>
    <d v="2016-01-14T00:00:00"/>
    <s v="Yes"/>
  </r>
  <r>
    <x v="9"/>
    <s v="CU00"/>
    <s v="JRNL00394845"/>
    <s v="CF00-00000-25SL-2832"/>
    <x v="0"/>
    <s v="00000"/>
    <x v="26"/>
    <s v="2832"/>
    <s v=""/>
    <n v="0"/>
    <x v="276"/>
    <s v=""/>
    <s v=""/>
    <s v="JRNL00394845"/>
    <x v="172"/>
    <d v="2016-01-14T00:00:00"/>
    <s v="Yes"/>
  </r>
  <r>
    <x v="9"/>
    <s v="CU00"/>
    <s v="JRNL00394845"/>
    <s v="CF00-00000-25SD-2832"/>
    <x v="0"/>
    <s v="00000"/>
    <x v="20"/>
    <s v="2832"/>
    <s v=""/>
    <n v="0"/>
    <x v="276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0"/>
    <x v="276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8819"/>
    <x v="276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0"/>
    <x v="276"/>
    <s v=""/>
    <s v=""/>
    <s v="JRNL00394845"/>
    <x v="172"/>
    <d v="2016-01-14T00:00:00"/>
    <s v="Yes"/>
  </r>
  <r>
    <x v="9"/>
    <s v="CU00"/>
    <s v="JRNL00394845"/>
    <s v="CF00-00000-25BN-2832"/>
    <x v="0"/>
    <s v="00000"/>
    <x v="16"/>
    <s v="2832"/>
    <s v=""/>
    <n v="0"/>
    <x v="276"/>
    <s v=""/>
    <s v=""/>
    <s v="JRNL00394845"/>
    <x v="172"/>
    <d v="2016-01-14T00:00:00"/>
    <s v="Yes"/>
  </r>
  <r>
    <x v="8"/>
    <s v="CF00"/>
    <s v="JRNL00397720"/>
    <s v="CF00-00000-25DP-2822"/>
    <x v="0"/>
    <s v="00000"/>
    <x v="0"/>
    <s v="2822"/>
    <s v=""/>
    <n v="-2058320.15"/>
    <x v="139"/>
    <s v=""/>
    <s v=""/>
    <s v="JRNL00397720"/>
    <x v="172"/>
    <d v="2016-01-28T00:00:00"/>
    <s v="Yes"/>
  </r>
  <r>
    <x v="8"/>
    <s v="CF00"/>
    <s v="JRNL00397720"/>
    <s v="CF00-00000-25GP-2821"/>
    <x v="0"/>
    <s v="00000"/>
    <x v="24"/>
    <s v="2821"/>
    <s v=""/>
    <n v="-37009"/>
    <x v="254"/>
    <s v=""/>
    <s v=""/>
    <s v="JRNL00397720"/>
    <x v="172"/>
    <d v="2016-01-28T00:00:00"/>
    <s v="Yes"/>
  </r>
  <r>
    <x v="8"/>
    <s v="CF00"/>
    <s v="JRNL00397720"/>
    <s v="CF00-00000-25PN-2832"/>
    <x v="0"/>
    <s v="00000"/>
    <x v="4"/>
    <s v="2832"/>
    <s v=""/>
    <n v="8504"/>
    <x v="184"/>
    <s v=""/>
    <s v=""/>
    <s v="JRNL00397720"/>
    <x v="172"/>
    <d v="2016-01-28T00:00:00"/>
    <s v="Yes"/>
  </r>
  <r>
    <x v="8"/>
    <s v="CF00"/>
    <s v="JRNL00397720"/>
    <s v="CF00-00000-25ID-2831"/>
    <x v="0"/>
    <s v="00000"/>
    <x v="19"/>
    <s v="2831"/>
    <s v=""/>
    <n v="1118"/>
    <x v="163"/>
    <s v=""/>
    <s v=""/>
    <s v="JRNL00397720"/>
    <x v="172"/>
    <d v="2016-01-28T00:00:00"/>
    <s v="Yes"/>
  </r>
  <r>
    <x v="8"/>
    <s v="CF00"/>
    <s v="JRNL00397720"/>
    <s v="CF00-00000-25AM-2832"/>
    <x v="0"/>
    <s v="00000"/>
    <x v="23"/>
    <s v="2832"/>
    <s v=""/>
    <n v="-27638"/>
    <x v="218"/>
    <s v=""/>
    <s v=""/>
    <s v="JRNL00397720"/>
    <x v="172"/>
    <d v="2016-01-28T00:00:00"/>
    <s v="Yes"/>
  </r>
  <r>
    <x v="8"/>
    <s v="CF00"/>
    <s v="JRNL00397720"/>
    <s v="CF00-00000-25BD-2831"/>
    <x v="0"/>
    <s v="00000"/>
    <x v="7"/>
    <s v="2831"/>
    <s v=""/>
    <n v="-1858"/>
    <x v="142"/>
    <s v=""/>
    <s v=""/>
    <s v="JRNL00397720"/>
    <x v="172"/>
    <d v="2016-01-28T00:00:00"/>
    <s v="Yes"/>
  </r>
  <r>
    <x v="8"/>
    <s v="CF00"/>
    <s v="JRNL00397720"/>
    <s v="CF00-00000-25BN-2831"/>
    <x v="0"/>
    <s v="00000"/>
    <x v="16"/>
    <s v="2831"/>
    <s v=""/>
    <n v="-82565"/>
    <x v="233"/>
    <s v=""/>
    <s v=""/>
    <s v="JRNL00397720"/>
    <x v="172"/>
    <d v="2016-01-28T00:00:00"/>
    <s v="Yes"/>
  </r>
  <r>
    <x v="8"/>
    <s v="CF00"/>
    <s v="JRNL00397720"/>
    <s v="CF00-00000-25RE-2822"/>
    <x v="0"/>
    <s v="00000"/>
    <x v="27"/>
    <s v="2822"/>
    <s v=""/>
    <n v="-79044"/>
    <x v="251"/>
    <s v=""/>
    <s v=""/>
    <s v="JRNL00397720"/>
    <x v="172"/>
    <d v="2016-01-28T00:00:00"/>
    <s v="Yes"/>
  </r>
  <r>
    <x v="8"/>
    <s v="CF00"/>
    <s v="JRNL00397720"/>
    <s v="CF00-00000-25OH-2832"/>
    <x v="0"/>
    <s v="00000"/>
    <x v="9"/>
    <s v="2832"/>
    <s v=""/>
    <n v="-8"/>
    <x v="277"/>
    <s v=""/>
    <s v=""/>
    <s v="JRNL00397720"/>
    <x v="172"/>
    <d v="2016-01-28T00:00:00"/>
    <s v="Yes"/>
  </r>
  <r>
    <x v="8"/>
    <s v="CF00"/>
    <s v="JRNL00397720"/>
    <s v="CF00-00000-25FR-2831"/>
    <x v="0"/>
    <s v="00000"/>
    <x v="10"/>
    <s v="2831"/>
    <s v=""/>
    <n v="191"/>
    <x v="146"/>
    <s v=""/>
    <s v=""/>
    <s v="JRNL00397720"/>
    <x v="172"/>
    <d v="2016-01-28T00:00:00"/>
    <s v="Yes"/>
  </r>
  <r>
    <x v="8"/>
    <s v="CF00"/>
    <s v="JRNL00398509"/>
    <s v="CF00-00000-25DP-2822"/>
    <x v="0"/>
    <s v="00000"/>
    <x v="0"/>
    <s v="2822"/>
    <s v=""/>
    <n v="-303"/>
    <x v="139"/>
    <s v=""/>
    <s v=""/>
    <s v="JRNL00398509"/>
    <x v="172"/>
    <d v="2016-02-05T00:00:00"/>
    <s v="Yes"/>
  </r>
  <r>
    <x v="8"/>
    <s v="CF00"/>
    <s v="JRNL00397720"/>
    <s v="CF00-00000-25DR-2831"/>
    <x v="0"/>
    <s v="00000"/>
    <x v="17"/>
    <s v="2831"/>
    <s v=""/>
    <n v="-6"/>
    <x v="160"/>
    <s v=""/>
    <s v=""/>
    <s v="JRNL00397720"/>
    <x v="172"/>
    <d v="2016-01-28T00:00:00"/>
    <s v="Yes"/>
  </r>
  <r>
    <x v="8"/>
    <s v="CF00"/>
    <s v="JRNL00397720"/>
    <s v="CF00-00000-25SD-2832"/>
    <x v="0"/>
    <s v="00000"/>
    <x v="20"/>
    <s v="2832"/>
    <s v=""/>
    <n v="71989.16"/>
    <x v="278"/>
    <s v=""/>
    <s v=""/>
    <s v="JRNL00397720"/>
    <x v="172"/>
    <d v="2016-01-28T00:00:00"/>
    <s v="Yes"/>
  </r>
  <r>
    <x v="6"/>
    <s v="CF00"/>
    <s v="JRNL00395566"/>
    <s v="CF00-00000-25IT-2550"/>
    <x v="0"/>
    <s v="00000"/>
    <x v="11"/>
    <s v="2550"/>
    <s v=""/>
    <n v="1627"/>
    <x v="43"/>
    <s v=""/>
    <s v=""/>
    <s v="JRNL00395566"/>
    <x v="172"/>
    <d v="2016-01-06T00:00:00"/>
    <s v="Yes"/>
  </r>
  <r>
    <x v="8"/>
    <s v="CF00"/>
    <s v="JRNL00397720"/>
    <s v="CF00-00000-25SI-2832"/>
    <x v="0"/>
    <s v="00000"/>
    <x v="13"/>
    <s v="2832"/>
    <s v=""/>
    <n v="-4247"/>
    <x v="148"/>
    <s v=""/>
    <s v=""/>
    <s v="JRNL00397720"/>
    <x v="172"/>
    <d v="2016-01-28T00:00:00"/>
    <s v="Yes"/>
  </r>
  <r>
    <x v="8"/>
    <s v="CF00"/>
    <s v="JRNL00397720"/>
    <s v="CF00-00000-25PR-2832"/>
    <x v="0"/>
    <s v="00000"/>
    <x v="12"/>
    <s v="2832"/>
    <s v=""/>
    <n v="-1886"/>
    <x v="252"/>
    <s v=""/>
    <s v=""/>
    <s v="JRNL00397720"/>
    <x v="172"/>
    <d v="2016-01-28T00:00:00"/>
    <s v="Yes"/>
  </r>
  <r>
    <x v="9"/>
    <s v="CU00"/>
    <s v="JRNL00394845"/>
    <s v="CF00-00000-25BN-2832"/>
    <x v="0"/>
    <s v="00000"/>
    <x v="16"/>
    <s v="2832"/>
    <s v=""/>
    <n v="0"/>
    <x v="279"/>
    <s v=""/>
    <s v=""/>
    <s v="JRNL00394845"/>
    <x v="172"/>
    <d v="2016-01-14T00:00:00"/>
    <s v="Yes"/>
  </r>
  <r>
    <x v="9"/>
    <s v="CU00"/>
    <s v="JRNL00394845"/>
    <s v="CF00-00000-25SL-2832"/>
    <x v="0"/>
    <s v="00000"/>
    <x v="26"/>
    <s v="2832"/>
    <s v=""/>
    <n v="0"/>
    <x v="280"/>
    <s v=""/>
    <s v=""/>
    <s v="JRNL00394845"/>
    <x v="172"/>
    <d v="2016-01-14T00:00:00"/>
    <s v="Yes"/>
  </r>
  <r>
    <x v="8"/>
    <s v="CF00"/>
    <s v="JRNL00397720"/>
    <s v="CF00-00000-25CN-2831"/>
    <x v="0"/>
    <s v="00000"/>
    <x v="2"/>
    <s v="2831"/>
    <s v=""/>
    <n v="-73433"/>
    <x v="141"/>
    <s v=""/>
    <s v=""/>
    <s v="JRNL00397720"/>
    <x v="172"/>
    <d v="2016-01-28T00:00:00"/>
    <s v="Yes"/>
  </r>
  <r>
    <x v="8"/>
    <s v="CF00"/>
    <s v="JRNL00397720"/>
    <s v="CF00-00000-25SR-2832"/>
    <x v="0"/>
    <s v="00000"/>
    <x v="25"/>
    <s v="2832"/>
    <s v=""/>
    <n v="4"/>
    <x v="281"/>
    <s v=""/>
    <s v=""/>
    <s v="JRNL00397720"/>
    <x v="172"/>
    <d v="2016-01-28T00:00:00"/>
    <s v="Yes"/>
  </r>
  <r>
    <x v="9"/>
    <s v="CU00"/>
    <s v="JRNL00394845"/>
    <s v="CF00-00000-25RE-2822"/>
    <x v="0"/>
    <s v="00000"/>
    <x v="27"/>
    <s v="2822"/>
    <s v=""/>
    <n v="-8769"/>
    <x v="282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-25197"/>
    <x v="283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0"/>
    <x v="284"/>
    <s v=""/>
    <s v=""/>
    <s v="JRNL00394845"/>
    <x v="172"/>
    <d v="2016-01-14T00:00:00"/>
    <s v="Yes"/>
  </r>
  <r>
    <x v="9"/>
    <s v="CU00"/>
    <s v="JRNL00394845"/>
    <s v="CF00-00000-25DP-2822"/>
    <x v="0"/>
    <s v="00000"/>
    <x v="0"/>
    <s v="2822"/>
    <s v=""/>
    <n v="0"/>
    <x v="285"/>
    <s v=""/>
    <s v=""/>
    <s v="JRNL00394845"/>
    <x v="172"/>
    <d v="2016-01-14T00:00:00"/>
    <s v="Yes"/>
  </r>
  <r>
    <x v="9"/>
    <s v="CU00"/>
    <s v="JRNL00394845"/>
    <s v="CF00-00000-25SD-2832"/>
    <x v="0"/>
    <s v="00000"/>
    <x v="20"/>
    <s v="2832"/>
    <s v=""/>
    <n v="0"/>
    <x v="286"/>
    <s v=""/>
    <s v=""/>
    <s v="JRNL00394845"/>
    <x v="172"/>
    <d v="2016-01-14T00:00:00"/>
    <s v="Yes"/>
  </r>
  <r>
    <x v="9"/>
    <s v="CU00"/>
    <s v="JRNL00394845"/>
    <s v="CF00-00000-25SL-2832"/>
    <x v="0"/>
    <s v="00000"/>
    <x v="26"/>
    <s v="2832"/>
    <s v=""/>
    <n v="-508"/>
    <x v="287"/>
    <s v=""/>
    <s v=""/>
    <s v="JRNL00394845"/>
    <x v="172"/>
    <d v="2016-01-14T00:00:00"/>
    <s v="Yes"/>
  </r>
  <r>
    <x v="9"/>
    <s v="CU00"/>
    <s v="JRNL00394841"/>
    <s v="CF00-00000-25RE-2822"/>
    <x v="0"/>
    <s v="00000"/>
    <x v="27"/>
    <s v="2822"/>
    <s v=""/>
    <n v="-55804"/>
    <x v="282"/>
    <s v=""/>
    <s v=""/>
    <s v="JRNL00394841"/>
    <x v="172"/>
    <d v="2016-01-14T00:00:00"/>
    <s v="Yes"/>
  </r>
  <r>
    <x v="9"/>
    <s v="CU00"/>
    <s v="JRNL00394841"/>
    <s v="CF00-00000-25DP-2822"/>
    <x v="0"/>
    <s v="00000"/>
    <x v="0"/>
    <s v="2822"/>
    <s v=""/>
    <n v="-160343"/>
    <x v="283"/>
    <s v=""/>
    <s v=""/>
    <s v="JRNL00394841"/>
    <x v="172"/>
    <d v="2016-01-14T00:00:00"/>
    <s v="Yes"/>
  </r>
  <r>
    <x v="6"/>
    <s v="CF00"/>
    <s v="JRNL00398120"/>
    <s v="CF00-00000-25IT-2550"/>
    <x v="0"/>
    <s v="00000"/>
    <x v="11"/>
    <s v="2550"/>
    <s v=""/>
    <n v="1627"/>
    <x v="43"/>
    <s v=""/>
    <s v=""/>
    <s v="JRNL00398120"/>
    <x v="173"/>
    <d v="2016-02-10T00:00:00"/>
    <s v="Yes"/>
  </r>
  <r>
    <x v="6"/>
    <s v="CF00"/>
    <s v="JRNL00399964"/>
    <s v="CF00-00000-25IT-2550"/>
    <x v="0"/>
    <s v="00000"/>
    <x v="11"/>
    <s v="2550"/>
    <s v=""/>
    <n v="1627"/>
    <x v="43"/>
    <s v=""/>
    <s v=""/>
    <s v="JRNL00399964"/>
    <x v="174"/>
    <d v="2016-03-02T00:00:00"/>
    <s v="Yes"/>
  </r>
  <r>
    <x v="6"/>
    <s v="CF00"/>
    <s v="JRNL00402121"/>
    <s v="CF00-00000-25IT-2550"/>
    <x v="0"/>
    <s v="00000"/>
    <x v="11"/>
    <s v="2550"/>
    <s v=""/>
    <n v="1627"/>
    <x v="43"/>
    <s v=""/>
    <s v=""/>
    <s v="JRNL00402121"/>
    <x v="175"/>
    <d v="2016-04-01T00:00:00"/>
    <s v="Yes"/>
  </r>
  <r>
    <x v="8"/>
    <s v="CU00"/>
    <s v="JRNL00403771"/>
    <s v="CF00-00000-25AM-2832"/>
    <x v="0"/>
    <s v="00000"/>
    <x v="23"/>
    <s v="2832"/>
    <s v=""/>
    <n v="-6902"/>
    <x v="288"/>
    <s v=""/>
    <s v=""/>
    <s v="JRNL00403771"/>
    <x v="176"/>
    <d v="2016-04-11T00:00:00"/>
    <s v="Yes"/>
  </r>
  <r>
    <x v="8"/>
    <s v="CU00"/>
    <s v="JRNL00403771"/>
    <s v="CF00-00000-25SI-2831"/>
    <x v="0"/>
    <s v="00000"/>
    <x v="13"/>
    <s v="2831"/>
    <s v=""/>
    <n v="8703"/>
    <x v="288"/>
    <s v=""/>
    <s v=""/>
    <s v="JRNL00403771"/>
    <x v="176"/>
    <d v="2016-04-11T00:00:00"/>
    <s v="Yes"/>
  </r>
  <r>
    <x v="8"/>
    <s v="CU00"/>
    <s v="JRNL00403771"/>
    <s v="CF00-00000-25DP-2822"/>
    <x v="0"/>
    <s v="00000"/>
    <x v="0"/>
    <s v="2822"/>
    <s v=""/>
    <n v="1989"/>
    <x v="288"/>
    <s v=""/>
    <s v=""/>
    <s v="JRNL00403771"/>
    <x v="176"/>
    <d v="2016-04-11T00:00:00"/>
    <s v="Yes"/>
  </r>
  <r>
    <x v="8"/>
    <s v="CU00"/>
    <s v="JRNL00403771"/>
    <s v="CF00-00000-25DP-2822"/>
    <x v="0"/>
    <s v="00000"/>
    <x v="0"/>
    <s v="2822"/>
    <s v=""/>
    <n v="-38"/>
    <x v="288"/>
    <s v=""/>
    <s v=""/>
    <s v="JRNL00403771"/>
    <x v="176"/>
    <d v="2016-04-11T00:00:00"/>
    <s v="Yes"/>
  </r>
  <r>
    <x v="8"/>
    <s v="CU00"/>
    <s v="JRNL00403771"/>
    <s v="CF00-00000-25DP-2822"/>
    <x v="0"/>
    <s v="00000"/>
    <x v="0"/>
    <s v="2822"/>
    <s v=""/>
    <n v="-340838"/>
    <x v="288"/>
    <s v=""/>
    <s v=""/>
    <s v="JRNL00403771"/>
    <x v="176"/>
    <d v="2016-04-11T00:00:00"/>
    <s v="Yes"/>
  </r>
  <r>
    <x v="8"/>
    <s v="CU00"/>
    <s v="JRNL00403771"/>
    <s v="CF00-00000-25CN-2831"/>
    <x v="0"/>
    <s v="00000"/>
    <x v="2"/>
    <s v="2831"/>
    <s v=""/>
    <n v="56868"/>
    <x v="288"/>
    <s v=""/>
    <s v=""/>
    <s v="JRNL00403771"/>
    <x v="176"/>
    <d v="2016-04-11T00:00:00"/>
    <s v="Yes"/>
  </r>
  <r>
    <x v="8"/>
    <s v="CU00"/>
    <s v="JRNL00403771"/>
    <s v="CF00-00000-25BN-2831"/>
    <x v="0"/>
    <s v="00000"/>
    <x v="16"/>
    <s v="2831"/>
    <s v=""/>
    <n v="-20640"/>
    <x v="288"/>
    <s v=""/>
    <s v=""/>
    <s v="JRNL00403771"/>
    <x v="176"/>
    <d v="2016-04-11T00:00:00"/>
    <s v="Yes"/>
  </r>
  <r>
    <x v="8"/>
    <s v="CU00"/>
    <s v="JRNL00403771"/>
    <s v="CF00-00000-25PR-2832"/>
    <x v="0"/>
    <s v="00000"/>
    <x v="12"/>
    <s v="2832"/>
    <s v=""/>
    <n v="-471"/>
    <x v="288"/>
    <s v=""/>
    <s v=""/>
    <s v="JRNL00403771"/>
    <x v="176"/>
    <d v="2016-04-11T00:00:00"/>
    <s v="Yes"/>
  </r>
  <r>
    <x v="8"/>
    <s v="CU00"/>
    <s v="JRNL00403887"/>
    <s v="CF00-00000-25SD-2832"/>
    <x v="0"/>
    <s v="00000"/>
    <x v="20"/>
    <s v="2832"/>
    <s v=""/>
    <n v="27539"/>
    <x v="289"/>
    <s v=""/>
    <s v=""/>
    <s v="JRNL00403887"/>
    <x v="176"/>
    <d v="2016-04-11T00:00:00"/>
    <s v="Yes"/>
  </r>
  <r>
    <x v="6"/>
    <s v="CF00"/>
    <s v="JRNL00404620"/>
    <s v="CF00-00000-25IT-2550"/>
    <x v="0"/>
    <s v="00000"/>
    <x v="11"/>
    <s v="2550"/>
    <s v=""/>
    <n v="1627"/>
    <x v="43"/>
    <s v=""/>
    <s v=""/>
    <s v="JRNL00404620"/>
    <x v="177"/>
    <d v="2016-05-02T00:00:00"/>
    <s v="Yes"/>
  </r>
  <r>
    <x v="6"/>
    <s v="CF00"/>
    <s v="JRNL00406993"/>
    <s v="CF00-00000-25IT-2550"/>
    <x v="0"/>
    <s v="00000"/>
    <x v="11"/>
    <s v="2550"/>
    <s v=""/>
    <n v="1627"/>
    <x v="43"/>
    <s v=""/>
    <s v=""/>
    <s v="JRNL00406993"/>
    <x v="178"/>
    <d v="2016-06-01T00:00:00"/>
    <s v="Yes"/>
  </r>
  <r>
    <x v="6"/>
    <s v="CF00"/>
    <s v="JRNL00409330"/>
    <s v="CF00-00000-25IT-2550"/>
    <x v="0"/>
    <s v="00000"/>
    <x v="11"/>
    <s v="2550"/>
    <s v=""/>
    <n v="1627"/>
    <x v="43"/>
    <s v=""/>
    <s v=""/>
    <s v="JRNL00409330"/>
    <x v="179"/>
    <d v="2016-06-30T00:00:00"/>
    <s v="Yes"/>
  </r>
  <r>
    <x v="8"/>
    <s v="CU00"/>
    <s v="JRNL00409180"/>
    <s v="CF00-00000-25DP-2822"/>
    <x v="0"/>
    <s v="00000"/>
    <x v="0"/>
    <s v="2822"/>
    <s v=""/>
    <n v="60734"/>
    <x v="290"/>
    <s v=""/>
    <s v=""/>
    <s v="JRNL00409180"/>
    <x v="180"/>
    <d v="2016-07-11T00:00:00"/>
    <s v="Yes"/>
  </r>
  <r>
    <x v="8"/>
    <s v="CU00"/>
    <s v="JRNL00409180"/>
    <s v="CF00-00000-25RE-2822"/>
    <x v="0"/>
    <s v="00000"/>
    <x v="27"/>
    <s v="2822"/>
    <s v=""/>
    <n v="-60734"/>
    <x v="290"/>
    <s v=""/>
    <s v=""/>
    <s v="JRNL00409180"/>
    <x v="180"/>
    <d v="2016-07-11T00:00:00"/>
    <s v="Yes"/>
  </r>
  <r>
    <x v="8"/>
    <s v="CU00"/>
    <s v="JRNL00410513"/>
    <s v="CF00-00000-25PR-2832"/>
    <x v="0"/>
    <s v="00000"/>
    <x v="12"/>
    <s v="2832"/>
    <s v=""/>
    <n v="-1299"/>
    <x v="252"/>
    <s v=""/>
    <s v=""/>
    <s v="JRNL00410513"/>
    <x v="180"/>
    <d v="2016-07-12T00:00:00"/>
    <s v="Yes"/>
  </r>
  <r>
    <x v="8"/>
    <s v="CU00"/>
    <s v="JRNL00410513"/>
    <s v="CF00-00000-25BN-2831"/>
    <x v="0"/>
    <s v="00000"/>
    <x v="16"/>
    <s v="2831"/>
    <s v=""/>
    <n v="-41279"/>
    <x v="291"/>
    <s v=""/>
    <s v=""/>
    <s v="JRNL00410513"/>
    <x v="180"/>
    <d v="2016-07-12T00:00:00"/>
    <s v="Yes"/>
  </r>
  <r>
    <x v="8"/>
    <s v="CU00"/>
    <s v="JRNL00410513"/>
    <s v="CF00-00000-25PN-2832"/>
    <x v="0"/>
    <s v="00000"/>
    <x v="4"/>
    <s v="2832"/>
    <s v=""/>
    <n v="4905"/>
    <x v="184"/>
    <s v=""/>
    <s v=""/>
    <s v="JRNL00410513"/>
    <x v="180"/>
    <d v="2016-07-12T00:00:00"/>
    <s v="Yes"/>
  </r>
  <r>
    <x v="8"/>
    <s v="CU00"/>
    <s v="JRNL00410513"/>
    <s v="CF00-00000-25SD-2832"/>
    <x v="0"/>
    <s v="00000"/>
    <x v="20"/>
    <s v="2832"/>
    <s v=""/>
    <n v="35487"/>
    <x v="278"/>
    <s v=""/>
    <s v=""/>
    <s v="JRNL00410513"/>
    <x v="180"/>
    <d v="2016-07-12T00:00:00"/>
    <s v="Yes"/>
  </r>
  <r>
    <x v="8"/>
    <s v="CU00"/>
    <s v="JRNL00410513"/>
    <s v="CF00-00000-25BD-2831"/>
    <x v="0"/>
    <s v="00000"/>
    <x v="7"/>
    <s v="2831"/>
    <s v=""/>
    <n v="-1705"/>
    <x v="142"/>
    <s v=""/>
    <s v=""/>
    <s v="JRNL00410513"/>
    <x v="180"/>
    <d v="2016-07-12T00:00:00"/>
    <s v="Yes"/>
  </r>
  <r>
    <x v="8"/>
    <s v="CU00"/>
    <s v="JRNL00410513"/>
    <s v="CF00-00000-25DR-2831"/>
    <x v="0"/>
    <s v="00000"/>
    <x v="17"/>
    <s v="2831"/>
    <s v=""/>
    <n v="-30581"/>
    <x v="160"/>
    <s v=""/>
    <s v=""/>
    <s v="JRNL00410513"/>
    <x v="180"/>
    <d v="2016-07-12T00:00:00"/>
    <s v="Yes"/>
  </r>
  <r>
    <x v="8"/>
    <s v="CU00"/>
    <s v="JRNL00409083"/>
    <s v="CF00-00000-25AM-2832"/>
    <x v="0"/>
    <s v="00000"/>
    <x v="23"/>
    <s v="2832"/>
    <s v=""/>
    <n v="6902"/>
    <x v="292"/>
    <s v=""/>
    <s v=""/>
    <s v="JRNL00403771"/>
    <x v="180"/>
    <d v="2016-07-11T00:00:00"/>
    <s v="Yes"/>
  </r>
  <r>
    <x v="8"/>
    <s v="CU00"/>
    <s v="JRNL00409083"/>
    <s v="CF00-00000-25SI-2831"/>
    <x v="0"/>
    <s v="00000"/>
    <x v="13"/>
    <s v="2831"/>
    <s v=""/>
    <n v="-8703"/>
    <x v="292"/>
    <s v=""/>
    <s v=""/>
    <s v="JRNL00403771"/>
    <x v="180"/>
    <d v="2016-07-11T00:00:00"/>
    <s v="Yes"/>
  </r>
  <r>
    <x v="8"/>
    <s v="CU00"/>
    <s v="JRNL00409083"/>
    <s v="CF00-00000-25DP-2822"/>
    <x v="0"/>
    <s v="00000"/>
    <x v="0"/>
    <s v="2822"/>
    <s v=""/>
    <n v="-1989"/>
    <x v="292"/>
    <s v=""/>
    <s v=""/>
    <s v="JRNL00403771"/>
    <x v="180"/>
    <d v="2016-07-11T00:00:00"/>
    <s v="Yes"/>
  </r>
  <r>
    <x v="8"/>
    <s v="CU00"/>
    <s v="JRNL00409083"/>
    <s v="CF00-00000-25DP-2822"/>
    <x v="0"/>
    <s v="00000"/>
    <x v="0"/>
    <s v="2822"/>
    <s v=""/>
    <n v="38"/>
    <x v="292"/>
    <s v=""/>
    <s v=""/>
    <s v="JRNL00403771"/>
    <x v="180"/>
    <d v="2016-07-11T00:00:00"/>
    <s v="Yes"/>
  </r>
  <r>
    <x v="8"/>
    <s v="CU00"/>
    <s v="JRNL00409083"/>
    <s v="CF00-00000-25DP-2822"/>
    <x v="0"/>
    <s v="00000"/>
    <x v="0"/>
    <s v="2822"/>
    <s v=""/>
    <n v="340838"/>
    <x v="292"/>
    <s v=""/>
    <s v=""/>
    <s v="JRNL00403771"/>
    <x v="180"/>
    <d v="2016-07-11T00:00:00"/>
    <s v="Yes"/>
  </r>
  <r>
    <x v="8"/>
    <s v="CU00"/>
    <s v="JRNL00409083"/>
    <s v="CF00-00000-25CN-2831"/>
    <x v="0"/>
    <s v="00000"/>
    <x v="2"/>
    <s v="2831"/>
    <s v=""/>
    <n v="-56868"/>
    <x v="292"/>
    <s v=""/>
    <s v=""/>
    <s v="JRNL00403771"/>
    <x v="180"/>
    <d v="2016-07-11T00:00:00"/>
    <s v="Yes"/>
  </r>
  <r>
    <x v="8"/>
    <s v="CU00"/>
    <s v="JRNL00410513"/>
    <s v="CF00-00000-25IT-2550"/>
    <x v="0"/>
    <s v="00000"/>
    <x v="11"/>
    <s v="2550"/>
    <s v=""/>
    <n v="15974"/>
    <x v="293"/>
    <s v=""/>
    <s v=""/>
    <s v="JRNL00410513"/>
    <x v="180"/>
    <d v="2016-07-12T00:00:00"/>
    <s v="Yes"/>
  </r>
  <r>
    <x v="8"/>
    <s v="CU00"/>
    <s v="JRNL00409083"/>
    <s v="CF00-00000-25BN-2831"/>
    <x v="0"/>
    <s v="00000"/>
    <x v="16"/>
    <s v="2831"/>
    <s v=""/>
    <n v="20640"/>
    <x v="292"/>
    <s v=""/>
    <s v=""/>
    <s v="JRNL00403771"/>
    <x v="180"/>
    <d v="2016-07-11T00:00:00"/>
    <s v="Yes"/>
  </r>
  <r>
    <x v="8"/>
    <s v="CU00"/>
    <s v="JRNL00409083"/>
    <s v="CF00-00000-25PR-2832"/>
    <x v="0"/>
    <s v="00000"/>
    <x v="12"/>
    <s v="2832"/>
    <s v=""/>
    <n v="471"/>
    <x v="292"/>
    <s v=""/>
    <s v=""/>
    <s v="JRNL00403771"/>
    <x v="180"/>
    <d v="2016-07-11T00:00:00"/>
    <s v="Yes"/>
  </r>
  <r>
    <x v="8"/>
    <s v="CU00"/>
    <s v="JRNL00410513"/>
    <s v="CF00-00000-25CN-2831"/>
    <x v="0"/>
    <s v="00000"/>
    <x v="2"/>
    <s v="2831"/>
    <s v=""/>
    <n v="95665"/>
    <x v="141"/>
    <s v=""/>
    <s v=""/>
    <s v="JRNL00410513"/>
    <x v="180"/>
    <d v="2016-07-12T00:00:00"/>
    <s v="Yes"/>
  </r>
  <r>
    <x v="8"/>
    <s v="CU00"/>
    <s v="JRNL00410513"/>
    <s v="CF00-00000-25AM-2832"/>
    <x v="0"/>
    <s v="00000"/>
    <x v="23"/>
    <s v="2832"/>
    <s v=""/>
    <n v="-13804"/>
    <x v="218"/>
    <s v=""/>
    <s v=""/>
    <s v="JRNL00410513"/>
    <x v="180"/>
    <d v="2016-07-12T00:00:00"/>
    <s v="Yes"/>
  </r>
  <r>
    <x v="8"/>
    <s v="CU00"/>
    <s v="JRNL00410513"/>
    <s v="CF00-00000-25DP-2822"/>
    <x v="0"/>
    <s v="00000"/>
    <x v="0"/>
    <s v="2822"/>
    <s v=""/>
    <n v="-681675"/>
    <x v="139"/>
    <s v=""/>
    <s v=""/>
    <s v="JRNL00410513"/>
    <x v="180"/>
    <d v="2016-07-12T00:00:00"/>
    <s v="Yes"/>
  </r>
  <r>
    <x v="8"/>
    <s v="CU00"/>
    <s v="JRNL00410513"/>
    <s v="CF00-00000-25SI-2831"/>
    <x v="0"/>
    <s v="00000"/>
    <x v="13"/>
    <s v="2831"/>
    <s v=""/>
    <n v="2777"/>
    <x v="148"/>
    <s v=""/>
    <s v=""/>
    <s v="JRNL00410513"/>
    <x v="180"/>
    <d v="2016-07-12T00:00:00"/>
    <s v="Yes"/>
  </r>
  <r>
    <x v="8"/>
    <s v="CU00"/>
    <s v="JRNL00410513"/>
    <s v="CF00-00000-25ID-2831"/>
    <x v="0"/>
    <s v="00000"/>
    <x v="19"/>
    <s v="2831"/>
    <s v=""/>
    <n v="30892"/>
    <x v="163"/>
    <s v=""/>
    <s v=""/>
    <s v="JRNL00410513"/>
    <x v="180"/>
    <d v="2016-07-12T00:00:00"/>
    <s v="Yes"/>
  </r>
  <r>
    <x v="8"/>
    <s v="CU00"/>
    <s v="JRNL00409086"/>
    <s v="CF00-00000-25SD-2832"/>
    <x v="0"/>
    <s v="00000"/>
    <x v="20"/>
    <s v="2832"/>
    <s v=""/>
    <n v="-27539"/>
    <x v="294"/>
    <s v=""/>
    <s v=""/>
    <s v="JRNL00403887"/>
    <x v="180"/>
    <d v="2016-07-11T00:00:00"/>
    <s v="Yes"/>
  </r>
  <r>
    <x v="8"/>
    <s v="CU00"/>
    <s v="JRNL00410513"/>
    <s v="CF00-00000-25FR-2831"/>
    <x v="0"/>
    <s v="00000"/>
    <x v="10"/>
    <s v="2831"/>
    <s v=""/>
    <n v="41"/>
    <x v="146"/>
    <s v=""/>
    <s v=""/>
    <s v="JRNL00410513"/>
    <x v="180"/>
    <d v="2016-07-12T00:00:00"/>
    <s v="Yes"/>
  </r>
  <r>
    <x v="6"/>
    <s v="CF00"/>
    <s v="JRNL00411438"/>
    <s v="CF00-00000-25IT-2550"/>
    <x v="0"/>
    <s v="00000"/>
    <x v="11"/>
    <s v="2550"/>
    <s v=""/>
    <n v="1627"/>
    <x v="43"/>
    <s v=""/>
    <s v=""/>
    <s v="JRNL00411438"/>
    <x v="181"/>
    <d v="2016-08-01T00:00:00"/>
    <s v="Yes"/>
  </r>
  <r>
    <x v="6"/>
    <s v="CF00"/>
    <s v="JRNL00413780"/>
    <s v="CF00-00000-25IT-2550"/>
    <x v="0"/>
    <s v="00000"/>
    <x v="11"/>
    <s v="2550"/>
    <s v=""/>
    <n v="1627"/>
    <x v="43"/>
    <s v=""/>
    <s v=""/>
    <s v="JRNL00413780"/>
    <x v="182"/>
    <d v="2016-09-06T00:00:00"/>
    <s v="Yes"/>
  </r>
  <r>
    <x v="8"/>
    <s v="CU00"/>
    <s v="JRNL00417381"/>
    <s v="CF00-00000-25DP-2822"/>
    <x v="0"/>
    <s v="00000"/>
    <x v="0"/>
    <s v="2822"/>
    <s v=""/>
    <n v="-1253367"/>
    <x v="139"/>
    <s v=""/>
    <s v=""/>
    <s v="JRNL00417381"/>
    <x v="183"/>
    <d v="2016-10-12T00:00:00"/>
    <s v="Yes"/>
  </r>
  <r>
    <x v="8"/>
    <s v="CU00"/>
    <s v="JRNL00417381"/>
    <s v="CF00-00000-25DR-2831"/>
    <x v="0"/>
    <s v="00000"/>
    <x v="17"/>
    <s v="2831"/>
    <s v=""/>
    <n v="-53394"/>
    <x v="160"/>
    <s v=""/>
    <s v=""/>
    <s v="JRNL00417381"/>
    <x v="183"/>
    <d v="2016-10-12T00:00:00"/>
    <s v="Yes"/>
  </r>
  <r>
    <x v="8"/>
    <s v="CU00"/>
    <s v="JRNL00417381"/>
    <s v="CF00-00000-25BN-2831"/>
    <x v="0"/>
    <s v="00000"/>
    <x v="16"/>
    <s v="2831"/>
    <s v=""/>
    <n v="-61919"/>
    <x v="291"/>
    <s v=""/>
    <s v=""/>
    <s v="JRNL00417381"/>
    <x v="183"/>
    <d v="2016-10-12T00:00:00"/>
    <s v="Yes"/>
  </r>
  <r>
    <x v="8"/>
    <s v="CU00"/>
    <s v="JRNL00417381"/>
    <s v="CF00-00000-25SD-2832"/>
    <x v="0"/>
    <s v="00000"/>
    <x v="20"/>
    <s v="2832"/>
    <s v=""/>
    <n v="53231"/>
    <x v="278"/>
    <s v=""/>
    <s v=""/>
    <s v="JRNL00417381"/>
    <x v="183"/>
    <d v="2016-10-12T00:00:00"/>
    <s v="Yes"/>
  </r>
  <r>
    <x v="8"/>
    <s v="CU00"/>
    <s v="JRNL00417381"/>
    <s v="CF00-00000-25BD-2831"/>
    <x v="0"/>
    <s v="00000"/>
    <x v="7"/>
    <s v="2831"/>
    <s v=""/>
    <n v="-1846"/>
    <x v="142"/>
    <s v=""/>
    <s v=""/>
    <s v="JRNL00417381"/>
    <x v="183"/>
    <d v="2016-10-12T00:00:00"/>
    <s v="Yes"/>
  </r>
  <r>
    <x v="8"/>
    <s v="CU00"/>
    <s v="JRNL00417381"/>
    <s v="CF00-00000-25PR-2832"/>
    <x v="0"/>
    <s v="00000"/>
    <x v="12"/>
    <s v="2832"/>
    <s v=""/>
    <n v="-1299"/>
    <x v="252"/>
    <s v=""/>
    <s v=""/>
    <s v="JRNL00417381"/>
    <x v="183"/>
    <d v="2016-10-12T00:00:00"/>
    <s v="Yes"/>
  </r>
  <r>
    <x v="8"/>
    <s v="CU00"/>
    <s v="JRNL00416359"/>
    <s v="CF00-00000-25AM-2832"/>
    <x v="0"/>
    <s v="00000"/>
    <x v="23"/>
    <s v="2832"/>
    <s v=""/>
    <n v="13804"/>
    <x v="248"/>
    <s v=""/>
    <s v=""/>
    <s v="JRNL00410513"/>
    <x v="183"/>
    <d v="2016-10-12T00:00:00"/>
    <s v="Yes"/>
  </r>
  <r>
    <x v="8"/>
    <s v="CU00"/>
    <s v="JRNL00417381"/>
    <s v="CF00-00000-25ID-2831"/>
    <x v="0"/>
    <s v="00000"/>
    <x v="19"/>
    <s v="2831"/>
    <s v=""/>
    <n v="-4430"/>
    <x v="163"/>
    <s v=""/>
    <s v=""/>
    <s v="JRNL00417381"/>
    <x v="183"/>
    <d v="2016-10-12T00:00:00"/>
    <s v="Yes"/>
  </r>
  <r>
    <x v="8"/>
    <s v="CU00"/>
    <s v="JRNL00416359"/>
    <s v="CF00-00000-25FR-2831"/>
    <x v="0"/>
    <s v="00000"/>
    <x v="10"/>
    <s v="2831"/>
    <s v=""/>
    <n v="-41"/>
    <x v="248"/>
    <s v=""/>
    <s v=""/>
    <s v="JRNL00410513"/>
    <x v="183"/>
    <d v="2016-10-12T00:00:00"/>
    <s v="Yes"/>
  </r>
  <r>
    <x v="8"/>
    <s v="CU00"/>
    <s v="JRNL00416359"/>
    <s v="CF00-00000-25ID-2831"/>
    <x v="0"/>
    <s v="00000"/>
    <x v="19"/>
    <s v="2831"/>
    <s v=""/>
    <n v="-30892"/>
    <x v="248"/>
    <s v=""/>
    <s v=""/>
    <s v="JRNL00410513"/>
    <x v="183"/>
    <d v="2016-10-12T00:00:00"/>
    <s v="Yes"/>
  </r>
  <r>
    <x v="8"/>
    <s v="CU00"/>
    <s v="JRNL00416359"/>
    <s v="CF00-00000-25IT-2550"/>
    <x v="0"/>
    <s v="00000"/>
    <x v="11"/>
    <s v="2550"/>
    <s v=""/>
    <n v="-15974"/>
    <x v="248"/>
    <s v=""/>
    <s v=""/>
    <s v="JRNL00410513"/>
    <x v="183"/>
    <d v="2016-10-12T00:00:00"/>
    <s v="Yes"/>
  </r>
  <r>
    <x v="8"/>
    <s v="CU00"/>
    <s v="JRNL00416359"/>
    <s v="CF00-00000-25DP-2822"/>
    <x v="0"/>
    <s v="00000"/>
    <x v="0"/>
    <s v="2822"/>
    <s v=""/>
    <n v="681675"/>
    <x v="248"/>
    <s v=""/>
    <s v=""/>
    <s v="JRNL00410513"/>
    <x v="183"/>
    <d v="2016-10-12T00:00:00"/>
    <s v="Yes"/>
  </r>
  <r>
    <x v="8"/>
    <s v="CU00"/>
    <s v="JRNL00416359"/>
    <s v="CF00-00000-25DR-2831"/>
    <x v="0"/>
    <s v="00000"/>
    <x v="17"/>
    <s v="2831"/>
    <s v=""/>
    <n v="30581"/>
    <x v="248"/>
    <s v=""/>
    <s v=""/>
    <s v="JRNL00410513"/>
    <x v="183"/>
    <d v="2016-10-12T00:00:00"/>
    <s v="Yes"/>
  </r>
  <r>
    <x v="8"/>
    <s v="CU00"/>
    <s v="JRNL00416359"/>
    <s v="CF00-00000-25SD-2832"/>
    <x v="0"/>
    <s v="00000"/>
    <x v="20"/>
    <s v="2832"/>
    <s v=""/>
    <n v="-35487"/>
    <x v="248"/>
    <s v=""/>
    <s v=""/>
    <s v="JRNL00410513"/>
    <x v="183"/>
    <d v="2016-10-12T00:00:00"/>
    <s v="Yes"/>
  </r>
  <r>
    <x v="8"/>
    <s v="CU00"/>
    <s v="JRNL00416359"/>
    <s v="CF00-00000-25SI-2831"/>
    <x v="0"/>
    <s v="00000"/>
    <x v="13"/>
    <s v="2831"/>
    <s v=""/>
    <n v="-2777"/>
    <x v="248"/>
    <s v=""/>
    <s v=""/>
    <s v="JRNL00410513"/>
    <x v="183"/>
    <d v="2016-10-12T00:00:00"/>
    <s v="Yes"/>
  </r>
  <r>
    <x v="8"/>
    <s v="CU00"/>
    <s v="JRNL00416359"/>
    <s v="CF00-00000-25BD-2831"/>
    <x v="0"/>
    <s v="00000"/>
    <x v="7"/>
    <s v="2831"/>
    <s v=""/>
    <n v="1705"/>
    <x v="248"/>
    <s v=""/>
    <s v=""/>
    <s v="JRNL00410513"/>
    <x v="183"/>
    <d v="2016-10-12T00:00:00"/>
    <s v="Yes"/>
  </r>
  <r>
    <x v="8"/>
    <s v="CU00"/>
    <s v="JRNL00416359"/>
    <s v="CF00-00000-25BN-2831"/>
    <x v="0"/>
    <s v="00000"/>
    <x v="16"/>
    <s v="2831"/>
    <s v=""/>
    <n v="41279"/>
    <x v="248"/>
    <s v=""/>
    <s v=""/>
    <s v="JRNL00410513"/>
    <x v="183"/>
    <d v="2016-10-12T00:00:00"/>
    <s v="Yes"/>
  </r>
  <r>
    <x v="8"/>
    <s v="CU00"/>
    <s v="JRNL00416359"/>
    <s v="CF00-00000-25CN-2831"/>
    <x v="0"/>
    <s v="00000"/>
    <x v="2"/>
    <s v="2831"/>
    <s v=""/>
    <n v="-95665"/>
    <x v="248"/>
    <s v=""/>
    <s v=""/>
    <s v="JRNL00410513"/>
    <x v="183"/>
    <d v="2016-10-12T00:00:00"/>
    <s v="Yes"/>
  </r>
  <r>
    <x v="8"/>
    <s v="CU00"/>
    <s v="JRNL00416359"/>
    <s v="CF00-00000-25PN-2832"/>
    <x v="0"/>
    <s v="00000"/>
    <x v="4"/>
    <s v="2832"/>
    <s v=""/>
    <n v="-4905"/>
    <x v="248"/>
    <s v=""/>
    <s v=""/>
    <s v="JRNL00410513"/>
    <x v="183"/>
    <d v="2016-10-12T00:00:00"/>
    <s v="Yes"/>
  </r>
  <r>
    <x v="8"/>
    <s v="CU00"/>
    <s v="JRNL00416359"/>
    <s v="CF00-00000-25PR-2832"/>
    <x v="0"/>
    <s v="00000"/>
    <x v="12"/>
    <s v="2832"/>
    <s v=""/>
    <n v="1299"/>
    <x v="248"/>
    <s v=""/>
    <s v=""/>
    <s v="JRNL00410513"/>
    <x v="183"/>
    <d v="2016-10-12T00:00:00"/>
    <s v="Yes"/>
  </r>
  <r>
    <x v="8"/>
    <s v="CU00"/>
    <s v="JRNL00417381"/>
    <s v="CF00-00000-25FR-2831"/>
    <x v="0"/>
    <s v="00000"/>
    <x v="10"/>
    <s v="2831"/>
    <s v=""/>
    <n v="64"/>
    <x v="146"/>
    <s v=""/>
    <s v=""/>
    <s v="JRNL00417381"/>
    <x v="183"/>
    <d v="2016-10-12T00:00:00"/>
    <s v="Yes"/>
  </r>
  <r>
    <x v="8"/>
    <s v="CU00"/>
    <s v="JRNL00417381"/>
    <s v="CF00-00000-25PN-2832"/>
    <x v="0"/>
    <s v="00000"/>
    <x v="4"/>
    <s v="2832"/>
    <s v=""/>
    <n v="7357"/>
    <x v="184"/>
    <s v=""/>
    <s v=""/>
    <s v="JRNL00417381"/>
    <x v="183"/>
    <d v="2016-10-12T00:00:00"/>
    <s v="Yes"/>
  </r>
  <r>
    <x v="8"/>
    <s v="CU00"/>
    <s v="JRNL00417381"/>
    <s v="CF00-00000-25DP-2822"/>
    <x v="0"/>
    <s v="00000"/>
    <x v="0"/>
    <s v="2822"/>
    <s v=""/>
    <n v="-113"/>
    <x v="138"/>
    <s v=""/>
    <s v=""/>
    <s v="JRNL00417381"/>
    <x v="183"/>
    <d v="2016-10-12T00:00:00"/>
    <s v="Yes"/>
  </r>
  <r>
    <x v="6"/>
    <s v="CF00"/>
    <s v="JRNL00416164"/>
    <s v="CF00-00000-25IT-2550"/>
    <x v="0"/>
    <s v="00000"/>
    <x v="11"/>
    <s v="2550"/>
    <s v=""/>
    <n v="1627"/>
    <x v="43"/>
    <s v=""/>
    <s v=""/>
    <s v="JRNL00416164"/>
    <x v="183"/>
    <d v="2016-10-03T00:00:00"/>
    <s v="Yes"/>
  </r>
  <r>
    <x v="8"/>
    <s v="CU00"/>
    <s v="JRNL00417381"/>
    <s v="CF00-00000-25SI-2831"/>
    <x v="0"/>
    <s v="00000"/>
    <x v="13"/>
    <s v="2831"/>
    <s v=""/>
    <n v="3472"/>
    <x v="148"/>
    <s v=""/>
    <s v=""/>
    <s v="JRNL00417381"/>
    <x v="183"/>
    <d v="2016-10-12T00:00:00"/>
    <s v="Yes"/>
  </r>
  <r>
    <x v="8"/>
    <s v="CU00"/>
    <s v="JRNL00417381"/>
    <s v="CF00-00000-25CN-2831"/>
    <x v="0"/>
    <s v="00000"/>
    <x v="2"/>
    <s v="2831"/>
    <s v=""/>
    <n v="100040"/>
    <x v="141"/>
    <s v=""/>
    <s v=""/>
    <s v="JRNL00417381"/>
    <x v="183"/>
    <d v="2016-10-12T00:00:00"/>
    <s v="Yes"/>
  </r>
  <r>
    <x v="8"/>
    <s v="CU00"/>
    <s v="JRNL00417381"/>
    <s v="CF00-00000-25DP-2822"/>
    <x v="0"/>
    <s v="00000"/>
    <x v="0"/>
    <s v="2822"/>
    <s v=""/>
    <n v="5968"/>
    <x v="140"/>
    <s v=""/>
    <s v=""/>
    <s v="JRNL00417381"/>
    <x v="183"/>
    <d v="2016-10-12T00:00:00"/>
    <s v="Yes"/>
  </r>
  <r>
    <x v="8"/>
    <s v="CU00"/>
    <s v="JRNL00417381"/>
    <s v="CF00-00000-25AM-2832"/>
    <x v="0"/>
    <s v="00000"/>
    <x v="23"/>
    <s v="2832"/>
    <s v=""/>
    <n v="-20706"/>
    <x v="218"/>
    <s v=""/>
    <s v=""/>
    <s v="JRNL00417381"/>
    <x v="183"/>
    <d v="2016-10-12T00:00:00"/>
    <s v="Yes"/>
  </r>
  <r>
    <x v="6"/>
    <s v="CF00"/>
    <s v="JRNL00418305"/>
    <s v="CF00-00000-25IT-2550"/>
    <x v="0"/>
    <s v="00000"/>
    <x v="11"/>
    <s v="2550"/>
    <s v=""/>
    <n v="1627"/>
    <x v="43"/>
    <s v=""/>
    <s v=""/>
    <s v="JRNL00418305"/>
    <x v="184"/>
    <d v="2016-11-01T00:00:00"/>
    <s v="Yes"/>
  </r>
  <r>
    <x v="12"/>
    <s v="CU00"/>
    <s v="JRNL00421585"/>
    <s v="CF00-00000-25SI-2832"/>
    <x v="0"/>
    <s v="00000"/>
    <x v="13"/>
    <s v="2832"/>
    <s v=""/>
    <n v="-49550"/>
    <x v="295"/>
    <s v=""/>
    <s v=""/>
    <s v="JRNL00421585"/>
    <x v="185"/>
    <d v="2016-12-08T00:00:00"/>
    <s v="Yes"/>
  </r>
  <r>
    <x v="12"/>
    <s v="CU00"/>
    <s v="JRNL00421585"/>
    <s v="CF00-00000-25SR-2832"/>
    <x v="0"/>
    <s v="00000"/>
    <x v="25"/>
    <s v="2832"/>
    <s v=""/>
    <n v="49550"/>
    <x v="295"/>
    <s v=""/>
    <s v=""/>
    <s v="JRNL00421585"/>
    <x v="185"/>
    <d v="2016-12-08T00:00:00"/>
    <s v="Yes"/>
  </r>
  <r>
    <x v="12"/>
    <s v="CU00"/>
    <s v="JRNL00421585"/>
    <s v="CF00-00000-25PN-2832"/>
    <x v="0"/>
    <s v="00000"/>
    <x v="4"/>
    <s v="2832"/>
    <s v=""/>
    <n v="8"/>
    <x v="296"/>
    <s v=""/>
    <s v=""/>
    <s v="JRNL00421585"/>
    <x v="185"/>
    <d v="2016-12-08T00:00:00"/>
    <s v="Yes"/>
  </r>
  <r>
    <x v="6"/>
    <s v="CF00"/>
    <s v="JRNL00420511"/>
    <s v="CF00-00000-25IT-2550"/>
    <x v="0"/>
    <s v="00000"/>
    <x v="11"/>
    <s v="2550"/>
    <s v=""/>
    <n v="1627"/>
    <x v="43"/>
    <s v=""/>
    <s v=""/>
    <s v="JRNL00420511"/>
    <x v="185"/>
    <d v="2016-12-01T00:00:00"/>
    <s v="Yes"/>
  </r>
  <r>
    <x v="12"/>
    <s v="CU00"/>
    <s v="JRNL00421585"/>
    <s v="CF00-00000-25BN-2831"/>
    <x v="0"/>
    <s v="00000"/>
    <x v="16"/>
    <s v="2831"/>
    <s v=""/>
    <n v="3371"/>
    <x v="297"/>
    <s v=""/>
    <s v=""/>
    <s v="JRNL00421585"/>
    <x v="185"/>
    <d v="2016-12-08T00:00:00"/>
    <s v="Yes"/>
  </r>
  <r>
    <x v="8"/>
    <s v="CU00"/>
    <s v="JRNL00424667"/>
    <s v="CF00-00000-25SI-2831"/>
    <x v="0"/>
    <s v="00000"/>
    <x v="13"/>
    <s v="2831"/>
    <s v=""/>
    <n v="-4433"/>
    <x v="148"/>
    <s v=""/>
    <s v=""/>
    <s v="JRNL00424667"/>
    <x v="186"/>
    <d v="2017-01-24T00:00:00"/>
    <s v="Yes"/>
  </r>
  <r>
    <x v="8"/>
    <s v="CU00"/>
    <s v="JRNL00423659"/>
    <s v="CF00-00000-25AM-2832"/>
    <x v="0"/>
    <s v="00000"/>
    <x v="23"/>
    <s v="2832"/>
    <s v=""/>
    <n v="20706"/>
    <x v="274"/>
    <s v=""/>
    <s v=""/>
    <s v="JRNL00417381"/>
    <x v="186"/>
    <d v="2017-01-12T00:00:00"/>
    <s v="Yes"/>
  </r>
  <r>
    <x v="9"/>
    <s v="CU00"/>
    <s v="JRNL00422679"/>
    <s v="CF00-00000-25DP-2822"/>
    <x v="0"/>
    <s v="00000"/>
    <x v="0"/>
    <s v="2822"/>
    <s v=""/>
    <n v="-7394"/>
    <x v="285"/>
    <s v=""/>
    <s v=""/>
    <s v="JRNL00422679"/>
    <x v="186"/>
    <d v="2017-01-24T00:00:00"/>
    <s v="Yes"/>
  </r>
  <r>
    <x v="12"/>
    <s v="CU00"/>
    <s v="JRNL00424629"/>
    <s v="CF00-00000-25EN-2832"/>
    <x v="0"/>
    <s v="00000"/>
    <x v="8"/>
    <s v="2832"/>
    <s v=""/>
    <n v="-2847"/>
    <x v="298"/>
    <s v=""/>
    <s v=""/>
    <s v="JRNL00424629"/>
    <x v="186"/>
    <d v="2017-01-24T00:00:00"/>
    <s v="Yes"/>
  </r>
  <r>
    <x v="12"/>
    <s v="CU00"/>
    <s v="JRNL00424629"/>
    <s v="CF00-00000-25GP-2821"/>
    <x v="0"/>
    <s v="00000"/>
    <x v="24"/>
    <s v="2821"/>
    <s v=""/>
    <n v="6"/>
    <x v="298"/>
    <s v=""/>
    <s v=""/>
    <s v="JRNL00424629"/>
    <x v="186"/>
    <d v="2017-01-24T00:00:00"/>
    <s v="Yes"/>
  </r>
  <r>
    <x v="8"/>
    <s v="CU00"/>
    <s v="JRNL00423659"/>
    <s v="CF00-00000-25DP-2822"/>
    <x v="0"/>
    <s v="00000"/>
    <x v="0"/>
    <s v="2822"/>
    <s v=""/>
    <n v="-5968"/>
    <x v="274"/>
    <s v=""/>
    <s v=""/>
    <s v="JRNL00417381"/>
    <x v="186"/>
    <d v="2017-01-12T00:00:00"/>
    <s v="Yes"/>
  </r>
  <r>
    <x v="8"/>
    <s v="CU00"/>
    <s v="JRNL00423659"/>
    <s v="CF00-00000-25DR-2831"/>
    <x v="0"/>
    <s v="00000"/>
    <x v="17"/>
    <s v="2831"/>
    <s v=""/>
    <n v="53394"/>
    <x v="274"/>
    <s v=""/>
    <s v=""/>
    <s v="JRNL00417381"/>
    <x v="186"/>
    <d v="2017-01-12T00:00:00"/>
    <s v="Yes"/>
  </r>
  <r>
    <x v="8"/>
    <s v="CU00"/>
    <s v="JRNL00423659"/>
    <s v="CF00-00000-25FR-2831"/>
    <x v="0"/>
    <s v="00000"/>
    <x v="10"/>
    <s v="2831"/>
    <s v=""/>
    <n v="-64"/>
    <x v="274"/>
    <s v=""/>
    <s v=""/>
    <s v="JRNL00417381"/>
    <x v="186"/>
    <d v="2017-01-12T00:00:00"/>
    <s v="Yes"/>
  </r>
  <r>
    <x v="8"/>
    <s v="CU00"/>
    <s v="JRNL00423659"/>
    <s v="CF00-00000-25ID-2831"/>
    <x v="0"/>
    <s v="00000"/>
    <x v="19"/>
    <s v="2831"/>
    <s v=""/>
    <n v="4430"/>
    <x v="274"/>
    <s v=""/>
    <s v=""/>
    <s v="JRNL00417381"/>
    <x v="186"/>
    <d v="2017-01-12T00:00:00"/>
    <s v="Yes"/>
  </r>
  <r>
    <x v="8"/>
    <s v="CU00"/>
    <s v="JRNL00423659"/>
    <s v="CF00-00000-25DP-2822"/>
    <x v="0"/>
    <s v="00000"/>
    <x v="0"/>
    <s v="2822"/>
    <s v=""/>
    <n v="1253367"/>
    <x v="274"/>
    <s v=""/>
    <s v=""/>
    <s v="JRNL00417381"/>
    <x v="186"/>
    <d v="2017-01-12T00:00:00"/>
    <s v="Yes"/>
  </r>
  <r>
    <x v="8"/>
    <s v="CU00"/>
    <s v="JRNL00423659"/>
    <s v="CF00-00000-25DP-2822"/>
    <x v="0"/>
    <s v="00000"/>
    <x v="0"/>
    <s v="2822"/>
    <s v=""/>
    <n v="113"/>
    <x v="274"/>
    <s v=""/>
    <s v=""/>
    <s v="JRNL00417381"/>
    <x v="186"/>
    <d v="2017-01-12T00:00:00"/>
    <s v="Yes"/>
  </r>
  <r>
    <x v="8"/>
    <s v="CU00"/>
    <s v="JRNL00423659"/>
    <s v="CF00-00000-25SD-2832"/>
    <x v="0"/>
    <s v="00000"/>
    <x v="20"/>
    <s v="2832"/>
    <s v=""/>
    <n v="-53231"/>
    <x v="274"/>
    <s v=""/>
    <s v=""/>
    <s v="JRNL00417381"/>
    <x v="186"/>
    <d v="2017-01-12T00:00:00"/>
    <s v="Yes"/>
  </r>
  <r>
    <x v="8"/>
    <s v="CU00"/>
    <s v="JRNL00423659"/>
    <s v="CF00-00000-25SI-2831"/>
    <x v="0"/>
    <s v="00000"/>
    <x v="13"/>
    <s v="2831"/>
    <s v=""/>
    <n v="-3472"/>
    <x v="274"/>
    <s v=""/>
    <s v=""/>
    <s v="JRNL00417381"/>
    <x v="186"/>
    <d v="2017-01-12T00:00:00"/>
    <s v="Yes"/>
  </r>
  <r>
    <x v="9"/>
    <s v="CU00"/>
    <s v="JRNL00422679"/>
    <s v="CF00-00000-25RE-2822"/>
    <x v="0"/>
    <s v="00000"/>
    <x v="27"/>
    <s v="2822"/>
    <s v=""/>
    <n v="-87785"/>
    <x v="282"/>
    <s v=""/>
    <s v=""/>
    <s v="JRNL00422679"/>
    <x v="186"/>
    <d v="2017-01-24T00:00:00"/>
    <s v="Yes"/>
  </r>
  <r>
    <x v="12"/>
    <s v="CU00"/>
    <s v="JRNL00422963"/>
    <s v="CF00-00000-25AM-2832"/>
    <x v="0"/>
    <s v="00000"/>
    <x v="23"/>
    <s v="2832"/>
    <s v=""/>
    <n v="-30"/>
    <x v="299"/>
    <s v=""/>
    <s v=""/>
    <s v="JRNL00422963"/>
    <x v="186"/>
    <d v="2017-01-06T00:00:00"/>
    <s v="Yes"/>
  </r>
  <r>
    <x v="12"/>
    <s v="CU00"/>
    <s v="JRNL00422963"/>
    <s v="CF00-00000-25DR-2831"/>
    <x v="0"/>
    <s v="00000"/>
    <x v="17"/>
    <s v="2831"/>
    <s v=""/>
    <n v="-6"/>
    <x v="299"/>
    <s v=""/>
    <s v=""/>
    <s v="JRNL00422963"/>
    <x v="186"/>
    <d v="2017-01-06T00:00:00"/>
    <s v="Yes"/>
  </r>
  <r>
    <x v="12"/>
    <s v="CU00"/>
    <s v="JRNL00422963"/>
    <s v="CF00-00000-25SD-2832"/>
    <x v="0"/>
    <s v="00000"/>
    <x v="20"/>
    <s v="2832"/>
    <s v=""/>
    <n v="3676"/>
    <x v="299"/>
    <s v=""/>
    <s v=""/>
    <s v="JRNL00422963"/>
    <x v="186"/>
    <d v="2017-01-06T00:00:00"/>
    <s v="Yes"/>
  </r>
  <r>
    <x v="8"/>
    <s v="CU00"/>
    <s v="JRNL00424667"/>
    <s v="CF00-00000-25RE-2822"/>
    <x v="0"/>
    <s v="00000"/>
    <x v="27"/>
    <s v="2822"/>
    <s v=""/>
    <n v="-117546"/>
    <x v="251"/>
    <s v=""/>
    <s v=""/>
    <s v="JRNL00424667"/>
    <x v="186"/>
    <d v="2017-01-24T00:00:00"/>
    <s v="Yes"/>
  </r>
  <r>
    <x v="12"/>
    <s v="CU00"/>
    <s v="JRNL00422963"/>
    <s v="CF00-00000-25CN-2831"/>
    <x v="0"/>
    <s v="00000"/>
    <x v="2"/>
    <s v="2831"/>
    <s v=""/>
    <n v="12"/>
    <x v="299"/>
    <s v=""/>
    <s v=""/>
    <s v="JRNL00422963"/>
    <x v="186"/>
    <d v="2017-01-06T00:00:00"/>
    <s v="Yes"/>
  </r>
  <r>
    <x v="12"/>
    <s v="CU00"/>
    <s v="JRNL00422963"/>
    <s v="CF00-00000-25PR-2832"/>
    <x v="0"/>
    <s v="00000"/>
    <x v="12"/>
    <s v="2832"/>
    <s v=""/>
    <n v="3"/>
    <x v="299"/>
    <s v=""/>
    <s v=""/>
    <s v="JRNL00422963"/>
    <x v="186"/>
    <d v="2017-01-06T00:00:00"/>
    <s v="Yes"/>
  </r>
  <r>
    <x v="8"/>
    <s v="CU00"/>
    <s v="JRNL00424667"/>
    <s v="CF00-00000-25ID-2831"/>
    <x v="0"/>
    <s v="00000"/>
    <x v="19"/>
    <s v="2831"/>
    <s v=""/>
    <n v="243"/>
    <x v="163"/>
    <s v=""/>
    <s v=""/>
    <s v="JRNL00424667"/>
    <x v="186"/>
    <d v="2017-01-24T00:00:00"/>
    <s v="Yes"/>
  </r>
  <r>
    <x v="8"/>
    <s v="CU00"/>
    <s v="JRNL00424667"/>
    <s v="CF00-00000-25FR-2831"/>
    <x v="0"/>
    <s v="00000"/>
    <x v="10"/>
    <s v="2831"/>
    <s v=""/>
    <n v="93"/>
    <x v="146"/>
    <s v=""/>
    <s v=""/>
    <s v="JRNL00424667"/>
    <x v="186"/>
    <d v="2017-01-24T00:00:00"/>
    <s v="Yes"/>
  </r>
  <r>
    <x v="8"/>
    <s v="CU00"/>
    <s v="JRNL00423659"/>
    <s v="CF00-00000-25CN-2831"/>
    <x v="0"/>
    <s v="00000"/>
    <x v="2"/>
    <s v="2831"/>
    <s v=""/>
    <n v="-100040"/>
    <x v="274"/>
    <s v=""/>
    <s v=""/>
    <s v="JRNL00417381"/>
    <x v="186"/>
    <d v="2017-01-12T00:00:00"/>
    <s v="Yes"/>
  </r>
  <r>
    <x v="8"/>
    <s v="CU00"/>
    <s v="JRNL00423659"/>
    <s v="CF00-00000-25BD-2831"/>
    <x v="0"/>
    <s v="00000"/>
    <x v="7"/>
    <s v="2831"/>
    <s v=""/>
    <n v="1846"/>
    <x v="274"/>
    <s v=""/>
    <s v=""/>
    <s v="JRNL00417381"/>
    <x v="186"/>
    <d v="2017-01-12T00:00:00"/>
    <s v="Yes"/>
  </r>
  <r>
    <x v="8"/>
    <s v="CU00"/>
    <s v="JRNL00423659"/>
    <s v="CF00-00000-25BN-2831"/>
    <x v="0"/>
    <s v="00000"/>
    <x v="16"/>
    <s v="2831"/>
    <s v=""/>
    <n v="61919"/>
    <x v="274"/>
    <s v=""/>
    <s v=""/>
    <s v="JRNL00417381"/>
    <x v="186"/>
    <d v="2017-01-12T00:00:00"/>
    <s v="Yes"/>
  </r>
  <r>
    <x v="8"/>
    <s v="CU00"/>
    <s v="JRNL00423659"/>
    <s v="CF00-00000-25PN-2832"/>
    <x v="0"/>
    <s v="00000"/>
    <x v="4"/>
    <s v="2832"/>
    <s v=""/>
    <n v="-7357"/>
    <x v="274"/>
    <s v=""/>
    <s v=""/>
    <s v="JRNL00417381"/>
    <x v="186"/>
    <d v="2017-01-12T00:00:00"/>
    <s v="Yes"/>
  </r>
  <r>
    <x v="8"/>
    <s v="CU00"/>
    <s v="JRNL00423659"/>
    <s v="CF00-00000-25PR-2832"/>
    <x v="0"/>
    <s v="00000"/>
    <x v="12"/>
    <s v="2832"/>
    <s v=""/>
    <n v="1299"/>
    <x v="274"/>
    <s v=""/>
    <s v=""/>
    <s v="JRNL00417381"/>
    <x v="186"/>
    <d v="2017-01-12T00:00:00"/>
    <s v="Yes"/>
  </r>
  <r>
    <x v="8"/>
    <s v="CU00"/>
    <s v="JRNL00424667"/>
    <s v="CF00-00000-25AM-2832"/>
    <x v="0"/>
    <s v="00000"/>
    <x v="23"/>
    <s v="2832"/>
    <s v=""/>
    <n v="-27678"/>
    <x v="218"/>
    <s v=""/>
    <s v=""/>
    <s v="JRNL00424667"/>
    <x v="186"/>
    <d v="2017-01-24T00:00:00"/>
    <s v="Yes"/>
  </r>
  <r>
    <x v="9"/>
    <s v="CU00"/>
    <s v="JRNL00422953"/>
    <s v="CF00-00000-25RE-2822"/>
    <x v="0"/>
    <s v="00000"/>
    <x v="27"/>
    <s v="2822"/>
    <s v=""/>
    <n v="-4848"/>
    <x v="276"/>
    <s v=""/>
    <s v=""/>
    <s v="JRNL00422953"/>
    <x v="186"/>
    <d v="2017-01-24T00:00:00"/>
    <s v="Yes"/>
  </r>
  <r>
    <x v="9"/>
    <s v="CU00"/>
    <s v="JRNL00422953"/>
    <s v="CF00-00000-25SD-2832"/>
    <x v="0"/>
    <s v="00000"/>
    <x v="20"/>
    <s v="2832"/>
    <s v=""/>
    <n v="52"/>
    <x v="276"/>
    <s v=""/>
    <s v=""/>
    <s v="JRNL00422953"/>
    <x v="186"/>
    <d v="2017-01-24T00:00:00"/>
    <s v="Yes"/>
  </r>
  <r>
    <x v="9"/>
    <s v="CU00"/>
    <s v="JRNL00422953"/>
    <s v="CF00-00000-25SL-2832"/>
    <x v="0"/>
    <s v="00000"/>
    <x v="26"/>
    <s v="2832"/>
    <s v=""/>
    <n v="84"/>
    <x v="276"/>
    <s v=""/>
    <s v=""/>
    <s v="JRNL00422953"/>
    <x v="186"/>
    <d v="2017-01-24T00:00:00"/>
    <s v="Yes"/>
  </r>
  <r>
    <x v="9"/>
    <s v="CU00"/>
    <s v="JRNL00422953"/>
    <s v="CF00-00000-25DP-2822"/>
    <x v="0"/>
    <s v="00000"/>
    <x v="0"/>
    <s v="2822"/>
    <s v=""/>
    <n v="407"/>
    <x v="276"/>
    <s v=""/>
    <s v=""/>
    <s v="JRNL00422953"/>
    <x v="186"/>
    <d v="2017-01-24T00:00:00"/>
    <s v="Yes"/>
  </r>
  <r>
    <x v="8"/>
    <s v="CU00"/>
    <s v="JRNL00424667"/>
    <s v="CF00-00000-25GP-2821"/>
    <x v="0"/>
    <s v="00000"/>
    <x v="24"/>
    <s v="2821"/>
    <s v=""/>
    <n v="-37003"/>
    <x v="254"/>
    <s v=""/>
    <s v=""/>
    <s v="JRNL00424667"/>
    <x v="186"/>
    <d v="2017-01-24T00:00:00"/>
    <s v="Yes"/>
  </r>
  <r>
    <x v="8"/>
    <s v="CU00"/>
    <s v="JRNL00424667"/>
    <s v="CF00-00000-25CN-2831"/>
    <x v="0"/>
    <s v="00000"/>
    <x v="2"/>
    <s v="2831"/>
    <s v=""/>
    <n v="164563"/>
    <x v="141"/>
    <s v=""/>
    <s v=""/>
    <s v="JRNL00424667"/>
    <x v="186"/>
    <d v="2017-01-24T00:00:00"/>
    <s v="Yes"/>
  </r>
  <r>
    <x v="8"/>
    <s v="CU00"/>
    <s v="JRNL00424667"/>
    <s v="CF00-00000-25DP-2822"/>
    <x v="0"/>
    <s v="00000"/>
    <x v="0"/>
    <s v="2822"/>
    <s v=""/>
    <n v="7958"/>
    <x v="140"/>
    <s v=""/>
    <s v=""/>
    <s v="JRNL00424667"/>
    <x v="186"/>
    <d v="2017-01-24T00:00:00"/>
    <s v="Yes"/>
  </r>
  <r>
    <x v="9"/>
    <s v="CU00"/>
    <s v="JRNL00422953"/>
    <s v="CF00-00000-25DP-2822"/>
    <x v="0"/>
    <s v="00000"/>
    <x v="0"/>
    <s v="2822"/>
    <s v=""/>
    <n v="-1162"/>
    <x v="285"/>
    <s v=""/>
    <s v=""/>
    <s v="JRNL00422953"/>
    <x v="186"/>
    <d v="2017-01-24T00:00:00"/>
    <s v="Yes"/>
  </r>
  <r>
    <x v="8"/>
    <s v="CU00"/>
    <s v="JRNL00425169"/>
    <s v="CF00-00000-25DP-2822"/>
    <x v="0"/>
    <s v="00000"/>
    <x v="0"/>
    <s v="2822"/>
    <s v=""/>
    <n v="-133078"/>
    <x v="139"/>
    <s v=""/>
    <s v=""/>
    <s v="JRNL00425169"/>
    <x v="186"/>
    <d v="2017-02-02T00:00:00"/>
    <s v="Yes"/>
  </r>
  <r>
    <x v="6"/>
    <s v="CF00"/>
    <s v="JRNL00422625"/>
    <s v="CF00-00000-25IT-2550"/>
    <x v="0"/>
    <s v="00000"/>
    <x v="11"/>
    <s v="2550"/>
    <s v=""/>
    <n v="1627"/>
    <x v="43"/>
    <s v=""/>
    <s v=""/>
    <s v="JRNL00422625"/>
    <x v="186"/>
    <d v="2017-01-04T00:00:00"/>
    <s v="Yes"/>
  </r>
  <r>
    <x v="8"/>
    <s v="CU00"/>
    <s v="JRNL00424667"/>
    <s v="CF00-00000-25DP-2822"/>
    <x v="0"/>
    <s v="00000"/>
    <x v="0"/>
    <s v="2822"/>
    <s v=""/>
    <n v="-1608598"/>
    <x v="139"/>
    <s v=""/>
    <s v=""/>
    <s v="JRNL00424667"/>
    <x v="186"/>
    <d v="2017-01-24T00:00:00"/>
    <s v="Yes"/>
  </r>
  <r>
    <x v="12"/>
    <s v="CU00"/>
    <s v="JRNL00424629"/>
    <s v="CF00-00000-25AM-2832"/>
    <x v="0"/>
    <s v="00000"/>
    <x v="23"/>
    <s v="2832"/>
    <s v=""/>
    <n v="60"/>
    <x v="300"/>
    <s v=""/>
    <s v=""/>
    <s v="JRNL00424629"/>
    <x v="186"/>
    <d v="2017-01-24T00:00:00"/>
    <s v="Yes"/>
  </r>
  <r>
    <x v="12"/>
    <s v="CU00"/>
    <s v="JRNL00424629"/>
    <s v="CF00-00000-25ID-2831"/>
    <x v="0"/>
    <s v="00000"/>
    <x v="19"/>
    <s v="2831"/>
    <s v=""/>
    <n v="-6"/>
    <x v="300"/>
    <s v=""/>
    <s v=""/>
    <s v="JRNL00424629"/>
    <x v="186"/>
    <d v="2017-01-24T00:00:00"/>
    <s v="Yes"/>
  </r>
  <r>
    <x v="12"/>
    <s v="CU00"/>
    <s v="JRNL00422963"/>
    <s v="CF00-00000-25ID-2831"/>
    <x v="0"/>
    <s v="00000"/>
    <x v="19"/>
    <s v="2831"/>
    <s v=""/>
    <n v="3"/>
    <x v="301"/>
    <s v=""/>
    <s v=""/>
    <s v="JRNL00422963"/>
    <x v="186"/>
    <d v="2017-01-06T00:00:00"/>
    <s v="Yes"/>
  </r>
  <r>
    <x v="9"/>
    <s v="CU00"/>
    <s v="JRNL00422953"/>
    <s v="CF00-00000-25RE-2822"/>
    <x v="0"/>
    <s v="00000"/>
    <x v="27"/>
    <s v="2822"/>
    <s v=""/>
    <n v="13852"/>
    <x v="282"/>
    <s v=""/>
    <s v=""/>
    <s v="JRNL00422953"/>
    <x v="186"/>
    <d v="2017-01-24T00:00:00"/>
    <s v="Yes"/>
  </r>
  <r>
    <x v="8"/>
    <s v="CU00"/>
    <s v="JRNL00424667"/>
    <s v="CF00-00000-25BD-2831"/>
    <x v="0"/>
    <s v="00000"/>
    <x v="7"/>
    <s v="2831"/>
    <s v=""/>
    <n v="8302"/>
    <x v="142"/>
    <s v=""/>
    <s v=""/>
    <s v="JRNL00424667"/>
    <x v="186"/>
    <d v="2017-01-24T00:00:00"/>
    <s v="Yes"/>
  </r>
  <r>
    <x v="9"/>
    <s v="CU00"/>
    <s v="JRNL00422953"/>
    <s v="CF00-00000-25SD-2832"/>
    <x v="0"/>
    <s v="00000"/>
    <x v="20"/>
    <s v="2832"/>
    <s v=""/>
    <n v="-149"/>
    <x v="286"/>
    <s v=""/>
    <s v=""/>
    <s v="JRNL00422953"/>
    <x v="186"/>
    <d v="2017-01-24T00:00:00"/>
    <s v="Yes"/>
  </r>
  <r>
    <x v="9"/>
    <s v="CU00"/>
    <s v="JRNL00422953"/>
    <s v="CF00-00000-25SL-2832"/>
    <x v="0"/>
    <s v="00000"/>
    <x v="26"/>
    <s v="2832"/>
    <s v=""/>
    <n v="-240"/>
    <x v="287"/>
    <s v=""/>
    <s v=""/>
    <s v="JRNL00422953"/>
    <x v="186"/>
    <d v="2017-01-24T00:00:00"/>
    <s v="Yes"/>
  </r>
  <r>
    <x v="8"/>
    <s v="CU00"/>
    <s v="JRNL00425169"/>
    <s v="CF00-00000-25DP-2822"/>
    <x v="0"/>
    <s v="00000"/>
    <x v="0"/>
    <s v="2822"/>
    <s v=""/>
    <n v="-12038"/>
    <x v="140"/>
    <s v=""/>
    <s v=""/>
    <s v="JRNL00425169"/>
    <x v="186"/>
    <d v="2017-02-02T00:00:00"/>
    <s v="Yes"/>
  </r>
  <r>
    <x v="8"/>
    <s v="CU00"/>
    <s v="JRNL00424667"/>
    <s v="CF00-00000-25EN-2832"/>
    <x v="0"/>
    <s v="00000"/>
    <x v="8"/>
    <s v="2832"/>
    <s v=""/>
    <n v="3152"/>
    <x v="158"/>
    <s v=""/>
    <s v=""/>
    <s v="JRNL00424667"/>
    <x v="186"/>
    <d v="2017-01-24T00:00:00"/>
    <s v="Yes"/>
  </r>
  <r>
    <x v="8"/>
    <s v="CU00"/>
    <s v="JRNL00424667"/>
    <s v="CF00-00000-25PN-2832"/>
    <x v="0"/>
    <s v="00000"/>
    <x v="4"/>
    <s v="2832"/>
    <s v=""/>
    <n v="17089"/>
    <x v="184"/>
    <s v=""/>
    <s v=""/>
    <s v="JRNL00424667"/>
    <x v="186"/>
    <d v="2017-01-24T00:00:00"/>
    <s v="Yes"/>
  </r>
  <r>
    <x v="8"/>
    <s v="CU00"/>
    <s v="JRNL00424667"/>
    <s v="CF00-00000-25DP-2822"/>
    <x v="0"/>
    <s v="00000"/>
    <x v="0"/>
    <s v="2822"/>
    <s v=""/>
    <n v="-301282"/>
    <x v="138"/>
    <s v=""/>
    <s v=""/>
    <s v="JRNL00424667"/>
    <x v="186"/>
    <d v="2017-01-24T00:00:00"/>
    <s v="Yes"/>
  </r>
  <r>
    <x v="12"/>
    <s v="CU00"/>
    <s v="JRNL00422963"/>
    <s v="CF00-00000-25DP-2822"/>
    <x v="0"/>
    <s v="00000"/>
    <x v="0"/>
    <s v="2822"/>
    <s v=""/>
    <n v="8351"/>
    <x v="302"/>
    <s v=""/>
    <s v=""/>
    <s v="JRNL00422963"/>
    <x v="186"/>
    <d v="2017-01-06T00:00:00"/>
    <s v="Yes"/>
  </r>
  <r>
    <x v="12"/>
    <s v="CU00"/>
    <s v="JRNL00423339"/>
    <s v="CF00-00000-25BD-2831"/>
    <x v="0"/>
    <s v="00000"/>
    <x v="7"/>
    <s v="2831"/>
    <s v=""/>
    <n v="2"/>
    <x v="302"/>
    <s v=""/>
    <s v=""/>
    <s v="JRNL00423339"/>
    <x v="186"/>
    <d v="2017-01-09T00:00:00"/>
    <s v="Yes"/>
  </r>
  <r>
    <x v="8"/>
    <s v="CU00"/>
    <s v="JRNL00424667"/>
    <s v="CF00-00000-25SD-2832"/>
    <x v="0"/>
    <s v="00000"/>
    <x v="20"/>
    <s v="2832"/>
    <s v=""/>
    <n v="52247"/>
    <x v="278"/>
    <s v=""/>
    <s v=""/>
    <s v="JRNL00424667"/>
    <x v="186"/>
    <d v="2017-01-24T00:00:00"/>
    <s v="Yes"/>
  </r>
  <r>
    <x v="8"/>
    <s v="CU00"/>
    <s v="JRNL00425169"/>
    <s v="CF00-00000-25RE-2822"/>
    <x v="0"/>
    <s v="00000"/>
    <x v="27"/>
    <s v="2822"/>
    <s v=""/>
    <n v="17134"/>
    <x v="251"/>
    <s v=""/>
    <s v=""/>
    <s v="JRNL00425169"/>
    <x v="186"/>
    <d v="2017-02-02T00:00:00"/>
    <s v="Yes"/>
  </r>
  <r>
    <x v="8"/>
    <s v="CU00"/>
    <s v="JRNL00424667"/>
    <s v="CF00-00000-25PR-2832"/>
    <x v="0"/>
    <s v="00000"/>
    <x v="12"/>
    <s v="2832"/>
    <s v=""/>
    <n v="-1298"/>
    <x v="252"/>
    <s v=""/>
    <s v=""/>
    <s v="JRNL00424667"/>
    <x v="186"/>
    <d v="2017-01-24T00:00:00"/>
    <s v="Yes"/>
  </r>
  <r>
    <x v="6"/>
    <s v="CF00"/>
    <s v="JRNL00425263"/>
    <s v="CF00-00000-25IT-2550"/>
    <x v="0"/>
    <s v="00000"/>
    <x v="11"/>
    <s v="2550"/>
    <s v=""/>
    <n v="1627"/>
    <x v="43"/>
    <s v=""/>
    <s v=""/>
    <s v="JRNL00425263"/>
    <x v="187"/>
    <d v="2017-02-08T00:00:00"/>
    <s v="Yes"/>
  </r>
  <r>
    <x v="9"/>
    <s v="CU00"/>
    <s v="JRNL00425563"/>
    <s v="CF00-00000-25DP-2822"/>
    <x v="0"/>
    <s v="00000"/>
    <x v="0"/>
    <s v="2822"/>
    <s v=""/>
    <n v="-313"/>
    <x v="303"/>
    <s v=""/>
    <s v=""/>
    <s v="JRNL00425563"/>
    <x v="187"/>
    <d v="2017-02-17T00:00:00"/>
    <s v="Yes"/>
  </r>
  <r>
    <x v="6"/>
    <s v="CF00"/>
    <s v="JRNL00427275"/>
    <s v="CF00-00000-25IT-2550"/>
    <x v="0"/>
    <s v="00000"/>
    <x v="11"/>
    <s v="2550"/>
    <s v=""/>
    <n v="1627"/>
    <x v="43"/>
    <s v=""/>
    <s v=""/>
    <s v="JRNL00427275"/>
    <x v="188"/>
    <d v="2017-03-02T00:00:00"/>
    <s v="Yes"/>
  </r>
  <r>
    <x v="8"/>
    <s v="CU00"/>
    <s v="JRNL00433725"/>
    <s v="CF00-00000-25DP-2822"/>
    <x v="0"/>
    <s v="00000"/>
    <x v="0"/>
    <s v="2822"/>
    <s v=""/>
    <n v="-1020"/>
    <x v="140"/>
    <s v=""/>
    <s v=""/>
    <s v="JRNL00433725"/>
    <x v="189"/>
    <d v="2017-04-13T00:00:00"/>
    <s v="Yes"/>
  </r>
  <r>
    <x v="8"/>
    <s v="CU00"/>
    <s v="JRNL00433725"/>
    <s v="CF00-00000-25DP-2822"/>
    <x v="0"/>
    <s v="00000"/>
    <x v="0"/>
    <s v="2822"/>
    <s v=""/>
    <n v="-616807"/>
    <x v="139"/>
    <s v=""/>
    <s v=""/>
    <s v="JRNL00433725"/>
    <x v="189"/>
    <d v="2017-04-13T00:00:00"/>
    <s v="Yes"/>
  </r>
  <r>
    <x v="8"/>
    <s v="CU00"/>
    <s v="JRNL00433725"/>
    <s v="CF00-00000-25BD-2831"/>
    <x v="0"/>
    <s v="00000"/>
    <x v="7"/>
    <s v="2831"/>
    <s v=""/>
    <n v="4462"/>
    <x v="142"/>
    <s v=""/>
    <s v=""/>
    <s v="JRNL00433725"/>
    <x v="189"/>
    <d v="2017-04-13T00:00:00"/>
    <s v="Yes"/>
  </r>
  <r>
    <x v="8"/>
    <s v="CU00"/>
    <s v="JRNL00433725"/>
    <s v="CF00-00000-25PR-2832"/>
    <x v="0"/>
    <s v="00000"/>
    <x v="12"/>
    <s v="2832"/>
    <s v=""/>
    <n v="-325"/>
    <x v="252"/>
    <s v=""/>
    <s v=""/>
    <s v="JRNL00433725"/>
    <x v="189"/>
    <d v="2017-04-13T00:00:00"/>
    <s v="Yes"/>
  </r>
  <r>
    <x v="8"/>
    <s v="CU00"/>
    <s v="JRNL00433725"/>
    <s v="CF00-00000-25DP-2822"/>
    <x v="0"/>
    <s v="00000"/>
    <x v="0"/>
    <s v="2822"/>
    <s v=""/>
    <n v="-75321"/>
    <x v="138"/>
    <s v=""/>
    <s v=""/>
    <s v="JRNL00433725"/>
    <x v="189"/>
    <d v="2017-04-13T00:00:00"/>
    <s v="Yes"/>
  </r>
  <r>
    <x v="8"/>
    <s v="CU00"/>
    <s v="JRNL00433725"/>
    <s v="CF00-00000-25ID-2831"/>
    <x v="0"/>
    <s v="00000"/>
    <x v="19"/>
    <s v="2831"/>
    <s v=""/>
    <n v="61"/>
    <x v="163"/>
    <s v=""/>
    <s v=""/>
    <s v="JRNL00433725"/>
    <x v="189"/>
    <d v="2017-04-13T00:00:00"/>
    <s v="Yes"/>
  </r>
  <r>
    <x v="8"/>
    <s v="CU00"/>
    <s v="JRNL00433725"/>
    <s v="CF00-00000-25GP-2821"/>
    <x v="0"/>
    <s v="00000"/>
    <x v="24"/>
    <s v="2821"/>
    <s v=""/>
    <n v="-9251"/>
    <x v="254"/>
    <s v=""/>
    <s v=""/>
    <s v="JRNL00433725"/>
    <x v="189"/>
    <d v="2017-04-13T00:00:00"/>
    <s v="Yes"/>
  </r>
  <r>
    <x v="12"/>
    <s v="CU00"/>
    <s v="JRNL00429471"/>
    <s v="CF00-00000-25IT-2550"/>
    <x v="0"/>
    <s v="00000"/>
    <x v="11"/>
    <s v="2550"/>
    <s v=""/>
    <n v="-3903"/>
    <x v="304"/>
    <s v=""/>
    <s v=""/>
    <s v="JRNL00429471"/>
    <x v="189"/>
    <d v="2017-04-12T00:00:00"/>
    <s v="Yes"/>
  </r>
  <r>
    <x v="6"/>
    <s v="CF00"/>
    <s v="JRNL00429553"/>
    <s v="CF00-00000-25IT-2550"/>
    <x v="0"/>
    <s v="00000"/>
    <x v="11"/>
    <s v="2550"/>
    <s v=""/>
    <n v="-3254"/>
    <x v="305"/>
    <s v=""/>
    <s v=""/>
    <s v="JRNL00429553"/>
    <x v="189"/>
    <d v="2017-04-03T00:00:00"/>
    <s v="Yes"/>
  </r>
  <r>
    <x v="8"/>
    <s v="CU00"/>
    <s v="JRNL00433725"/>
    <s v="CF00-00000-25PN-2832"/>
    <x v="0"/>
    <s v="00000"/>
    <x v="4"/>
    <s v="2832"/>
    <s v=""/>
    <n v="4273"/>
    <x v="184"/>
    <s v=""/>
    <s v=""/>
    <s v="JRNL00433725"/>
    <x v="189"/>
    <d v="2017-04-13T00:00:00"/>
    <s v="Yes"/>
  </r>
  <r>
    <x v="8"/>
    <s v="CU00"/>
    <s v="JRNL00433725"/>
    <s v="CF00-00000-25EN-2832"/>
    <x v="0"/>
    <s v="00000"/>
    <x v="8"/>
    <s v="2832"/>
    <s v=""/>
    <n v="788"/>
    <x v="158"/>
    <s v=""/>
    <s v=""/>
    <s v="JRNL00433725"/>
    <x v="189"/>
    <d v="2017-04-13T00:00:00"/>
    <s v="Yes"/>
  </r>
  <r>
    <x v="8"/>
    <s v="CU00"/>
    <s v="JRNL00433725"/>
    <s v="CF00-00000-25SI-2831"/>
    <x v="0"/>
    <s v="00000"/>
    <x v="13"/>
    <s v="2831"/>
    <s v=""/>
    <n v="1389"/>
    <x v="148"/>
    <s v=""/>
    <s v=""/>
    <s v="JRNL00433725"/>
    <x v="189"/>
    <d v="2017-04-13T00:00:00"/>
    <s v="Yes"/>
  </r>
  <r>
    <x v="8"/>
    <s v="CU00"/>
    <s v="JRNL00433725"/>
    <s v="CF00-00000-25CN-2831"/>
    <x v="0"/>
    <s v="00000"/>
    <x v="2"/>
    <s v="2831"/>
    <s v=""/>
    <n v="61149"/>
    <x v="141"/>
    <s v=""/>
    <s v=""/>
    <s v="JRNL00433725"/>
    <x v="189"/>
    <d v="2017-04-13T00:00:00"/>
    <s v="Yes"/>
  </r>
  <r>
    <x v="8"/>
    <s v="CU00"/>
    <s v="JRNL00433725"/>
    <s v="CF00-00000-25FR-2831"/>
    <x v="0"/>
    <s v="00000"/>
    <x v="10"/>
    <s v="2831"/>
    <s v=""/>
    <n v="33"/>
    <x v="146"/>
    <s v=""/>
    <s v=""/>
    <s v="JRNL00433725"/>
    <x v="189"/>
    <d v="2017-04-13T00:00:00"/>
    <s v="Yes"/>
  </r>
  <r>
    <x v="12"/>
    <s v="CU00"/>
    <s v="JRNL00429471"/>
    <s v="CF00-00000-25CN-2831"/>
    <x v="0"/>
    <s v="00000"/>
    <x v="2"/>
    <s v="2831"/>
    <s v=""/>
    <n v="-25"/>
    <x v="306"/>
    <s v=""/>
    <s v=""/>
    <s v="JRNL00429471"/>
    <x v="189"/>
    <d v="2017-04-12T00:00:00"/>
    <s v="Yes"/>
  </r>
  <r>
    <x v="8"/>
    <s v="CU00"/>
    <s v="JRNL00433725"/>
    <s v="CF00-00000-25AM-2832"/>
    <x v="0"/>
    <s v="00000"/>
    <x v="23"/>
    <s v="2832"/>
    <s v=""/>
    <n v="-6920"/>
    <x v="218"/>
    <s v=""/>
    <s v=""/>
    <s v="JRNL00433725"/>
    <x v="189"/>
    <d v="2017-04-13T00:00:00"/>
    <s v="Yes"/>
  </r>
  <r>
    <x v="8"/>
    <s v="CU00"/>
    <s v="JRNL00433725"/>
    <s v="CF00-00000-25DR-2831"/>
    <x v="0"/>
    <s v="00000"/>
    <x v="17"/>
    <s v="2831"/>
    <s v=""/>
    <n v="-7769"/>
    <x v="160"/>
    <s v=""/>
    <s v=""/>
    <s v="JRNL00433725"/>
    <x v="189"/>
    <d v="2017-04-13T00:00:00"/>
    <s v="Yes"/>
  </r>
  <r>
    <x v="8"/>
    <s v="CU00"/>
    <s v="JRNL00439994"/>
    <s v="CF00-00000-2500-2822"/>
    <x v="0"/>
    <s v="00000"/>
    <x v="28"/>
    <s v="2822"/>
    <s v=""/>
    <n v="-1296339"/>
    <x v="307"/>
    <s v=""/>
    <s v=""/>
    <s v="JRNL00439994"/>
    <x v="190"/>
    <d v="2017-07-12T00:00:00"/>
    <s v="Yes"/>
  </r>
  <r>
    <x v="12"/>
    <s v="CU00"/>
    <s v="JRNL00438622"/>
    <s v="CF00-00000-25PN-2832"/>
    <x v="0"/>
    <s v="00000"/>
    <x v="4"/>
    <s v="2832"/>
    <s v=""/>
    <n v="1"/>
    <x v="304"/>
    <s v=""/>
    <s v=""/>
    <s v="JRNL00438622"/>
    <x v="190"/>
    <d v="2017-07-12T00:00:00"/>
    <s v="Yes"/>
  </r>
  <r>
    <x v="12"/>
    <s v="CU00"/>
    <s v="JRNL00438622"/>
    <s v="CF00-00000-25DP-2822"/>
    <x v="0"/>
    <s v="00000"/>
    <x v="0"/>
    <s v="2822"/>
    <s v=""/>
    <n v="3060"/>
    <x v="304"/>
    <s v=""/>
    <s v=""/>
    <s v="JRNL00438622"/>
    <x v="190"/>
    <d v="2017-07-12T00:00:00"/>
    <s v="Yes"/>
  </r>
  <r>
    <x v="8"/>
    <s v="CU00"/>
    <s v="JRNL00439838"/>
    <s v="CF00-00000-25AM-2832"/>
    <x v="0"/>
    <s v="00000"/>
    <x v="23"/>
    <s v="2832"/>
    <s v=""/>
    <n v="6920"/>
    <x v="308"/>
    <s v=""/>
    <s v=""/>
    <s v="JRNL00433725"/>
    <x v="190"/>
    <d v="2017-07-12T00:00:00"/>
    <s v="Yes"/>
  </r>
  <r>
    <x v="8"/>
    <s v="CU00"/>
    <s v="JRNL00439838"/>
    <s v="CF00-00000-25GP-2821"/>
    <x v="0"/>
    <s v="00000"/>
    <x v="24"/>
    <s v="2821"/>
    <s v=""/>
    <n v="9251"/>
    <x v="308"/>
    <s v=""/>
    <s v=""/>
    <s v="JRNL00433725"/>
    <x v="190"/>
    <d v="2017-07-12T00:00:00"/>
    <s v="Yes"/>
  </r>
  <r>
    <x v="8"/>
    <s v="CU00"/>
    <s v="JRNL00439838"/>
    <s v="CF00-00000-25ID-2831"/>
    <x v="0"/>
    <s v="00000"/>
    <x v="19"/>
    <s v="2831"/>
    <s v=""/>
    <n v="-61"/>
    <x v="308"/>
    <s v=""/>
    <s v=""/>
    <s v="JRNL00433725"/>
    <x v="190"/>
    <d v="2017-07-12T00:00:00"/>
    <s v="Yes"/>
  </r>
  <r>
    <x v="8"/>
    <s v="CU00"/>
    <s v="JRNL00439838"/>
    <s v="CF00-00000-25DP-2822"/>
    <x v="0"/>
    <s v="00000"/>
    <x v="0"/>
    <s v="2822"/>
    <s v=""/>
    <n v="616807"/>
    <x v="308"/>
    <s v=""/>
    <s v=""/>
    <s v="JRNL00433725"/>
    <x v="190"/>
    <d v="2017-07-12T00:00:00"/>
    <s v="Yes"/>
  </r>
  <r>
    <x v="8"/>
    <s v="CU00"/>
    <s v="JRNL00439838"/>
    <s v="CF00-00000-25DP-2822"/>
    <x v="0"/>
    <s v="00000"/>
    <x v="0"/>
    <s v="2822"/>
    <s v=""/>
    <n v="75321"/>
    <x v="308"/>
    <s v=""/>
    <s v=""/>
    <s v="JRNL00433725"/>
    <x v="190"/>
    <d v="2017-07-12T00:00:00"/>
    <s v="Yes"/>
  </r>
  <r>
    <x v="8"/>
    <s v="CU00"/>
    <s v="JRNL00439838"/>
    <s v="CF00-00000-25DP-2822"/>
    <x v="0"/>
    <s v="00000"/>
    <x v="0"/>
    <s v="2822"/>
    <s v=""/>
    <n v="1020"/>
    <x v="308"/>
    <s v=""/>
    <s v=""/>
    <s v="JRNL00433725"/>
    <x v="190"/>
    <d v="2017-07-12T00:00:00"/>
    <s v="Yes"/>
  </r>
  <r>
    <x v="8"/>
    <s v="CU00"/>
    <s v="JRNL00439838"/>
    <s v="CF00-00000-25DR-2831"/>
    <x v="0"/>
    <s v="00000"/>
    <x v="17"/>
    <s v="2831"/>
    <s v=""/>
    <n v="7769"/>
    <x v="308"/>
    <s v=""/>
    <s v=""/>
    <s v="JRNL00433725"/>
    <x v="190"/>
    <d v="2017-07-12T00:00:00"/>
    <s v="Yes"/>
  </r>
  <r>
    <x v="8"/>
    <s v="CU00"/>
    <s v="JRNL00439838"/>
    <s v="CF00-00000-25EN-2832"/>
    <x v="0"/>
    <s v="00000"/>
    <x v="8"/>
    <s v="2832"/>
    <s v=""/>
    <n v="-788"/>
    <x v="308"/>
    <s v=""/>
    <s v=""/>
    <s v="JRNL00433725"/>
    <x v="190"/>
    <d v="2017-07-12T00:00:00"/>
    <s v="Yes"/>
  </r>
  <r>
    <x v="8"/>
    <s v="CU00"/>
    <s v="JRNL00439838"/>
    <s v="CF00-00000-25FR-2831"/>
    <x v="0"/>
    <s v="00000"/>
    <x v="10"/>
    <s v="2831"/>
    <s v=""/>
    <n v="-33"/>
    <x v="308"/>
    <s v=""/>
    <s v=""/>
    <s v="JRNL00433725"/>
    <x v="190"/>
    <d v="2017-07-12T00:00:00"/>
    <s v="Yes"/>
  </r>
  <r>
    <x v="8"/>
    <s v="CU00"/>
    <s v="JRNL00439838"/>
    <s v="CF00-00000-25SI-2831"/>
    <x v="0"/>
    <s v="00000"/>
    <x v="13"/>
    <s v="2831"/>
    <s v=""/>
    <n v="-1389"/>
    <x v="308"/>
    <s v=""/>
    <s v=""/>
    <s v="JRNL00433725"/>
    <x v="190"/>
    <d v="2017-07-12T00:00:00"/>
    <s v="Yes"/>
  </r>
  <r>
    <x v="8"/>
    <s v="CU00"/>
    <s v="JRNL00439838"/>
    <s v="CF00-00000-25BD-2831"/>
    <x v="0"/>
    <s v="00000"/>
    <x v="7"/>
    <s v="2831"/>
    <s v=""/>
    <n v="-4462"/>
    <x v="308"/>
    <s v=""/>
    <s v=""/>
    <s v="JRNL00433725"/>
    <x v="190"/>
    <d v="2017-07-12T00:00:00"/>
    <s v="Yes"/>
  </r>
  <r>
    <x v="8"/>
    <s v="CU00"/>
    <s v="JRNL00439838"/>
    <s v="CF00-00000-25CN-2831"/>
    <x v="0"/>
    <s v="00000"/>
    <x v="2"/>
    <s v="2831"/>
    <s v=""/>
    <n v="-61149"/>
    <x v="308"/>
    <s v=""/>
    <s v=""/>
    <s v="JRNL00433725"/>
    <x v="190"/>
    <d v="2017-07-12T00:00:00"/>
    <s v="Yes"/>
  </r>
  <r>
    <x v="12"/>
    <s v="CU00"/>
    <s v="JRNL00438622"/>
    <s v="CF00-00000-25DP-2822"/>
    <x v="0"/>
    <s v="00000"/>
    <x v="0"/>
    <s v="2822"/>
    <s v=""/>
    <n v="-28017"/>
    <x v="309"/>
    <s v=""/>
    <s v=""/>
    <s v="JRNL00438622"/>
    <x v="190"/>
    <d v="2017-07-12T00:00:00"/>
    <s v="Yes"/>
  </r>
  <r>
    <x v="12"/>
    <s v="CU00"/>
    <s v="JRNL00438622"/>
    <s v="CF00-00000-25SD-2832"/>
    <x v="0"/>
    <s v="00000"/>
    <x v="20"/>
    <s v="2832"/>
    <s v=""/>
    <n v="-174484"/>
    <x v="310"/>
    <s v=""/>
    <s v=""/>
    <s v="JRNL00438622"/>
    <x v="190"/>
    <d v="2017-07-12T00:00:00"/>
    <s v="Yes"/>
  </r>
  <r>
    <x v="8"/>
    <s v="CU00"/>
    <s v="JRNL00439838"/>
    <s v="CF00-00000-25PN-2832"/>
    <x v="0"/>
    <s v="00000"/>
    <x v="4"/>
    <s v="2832"/>
    <s v=""/>
    <n v="-4273"/>
    <x v="308"/>
    <s v=""/>
    <s v=""/>
    <s v="JRNL00433725"/>
    <x v="190"/>
    <d v="2017-07-12T00:00:00"/>
    <s v="Yes"/>
  </r>
  <r>
    <x v="8"/>
    <s v="CU00"/>
    <s v="JRNL00439838"/>
    <s v="CF00-00000-25PR-2832"/>
    <x v="0"/>
    <s v="00000"/>
    <x v="12"/>
    <s v="2832"/>
    <s v=""/>
    <n v="325"/>
    <x v="308"/>
    <s v=""/>
    <s v=""/>
    <s v="JRNL00433725"/>
    <x v="190"/>
    <d v="2017-07-12T00:00:00"/>
    <s v="Yes"/>
  </r>
  <r>
    <x v="8"/>
    <s v="CU00"/>
    <s v="JRNL00446308"/>
    <s v="CF00-00000-2500-2822"/>
    <x v="0"/>
    <s v="00000"/>
    <x v="28"/>
    <s v="2822"/>
    <s v=""/>
    <n v="-2841659"/>
    <x v="307"/>
    <s v=""/>
    <s v=""/>
    <s v="JRNL00446308"/>
    <x v="191"/>
    <d v="2017-10-12T00:00:00"/>
    <s v="Yes"/>
  </r>
  <r>
    <x v="8"/>
    <s v="CU00"/>
    <s v="JRNL00445432"/>
    <s v="CF00-00000-2500-2822"/>
    <x v="0"/>
    <s v="00000"/>
    <x v="28"/>
    <s v="2822"/>
    <s v=""/>
    <n v="1296339"/>
    <x v="248"/>
    <s v=""/>
    <s v=""/>
    <s v="JRNL00439994"/>
    <x v="191"/>
    <d v="2017-10-12T00:00:00"/>
    <s v="Yes"/>
  </r>
  <r>
    <x v="13"/>
    <s v="CU00"/>
    <s v="JRNL00454103"/>
    <s v="CF00-00000-25AM-2832"/>
    <x v="0"/>
    <s v="00000"/>
    <x v="23"/>
    <s v="2832"/>
    <s v=""/>
    <n v="-98805"/>
    <x v="218"/>
    <s v=""/>
    <s v=""/>
    <s v="JRNL00454103"/>
    <x v="192"/>
    <d v="2018-01-31T00:00:00"/>
    <s v="Yes"/>
  </r>
  <r>
    <x v="8"/>
    <s v="CU00"/>
    <s v="JRNL00453943"/>
    <s v="CF00-00000-25BD-2831"/>
    <x v="0"/>
    <s v="00000"/>
    <x v="7"/>
    <s v="2831"/>
    <s v=""/>
    <n v="-5996"/>
    <x v="142"/>
    <s v=""/>
    <s v=""/>
    <s v="JRNL00453943"/>
    <x v="192"/>
    <d v="2018-01-30T00:00:00"/>
    <s v="Yes"/>
  </r>
  <r>
    <x v="8"/>
    <s v="CU00"/>
    <s v="JRNL00453943"/>
    <s v="CF00-00000-25PR-2832"/>
    <x v="0"/>
    <s v="00000"/>
    <x v="12"/>
    <s v="2832"/>
    <s v=""/>
    <n v="-2444"/>
    <x v="252"/>
    <s v=""/>
    <s v=""/>
    <s v="JRNL00453943"/>
    <x v="192"/>
    <d v="2018-01-30T00:00:00"/>
    <s v="Yes"/>
  </r>
  <r>
    <x v="13"/>
    <s v="CU00"/>
    <s v="JRNL00454103"/>
    <s v="CF00-00000-25DP-2822"/>
    <x v="0"/>
    <s v="00000"/>
    <x v="0"/>
    <s v="2822"/>
    <s v=""/>
    <n v="-32108"/>
    <x v="311"/>
    <s v=""/>
    <s v=""/>
    <s v="JRNL00454103"/>
    <x v="192"/>
    <d v="2018-01-31T00:00:00"/>
    <s v="Yes"/>
  </r>
  <r>
    <x v="9"/>
    <s v="CU00"/>
    <s v="JRNL00453494"/>
    <s v="CF00-00000-25RE-2822"/>
    <x v="0"/>
    <s v="00000"/>
    <x v="27"/>
    <s v="2822"/>
    <s v=""/>
    <n v="121087"/>
    <x v="312"/>
    <s v=""/>
    <s v=""/>
    <s v="JRNL00453494"/>
    <x v="192"/>
    <d v="2018-01-30T00:00:00"/>
    <s v="Yes"/>
  </r>
  <r>
    <x v="13"/>
    <s v="CU00"/>
    <s v="JRNL00454103"/>
    <s v="CF00-00000-25TX-2822"/>
    <x v="0"/>
    <s v="00000"/>
    <x v="29"/>
    <s v="2822"/>
    <s v=""/>
    <n v="20602"/>
    <x v="313"/>
    <s v=""/>
    <s v=""/>
    <s v="JRNL00454103"/>
    <x v="192"/>
    <d v="2018-01-31T00:00:00"/>
    <s v="Yes"/>
  </r>
  <r>
    <x v="13"/>
    <s v="CU00"/>
    <s v="JRNL00454103"/>
    <s v="CF00-00000-25TX-2822"/>
    <x v="0"/>
    <s v="00000"/>
    <x v="29"/>
    <s v="2822"/>
    <s v=""/>
    <n v="-33101"/>
    <x v="314"/>
    <s v=""/>
    <s v=""/>
    <s v="JRNL00454103"/>
    <x v="192"/>
    <d v="2018-01-31T00:00:00"/>
    <s v="Yes"/>
  </r>
  <r>
    <x v="8"/>
    <s v="CU00"/>
    <s v="JRNL00453943"/>
    <s v="CF00-00000-25DP-2822"/>
    <x v="0"/>
    <s v="00000"/>
    <x v="0"/>
    <s v="2822"/>
    <s v=""/>
    <n v="-156606"/>
    <x v="138"/>
    <s v=""/>
    <s v=""/>
    <s v="JRNL00453943"/>
    <x v="192"/>
    <d v="2018-01-30T00:00:00"/>
    <s v="Yes"/>
  </r>
  <r>
    <x v="13"/>
    <s v="CU00"/>
    <s v="JRNL00454103"/>
    <s v="CF00-00000-25DR-2831"/>
    <x v="0"/>
    <s v="00000"/>
    <x v="17"/>
    <s v="2831"/>
    <s v=""/>
    <n v="-26126"/>
    <x v="180"/>
    <s v=""/>
    <s v=""/>
    <s v="JRNL00454103"/>
    <x v="192"/>
    <d v="2018-01-31T00:00:00"/>
    <s v="Yes"/>
  </r>
  <r>
    <x v="13"/>
    <s v="CU00"/>
    <s v="JRNL00454103"/>
    <s v="CF00-00000-25DR-2831"/>
    <x v="0"/>
    <s v="00000"/>
    <x v="17"/>
    <s v="2831"/>
    <s v=""/>
    <n v="4349"/>
    <x v="160"/>
    <s v=""/>
    <s v=""/>
    <s v="JRNL00454103"/>
    <x v="192"/>
    <d v="2018-01-31T00:00:00"/>
    <s v="Yes"/>
  </r>
  <r>
    <x v="13"/>
    <s v="CU00"/>
    <s v="JRNL00454103"/>
    <s v="CF00-00000-25FR-2831"/>
    <x v="0"/>
    <s v="00000"/>
    <x v="10"/>
    <s v="2831"/>
    <s v=""/>
    <n v="-8163"/>
    <x v="146"/>
    <s v=""/>
    <s v=""/>
    <s v="JRNL00454103"/>
    <x v="192"/>
    <d v="2018-01-31T00:00:00"/>
    <s v="Yes"/>
  </r>
  <r>
    <x v="8"/>
    <s v="CU00"/>
    <s v="JRNL00453943"/>
    <s v="CF00-00000-25DP-2822"/>
    <x v="0"/>
    <s v="00000"/>
    <x v="0"/>
    <s v="2822"/>
    <s v=""/>
    <n v="93618"/>
    <x v="311"/>
    <s v=""/>
    <s v=""/>
    <s v="JRNL00453943"/>
    <x v="192"/>
    <d v="2018-01-30T00:00:00"/>
    <s v="Yes"/>
  </r>
  <r>
    <x v="13"/>
    <s v="CU00"/>
    <s v="JRNL00454103"/>
    <s v="CF00-00000-25SR-2832"/>
    <x v="0"/>
    <s v="00000"/>
    <x v="25"/>
    <s v="2832"/>
    <s v=""/>
    <n v="-1"/>
    <x v="281"/>
    <s v=""/>
    <s v=""/>
    <s v="JRNL00454103"/>
    <x v="192"/>
    <d v="2018-01-31T00:00:00"/>
    <s v="Yes"/>
  </r>
  <r>
    <x v="8"/>
    <s v="CU00"/>
    <s v="JRNL00453943"/>
    <s v="CF00-00000-25EN-2832"/>
    <x v="0"/>
    <s v="00000"/>
    <x v="8"/>
    <s v="2832"/>
    <s v=""/>
    <n v="-32035"/>
    <x v="158"/>
    <s v=""/>
    <s v=""/>
    <s v="JRNL00453943"/>
    <x v="192"/>
    <d v="2018-01-30T00:00:00"/>
    <s v="Yes"/>
  </r>
  <r>
    <x v="13"/>
    <s v="CU00"/>
    <s v="JRNL00454103"/>
    <s v="CF00-00000-25SD-2832"/>
    <x v="0"/>
    <s v="00000"/>
    <x v="20"/>
    <s v="2832"/>
    <s v=""/>
    <n v="166934"/>
    <x v="278"/>
    <s v=""/>
    <s v=""/>
    <s v="JRNL00454103"/>
    <x v="192"/>
    <d v="2018-01-31T00:00:00"/>
    <s v="Yes"/>
  </r>
  <r>
    <x v="13"/>
    <s v="CU00"/>
    <s v="JRNL00454103"/>
    <s v="CF00-00000-25RE-2822"/>
    <x v="0"/>
    <s v="00000"/>
    <x v="27"/>
    <s v="2822"/>
    <s v=""/>
    <n v="66912"/>
    <x v="251"/>
    <s v=""/>
    <s v=""/>
    <s v="JRNL00454103"/>
    <x v="192"/>
    <d v="2018-01-31T00:00:00"/>
    <s v="Yes"/>
  </r>
  <r>
    <x v="13"/>
    <s v="CU00"/>
    <s v="JRNL00454103"/>
    <s v="CF00-00000-25ID-2831"/>
    <x v="0"/>
    <s v="00000"/>
    <x v="19"/>
    <s v="2831"/>
    <s v=""/>
    <n v="14851"/>
    <x v="163"/>
    <s v=""/>
    <s v=""/>
    <s v="JRNL00454103"/>
    <x v="192"/>
    <d v="2018-01-31T00:00:00"/>
    <s v="Yes"/>
  </r>
  <r>
    <x v="9"/>
    <s v="CU00"/>
    <s v="JRNL00453494"/>
    <s v="CF00-00000-25AM-2832"/>
    <x v="0"/>
    <s v="00000"/>
    <x v="23"/>
    <s v="2832"/>
    <s v=""/>
    <n v="70"/>
    <x v="315"/>
    <s v=""/>
    <s v=""/>
    <s v="JRNL00453494"/>
    <x v="192"/>
    <d v="2018-01-30T00:00:00"/>
    <s v="Yes"/>
  </r>
  <r>
    <x v="13"/>
    <s v="CU00"/>
    <s v="JRNL00454103"/>
    <s v="CF00-00000-25CN-2831"/>
    <x v="0"/>
    <s v="00000"/>
    <x v="2"/>
    <s v="2831"/>
    <s v=""/>
    <n v="-29509"/>
    <x v="141"/>
    <s v=""/>
    <s v=""/>
    <s v="JRNL00454103"/>
    <x v="192"/>
    <d v="2018-01-31T00:00:00"/>
    <s v="Yes"/>
  </r>
  <r>
    <x v="8"/>
    <s v="CU00"/>
    <s v="JRNL00453943"/>
    <s v="CF00-00000-25ID-2831"/>
    <x v="0"/>
    <s v="00000"/>
    <x v="19"/>
    <s v="2831"/>
    <s v=""/>
    <n v="-198"/>
    <x v="163"/>
    <s v=""/>
    <s v=""/>
    <s v="JRNL00453943"/>
    <x v="192"/>
    <d v="2018-01-30T00:00:00"/>
    <s v="Yes"/>
  </r>
  <r>
    <x v="13"/>
    <s v="CU00"/>
    <s v="JRNL00454103"/>
    <s v="CF00-00000-25AF-2829"/>
    <x v="0"/>
    <s v="00000"/>
    <x v="18"/>
    <s v="2829"/>
    <s v=""/>
    <n v="-6228"/>
    <x v="159"/>
    <s v=""/>
    <s v=""/>
    <s v="JRNL00454103"/>
    <x v="192"/>
    <d v="2018-01-31T00:00:00"/>
    <s v="Yes"/>
  </r>
  <r>
    <x v="8"/>
    <s v="CU00"/>
    <s v="JRNL00453943"/>
    <s v="CF00-00000-25DP-2822"/>
    <x v="0"/>
    <s v="00000"/>
    <x v="0"/>
    <s v="2822"/>
    <s v=""/>
    <n v="-3093"/>
    <x v="140"/>
    <s v=""/>
    <s v=""/>
    <s v="JRNL00453943"/>
    <x v="192"/>
    <d v="2018-01-30T00:00:00"/>
    <s v="Yes"/>
  </r>
  <r>
    <x v="13"/>
    <s v="CU00"/>
    <s v="JRNL00454103"/>
    <s v="CF00-00000-25TX-2822"/>
    <x v="0"/>
    <s v="00000"/>
    <x v="29"/>
    <s v="2822"/>
    <s v=""/>
    <n v="2208729"/>
    <x v="316"/>
    <s v=""/>
    <s v=""/>
    <s v="JRNL00454103"/>
    <x v="192"/>
    <d v="2018-01-31T00:00:00"/>
    <s v="Yes"/>
  </r>
  <r>
    <x v="13"/>
    <s v="CU00"/>
    <s v="JRNL00454103"/>
    <s v="CF00-00000-25SL-2832"/>
    <x v="0"/>
    <s v="00000"/>
    <x v="26"/>
    <s v="2832"/>
    <s v=""/>
    <n v="34"/>
    <x v="317"/>
    <s v=""/>
    <s v=""/>
    <s v="JRNL00454103"/>
    <x v="192"/>
    <d v="2018-01-31T00:00:00"/>
    <s v="Yes"/>
  </r>
  <r>
    <x v="13"/>
    <s v="CU00"/>
    <s v="JRNL00454103"/>
    <s v="CF00-00000-25SL-2832"/>
    <x v="0"/>
    <s v="00000"/>
    <x v="26"/>
    <s v="2832"/>
    <s v=""/>
    <n v="-105"/>
    <x v="317"/>
    <s v=""/>
    <s v=""/>
    <s v="JRNL00454103"/>
    <x v="192"/>
    <d v="2018-01-31T00:00:00"/>
    <s v="Yes"/>
  </r>
  <r>
    <x v="9"/>
    <s v="CU00"/>
    <s v="JRNL00453494"/>
    <s v="CF00-00000-25SI-2832"/>
    <x v="0"/>
    <s v="00000"/>
    <x v="13"/>
    <s v="2832"/>
    <s v=""/>
    <n v="8866"/>
    <x v="318"/>
    <s v=""/>
    <s v=""/>
    <s v="JRNL00453494"/>
    <x v="192"/>
    <d v="2018-01-30T00:00:00"/>
    <s v="Yes"/>
  </r>
  <r>
    <x v="13"/>
    <s v="CU00"/>
    <s v="JRNL00454103"/>
    <s v="CF00-00000-25DP-2822"/>
    <x v="0"/>
    <s v="00000"/>
    <x v="0"/>
    <s v="2822"/>
    <s v=""/>
    <n v="6367953"/>
    <x v="139"/>
    <s v=""/>
    <s v=""/>
    <s v="JRNL00454103"/>
    <x v="192"/>
    <d v="2018-01-31T00:00:00"/>
    <s v="Yes"/>
  </r>
  <r>
    <x v="13"/>
    <s v="CU00"/>
    <s v="JRNL00454103"/>
    <s v="CF00-00000-25SI-2831"/>
    <x v="0"/>
    <s v="00000"/>
    <x v="13"/>
    <s v="2831"/>
    <s v=""/>
    <n v="25508"/>
    <x v="148"/>
    <s v=""/>
    <s v=""/>
    <s v="JRNL00454103"/>
    <x v="192"/>
    <d v="2018-01-31T00:00:00"/>
    <s v="Yes"/>
  </r>
  <r>
    <x v="13"/>
    <s v="CU00"/>
    <s v="JRNL00454103"/>
    <s v="CF00-00000-25SI-2832"/>
    <x v="0"/>
    <s v="00000"/>
    <x v="13"/>
    <s v="2832"/>
    <s v=""/>
    <n v="-16993"/>
    <x v="148"/>
    <s v=""/>
    <s v=""/>
    <s v="JRNL00454103"/>
    <x v="192"/>
    <d v="2018-01-31T00:00:00"/>
    <s v="Yes"/>
  </r>
  <r>
    <x v="8"/>
    <s v="CU00"/>
    <s v="JRNL00453943"/>
    <s v="CF00-00000-25SI-2831"/>
    <x v="0"/>
    <s v="00000"/>
    <x v="13"/>
    <s v="2831"/>
    <s v=""/>
    <n v="5555"/>
    <x v="148"/>
    <s v=""/>
    <s v=""/>
    <s v="JRNL00453943"/>
    <x v="192"/>
    <d v="2018-01-30T00:00:00"/>
    <s v="Yes"/>
  </r>
  <r>
    <x v="13"/>
    <s v="CU00"/>
    <s v="JRNL00454103"/>
    <s v="CF00-00000-25PR-2832"/>
    <x v="0"/>
    <s v="00000"/>
    <x v="12"/>
    <s v="2832"/>
    <s v=""/>
    <n v="-1"/>
    <x v="252"/>
    <s v=""/>
    <s v=""/>
    <s v="JRNL00454103"/>
    <x v="192"/>
    <d v="2018-01-31T00:00:00"/>
    <s v="Yes"/>
  </r>
  <r>
    <x v="13"/>
    <s v="CU00"/>
    <s v="JRNL00454103"/>
    <s v="CF00-00000-25PR-2832"/>
    <x v="0"/>
    <s v="00000"/>
    <x v="12"/>
    <s v="2832"/>
    <s v=""/>
    <n v="-11531"/>
    <x v="252"/>
    <s v=""/>
    <s v=""/>
    <s v="JRNL00454103"/>
    <x v="192"/>
    <d v="2018-01-31T00:00:00"/>
    <s v="Yes"/>
  </r>
  <r>
    <x v="8"/>
    <s v="CU00"/>
    <s v="JRNL00453943"/>
    <s v="CF00-00000-25FR-2831"/>
    <x v="0"/>
    <s v="00000"/>
    <x v="10"/>
    <s v="2831"/>
    <s v=""/>
    <n v="218"/>
    <x v="146"/>
    <s v=""/>
    <s v=""/>
    <s v="JRNL00453943"/>
    <x v="192"/>
    <d v="2018-01-30T00:00:00"/>
    <s v="Yes"/>
  </r>
  <r>
    <x v="13"/>
    <s v="CU00"/>
    <s v="JRNL00454103"/>
    <s v="CF00-00000-25BD-2831"/>
    <x v="0"/>
    <s v="00000"/>
    <x v="7"/>
    <s v="2831"/>
    <s v=""/>
    <n v="-6294"/>
    <x v="142"/>
    <s v=""/>
    <s v=""/>
    <s v="JRNL00454103"/>
    <x v="192"/>
    <d v="2018-01-31T00:00:00"/>
    <s v="Yes"/>
  </r>
  <r>
    <x v="8"/>
    <s v="CU00"/>
    <s v="JRNL00453943"/>
    <s v="CF00-00000-25DP-2822"/>
    <x v="0"/>
    <s v="00000"/>
    <x v="0"/>
    <s v="2822"/>
    <s v=""/>
    <n v="-1668054"/>
    <x v="139"/>
    <s v=""/>
    <s v=""/>
    <s v="JRNL00453943"/>
    <x v="192"/>
    <d v="2018-01-30T00:00:00"/>
    <s v="Yes"/>
  </r>
  <r>
    <x v="8"/>
    <s v="CU00"/>
    <s v="JRNL00453943"/>
    <s v="CF00-00000-25SD-2832"/>
    <x v="0"/>
    <s v="00000"/>
    <x v="20"/>
    <s v="2832"/>
    <s v=""/>
    <n v="67047"/>
    <x v="278"/>
    <s v=""/>
    <s v=""/>
    <s v="JRNL00453943"/>
    <x v="192"/>
    <d v="2018-01-30T00:00:00"/>
    <s v="Yes"/>
  </r>
  <r>
    <x v="13"/>
    <s v="CU00"/>
    <s v="JRNL00454103"/>
    <s v="CF00-00000-25EN-2832"/>
    <x v="0"/>
    <s v="00000"/>
    <x v="8"/>
    <s v="2832"/>
    <s v=""/>
    <n v="-26064"/>
    <x v="158"/>
    <s v=""/>
    <s v=""/>
    <s v="JRNL00454103"/>
    <x v="192"/>
    <d v="2018-01-31T00:00:00"/>
    <s v="Yes"/>
  </r>
  <r>
    <x v="13"/>
    <s v="CU00"/>
    <s v="JRNL00454103"/>
    <s v="CF00-00000-25DP-2822"/>
    <x v="0"/>
    <s v="00000"/>
    <x v="0"/>
    <s v="2822"/>
    <s v=""/>
    <n v="11486"/>
    <x v="140"/>
    <s v=""/>
    <s v=""/>
    <s v="JRNL00454103"/>
    <x v="192"/>
    <d v="2018-01-31T00:00:00"/>
    <s v="Yes"/>
  </r>
  <r>
    <x v="13"/>
    <s v="CU00"/>
    <s v="JRNL00454103"/>
    <s v="CF00-00000-25PN-2832"/>
    <x v="0"/>
    <s v="00000"/>
    <x v="4"/>
    <s v="2832"/>
    <s v=""/>
    <n v="-50383"/>
    <x v="184"/>
    <s v=""/>
    <s v=""/>
    <s v="JRNL00454103"/>
    <x v="192"/>
    <d v="2018-01-31T00:00:00"/>
    <s v="Yes"/>
  </r>
  <r>
    <x v="13"/>
    <s v="CU00"/>
    <s v="JRNL00454103"/>
    <s v="CF00-00000-25OH-2832"/>
    <x v="0"/>
    <s v="00000"/>
    <x v="9"/>
    <s v="2832"/>
    <s v=""/>
    <n v="-35201"/>
    <x v="277"/>
    <s v=""/>
    <s v=""/>
    <s v="JRNL00454103"/>
    <x v="192"/>
    <d v="2018-01-31T00:00:00"/>
    <s v="Yes"/>
  </r>
  <r>
    <x v="8"/>
    <s v="CU00"/>
    <s v="JRNL00453943"/>
    <s v="CF00-00000-25RE-2822"/>
    <x v="0"/>
    <s v="00000"/>
    <x v="27"/>
    <s v="2822"/>
    <s v=""/>
    <n v="21262"/>
    <x v="251"/>
    <s v=""/>
    <s v=""/>
    <s v="JRNL00453943"/>
    <x v="192"/>
    <d v="2018-01-30T00:00:00"/>
    <s v="Yes"/>
  </r>
  <r>
    <x v="8"/>
    <s v="CU00"/>
    <s v="JRNL00453943"/>
    <s v="CF00-00000-25PN-2832"/>
    <x v="0"/>
    <s v="00000"/>
    <x v="4"/>
    <s v="2832"/>
    <s v=""/>
    <n v="9666"/>
    <x v="184"/>
    <s v=""/>
    <s v=""/>
    <s v="JRNL00453943"/>
    <x v="192"/>
    <d v="2018-01-30T00:00:00"/>
    <s v="Yes"/>
  </r>
  <r>
    <x v="8"/>
    <s v="CU00"/>
    <s v="JRNL00453943"/>
    <s v="CF00-00000-25CN-2831"/>
    <x v="0"/>
    <s v="00000"/>
    <x v="2"/>
    <s v="2831"/>
    <s v=""/>
    <n v="148951"/>
    <x v="141"/>
    <s v=""/>
    <s v=""/>
    <s v="JRNL00453943"/>
    <x v="192"/>
    <d v="2018-01-30T00:00:00"/>
    <s v="Yes"/>
  </r>
  <r>
    <x v="13"/>
    <s v="CU00"/>
    <s v="JRNL00454103"/>
    <s v="CF00-00000-25DP-2822"/>
    <x v="0"/>
    <s v="00000"/>
    <x v="0"/>
    <s v="2822"/>
    <s v=""/>
    <n v="158593"/>
    <x v="138"/>
    <s v=""/>
    <s v=""/>
    <s v="JRNL00454103"/>
    <x v="192"/>
    <d v="2018-01-31T00:00:00"/>
    <s v="Yes"/>
  </r>
  <r>
    <x v="8"/>
    <s v="CU00"/>
    <s v="JRNL00453448"/>
    <s v="CF00-00000-2500-2822"/>
    <x v="0"/>
    <s v="00000"/>
    <x v="28"/>
    <s v="2822"/>
    <s v=""/>
    <n v="2841659"/>
    <x v="319"/>
    <s v=""/>
    <s v=""/>
    <s v="JRNL00446308"/>
    <x v="192"/>
    <d v="2018-01-30T00:00:00"/>
    <s v="Yes"/>
  </r>
  <r>
    <x v="8"/>
    <s v="CU00"/>
    <s v="JRNL00453943"/>
    <s v="CF00-00000-25AM-2832"/>
    <x v="0"/>
    <s v="00000"/>
    <x v="23"/>
    <s v="2832"/>
    <s v=""/>
    <n v="-27608"/>
    <x v="218"/>
    <s v=""/>
    <s v=""/>
    <s v="JRNL00453943"/>
    <x v="192"/>
    <d v="2018-01-30T00:00:00"/>
    <s v="Yes"/>
  </r>
  <r>
    <x v="13"/>
    <s v="CU00"/>
    <s v="JRNL00457708"/>
    <s v="CF00-00000-25TX-2832"/>
    <x v="0"/>
    <s v="00000"/>
    <x v="29"/>
    <s v="2832"/>
    <s v=""/>
    <n v="-2885"/>
    <x v="320"/>
    <s v=""/>
    <s v=""/>
    <s v="JRNL00457708"/>
    <x v="193"/>
    <d v="2018-03-14T00:00:00"/>
    <s v="Yes"/>
  </r>
  <r>
    <x v="13"/>
    <s v="CU00"/>
    <s v="JRNL00457708"/>
    <s v="CF00-00000-25TX-2832"/>
    <x v="0"/>
    <s v="00000"/>
    <x v="29"/>
    <s v="2832"/>
    <s v=""/>
    <n v="-3347"/>
    <x v="321"/>
    <s v=""/>
    <s v=""/>
    <s v="JRNL00457708"/>
    <x v="193"/>
    <d v="2018-03-14T00:00:00"/>
    <s v="Yes"/>
  </r>
  <r>
    <x v="13"/>
    <s v="CU00"/>
    <s v="JRNL00457708"/>
    <s v="CF00-00000-25TX-2832"/>
    <x v="0"/>
    <s v="00000"/>
    <x v="29"/>
    <s v="2832"/>
    <s v=""/>
    <n v="-9072"/>
    <x v="322"/>
    <s v=""/>
    <s v=""/>
    <s v="JRNL00457708"/>
    <x v="193"/>
    <d v="2018-03-14T00:00:00"/>
    <s v="Yes"/>
  </r>
  <r>
    <x v="13"/>
    <s v="CU00"/>
    <s v="JRNL00457708"/>
    <s v="CF00-00000-25TX-2832"/>
    <x v="0"/>
    <s v="00000"/>
    <x v="29"/>
    <s v="2832"/>
    <s v=""/>
    <n v="-20971"/>
    <x v="323"/>
    <s v=""/>
    <s v=""/>
    <s v="JRNL00457708"/>
    <x v="193"/>
    <d v="2018-03-14T00:00:00"/>
    <s v="Yes"/>
  </r>
  <r>
    <x v="13"/>
    <s v="CU00"/>
    <s v="JRNL00457708"/>
    <s v="CF00-00000-25TX-2832"/>
    <x v="0"/>
    <s v="00000"/>
    <x v="29"/>
    <s v="2832"/>
    <s v=""/>
    <n v="-6427"/>
    <x v="324"/>
    <s v=""/>
    <s v=""/>
    <s v="JRNL00457708"/>
    <x v="193"/>
    <d v="2018-03-14T00:00:00"/>
    <s v="Yes"/>
  </r>
  <r>
    <x v="13"/>
    <s v="CU00"/>
    <s v="JRNL00457707"/>
    <s v="CF00-AA700-25BN-2831"/>
    <x v="0"/>
    <s v="AA700"/>
    <x v="16"/>
    <s v="2831"/>
    <s v=""/>
    <n v="36268"/>
    <x v="325"/>
    <s v=""/>
    <s v=""/>
    <s v="JRNL00457707"/>
    <x v="193"/>
    <d v="2018-03-14T00:00:00"/>
    <s v="Yes"/>
  </r>
  <r>
    <x v="13"/>
    <s v="CU00"/>
    <s v="JRNL00457707"/>
    <s v="CF00-AA700-25BN-2832"/>
    <x v="0"/>
    <s v="AA700"/>
    <x v="16"/>
    <s v="2832"/>
    <s v=""/>
    <n v="16280"/>
    <x v="326"/>
    <s v=""/>
    <s v=""/>
    <s v="JRNL00457707"/>
    <x v="193"/>
    <d v="2018-03-14T00:00:00"/>
    <s v="Yes"/>
  </r>
  <r>
    <x v="13"/>
    <s v="CU00"/>
    <s v="JRNL00457707"/>
    <s v="CF00-AA700-25BN-2832"/>
    <x v="0"/>
    <s v="AA700"/>
    <x v="16"/>
    <s v="2832"/>
    <s v=""/>
    <n v="18885"/>
    <x v="327"/>
    <s v=""/>
    <s v=""/>
    <s v="JRNL00457707"/>
    <x v="193"/>
    <d v="2018-03-14T00:00:00"/>
    <s v="Yes"/>
  </r>
  <r>
    <x v="13"/>
    <s v="CU00"/>
    <s v="JRNL00457707"/>
    <s v="CF00-AA700-25SR-2832"/>
    <x v="0"/>
    <s v="AA700"/>
    <x v="25"/>
    <s v="2832"/>
    <s v=""/>
    <n v="118336"/>
    <x v="328"/>
    <s v=""/>
    <s v=""/>
    <s v="JRNL00457707"/>
    <x v="193"/>
    <d v="2018-03-14T00:00:00"/>
    <s v="Yes"/>
  </r>
  <r>
    <x v="13"/>
    <s v="CU00"/>
    <s v="JRNL00457707"/>
    <s v="CF00-AA700-25RT-2832"/>
    <x v="0"/>
    <s v="AA700"/>
    <x v="30"/>
    <s v="2832"/>
    <s v=""/>
    <n v="51192"/>
    <x v="329"/>
    <s v=""/>
    <s v=""/>
    <s v="JRNL00457707"/>
    <x v="193"/>
    <d v="2018-03-14T00:00:00"/>
    <s v="Yes"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  <r>
    <x v="14"/>
    <m/>
    <m/>
    <m/>
    <x v="1"/>
    <m/>
    <x v="31"/>
    <m/>
    <m/>
    <m/>
    <x v="330"/>
    <m/>
    <m/>
    <m/>
    <x v="194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">
  <r>
    <x v="0"/>
    <s v="25AF"/>
    <s v="AFUDC"/>
    <n v="0"/>
  </r>
  <r>
    <x v="1"/>
    <s v="25AM"/>
    <s v="Customer Based Intangibles"/>
    <n v="-4535"/>
  </r>
  <r>
    <x v="1"/>
    <s v="25AM.01"/>
    <s v="Amortization Schedules Prior Acquisitions"/>
    <n v="0"/>
  </r>
  <r>
    <x v="2"/>
    <s v="25BD"/>
    <s v="Bad Debts"/>
    <n v="1079"/>
  </r>
  <r>
    <x v="3"/>
    <s v="25BN.01"/>
    <s v="Short Term Bonus"/>
    <n v="0"/>
  </r>
  <r>
    <x v="4"/>
    <s v="25CN"/>
    <s v="Conservation"/>
    <n v="18607"/>
  </r>
  <r>
    <x v="5"/>
    <s v="25DP.01"/>
    <s v="Depreciation"/>
    <n v="-69028"/>
  </r>
  <r>
    <x v="5"/>
    <s v="25DP.02"/>
    <s v="Contribution in Aid of Construction"/>
    <n v="15378"/>
  </r>
  <r>
    <x v="5"/>
    <s v="25DP.03"/>
    <s v="Cost of Removal"/>
    <n v="-25724"/>
  </r>
  <r>
    <x v="5"/>
    <s v="25DP.04"/>
    <s v="Asset Gain/Loss"/>
    <n v="-508"/>
  </r>
  <r>
    <x v="5"/>
    <s v="25DP.05"/>
    <s v="Adjustment for Repairs Depreciation"/>
    <n v="0"/>
  </r>
  <r>
    <x v="6"/>
    <s v="25DR.01"/>
    <s v="Deferred Revenue (Current)"/>
    <n v="-5104"/>
  </r>
  <r>
    <x v="6"/>
    <s v="25DR.02"/>
    <s v="Deferred Revenue (Non-Current)"/>
    <n v="0"/>
  </r>
  <r>
    <x v="7"/>
    <s v="25EN"/>
    <s v="Environmental"/>
    <n v="-5262"/>
  </r>
  <r>
    <x v="8"/>
    <s v="25FR"/>
    <s v="Flex Revenue"/>
    <n v="63"/>
  </r>
  <r>
    <x v="9"/>
    <s v="25GP"/>
    <s v="Grip Over Recoveries"/>
    <n v="0"/>
  </r>
  <r>
    <x v="10"/>
    <s v="25ID"/>
    <s v="Reserve for Insurance Deductibles"/>
    <n v="-33"/>
  </r>
  <r>
    <x v="11"/>
    <s v="25IT"/>
    <s v="Investment Tax Credit"/>
    <n v="0"/>
  </r>
  <r>
    <x v="12"/>
    <s v="25OH"/>
    <s v="263A Capitalized Interest/Overhead"/>
    <n v="0"/>
  </r>
  <r>
    <x v="13"/>
    <s v="25PG"/>
    <s v="Purchased Gas Cots"/>
    <n v="0"/>
  </r>
  <r>
    <x v="14"/>
    <s v="25PN"/>
    <s v="Pension"/>
    <n v="1588"/>
  </r>
  <r>
    <x v="15"/>
    <s v="25PR"/>
    <s v="Post Retirement Benefits"/>
    <n v="0"/>
  </r>
  <r>
    <x v="15"/>
    <s v="25PR.02"/>
    <s v="Post Retirement Benefits (Non-Current)"/>
    <n v="-401"/>
  </r>
  <r>
    <x v="16"/>
    <s v="25RC"/>
    <s v="Rate Case"/>
    <n v="0"/>
  </r>
  <r>
    <x v="17"/>
    <s v="25RE"/>
    <s v="Repairs Deduction"/>
    <n v="3195"/>
  </r>
  <r>
    <x v="18"/>
    <s v="25RP"/>
    <s v="Property Taxes"/>
    <n v="0"/>
  </r>
  <r>
    <x v="19"/>
    <s v="25SD"/>
    <s v="ADIT State Decoupling"/>
    <n v="0"/>
  </r>
  <r>
    <x v="20"/>
    <s v="25SI.01"/>
    <s v="Self Insurance (Current)"/>
    <n v="912"/>
  </r>
  <r>
    <x v="20"/>
    <s v="25SI.02"/>
    <s v="Self Insurance (Non-Current)"/>
    <n v="0"/>
  </r>
  <r>
    <x v="21"/>
    <s v="25SR.02"/>
    <s v="SERP (Non-Current)"/>
    <n v="0"/>
  </r>
  <r>
    <x v="22"/>
    <s v="25TX"/>
    <s v="Tax Reform 2017 Reg Asset Gross Up"/>
    <n v="0"/>
  </r>
  <r>
    <x v="23"/>
    <s v="S_NOL_SYS"/>
    <s v="S_NOL_SYS"/>
    <n v="0"/>
  </r>
  <r>
    <x v="23"/>
    <s v="S_NOL_SYS - 2014 - DE"/>
    <s v="S_NOL_SYS - 2014 - DE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27" firstHeaderRow="1" firstDataRow="2" firstDataCol="1" rowPageCount="2" colPageCount="1"/>
  <pivotFields count="17">
    <pivotField axis="axisPage" multipleItemSelectionAllowed="1" showAll="0">
      <items count="25">
        <item h="1" x="6"/>
        <item h="1" x="4"/>
        <item h="1" m="1" x="15"/>
        <item h="1" m="1" x="20"/>
        <item h="1" m="1" x="23"/>
        <item h="1" m="1" x="18"/>
        <item h="1" m="1" x="22"/>
        <item h="1" m="1" x="21"/>
        <item h="1" x="7"/>
        <item h="1" x="8"/>
        <item h="1" x="10"/>
        <item x="13"/>
        <item h="1" x="9"/>
        <item h="1" x="12"/>
        <item h="1" m="1" x="17"/>
        <item h="1" m="1" x="19"/>
        <item h="1" x="14"/>
        <item h="1" x="11"/>
        <item h="1" m="1" x="16"/>
        <item h="1" x="0"/>
        <item h="1" x="1"/>
        <item h="1" x="2"/>
        <item h="1" x="3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4">
        <item sd="0" x="28"/>
        <item sd="0" x="22"/>
        <item sd="0" m="1" x="35"/>
        <item sd="0" x="18"/>
        <item sd="0" x="23"/>
        <item sd="0" x="7"/>
        <item sd="0" x="16"/>
        <item sd="0" m="1" x="32"/>
        <item sd="0" x="0"/>
        <item sd="0" x="8"/>
        <item sd="0" x="6"/>
        <item sd="0" x="19"/>
        <item sd="0" x="11"/>
        <item sd="0" x="1"/>
        <item sd="0" x="9"/>
        <item sd="0" x="3"/>
        <item sd="0" x="4"/>
        <item sd="0" x="12"/>
        <item sd="0" x="14"/>
        <item sd="0" x="27"/>
        <item sd="0" m="1" x="36"/>
        <item sd="0" x="30"/>
        <item sd="0" x="20"/>
        <item sd="0" x="13"/>
        <item sd="0" x="26"/>
        <item sd="0" x="25"/>
        <item sd="0" x="29"/>
        <item sd="0" x="5"/>
        <item m="1" x="42"/>
        <item sd="0" x="2"/>
        <item sd="0" m="1" x="38"/>
        <item m="1" x="33"/>
        <item sd="0" m="1" x="41"/>
        <item sd="0" m="1" x="34"/>
        <item m="1" x="40"/>
        <item x="31"/>
        <item x="21"/>
        <item m="1" x="37"/>
        <item sd="0" m="1" x="39"/>
        <item x="24"/>
        <item sd="0" x="10"/>
        <item x="15"/>
        <item sd="0" x="17"/>
        <item t="default" sd="0"/>
      </items>
    </pivotField>
    <pivotField showAll="0"/>
    <pivotField showAll="0"/>
    <pivotField dataField="1" numFmtId="165" showAll="0"/>
    <pivotField axis="axisRow" showAll="0">
      <items count="520">
        <item x="320"/>
        <item x="321"/>
        <item x="322"/>
        <item x="323"/>
        <item x="324"/>
        <item x="307"/>
        <item x="253"/>
        <item x="140"/>
        <item x="142"/>
        <item x="311"/>
        <item x="138"/>
        <item x="218"/>
        <item x="139"/>
        <item m="1" x="379"/>
        <item m="1" x="383"/>
        <item x="291"/>
        <item x="184"/>
        <item x="252"/>
        <item x="137"/>
        <item x="316"/>
        <item x="165"/>
        <item x="167"/>
        <item x="200"/>
        <item x="251"/>
        <item x="163"/>
        <item x="147"/>
        <item x="148"/>
        <item x="233"/>
        <item x="278"/>
        <item x="317"/>
        <item x="314"/>
        <item x="313"/>
        <item x="300"/>
        <item x="289"/>
        <item x="263"/>
        <item x="269"/>
        <item x="297"/>
        <item x="302"/>
        <item x="191"/>
        <item x="299"/>
        <item x="221"/>
        <item m="1" x="442"/>
        <item x="312"/>
        <item x="288"/>
        <item x="296"/>
        <item x="326"/>
        <item x="327"/>
        <item x="329"/>
        <item x="328"/>
        <item x="325"/>
        <item x="290"/>
        <item m="1" x="401"/>
        <item x="234"/>
        <item x="206"/>
        <item x="213"/>
        <item x="227"/>
        <item x="223"/>
        <item x="235"/>
        <item x="261"/>
        <item x="242"/>
        <item x="266"/>
        <item x="247"/>
        <item x="272"/>
        <item m="1" x="491"/>
        <item m="1" x="386"/>
        <item x="237"/>
        <item x="260"/>
        <item x="240"/>
        <item x="264"/>
        <item m="1" x="388"/>
        <item x="245"/>
        <item x="271"/>
        <item m="1" x="361"/>
        <item m="1" x="364"/>
        <item m="1" x="374"/>
        <item m="1" x="365"/>
        <item m="1" x="366"/>
        <item m="1" x="376"/>
        <item x="232"/>
        <item m="1" x="338"/>
        <item x="208"/>
        <item x="212"/>
        <item x="224"/>
        <item x="236"/>
        <item x="258"/>
        <item x="226"/>
        <item x="239"/>
        <item x="231"/>
        <item x="249"/>
        <item x="228"/>
        <item m="1" x="391"/>
        <item m="1" x="343"/>
        <item x="195"/>
        <item x="229"/>
        <item x="230"/>
        <item x="255"/>
        <item x="244"/>
        <item x="209"/>
        <item x="243"/>
        <item m="1" x="456"/>
        <item x="214"/>
        <item x="250"/>
        <item x="215"/>
        <item x="225"/>
        <item x="273"/>
        <item x="268"/>
        <item x="308"/>
        <item x="262"/>
        <item x="292"/>
        <item x="267"/>
        <item x="294"/>
        <item x="248"/>
        <item x="274"/>
        <item x="319"/>
        <item x="275"/>
        <item x="257"/>
        <item x="301"/>
        <item x="304"/>
        <item m="1" x="429"/>
        <item m="1" x="493"/>
        <item m="1" x="418"/>
        <item m="1" x="393"/>
        <item m="1" x="344"/>
        <item m="1" x="492"/>
        <item m="1" x="459"/>
        <item m="1" x="333"/>
        <item m="1" x="331"/>
        <item m="1" x="515"/>
        <item m="1" x="517"/>
        <item m="1" x="341"/>
        <item m="1" x="453"/>
        <item m="1" x="487"/>
        <item m="1" x="506"/>
        <item m="1" x="508"/>
        <item m="1" x="411"/>
        <item m="1" x="464"/>
        <item m="1" x="349"/>
        <item m="1" x="479"/>
        <item m="1" x="413"/>
        <item m="1" x="414"/>
        <item m="1" x="518"/>
        <item m="1" x="363"/>
        <item m="1" x="444"/>
        <item m="1" x="360"/>
        <item m="1" x="465"/>
        <item m="1" x="435"/>
        <item m="1" x="346"/>
        <item m="1" x="457"/>
        <item m="1" x="452"/>
        <item m="1" x="434"/>
        <item m="1" x="477"/>
        <item m="1" x="337"/>
        <item m="1" x="455"/>
        <item x="176"/>
        <item m="1" x="480"/>
        <item m="1" x="409"/>
        <item m="1" x="339"/>
        <item m="1" x="398"/>
        <item m="1" x="463"/>
        <item m="1" x="497"/>
        <item m="1" x="354"/>
        <item m="1" x="385"/>
        <item m="1" x="468"/>
        <item m="1" x="501"/>
        <item m="1" x="483"/>
        <item m="1" x="372"/>
        <item m="1" x="358"/>
        <item m="1" x="490"/>
        <item m="1" x="368"/>
        <item m="1" x="438"/>
        <item m="1" x="423"/>
        <item m="1" x="335"/>
        <item m="1" x="499"/>
        <item m="1" x="510"/>
        <item m="1" x="486"/>
        <item m="1" x="473"/>
        <item x="141"/>
        <item m="1" x="420"/>
        <item m="1" x="436"/>
        <item m="1" x="505"/>
        <item x="189"/>
        <item m="1" x="370"/>
        <item x="190"/>
        <item x="192"/>
        <item x="194"/>
        <item x="196"/>
        <item x="197"/>
        <item x="198"/>
        <item x="203"/>
        <item m="1" x="350"/>
        <item m="1" x="504"/>
        <item m="1" x="516"/>
        <item m="1" x="448"/>
        <item m="1" x="351"/>
        <item m="1" x="378"/>
        <item m="1" x="511"/>
        <item m="1" x="489"/>
        <item m="1" x="498"/>
        <item m="1" x="503"/>
        <item m="1" x="408"/>
        <item m="1" x="394"/>
        <item x="222"/>
        <item m="1" x="507"/>
        <item m="1" x="460"/>
        <item m="1" x="437"/>
        <item m="1" x="404"/>
        <item m="1" x="406"/>
        <item m="1" x="443"/>
        <item m="1" x="454"/>
        <item m="1" x="500"/>
        <item x="238"/>
        <item x="241"/>
        <item x="246"/>
        <item m="1" x="380"/>
        <item m="1" x="353"/>
        <item m="1" x="332"/>
        <item m="1" x="402"/>
        <item m="1" x="433"/>
        <item m="1" x="488"/>
        <item x="259"/>
        <item m="1" x="375"/>
        <item x="270"/>
        <item m="1" x="431"/>
        <item m="1" x="447"/>
        <item m="1" x="371"/>
        <item m="1" x="426"/>
        <item m="1" x="373"/>
        <item m="1" x="514"/>
        <item m="1" x="417"/>
        <item m="1" x="352"/>
        <item m="1" x="441"/>
        <item m="1" x="482"/>
        <item m="1" x="400"/>
        <item m="1" x="462"/>
        <item m="1" x="424"/>
        <item m="1" x="513"/>
        <item m="1" x="496"/>
        <item m="1" x="362"/>
        <item m="1" x="399"/>
        <item x="306"/>
        <item x="310"/>
        <item m="1" x="470"/>
        <item m="1" x="334"/>
        <item m="1" x="422"/>
        <item m="1" x="357"/>
        <item m="1" x="345"/>
        <item m="1" x="469"/>
        <item x="330"/>
        <item m="1" x="449"/>
        <item m="1" x="450"/>
        <item m="1" x="430"/>
        <item m="1" x="347"/>
        <item m="1" x="336"/>
        <item m="1" x="407"/>
        <item m="1" x="392"/>
        <item m="1" x="445"/>
        <item m="1" x="512"/>
        <item m="1" x="502"/>
        <item m="1" x="410"/>
        <item m="1" x="461"/>
        <item x="43"/>
        <item m="1" x="382"/>
        <item m="1" x="494"/>
        <item m="1" x="348"/>
        <item m="1" x="396"/>
        <item m="1" x="425"/>
        <item m="1" x="481"/>
        <item x="193"/>
        <item m="1" x="387"/>
        <item m="1" x="509"/>
        <item m="1" x="356"/>
        <item m="1" x="475"/>
        <item m="1" x="439"/>
        <item m="1" x="340"/>
        <item m="1" x="342"/>
        <item m="1" x="389"/>
        <item m="1" x="355"/>
        <item x="158"/>
        <item m="1" x="381"/>
        <item m="1" x="495"/>
        <item m="1" x="377"/>
        <item m="1" x="427"/>
        <item m="1" x="466"/>
        <item m="1" x="421"/>
        <item m="1" x="384"/>
        <item m="1" x="474"/>
        <item m="1" x="405"/>
        <item m="1" x="478"/>
        <item m="1" x="397"/>
        <item x="219"/>
        <item m="1" x="428"/>
        <item m="1" x="412"/>
        <item m="1" x="485"/>
        <item m="1" x="367"/>
        <item m="1" x="446"/>
        <item m="1" x="419"/>
        <item x="254"/>
        <item m="1" x="471"/>
        <item m="1" x="369"/>
        <item m="1" x="390"/>
        <item x="265"/>
        <item m="1" x="403"/>
        <item m="1" x="451"/>
        <item m="1" x="359"/>
        <item m="1" x="467"/>
        <item m="1" x="416"/>
        <item m="1" x="395"/>
        <item m="1" x="484"/>
        <item m="1" x="415"/>
        <item m="1" x="458"/>
        <item x="298"/>
        <item m="1" x="440"/>
        <item x="309"/>
        <item m="1" x="472"/>
        <item m="1" x="432"/>
        <item m="1" x="47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43"/>
        <item x="144"/>
        <item x="145"/>
        <item x="146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4"/>
        <item x="166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99"/>
        <item x="201"/>
        <item x="202"/>
        <item x="204"/>
        <item x="205"/>
        <item x="207"/>
        <item x="210"/>
        <item x="211"/>
        <item x="216"/>
        <item x="217"/>
        <item x="220"/>
        <item x="256"/>
        <item x="276"/>
        <item x="277"/>
        <item x="279"/>
        <item x="280"/>
        <item x="281"/>
        <item x="282"/>
        <item x="283"/>
        <item x="284"/>
        <item x="285"/>
        <item x="286"/>
        <item x="287"/>
        <item x="293"/>
        <item x="295"/>
        <item x="303"/>
        <item x="305"/>
        <item x="315"/>
        <item x="318"/>
        <item t="default"/>
      </items>
    </pivotField>
    <pivotField showAll="0"/>
    <pivotField showAll="0"/>
    <pivotField showAll="0"/>
    <pivotField axis="axisCol" numFmtId="164" multipleItemSelectionAllowed="1" showAll="0">
      <items count="269">
        <item h="1" x="0"/>
        <item h="1" m="1" x="233"/>
        <item h="1" m="1" x="228"/>
        <item h="1" m="1" x="265"/>
        <item h="1" m="1" x="220"/>
        <item h="1" m="1" x="215"/>
        <item h="1" m="1" x="247"/>
        <item h="1" m="1" x="238"/>
        <item h="1" m="1" x="253"/>
        <item h="1" m="1" x="211"/>
        <item h="1" m="1" x="201"/>
        <item h="1" m="1" x="231"/>
        <item h="1" x="1"/>
        <item h="1" m="1" x="234"/>
        <item h="1" m="1" x="229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m="1" x="208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m="1" x="202"/>
        <item h="1" x="82"/>
        <item h="1" m="1" x="236"/>
        <item h="1" x="84"/>
        <item h="1" x="85"/>
        <item h="1" x="86"/>
        <item h="1" x="87"/>
        <item h="1" x="88"/>
        <item h="1" m="1" x="239"/>
        <item h="1" x="89"/>
        <item h="1" m="1" x="254"/>
        <item h="1" x="90"/>
        <item h="1" m="1" x="195"/>
        <item h="1" x="91"/>
        <item h="1" m="1" x="223"/>
        <item h="1" x="92"/>
        <item h="1" x="93"/>
        <item h="1" x="95"/>
        <item h="1" m="1" x="245"/>
        <item h="1" m="1" x="203"/>
        <item h="1" m="1" x="261"/>
        <item h="1" x="97"/>
        <item h="1" x="98"/>
        <item h="1" x="99"/>
        <item h="1" m="1" x="199"/>
        <item h="1" x="100"/>
        <item h="1" x="101"/>
        <item h="1" m="1" x="241"/>
        <item h="1" x="102"/>
        <item h="1" m="1" x="260"/>
        <item h="1" m="1" x="217"/>
        <item h="1" m="1" x="212"/>
        <item h="1" x="105"/>
        <item h="1" x="106"/>
        <item h="1" m="1" x="200"/>
        <item h="1" x="107"/>
        <item h="1" x="108"/>
        <item h="1" m="1" x="246"/>
        <item h="1" x="109"/>
        <item h="1" x="110"/>
        <item h="1" m="1" x="198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m="1" x="256"/>
        <item h="1" x="144"/>
        <item h="1" x="145"/>
        <item h="1" x="146"/>
        <item h="1" x="147"/>
        <item h="1" x="148"/>
        <item h="1" x="149"/>
        <item h="1" x="150"/>
        <item h="1" m="1" x="242"/>
        <item h="1" m="1" x="255"/>
        <item h="1" x="153"/>
        <item h="1" x="154"/>
        <item h="1" x="155"/>
        <item h="1" x="156"/>
        <item h="1" x="157"/>
        <item h="1" m="1" x="224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m="1" x="206"/>
        <item h="1" x="171"/>
        <item h="1" x="172"/>
        <item h="1" x="173"/>
        <item h="1" m="1" x="218"/>
        <item h="1" x="176"/>
        <item h="1" m="1" x="221"/>
        <item h="1" x="178"/>
        <item h="1" x="180"/>
        <item h="1" m="1" x="243"/>
        <item h="1" x="182"/>
        <item h="1" x="183"/>
        <item h="1" x="184"/>
        <item h="1" x="185"/>
        <item h="1" x="186"/>
        <item h="1" x="187"/>
        <item h="1" x="188"/>
        <item h="1" x="189"/>
        <item h="1" m="1" x="222"/>
        <item h="1" m="1" x="219"/>
        <item h="1" m="1" x="213"/>
        <item h="1" x="190"/>
        <item h="1" m="1" x="244"/>
        <item h="1" m="1" x="259"/>
        <item h="1" m="1" x="216"/>
        <item h="1" x="191"/>
        <item h="1" m="1" x="210"/>
        <item h="1" m="1" x="237"/>
        <item x="192"/>
        <item m="1" x="240"/>
        <item x="193"/>
        <item h="1" m="1" x="232"/>
        <item h="1" m="1" x="250"/>
        <item h="1" m="1" x="248"/>
        <item h="1" m="1" x="225"/>
        <item h="1" m="1" x="249"/>
        <item h="1" m="1" x="226"/>
        <item h="1" m="1" x="205"/>
        <item h="1" m="1" x="252"/>
        <item h="1" m="1" x="209"/>
        <item h="1" m="1" x="204"/>
        <item h="1" m="1" x="257"/>
        <item h="1" m="1" x="197"/>
        <item h="1" m="1" x="263"/>
        <item h="1" m="1" x="235"/>
        <item h="1" m="1" x="251"/>
        <item h="1" m="1" x="266"/>
        <item h="1" m="1" x="214"/>
        <item h="1" m="1" x="227"/>
        <item h="1" m="1" x="267"/>
        <item h="1" m="1" x="262"/>
        <item h="1" m="1" x="230"/>
        <item h="1" m="1" x="258"/>
        <item h="1" m="1" x="207"/>
        <item h="1" m="1" x="196"/>
        <item h="1" x="194"/>
        <item h="1" m="1" x="264"/>
        <item h="1" x="152"/>
        <item h="1" x="45"/>
        <item h="1" x="69"/>
        <item h="1" x="81"/>
        <item h="1" x="83"/>
        <item h="1" x="94"/>
        <item h="1" x="96"/>
        <item h="1" x="103"/>
        <item h="1" x="104"/>
        <item h="1" x="143"/>
        <item h="1" x="151"/>
        <item h="1" x="170"/>
        <item h="1" x="174"/>
        <item h="1" x="175"/>
        <item h="1" x="177"/>
        <item h="1" x="179"/>
        <item h="1" x="181"/>
        <item t="default"/>
      </items>
    </pivotField>
    <pivotField numFmtId="164" showAll="0"/>
    <pivotField showAll="0"/>
  </pivotFields>
  <rowFields count="2">
    <field x="6"/>
    <field x="10"/>
  </rowFields>
  <rowItems count="21">
    <i>
      <x v="3"/>
    </i>
    <i>
      <x v="4"/>
    </i>
    <i>
      <x v="5"/>
    </i>
    <i>
      <x v="6"/>
    </i>
    <i>
      <x v="8"/>
    </i>
    <i>
      <x v="9"/>
    </i>
    <i>
      <x v="11"/>
    </i>
    <i>
      <x v="14"/>
    </i>
    <i>
      <x v="16"/>
    </i>
    <i>
      <x v="17"/>
    </i>
    <i>
      <x v="19"/>
    </i>
    <i>
      <x v="21"/>
    </i>
    <i>
      <x v="22"/>
    </i>
    <i>
      <x v="23"/>
    </i>
    <i>
      <x v="24"/>
    </i>
    <i>
      <x v="25"/>
    </i>
    <i>
      <x v="26"/>
    </i>
    <i>
      <x v="29"/>
    </i>
    <i>
      <x v="40"/>
    </i>
    <i>
      <x v="42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P36" firstHeaderRow="1" firstDataRow="2" firstDataCol="1" rowPageCount="2" colPageCount="1"/>
  <pivotFields count="17">
    <pivotField axis="axisCol" showAll="0">
      <items count="25">
        <item x="6"/>
        <item x="4"/>
        <item m="1" x="15"/>
        <item m="1" x="20"/>
        <item m="1" x="23"/>
        <item m="1" x="18"/>
        <item m="1" x="22"/>
        <item m="1" x="21"/>
        <item x="7"/>
        <item x="8"/>
        <item x="10"/>
        <item x="13"/>
        <item x="9"/>
        <item x="12"/>
        <item x="14"/>
        <item m="1" x="17"/>
        <item m="1" x="19"/>
        <item x="11"/>
        <item m="1" x="16"/>
        <item x="0"/>
        <item x="1"/>
        <item x="2"/>
        <item x="3"/>
        <item x="5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4">
        <item x="28"/>
        <item x="22"/>
        <item m="1" x="35"/>
        <item x="18"/>
        <item x="23"/>
        <item x="7"/>
        <item x="16"/>
        <item m="1" x="32"/>
        <item x="0"/>
        <item x="8"/>
        <item x="6"/>
        <item x="19"/>
        <item x="11"/>
        <item x="1"/>
        <item x="9"/>
        <item x="3"/>
        <item x="4"/>
        <item x="12"/>
        <item x="14"/>
        <item x="27"/>
        <item m="1" x="36"/>
        <item x="30"/>
        <item x="20"/>
        <item x="13"/>
        <item x="26"/>
        <item x="25"/>
        <item x="29"/>
        <item x="5"/>
        <item x="31"/>
        <item m="1" x="42"/>
        <item x="2"/>
        <item m="1" x="38"/>
        <item m="1" x="33"/>
        <item m="1" x="41"/>
        <item m="1" x="34"/>
        <item m="1" x="40"/>
        <item x="21"/>
        <item m="1" x="37"/>
        <item m="1" x="39"/>
        <item x="24"/>
        <item x="10"/>
        <item x="15"/>
        <item x="1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69">
        <item x="0"/>
        <item m="1" x="233"/>
        <item m="1" x="228"/>
        <item m="1" x="265"/>
        <item m="1" x="220"/>
        <item m="1" x="215"/>
        <item m="1" x="247"/>
        <item m="1" x="238"/>
        <item m="1" x="253"/>
        <item m="1" x="211"/>
        <item m="1" x="201"/>
        <item m="1" x="231"/>
        <item x="1"/>
        <item m="1" x="234"/>
        <item m="1" x="229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m="1" x="208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202"/>
        <item x="82"/>
        <item m="1" x="236"/>
        <item x="84"/>
        <item x="85"/>
        <item x="86"/>
        <item x="87"/>
        <item x="88"/>
        <item m="1" x="239"/>
        <item x="89"/>
        <item m="1" x="254"/>
        <item x="90"/>
        <item m="1" x="195"/>
        <item x="91"/>
        <item m="1" x="223"/>
        <item x="92"/>
        <item x="93"/>
        <item x="95"/>
        <item m="1" x="245"/>
        <item m="1" x="203"/>
        <item m="1" x="261"/>
        <item x="97"/>
        <item x="98"/>
        <item x="99"/>
        <item m="1" x="199"/>
        <item x="100"/>
        <item x="101"/>
        <item m="1" x="241"/>
        <item x="102"/>
        <item m="1" x="260"/>
        <item m="1" x="217"/>
        <item m="1" x="212"/>
        <item x="105"/>
        <item x="106"/>
        <item m="1" x="200"/>
        <item x="107"/>
        <item x="108"/>
        <item m="1" x="246"/>
        <item x="109"/>
        <item x="110"/>
        <item m="1" x="198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256"/>
        <item x="144"/>
        <item x="145"/>
        <item x="146"/>
        <item x="147"/>
        <item x="148"/>
        <item x="149"/>
        <item x="150"/>
        <item m="1" x="242"/>
        <item m="1" x="255"/>
        <item x="153"/>
        <item x="154"/>
        <item x="155"/>
        <item x="156"/>
        <item x="157"/>
        <item m="1" x="224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m="1" x="206"/>
        <item x="171"/>
        <item x="172"/>
        <item x="173"/>
        <item m="1" x="218"/>
        <item x="176"/>
        <item m="1" x="221"/>
        <item x="178"/>
        <item x="180"/>
        <item m="1" x="243"/>
        <item x="182"/>
        <item x="183"/>
        <item x="184"/>
        <item x="185"/>
        <item x="186"/>
        <item x="187"/>
        <item x="188"/>
        <item x="189"/>
        <item m="1" x="222"/>
        <item m="1" x="219"/>
        <item m="1" x="213"/>
        <item x="190"/>
        <item m="1" x="244"/>
        <item m="1" x="259"/>
        <item m="1" x="216"/>
        <item x="191"/>
        <item m="1" x="210"/>
        <item m="1" x="237"/>
        <item x="192"/>
        <item h="1" m="1" x="240"/>
        <item h="1" x="193"/>
        <item x="194"/>
        <item m="1" x="232"/>
        <item m="1" x="250"/>
        <item m="1" x="248"/>
        <item m="1" x="225"/>
        <item m="1" x="249"/>
        <item m="1" x="226"/>
        <item m="1" x="205"/>
        <item m="1" x="252"/>
        <item m="1" x="209"/>
        <item m="1" x="204"/>
        <item m="1" x="257"/>
        <item m="1" x="197"/>
        <item m="1" x="263"/>
        <item m="1" x="235"/>
        <item m="1" x="251"/>
        <item m="1" x="266"/>
        <item m="1" x="214"/>
        <item m="1" x="227"/>
        <item m="1" x="267"/>
        <item m="1" x="262"/>
        <item m="1" x="230"/>
        <item m="1" x="258"/>
        <item m="1" x="207"/>
        <item h="1" m="1" x="196"/>
        <item m="1" x="264"/>
        <item x="152"/>
        <item x="45"/>
        <item x="69"/>
        <item x="81"/>
        <item x="83"/>
        <item x="94"/>
        <item x="96"/>
        <item x="103"/>
        <item x="104"/>
        <item x="143"/>
        <item x="151"/>
        <item x="170"/>
        <item x="174"/>
        <item x="175"/>
        <item x="177"/>
        <item x="179"/>
        <item x="181"/>
        <item t="default"/>
      </items>
    </pivotField>
    <pivotField numFmtId="164" showAll="0"/>
    <pivotField showAll="0"/>
  </pivotFields>
  <rowFields count="1">
    <field x="6"/>
  </rowFields>
  <rowItems count="31">
    <i>
      <x/>
    </i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2"/>
    </i>
    <i>
      <x v="23"/>
    </i>
    <i>
      <x v="24"/>
    </i>
    <i>
      <x v="25"/>
    </i>
    <i>
      <x v="26"/>
    </i>
    <i>
      <x v="27"/>
    </i>
    <i>
      <x v="30"/>
    </i>
    <i>
      <x v="36"/>
    </i>
    <i>
      <x v="39"/>
    </i>
    <i>
      <x v="40"/>
    </i>
    <i>
      <x v="41"/>
    </i>
    <i>
      <x v="42"/>
    </i>
    <i t="grand">
      <x/>
    </i>
  </rowItems>
  <colFields count="1">
    <field x="0"/>
  </colFields>
  <colItems count="15">
    <i>
      <x/>
    </i>
    <i>
      <x v="1"/>
    </i>
    <i>
      <x v="8"/>
    </i>
    <i>
      <x v="9"/>
    </i>
    <i>
      <x v="10"/>
    </i>
    <i>
      <x v="11"/>
    </i>
    <i>
      <x v="12"/>
    </i>
    <i>
      <x v="13"/>
    </i>
    <i>
      <x v="17"/>
    </i>
    <i>
      <x v="19"/>
    </i>
    <i>
      <x v="20"/>
    </i>
    <i>
      <x v="21"/>
    </i>
    <i>
      <x v="22"/>
    </i>
    <i>
      <x v="23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G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x="0"/>
        <item h="1" x="1"/>
        <item h="1" x="2"/>
        <item h="1" x="3"/>
        <item h="1" x="4"/>
        <item h="1" x="5"/>
        <item h="1"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3"/>
    </i>
    <i t="grand">
      <x/>
    </i>
  </rowItems>
  <colFields count="2">
    <field x="7"/>
    <field x="14"/>
  </colFields>
  <colItems count="6">
    <i>
      <x/>
      <x/>
    </i>
    <i r="1">
      <x v="1"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5:B70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3"/>
        <item x="21"/>
        <item x="22"/>
        <item t="default"/>
      </items>
    </pivotField>
    <pivotField showAll="0"/>
    <pivotField showAll="0"/>
    <pivotField dataField="1" numFmtId="37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tabSelected="1" topLeftCell="A13" workbookViewId="0">
      <selection sqref="A1:XFD1048576"/>
    </sheetView>
  </sheetViews>
  <sheetFormatPr defaultRowHeight="15" x14ac:dyDescent="0.25"/>
  <cols>
    <col min="1" max="3" width="9.140625" style="239"/>
    <col min="4" max="4" width="13.28515625" style="239" customWidth="1"/>
    <col min="5" max="10" width="11.5703125" style="239" bestFit="1" customWidth="1"/>
    <col min="11" max="12" width="10" style="239" bestFit="1" customWidth="1"/>
    <col min="13" max="13" width="11.85546875" style="239" customWidth="1"/>
    <col min="14" max="15" width="10" style="239" bestFit="1" customWidth="1"/>
    <col min="16" max="16" width="10.5703125" style="239" bestFit="1" customWidth="1"/>
    <col min="17" max="17" width="10" style="239" bestFit="1" customWidth="1"/>
    <col min="18" max="16384" width="9.140625" style="239"/>
  </cols>
  <sheetData>
    <row r="1" spans="1:15" ht="31.5" x14ac:dyDescent="0.5">
      <c r="A1" s="323" t="s">
        <v>2039</v>
      </c>
    </row>
    <row r="2" spans="1:15" ht="31.5" x14ac:dyDescent="0.5">
      <c r="A2" s="323" t="s">
        <v>2040</v>
      </c>
    </row>
    <row r="3" spans="1:15" x14ac:dyDescent="0.25">
      <c r="A3" s="294"/>
      <c r="B3" s="294"/>
      <c r="C3" s="294"/>
      <c r="D3" s="294"/>
      <c r="E3" s="294"/>
      <c r="F3" s="294"/>
      <c r="G3" s="294"/>
    </row>
    <row r="4" spans="1:15" ht="45" x14ac:dyDescent="0.25">
      <c r="A4" s="294"/>
      <c r="B4" s="294"/>
      <c r="C4" s="294"/>
      <c r="G4" s="324" t="s">
        <v>2041</v>
      </c>
      <c r="H4" s="324" t="s">
        <v>2042</v>
      </c>
      <c r="I4" s="324" t="s">
        <v>2043</v>
      </c>
      <c r="J4" s="324" t="s">
        <v>2044</v>
      </c>
    </row>
    <row r="5" spans="1:15" x14ac:dyDescent="0.25">
      <c r="A5" s="294" t="s">
        <v>347</v>
      </c>
      <c r="B5" s="294"/>
      <c r="C5" s="294"/>
      <c r="F5" s="325">
        <v>2019</v>
      </c>
      <c r="G5" s="326"/>
      <c r="H5" s="278"/>
      <c r="I5" s="326"/>
      <c r="J5" s="300"/>
      <c r="L5" s="300"/>
      <c r="M5" s="327"/>
    </row>
    <row r="6" spans="1:15" x14ac:dyDescent="0.25">
      <c r="A6" s="294"/>
      <c r="B6" s="294"/>
      <c r="C6" s="294"/>
      <c r="G6" s="294"/>
      <c r="H6" s="278"/>
      <c r="I6" s="326"/>
      <c r="J6" s="294"/>
      <c r="L6" s="328"/>
    </row>
    <row r="7" spans="1:15" x14ac:dyDescent="0.25">
      <c r="A7" s="294" t="s">
        <v>348</v>
      </c>
      <c r="B7" s="294"/>
      <c r="C7" s="294"/>
      <c r="G7" s="326">
        <f>'CF ADIT Before-After As IF'!O89</f>
        <v>942850.44538209087</v>
      </c>
      <c r="H7" s="278">
        <v>10</v>
      </c>
      <c r="I7" s="326">
        <f>G7/H7</f>
        <v>94285.044538209084</v>
      </c>
      <c r="J7" s="300">
        <f>+I7/12</f>
        <v>7857.0870448507567</v>
      </c>
      <c r="L7" s="300"/>
      <c r="M7" s="327"/>
    </row>
    <row r="8" spans="1:15" x14ac:dyDescent="0.25">
      <c r="A8" s="294"/>
      <c r="B8" s="294"/>
      <c r="C8" s="294"/>
      <c r="G8" s="326"/>
      <c r="H8" s="278"/>
      <c r="I8" s="326"/>
      <c r="J8" s="294"/>
      <c r="L8" s="300"/>
      <c r="M8" s="329"/>
      <c r="N8" s="294"/>
    </row>
    <row r="9" spans="1:15" x14ac:dyDescent="0.25">
      <c r="A9" s="294" t="s">
        <v>349</v>
      </c>
      <c r="B9" s="294"/>
      <c r="C9" s="294"/>
      <c r="G9" s="326">
        <f>'CF ADIT Before-After As IF'!O90</f>
        <v>123273.56640546559</v>
      </c>
      <c r="H9" s="278">
        <v>10</v>
      </c>
      <c r="I9" s="326">
        <f>G9/H9</f>
        <v>12327.356640546559</v>
      </c>
      <c r="J9" s="300">
        <f>+I9/12</f>
        <v>1027.2797200455466</v>
      </c>
      <c r="L9" s="300"/>
      <c r="M9" s="300"/>
      <c r="N9" s="294"/>
      <c r="O9" s="330"/>
    </row>
    <row r="10" spans="1:15" x14ac:dyDescent="0.25">
      <c r="A10" s="294"/>
      <c r="B10" s="294"/>
      <c r="C10" s="294"/>
      <c r="G10" s="294"/>
      <c r="H10" s="294"/>
      <c r="I10" s="294"/>
      <c r="J10" s="294"/>
      <c r="L10" s="300"/>
      <c r="M10" s="294"/>
      <c r="N10" s="294"/>
    </row>
    <row r="11" spans="1:15" x14ac:dyDescent="0.25">
      <c r="A11" s="294" t="s">
        <v>350</v>
      </c>
      <c r="B11" s="294"/>
      <c r="C11" s="294"/>
      <c r="G11" s="326">
        <f>SUM(G5:G9)</f>
        <v>1066124.0117875566</v>
      </c>
      <c r="H11" s="294"/>
      <c r="I11" s="326">
        <f>SUM(I5:I9)</f>
        <v>106612.40117875564</v>
      </c>
      <c r="J11" s="300">
        <f>+I11/12</f>
        <v>8884.3667648963037</v>
      </c>
      <c r="L11" s="300"/>
      <c r="M11" s="329"/>
      <c r="N11" s="294"/>
    </row>
    <row r="12" spans="1:15" x14ac:dyDescent="0.25">
      <c r="A12" s="294"/>
      <c r="B12" s="294"/>
      <c r="C12" s="294"/>
      <c r="D12" s="294"/>
      <c r="E12" s="331" t="s">
        <v>2045</v>
      </c>
      <c r="F12" s="294"/>
      <c r="G12" s="294"/>
      <c r="L12" s="294"/>
      <c r="M12" s="294"/>
    </row>
    <row r="13" spans="1:15" x14ac:dyDescent="0.25">
      <c r="A13" s="294"/>
      <c r="B13" s="294"/>
      <c r="C13" s="294"/>
      <c r="E13" s="332">
        <f>+F5</f>
        <v>2019</v>
      </c>
      <c r="F13" s="331"/>
      <c r="G13" s="294"/>
      <c r="L13" s="301"/>
      <c r="M13" s="294"/>
    </row>
    <row r="14" spans="1:15" x14ac:dyDescent="0.25">
      <c r="A14" s="285" t="s">
        <v>380</v>
      </c>
      <c r="B14" s="294"/>
      <c r="C14" s="294"/>
      <c r="D14" s="49" t="s">
        <v>2047</v>
      </c>
      <c r="E14" s="333">
        <f>(VLOOKUP(E13,$B$19:$E$28,4,0)-VLOOKUP(E13,$B$19:$E$28,3,0))</f>
        <v>-8884.3667648963165</v>
      </c>
      <c r="F14" s="333"/>
      <c r="G14" s="294"/>
      <c r="L14" s="301"/>
      <c r="M14" s="294"/>
    </row>
    <row r="15" spans="1:15" x14ac:dyDescent="0.25">
      <c r="A15" s="285" t="s">
        <v>2066</v>
      </c>
      <c r="B15" s="294"/>
      <c r="C15" s="294"/>
      <c r="D15" s="49" t="s">
        <v>2046</v>
      </c>
      <c r="E15" s="300">
        <f>-E14</f>
        <v>8884.3667648963165</v>
      </c>
      <c r="F15" s="300"/>
      <c r="G15" s="294"/>
      <c r="L15" s="294"/>
      <c r="M15" s="294"/>
    </row>
    <row r="16" spans="1:15" x14ac:dyDescent="0.25">
      <c r="A16" s="294"/>
      <c r="B16" s="294"/>
      <c r="C16" s="294"/>
      <c r="D16" s="294"/>
      <c r="E16" s="294"/>
      <c r="F16" s="294"/>
      <c r="G16" s="294"/>
      <c r="L16" s="301"/>
      <c r="M16" s="294"/>
    </row>
    <row r="18" spans="1:18" x14ac:dyDescent="0.25">
      <c r="D18" s="334" t="s">
        <v>2048</v>
      </c>
      <c r="E18" s="334" t="s">
        <v>2049</v>
      </c>
      <c r="F18" s="334" t="s">
        <v>2050</v>
      </c>
      <c r="G18" s="334" t="s">
        <v>2051</v>
      </c>
      <c r="H18" s="334" t="s">
        <v>2052</v>
      </c>
      <c r="I18" s="334" t="s">
        <v>2053</v>
      </c>
      <c r="J18" s="334" t="s">
        <v>2054</v>
      </c>
      <c r="K18" s="334" t="s">
        <v>2055</v>
      </c>
      <c r="L18" s="334" t="s">
        <v>2056</v>
      </c>
      <c r="M18" s="334" t="s">
        <v>2057</v>
      </c>
      <c r="N18" s="334" t="s">
        <v>2058</v>
      </c>
      <c r="O18" s="334" t="s">
        <v>2059</v>
      </c>
    </row>
    <row r="19" spans="1:18" x14ac:dyDescent="0.25">
      <c r="A19" s="239">
        <v>1</v>
      </c>
      <c r="B19" s="239">
        <v>2018</v>
      </c>
      <c r="C19" s="298">
        <v>0</v>
      </c>
      <c r="D19" s="335">
        <f>+G11-($C19/12)-$J$7-$J$9</f>
        <v>1057239.6450226603</v>
      </c>
      <c r="E19" s="335">
        <f>+D19-($C19/12)-$J$7-$J$9</f>
        <v>1048355.2782577641</v>
      </c>
      <c r="F19" s="335">
        <f t="shared" ref="E19:O23" si="0">+E19-($C19/12)-$J$7-$J$9</f>
        <v>1039470.9114928677</v>
      </c>
      <c r="G19" s="335">
        <f t="shared" si="0"/>
        <v>1030586.5447279714</v>
      </c>
      <c r="H19" s="335">
        <f t="shared" si="0"/>
        <v>1021702.1779630751</v>
      </c>
      <c r="I19" s="335">
        <f t="shared" si="0"/>
        <v>1012817.8111981788</v>
      </c>
      <c r="J19" s="335">
        <f t="shared" si="0"/>
        <v>1003933.4444332825</v>
      </c>
      <c r="K19" s="335">
        <f t="shared" si="0"/>
        <v>995049.07766838616</v>
      </c>
      <c r="L19" s="335">
        <f t="shared" si="0"/>
        <v>986164.71090348985</v>
      </c>
      <c r="M19" s="335">
        <f t="shared" si="0"/>
        <v>977280.34413859353</v>
      </c>
      <c r="N19" s="335">
        <f t="shared" si="0"/>
        <v>968395.97737369721</v>
      </c>
      <c r="O19" s="335">
        <f t="shared" si="0"/>
        <v>959511.6106088009</v>
      </c>
      <c r="P19" s="336"/>
      <c r="Q19" s="335">
        <f>O19-G11</f>
        <v>-106612.40117875568</v>
      </c>
      <c r="R19" s="239" t="s">
        <v>2060</v>
      </c>
    </row>
    <row r="20" spans="1:18" x14ac:dyDescent="0.25">
      <c r="A20" s="239">
        <v>2</v>
      </c>
      <c r="B20" s="239">
        <v>2019</v>
      </c>
      <c r="C20" s="298">
        <v>0</v>
      </c>
      <c r="D20" s="335">
        <f>+O19-($C20/12)-$J$7-$J$9</f>
        <v>950627.24384390458</v>
      </c>
      <c r="E20" s="335">
        <f>+D20-($C20/12)-$J$7-$J$9</f>
        <v>941742.87707900826</v>
      </c>
      <c r="F20" s="335">
        <f t="shared" si="0"/>
        <v>932858.51031411195</v>
      </c>
      <c r="G20" s="335">
        <f t="shared" si="0"/>
        <v>923974.14354921563</v>
      </c>
      <c r="H20" s="335">
        <f t="shared" si="0"/>
        <v>915089.77678431931</v>
      </c>
      <c r="I20" s="335">
        <f t="shared" si="0"/>
        <v>906205.410019423</v>
      </c>
      <c r="J20" s="335">
        <f t="shared" si="0"/>
        <v>897321.04325452668</v>
      </c>
      <c r="K20" s="335">
        <f t="shared" si="0"/>
        <v>888436.67648963036</v>
      </c>
      <c r="L20" s="335">
        <f t="shared" si="0"/>
        <v>879552.30972473405</v>
      </c>
      <c r="M20" s="335">
        <f t="shared" si="0"/>
        <v>870667.94295983773</v>
      </c>
      <c r="N20" s="335">
        <f t="shared" si="0"/>
        <v>861783.57619494142</v>
      </c>
      <c r="O20" s="335">
        <f t="shared" si="0"/>
        <v>852899.2094300451</v>
      </c>
      <c r="Q20" s="335"/>
    </row>
    <row r="21" spans="1:18" x14ac:dyDescent="0.25">
      <c r="A21" s="239">
        <v>3</v>
      </c>
      <c r="B21" s="239">
        <v>2020</v>
      </c>
      <c r="C21" s="298">
        <v>0</v>
      </c>
      <c r="D21" s="335">
        <f>+O20-($C21/12)-$J$7-$J$9</f>
        <v>844014.84266514878</v>
      </c>
      <c r="E21" s="335">
        <f t="shared" si="0"/>
        <v>835130.47590025247</v>
      </c>
      <c r="F21" s="335">
        <f t="shared" si="0"/>
        <v>826246.10913535615</v>
      </c>
      <c r="G21" s="335">
        <f t="shared" si="0"/>
        <v>817361.74237045983</v>
      </c>
      <c r="H21" s="335">
        <f t="shared" si="0"/>
        <v>808477.37560556352</v>
      </c>
      <c r="I21" s="335">
        <f t="shared" si="0"/>
        <v>799593.0088406672</v>
      </c>
      <c r="J21" s="335">
        <f t="shared" si="0"/>
        <v>790708.64207577088</v>
      </c>
      <c r="K21" s="335">
        <f t="shared" si="0"/>
        <v>781824.27531087457</v>
      </c>
      <c r="L21" s="335">
        <f t="shared" si="0"/>
        <v>772939.90854597825</v>
      </c>
      <c r="M21" s="335">
        <f t="shared" si="0"/>
        <v>764055.54178108193</v>
      </c>
      <c r="N21" s="335">
        <f t="shared" si="0"/>
        <v>755171.17501618562</v>
      </c>
      <c r="O21" s="335">
        <f t="shared" si="0"/>
        <v>746286.8082512893</v>
      </c>
    </row>
    <row r="22" spans="1:18" x14ac:dyDescent="0.25">
      <c r="A22" s="239">
        <v>4</v>
      </c>
      <c r="B22" s="239">
        <v>2021</v>
      </c>
      <c r="C22" s="298">
        <v>0</v>
      </c>
      <c r="D22" s="335">
        <f t="shared" ref="D22:D28" si="1">+O21-($C22/12)-$J$7-$J$9</f>
        <v>737402.44148639299</v>
      </c>
      <c r="E22" s="335">
        <f t="shared" si="0"/>
        <v>728518.07472149667</v>
      </c>
      <c r="F22" s="335">
        <f t="shared" si="0"/>
        <v>719633.70795660035</v>
      </c>
      <c r="G22" s="335">
        <f t="shared" si="0"/>
        <v>710749.34119170404</v>
      </c>
      <c r="H22" s="335">
        <f t="shared" si="0"/>
        <v>701864.97442680772</v>
      </c>
      <c r="I22" s="335">
        <f t="shared" si="0"/>
        <v>692980.6076619114</v>
      </c>
      <c r="J22" s="335">
        <f t="shared" si="0"/>
        <v>684096.24089701509</v>
      </c>
      <c r="K22" s="335">
        <f t="shared" si="0"/>
        <v>675211.87413211877</v>
      </c>
      <c r="L22" s="335">
        <f t="shared" si="0"/>
        <v>666327.50736722245</v>
      </c>
      <c r="M22" s="335">
        <f t="shared" si="0"/>
        <v>657443.14060232614</v>
      </c>
      <c r="N22" s="335">
        <f t="shared" si="0"/>
        <v>648558.77383742982</v>
      </c>
      <c r="O22" s="335">
        <f t="shared" si="0"/>
        <v>639674.4070725335</v>
      </c>
    </row>
    <row r="23" spans="1:18" s="294" customFormat="1" x14ac:dyDescent="0.25">
      <c r="A23" s="294">
        <v>5</v>
      </c>
      <c r="B23" s="294">
        <v>2022</v>
      </c>
      <c r="C23" s="300">
        <v>0</v>
      </c>
      <c r="D23" s="301">
        <f t="shared" si="1"/>
        <v>630790.04030763719</v>
      </c>
      <c r="E23" s="301">
        <f t="shared" si="0"/>
        <v>621905.67354274087</v>
      </c>
      <c r="F23" s="301">
        <f t="shared" si="0"/>
        <v>613021.30677784455</v>
      </c>
      <c r="G23" s="301">
        <f t="shared" si="0"/>
        <v>604136.94001294824</v>
      </c>
      <c r="H23" s="301">
        <f t="shared" si="0"/>
        <v>595252.57324805192</v>
      </c>
      <c r="I23" s="301">
        <f t="shared" si="0"/>
        <v>586368.20648315561</v>
      </c>
      <c r="J23" s="301">
        <f t="shared" si="0"/>
        <v>577483.83971825929</v>
      </c>
      <c r="K23" s="301">
        <f t="shared" si="0"/>
        <v>568599.47295336297</v>
      </c>
      <c r="L23" s="301">
        <f t="shared" si="0"/>
        <v>559715.10618846666</v>
      </c>
      <c r="M23" s="301">
        <f t="shared" si="0"/>
        <v>550830.73942357034</v>
      </c>
      <c r="N23" s="301">
        <f t="shared" si="0"/>
        <v>541946.37265867402</v>
      </c>
      <c r="O23" s="301">
        <f t="shared" si="0"/>
        <v>533062.00589377771</v>
      </c>
    </row>
    <row r="24" spans="1:18" x14ac:dyDescent="0.25">
      <c r="A24" s="239">
        <v>6</v>
      </c>
      <c r="B24" s="239">
        <v>2023</v>
      </c>
      <c r="C24" s="298">
        <v>0</v>
      </c>
      <c r="D24" s="301">
        <f t="shared" si="1"/>
        <v>524177.63912888133</v>
      </c>
      <c r="E24" s="301">
        <f t="shared" ref="E24:E28" si="2">+D24-($C24/12)-$J$7-$J$9</f>
        <v>515293.27236398502</v>
      </c>
      <c r="F24" s="301">
        <f t="shared" ref="F24:F28" si="3">+E24-($C24/12)-$J$7-$J$9</f>
        <v>506408.9055990887</v>
      </c>
      <c r="G24" s="301">
        <f t="shared" ref="G24:G28" si="4">+F24-($C24/12)-$J$7-$J$9</f>
        <v>497524.53883419238</v>
      </c>
      <c r="H24" s="301">
        <f t="shared" ref="H24:H28" si="5">+G24-($C24/12)-$J$7-$J$9</f>
        <v>488640.17206929607</v>
      </c>
      <c r="I24" s="301">
        <f t="shared" ref="I24:I28" si="6">+H24-($C24/12)-$J$7-$J$9</f>
        <v>479755.80530439975</v>
      </c>
      <c r="J24" s="301">
        <f t="shared" ref="J24:J28" si="7">+I24-($C24/12)-$J$7-$J$9</f>
        <v>470871.43853950343</v>
      </c>
      <c r="K24" s="301">
        <f t="shared" ref="K24:K28" si="8">+J24-($C24/12)-$J$7-$J$9</f>
        <v>461987.07177460712</v>
      </c>
      <c r="L24" s="301">
        <f t="shared" ref="L24:L28" si="9">+K24-($C24/12)-$J$7-$J$9</f>
        <v>453102.7050097108</v>
      </c>
      <c r="M24" s="301">
        <f t="shared" ref="M24:M28" si="10">+L24-($C24/12)-$J$7-$J$9</f>
        <v>444218.33824481448</v>
      </c>
      <c r="N24" s="301">
        <f t="shared" ref="N24:N28" si="11">+M24-($C24/12)-$J$7-$J$9</f>
        <v>435333.97147991817</v>
      </c>
      <c r="O24" s="301">
        <f t="shared" ref="O24:O28" si="12">+N24-($C24/12)-$J$7-$J$9</f>
        <v>426449.60471502185</v>
      </c>
    </row>
    <row r="25" spans="1:18" x14ac:dyDescent="0.25">
      <c r="A25" s="239">
        <v>7</v>
      </c>
      <c r="B25" s="239">
        <v>2024</v>
      </c>
      <c r="C25" s="298">
        <v>0</v>
      </c>
      <c r="D25" s="301">
        <f t="shared" si="1"/>
        <v>417565.23795012553</v>
      </c>
      <c r="E25" s="301">
        <f t="shared" si="2"/>
        <v>408680.87118522922</v>
      </c>
      <c r="F25" s="301">
        <f t="shared" si="3"/>
        <v>399796.5044203329</v>
      </c>
      <c r="G25" s="301">
        <f t="shared" si="4"/>
        <v>390912.13765543659</v>
      </c>
      <c r="H25" s="301">
        <f t="shared" si="5"/>
        <v>382027.77089054027</v>
      </c>
      <c r="I25" s="301">
        <f t="shared" si="6"/>
        <v>373143.40412564395</v>
      </c>
      <c r="J25" s="301">
        <f t="shared" si="7"/>
        <v>364259.03736074764</v>
      </c>
      <c r="K25" s="301">
        <f t="shared" si="8"/>
        <v>355374.67059585132</v>
      </c>
      <c r="L25" s="301">
        <f t="shared" si="9"/>
        <v>346490.303830955</v>
      </c>
      <c r="M25" s="301">
        <f t="shared" si="10"/>
        <v>337605.93706605869</v>
      </c>
      <c r="N25" s="301">
        <f t="shared" si="11"/>
        <v>328721.57030116237</v>
      </c>
      <c r="O25" s="301">
        <f t="shared" si="12"/>
        <v>319837.20353626605</v>
      </c>
    </row>
    <row r="26" spans="1:18" x14ac:dyDescent="0.25">
      <c r="A26" s="239">
        <v>8</v>
      </c>
      <c r="B26" s="239">
        <v>2025</v>
      </c>
      <c r="C26" s="298">
        <v>0</v>
      </c>
      <c r="D26" s="301">
        <f t="shared" si="1"/>
        <v>310952.83677136974</v>
      </c>
      <c r="E26" s="301">
        <f t="shared" si="2"/>
        <v>302068.47000647342</v>
      </c>
      <c r="F26" s="301">
        <f t="shared" si="3"/>
        <v>293184.1032415771</v>
      </c>
      <c r="G26" s="301">
        <f t="shared" si="4"/>
        <v>284299.73647668079</v>
      </c>
      <c r="H26" s="301">
        <f t="shared" si="5"/>
        <v>275415.36971178447</v>
      </c>
      <c r="I26" s="301">
        <f t="shared" si="6"/>
        <v>266531.00294688815</v>
      </c>
      <c r="J26" s="301">
        <f t="shared" si="7"/>
        <v>257646.63618199187</v>
      </c>
      <c r="K26" s="301">
        <f t="shared" si="8"/>
        <v>248762.26941709558</v>
      </c>
      <c r="L26" s="301">
        <f t="shared" si="9"/>
        <v>239877.90265219929</v>
      </c>
      <c r="M26" s="301">
        <f t="shared" si="10"/>
        <v>230993.53588730301</v>
      </c>
      <c r="N26" s="301">
        <f t="shared" si="11"/>
        <v>222109.16912240672</v>
      </c>
      <c r="O26" s="301">
        <f t="shared" si="12"/>
        <v>213224.80235751043</v>
      </c>
    </row>
    <row r="27" spans="1:18" x14ac:dyDescent="0.25">
      <c r="A27" s="239">
        <v>9</v>
      </c>
      <c r="B27" s="239">
        <v>2026</v>
      </c>
      <c r="C27" s="298">
        <v>0</v>
      </c>
      <c r="D27" s="301">
        <f t="shared" si="1"/>
        <v>204340.43559261414</v>
      </c>
      <c r="E27" s="301">
        <f t="shared" si="2"/>
        <v>195456.06882771786</v>
      </c>
      <c r="F27" s="301">
        <f t="shared" si="3"/>
        <v>186571.70206282157</v>
      </c>
      <c r="G27" s="301">
        <f t="shared" si="4"/>
        <v>177687.33529792528</v>
      </c>
      <c r="H27" s="301">
        <f t="shared" si="5"/>
        <v>168802.96853302899</v>
      </c>
      <c r="I27" s="301">
        <f t="shared" si="6"/>
        <v>159918.60176813271</v>
      </c>
      <c r="J27" s="301">
        <f t="shared" si="7"/>
        <v>151034.23500323642</v>
      </c>
      <c r="K27" s="301">
        <f t="shared" si="8"/>
        <v>142149.86823834013</v>
      </c>
      <c r="L27" s="301">
        <f t="shared" si="9"/>
        <v>133265.50147344384</v>
      </c>
      <c r="M27" s="301">
        <f t="shared" si="10"/>
        <v>124381.13470854753</v>
      </c>
      <c r="N27" s="301">
        <f t="shared" si="11"/>
        <v>115496.76794365121</v>
      </c>
      <c r="O27" s="301">
        <f t="shared" si="12"/>
        <v>106612.4011787549</v>
      </c>
    </row>
    <row r="28" spans="1:18" ht="15.75" thickBot="1" x14ac:dyDescent="0.3">
      <c r="A28" s="337">
        <v>10</v>
      </c>
      <c r="B28" s="337">
        <v>2027</v>
      </c>
      <c r="C28" s="299">
        <v>0</v>
      </c>
      <c r="D28" s="338">
        <f t="shared" si="1"/>
        <v>97728.034413858579</v>
      </c>
      <c r="E28" s="338">
        <f t="shared" si="2"/>
        <v>88843.667648962262</v>
      </c>
      <c r="F28" s="338">
        <f t="shared" si="3"/>
        <v>79959.300884065946</v>
      </c>
      <c r="G28" s="338">
        <f t="shared" si="4"/>
        <v>71074.934119169629</v>
      </c>
      <c r="H28" s="338">
        <f t="shared" si="5"/>
        <v>62190.567354273328</v>
      </c>
      <c r="I28" s="338">
        <f t="shared" si="6"/>
        <v>53306.200589377026</v>
      </c>
      <c r="J28" s="338">
        <f t="shared" si="7"/>
        <v>44421.833824480724</v>
      </c>
      <c r="K28" s="338">
        <f t="shared" si="8"/>
        <v>35537.467059584422</v>
      </c>
      <c r="L28" s="338">
        <f t="shared" si="9"/>
        <v>26653.10029468812</v>
      </c>
      <c r="M28" s="338">
        <f t="shared" si="10"/>
        <v>17768.733529791818</v>
      </c>
      <c r="N28" s="338">
        <f t="shared" si="11"/>
        <v>8884.3667648955161</v>
      </c>
      <c r="O28" s="338">
        <f t="shared" si="12"/>
        <v>-7.8716766438446939E-10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opLeftCell="B1" workbookViewId="0">
      <selection activeCell="D3" sqref="D3:H3"/>
    </sheetView>
  </sheetViews>
  <sheetFormatPr defaultRowHeight="15" x14ac:dyDescent="0.25"/>
  <cols>
    <col min="2" max="2" width="49.140625" bestFit="1" customWidth="1"/>
    <col min="3" max="3" width="19" style="63" bestFit="1" customWidth="1"/>
    <col min="4" max="4" width="20" style="63" bestFit="1" customWidth="1"/>
    <col min="5" max="6" width="20" style="63" customWidth="1"/>
    <col min="7" max="8" width="15" style="63" customWidth="1"/>
    <col min="9" max="9" width="10.5703125" bestFit="1" customWidth="1"/>
    <col min="10" max="10" width="18.42578125" bestFit="1" customWidth="1"/>
  </cols>
  <sheetData>
    <row r="1" spans="1:10" ht="31.5" x14ac:dyDescent="0.5">
      <c r="B1" s="62" t="s">
        <v>450</v>
      </c>
    </row>
    <row r="2" spans="1:10" ht="24" customHeight="1" x14ac:dyDescent="0.5">
      <c r="B2" s="62"/>
      <c r="G2" s="100" t="s">
        <v>324</v>
      </c>
      <c r="H2" s="99">
        <v>43190</v>
      </c>
    </row>
    <row r="3" spans="1:10" ht="30.75" customHeight="1" x14ac:dyDescent="0.25">
      <c r="C3" s="75">
        <v>0.35</v>
      </c>
      <c r="D3" s="75">
        <v>0.21</v>
      </c>
      <c r="E3" s="18" t="s">
        <v>320</v>
      </c>
      <c r="F3" s="84">
        <v>43100</v>
      </c>
      <c r="G3" s="101" t="s">
        <v>314</v>
      </c>
      <c r="H3" s="18" t="s">
        <v>1104</v>
      </c>
      <c r="I3" s="18" t="s">
        <v>1960</v>
      </c>
      <c r="J3" s="18" t="s">
        <v>1109</v>
      </c>
    </row>
    <row r="5" spans="1:10" x14ac:dyDescent="0.25">
      <c r="B5" s="65" t="s">
        <v>427</v>
      </c>
      <c r="C5" s="70">
        <f t="shared" ref="C5:J5" si="0">SUM(C6:C38)</f>
        <v>-16842640.279500004</v>
      </c>
      <c r="D5" s="70">
        <f t="shared" si="0"/>
        <v>-10105584.1677</v>
      </c>
      <c r="E5" s="70">
        <f t="shared" si="0"/>
        <v>-120914.2631682777</v>
      </c>
      <c r="F5" s="70">
        <f t="shared" si="0"/>
        <v>-10226498.430868274</v>
      </c>
      <c r="G5" s="70">
        <f t="shared" si="0"/>
        <v>199652</v>
      </c>
      <c r="H5" s="70">
        <f t="shared" si="0"/>
        <v>25214</v>
      </c>
      <c r="I5" s="70">
        <f t="shared" si="0"/>
        <v>-57811</v>
      </c>
      <c r="J5" s="70">
        <f t="shared" si="0"/>
        <v>-10059443.430868274</v>
      </c>
    </row>
    <row r="6" spans="1:10" x14ac:dyDescent="0.25">
      <c r="A6" t="str">
        <f>LEFT(B6,4)</f>
        <v>25AF</v>
      </c>
      <c r="B6" s="96" t="s">
        <v>428</v>
      </c>
      <c r="C6" s="81">
        <v>16477.3</v>
      </c>
      <c r="D6" s="81">
        <v>9886.3799999999992</v>
      </c>
      <c r="E6" s="63">
        <f>VLOOKUP(A6,'CF ADIT Before-After'!$A$10:$W$44,10,0)/'CF ADIT Before-After'!$G$8*'CF ADIT Before-After'!$G$7</f>
        <v>0</v>
      </c>
      <c r="F6" s="63">
        <f>SUM(D6:E6)</f>
        <v>9886.3799999999992</v>
      </c>
      <c r="I6" s="63">
        <f>ROUND(+'CF ADIT Before-After'!V10/'CF ADIT Before-After'!$G$8*'CF ADIT Before-After'!$G$7,0)</f>
        <v>0</v>
      </c>
      <c r="J6" s="64">
        <f t="shared" ref="J6:J31" si="1">SUM(F6:I6)</f>
        <v>9886.3799999999992</v>
      </c>
    </row>
    <row r="7" spans="1:10" x14ac:dyDescent="0.25">
      <c r="A7" t="str">
        <f t="shared" ref="A7:A71" si="2">LEFT(B7,4)</f>
        <v>25AM</v>
      </c>
      <c r="B7" s="96" t="s">
        <v>430</v>
      </c>
      <c r="C7" s="81">
        <v>261389.065</v>
      </c>
      <c r="D7" s="81">
        <v>156833.43900000001</v>
      </c>
      <c r="E7" s="63">
        <f>VLOOKUP(A7,'CF ADIT Before-After'!$A$10:$W$44,10,0)/'CF ADIT Before-After'!$G$8*'CF ADIT Before-After'!$G$7</f>
        <v>-81866.443085421182</v>
      </c>
      <c r="F7" s="63">
        <f t="shared" ref="F7:F37" si="3">SUM(D7:E7)</f>
        <v>74966.995914578831</v>
      </c>
      <c r="I7" s="63">
        <f>ROUND(+'CF ADIT Before-After'!V11/'CF ADIT Before-After'!$G$8*'CF ADIT Before-After'!$G$7,0)</f>
        <v>-3758</v>
      </c>
      <c r="J7" s="64">
        <f t="shared" si="1"/>
        <v>71208.995914578831</v>
      </c>
    </row>
    <row r="8" spans="1:10" x14ac:dyDescent="0.25">
      <c r="A8" t="str">
        <f t="shared" si="2"/>
        <v>25AM</v>
      </c>
      <c r="B8" s="96" t="s">
        <v>429</v>
      </c>
      <c r="C8" s="81">
        <v>0</v>
      </c>
      <c r="D8" s="81">
        <v>0</v>
      </c>
      <c r="E8" s="63">
        <f>VLOOKUP(A8,'CF ADIT Before-After'!$A$10:$W$44,10,0)/'CF ADIT Before-After'!$G$8*'CF ADIT Before-After'!$G$7</f>
        <v>-81866.443085421182</v>
      </c>
      <c r="F8" s="63">
        <f t="shared" si="3"/>
        <v>-81866.443085421182</v>
      </c>
      <c r="I8" s="63">
        <f>ROUND(+'CF ADIT Before-After'!V12/'CF ADIT Before-After'!$G$8*'CF ADIT Before-After'!$G$7,0)</f>
        <v>0</v>
      </c>
      <c r="J8" s="64">
        <f t="shared" si="1"/>
        <v>-81866.443085421182</v>
      </c>
    </row>
    <row r="9" spans="1:10" x14ac:dyDescent="0.25">
      <c r="A9" t="str">
        <f t="shared" si="2"/>
        <v>25BD</v>
      </c>
      <c r="B9" s="96" t="s">
        <v>431</v>
      </c>
      <c r="C9" s="81">
        <v>16649.507000000001</v>
      </c>
      <c r="D9" s="81">
        <v>9989.7042000000001</v>
      </c>
      <c r="E9" s="63">
        <f>VLOOKUP(A9,'CF ADIT Before-After'!$A$10:$W$44,10,0)/'CF ADIT Before-After'!$G$8*'CF ADIT Before-After'!$G$7</f>
        <v>-5214.9930952850655</v>
      </c>
      <c r="F9" s="63">
        <f t="shared" si="3"/>
        <v>4774.7111047149347</v>
      </c>
      <c r="I9" s="63">
        <f>ROUND(+'CF ADIT Before-After'!V13/'CF ADIT Before-After'!$G$8*'CF ADIT Before-After'!$G$7,0)</f>
        <v>894</v>
      </c>
      <c r="J9" s="64">
        <f t="shared" si="1"/>
        <v>5668.7111047149347</v>
      </c>
    </row>
    <row r="10" spans="1:10" x14ac:dyDescent="0.25">
      <c r="A10" t="str">
        <f t="shared" si="2"/>
        <v>25BN</v>
      </c>
      <c r="B10" s="96" t="s">
        <v>432</v>
      </c>
      <c r="C10" s="81">
        <v>0.35</v>
      </c>
      <c r="D10" s="81">
        <v>0.21</v>
      </c>
      <c r="E10" s="63">
        <f>VLOOKUP(A10,'CF ADIT Before-After'!$A$10:$W$44,10,0)/'CF ADIT Before-After'!$G$8*'CF ADIT Before-After'!$G$7</f>
        <v>0</v>
      </c>
      <c r="F10" s="63">
        <f t="shared" si="3"/>
        <v>0.21</v>
      </c>
      <c r="G10" s="63">
        <f>ROUND(+'Tax Reform Entries TX-SPCL'!C10/'CF ADIT Before-After'!$G$8*'CF ADIT Before-After'!$G$7,0)</f>
        <v>59187</v>
      </c>
      <c r="H10" s="63">
        <f>ROUND('CF ADIT Before-After'!N14/'CF ADIT Before-After'!$G$8*'CF ADIT Before-After'!$G$7,0)</f>
        <v>25214</v>
      </c>
      <c r="I10" s="63">
        <f>ROUND(+'CF ADIT Before-After'!V14/'CF ADIT Before-After'!$G$8*'CF ADIT Before-After'!$G$7,0)</f>
        <v>0</v>
      </c>
      <c r="J10" s="64">
        <f t="shared" si="1"/>
        <v>84401.209999999992</v>
      </c>
    </row>
    <row r="11" spans="1:10" x14ac:dyDescent="0.25">
      <c r="A11" t="str">
        <f t="shared" si="2"/>
        <v>25CN</v>
      </c>
      <c r="B11" s="96" t="s">
        <v>433</v>
      </c>
      <c r="C11" s="81">
        <v>78066.716</v>
      </c>
      <c r="D11" s="81">
        <v>46840.029600000002</v>
      </c>
      <c r="E11" s="63">
        <f>VLOOKUP(A11,'CF ADIT Before-After'!$A$10:$W$44,10,0)/'CF ADIT Before-After'!$G$8*'CF ADIT Before-After'!$G$7</f>
        <v>-24450.147958177153</v>
      </c>
      <c r="F11" s="63">
        <f t="shared" si="3"/>
        <v>22389.881641822849</v>
      </c>
      <c r="I11" s="63">
        <f>ROUND(+'CF ADIT Before-After'!V15/'CF ADIT Before-After'!$G$8*'CF ADIT Before-After'!$G$7,0)</f>
        <v>15417</v>
      </c>
      <c r="J11" s="64">
        <f t="shared" si="1"/>
        <v>37806.881641822853</v>
      </c>
    </row>
    <row r="12" spans="1:10" x14ac:dyDescent="0.25">
      <c r="A12" t="str">
        <f t="shared" si="2"/>
        <v>25DP</v>
      </c>
      <c r="B12" s="96" t="s">
        <v>434</v>
      </c>
      <c r="C12" s="81">
        <v>-16846436.383000001</v>
      </c>
      <c r="D12" s="81">
        <v>-10107861.8298</v>
      </c>
      <c r="E12" s="63">
        <f>VLOOKUP(A12,'CF ADIT Before-After'!$A$10:$W$44,10,0)/'CF ADIT Before-After'!$G$8*'CF ADIT Before-After'!$G$7</f>
        <v>0</v>
      </c>
      <c r="F12" s="63">
        <f t="shared" si="3"/>
        <v>-10107861.8298</v>
      </c>
      <c r="I12" s="63">
        <f>ROUND(+'CF ADIT Before-After'!V16/'CF ADIT Before-After'!$G$8*'CF ADIT Before-After'!$G$7,0)</f>
        <v>-57194</v>
      </c>
      <c r="J12" s="64">
        <f t="shared" si="1"/>
        <v>-10165055.8298</v>
      </c>
    </row>
    <row r="13" spans="1:10" x14ac:dyDescent="0.25">
      <c r="A13" t="str">
        <f t="shared" si="2"/>
        <v>25DP</v>
      </c>
      <c r="B13" s="96" t="s">
        <v>435</v>
      </c>
      <c r="C13" s="81">
        <v>84942.2</v>
      </c>
      <c r="D13" s="81">
        <v>50965.32</v>
      </c>
      <c r="F13" s="63">
        <f t="shared" si="3"/>
        <v>50965.32</v>
      </c>
      <c r="I13" s="63">
        <f>ROUND(+'CF ADIT Before-After'!V17/'CF ADIT Before-After'!$G$8*'CF ADIT Before-After'!$G$7,0)</f>
        <v>12742</v>
      </c>
      <c r="J13" s="64">
        <f t="shared" si="1"/>
        <v>63707.32</v>
      </c>
    </row>
    <row r="14" spans="1:10" x14ac:dyDescent="0.25">
      <c r="A14" t="str">
        <f t="shared" si="2"/>
        <v>25DP</v>
      </c>
      <c r="B14" s="96" t="s">
        <v>436</v>
      </c>
      <c r="C14" s="81">
        <v>-419557.25</v>
      </c>
      <c r="D14" s="81">
        <v>-251734.35</v>
      </c>
      <c r="F14" s="63">
        <f t="shared" si="3"/>
        <v>-251734.35</v>
      </c>
      <c r="I14" s="63">
        <f>ROUND(+'CF ADIT Before-After'!V18/'CF ADIT Before-After'!$G$8*'CF ADIT Before-After'!$G$7,0)</f>
        <v>-21314</v>
      </c>
      <c r="J14" s="64">
        <f t="shared" si="1"/>
        <v>-273048.34999999998</v>
      </c>
    </row>
    <row r="15" spans="1:10" x14ac:dyDescent="0.25">
      <c r="A15" t="str">
        <f t="shared" si="2"/>
        <v>25DP</v>
      </c>
      <c r="B15" s="96" t="s">
        <v>437</v>
      </c>
      <c r="C15" s="81">
        <v>-30386.839</v>
      </c>
      <c r="D15" s="81">
        <v>-18232.1034</v>
      </c>
      <c r="F15" s="63">
        <f t="shared" si="3"/>
        <v>-18232.1034</v>
      </c>
      <c r="I15" s="63">
        <f>ROUND(+'CF ADIT Before-After'!V19/'CF ADIT Before-After'!$G$8*'CF ADIT Before-After'!$G$7,0)</f>
        <v>-421</v>
      </c>
      <c r="J15" s="64">
        <f t="shared" si="1"/>
        <v>-18653.1034</v>
      </c>
    </row>
    <row r="16" spans="1:10" x14ac:dyDescent="0.25">
      <c r="A16" t="str">
        <f t="shared" si="2"/>
        <v>25DP</v>
      </c>
      <c r="B16" s="96" t="s">
        <v>438</v>
      </c>
      <c r="C16" s="81">
        <v>0</v>
      </c>
      <c r="D16" s="81">
        <v>0</v>
      </c>
      <c r="F16" s="63">
        <f t="shared" si="3"/>
        <v>0</v>
      </c>
      <c r="I16" s="63">
        <f>ROUND(+'CF ADIT Before-After'!V20/'CF ADIT Before-After'!$G$8*'CF ADIT Before-After'!$G$7,0)</f>
        <v>0</v>
      </c>
      <c r="J16" s="64">
        <f t="shared" si="1"/>
        <v>0</v>
      </c>
    </row>
    <row r="17" spans="1:10" x14ac:dyDescent="0.25">
      <c r="A17" t="str">
        <f t="shared" si="2"/>
        <v>25DR</v>
      </c>
      <c r="B17" s="96" t="s">
        <v>1097</v>
      </c>
      <c r="C17" s="81">
        <v>-11505.55</v>
      </c>
      <c r="D17" s="81">
        <v>-6903.33</v>
      </c>
      <c r="F17" s="63">
        <f t="shared" si="3"/>
        <v>-6903.33</v>
      </c>
      <c r="I17" s="63">
        <f>ROUND(+'CF ADIT Before-After'!V21/'CF ADIT Before-After'!$G$8*'CF ADIT Before-After'!$G$7,0)</f>
        <v>-4229</v>
      </c>
      <c r="J17" s="64">
        <f t="shared" si="1"/>
        <v>-11132.33</v>
      </c>
    </row>
    <row r="18" spans="1:10" x14ac:dyDescent="0.25">
      <c r="A18" t="str">
        <f t="shared" si="2"/>
        <v>25DR</v>
      </c>
      <c r="B18" s="96" t="s">
        <v>1098</v>
      </c>
      <c r="C18" s="81">
        <v>69115.55</v>
      </c>
      <c r="D18" s="81">
        <v>41469.33</v>
      </c>
      <c r="F18" s="63">
        <f t="shared" si="3"/>
        <v>41469.33</v>
      </c>
      <c r="I18" s="63">
        <f>ROUND(+'CF ADIT Before-After'!V22/'CF ADIT Before-After'!$G$8*'CF ADIT Before-After'!$G$7,0)</f>
        <v>0</v>
      </c>
      <c r="J18" s="64">
        <f t="shared" si="1"/>
        <v>41469.33</v>
      </c>
    </row>
    <row r="19" spans="1:10" x14ac:dyDescent="0.25">
      <c r="A19" t="str">
        <f t="shared" si="2"/>
        <v>25EN</v>
      </c>
      <c r="B19" s="96" t="s">
        <v>472</v>
      </c>
      <c r="C19" s="81">
        <v>68952.800000000003</v>
      </c>
      <c r="D19" s="81">
        <v>41371.68</v>
      </c>
      <c r="E19" s="63">
        <f>VLOOKUP(A19,'CF ADIT Before-After'!$A$10:$W$44,10,0)/'CF ADIT Before-After'!$G$8*'CF ADIT Before-After'!$G$7</f>
        <v>-21595.738804497927</v>
      </c>
      <c r="F19" s="63">
        <f t="shared" si="3"/>
        <v>19775.941195502073</v>
      </c>
      <c r="I19" s="63">
        <f>ROUND(+'CF ADIT Before-After'!V23/'CF ADIT Before-After'!$G$8*'CF ADIT Before-After'!$G$7,0)</f>
        <v>-4360</v>
      </c>
      <c r="J19" s="64">
        <f t="shared" si="1"/>
        <v>15415.941195502073</v>
      </c>
    </row>
    <row r="20" spans="1:10" x14ac:dyDescent="0.25">
      <c r="A20" t="str">
        <f t="shared" si="2"/>
        <v>25FR</v>
      </c>
      <c r="B20" s="96" t="s">
        <v>1099</v>
      </c>
      <c r="C20" s="81">
        <v>21595.822499999998</v>
      </c>
      <c r="D20" s="81">
        <v>12957.4935</v>
      </c>
      <c r="E20" s="63">
        <f>VLOOKUP(A20,'CF ADIT Before-After'!$A$10:$W$44,10,0)/'CF ADIT Before-After'!$G$8*'CF ADIT Before-After'!$G$7</f>
        <v>-6763.5825606628523</v>
      </c>
      <c r="F20" s="63">
        <f t="shared" si="3"/>
        <v>6193.9109393371482</v>
      </c>
      <c r="I20" s="63">
        <f>ROUND(+'CF ADIT Before-After'!V24/'CF ADIT Before-After'!$G$8*'CF ADIT Before-After'!$G$7,0)</f>
        <v>52</v>
      </c>
      <c r="J20" s="64">
        <f t="shared" si="1"/>
        <v>6245.9109393371482</v>
      </c>
    </row>
    <row r="21" spans="1:10" x14ac:dyDescent="0.25">
      <c r="A21" t="str">
        <f t="shared" si="2"/>
        <v>25GP</v>
      </c>
      <c r="B21" s="96" t="s">
        <v>473</v>
      </c>
      <c r="C21" s="81">
        <v>-0.28699999999999998</v>
      </c>
      <c r="D21" s="81">
        <v>-0.17219999999999999</v>
      </c>
      <c r="E21" s="63">
        <f>VLOOKUP(A21,'CF ADIT Before-After'!$A$10:$W$44,10,0)/'CF ADIT Before-After'!$G$8*'CF ADIT Before-After'!$G$7</f>
        <v>0</v>
      </c>
      <c r="F21" s="63">
        <f t="shared" si="3"/>
        <v>-0.17219999999999999</v>
      </c>
      <c r="I21" s="63">
        <f>ROUND(+'CF ADIT Before-After'!V25/'CF ADIT Before-After'!$G$8*'CF ADIT Before-After'!$G$7,0)</f>
        <v>0</v>
      </c>
      <c r="J21" s="64">
        <f t="shared" si="1"/>
        <v>-0.17219999999999999</v>
      </c>
    </row>
    <row r="22" spans="1:10" x14ac:dyDescent="0.25">
      <c r="A22" t="str">
        <f t="shared" si="2"/>
        <v>25ID</v>
      </c>
      <c r="B22" s="96" t="s">
        <v>439</v>
      </c>
      <c r="C22" s="81">
        <v>-39289.25</v>
      </c>
      <c r="D22" s="81">
        <v>-23573.55</v>
      </c>
      <c r="E22" s="63">
        <f>VLOOKUP(A22,'CF ADIT Before-After'!$A$10:$W$44,10,0)/'CF ADIT Before-After'!$G$8*'CF ADIT Before-After'!$G$7</f>
        <v>12305.030578023277</v>
      </c>
      <c r="F22" s="63">
        <f t="shared" si="3"/>
        <v>-11268.519421976722</v>
      </c>
      <c r="I22" s="63">
        <f>ROUND(+'CF ADIT Before-After'!V26/'CF ADIT Before-After'!$G$8*'CF ADIT Before-After'!$G$7,0)</f>
        <v>-27</v>
      </c>
      <c r="J22" s="64">
        <f t="shared" si="1"/>
        <v>-11295.519421976722</v>
      </c>
    </row>
    <row r="23" spans="1:10" x14ac:dyDescent="0.25">
      <c r="A23" t="str">
        <f t="shared" si="2"/>
        <v>25IT</v>
      </c>
      <c r="B23" s="96" t="s">
        <v>440</v>
      </c>
      <c r="C23" s="81">
        <v>0.7</v>
      </c>
      <c r="D23" s="81">
        <v>0.42</v>
      </c>
      <c r="E23" s="63">
        <f>VLOOKUP(A23,'CF ADIT Before-After'!$A$10:$W$44,10,0)/'CF ADIT Before-After'!$G$8*'CF ADIT Before-After'!$G$7</f>
        <v>0</v>
      </c>
      <c r="F23" s="63">
        <f t="shared" si="3"/>
        <v>0.42</v>
      </c>
      <c r="I23" s="63">
        <f>ROUND(+'CF ADIT Before-After'!V27/'CF ADIT Before-After'!$G$8*'CF ADIT Before-After'!$G$7,0)</f>
        <v>0</v>
      </c>
      <c r="J23" s="64">
        <f t="shared" si="1"/>
        <v>0.42</v>
      </c>
    </row>
    <row r="24" spans="1:10" x14ac:dyDescent="0.25">
      <c r="A24" t="str">
        <f t="shared" si="2"/>
        <v>25OH</v>
      </c>
      <c r="B24" s="96" t="s">
        <v>1100</v>
      </c>
      <c r="C24" s="81">
        <v>93123.45</v>
      </c>
      <c r="D24" s="81">
        <v>55874.07</v>
      </c>
      <c r="E24" s="63">
        <f>VLOOKUP(A24,'CF ADIT Before-After'!$A$10:$W$44,10,0)/'CF ADIT Before-After'!$G$8*'CF ADIT Before-After'!$G$7</f>
        <v>-29166.344446636413</v>
      </c>
      <c r="F24" s="63">
        <f t="shared" si="3"/>
        <v>26707.725553363587</v>
      </c>
      <c r="I24" s="63">
        <f>ROUND(+'CF ADIT Before-After'!V28/'CF ADIT Before-After'!$G$8*'CF ADIT Before-After'!$G$7,0)</f>
        <v>0</v>
      </c>
      <c r="J24" s="64">
        <f t="shared" si="1"/>
        <v>26707.725553363587</v>
      </c>
    </row>
    <row r="25" spans="1:10" x14ac:dyDescent="0.25">
      <c r="A25" t="str">
        <f t="shared" si="2"/>
        <v>25PG</v>
      </c>
      <c r="B25" s="96" t="s">
        <v>441</v>
      </c>
      <c r="C25" s="81">
        <v>0</v>
      </c>
      <c r="D25" s="81">
        <v>0</v>
      </c>
      <c r="E25" s="63">
        <f>VLOOKUP(A25,'CF ADIT Before-After'!$A$10:$W$44,10,0)/'CF ADIT Before-After'!$G$8*'CF ADIT Before-After'!$G$7</f>
        <v>0</v>
      </c>
      <c r="F25" s="63">
        <f t="shared" si="3"/>
        <v>0</v>
      </c>
      <c r="I25" s="63">
        <f>ROUND(+'CF ADIT Before-After'!V29/'CF ADIT Before-After'!$G$8*'CF ADIT Before-After'!$G$7,0)</f>
        <v>0</v>
      </c>
      <c r="J25" s="64">
        <f t="shared" si="1"/>
        <v>0</v>
      </c>
    </row>
    <row r="26" spans="1:10" x14ac:dyDescent="0.25">
      <c r="A26" t="str">
        <f t="shared" si="2"/>
        <v>25PN</v>
      </c>
      <c r="B26" s="96" t="s">
        <v>442</v>
      </c>
      <c r="C26" s="81">
        <v>133289.35200000001</v>
      </c>
      <c r="D26" s="81">
        <v>79973.611199999999</v>
      </c>
      <c r="E26" s="63">
        <f>VLOOKUP(A26,'CF ADIT Before-After'!$A$10:$W$44,10,0)/'CF ADIT Before-After'!$G$8*'CF ADIT Before-After'!$G$7</f>
        <v>-41745.630301834681</v>
      </c>
      <c r="F26" s="63">
        <f t="shared" si="3"/>
        <v>38227.980898165319</v>
      </c>
      <c r="I26" s="63">
        <f>ROUND(+'CF ADIT Before-After'!V30/'CF ADIT Before-After'!$G$8*'CF ADIT Before-After'!$G$7,0)</f>
        <v>1316</v>
      </c>
      <c r="J26" s="64">
        <f t="shared" si="1"/>
        <v>39543.980898165319</v>
      </c>
    </row>
    <row r="27" spans="1:10" x14ac:dyDescent="0.25">
      <c r="A27" t="str">
        <f t="shared" si="2"/>
        <v>25PR</v>
      </c>
      <c r="B27" s="96" t="s">
        <v>444</v>
      </c>
      <c r="C27" s="81">
        <v>2.8</v>
      </c>
      <c r="D27" s="81">
        <v>1.68</v>
      </c>
      <c r="E27" s="63">
        <f>VLOOKUP(A27,'CF ADIT Before-After'!$A$10:$W$44,10,0)/'CF ADIT Before-After'!$G$8*'CF ADIT Before-After'!$G$7</f>
        <v>-0.8285657920694417</v>
      </c>
      <c r="F27" s="63">
        <f t="shared" si="3"/>
        <v>0.85143420793055824</v>
      </c>
      <c r="I27" s="63">
        <f>ROUND(+'CF ADIT Before-After'!V31/'CF ADIT Before-After'!$G$8*'CF ADIT Before-After'!$G$7,0)</f>
        <v>0</v>
      </c>
      <c r="J27" s="64">
        <f t="shared" si="1"/>
        <v>0.85143420793055824</v>
      </c>
    </row>
    <row r="28" spans="1:10" x14ac:dyDescent="0.25">
      <c r="A28" t="str">
        <f t="shared" si="2"/>
        <v>25PR</v>
      </c>
      <c r="B28" s="96" t="s">
        <v>443</v>
      </c>
      <c r="C28" s="81">
        <v>30505.433000000001</v>
      </c>
      <c r="D28" s="81">
        <v>18303.2598</v>
      </c>
      <c r="F28" s="63">
        <f t="shared" si="3"/>
        <v>18303.2598</v>
      </c>
      <c r="I28" s="63">
        <f>ROUND(+'CF ADIT Before-After'!V32/'CF ADIT Before-After'!$G$8*'CF ADIT Before-After'!$G$7,0)</f>
        <v>-332</v>
      </c>
      <c r="J28" s="64">
        <f t="shared" si="1"/>
        <v>17971.2598</v>
      </c>
    </row>
    <row r="29" spans="1:10" x14ac:dyDescent="0.25">
      <c r="A29" t="str">
        <f t="shared" si="2"/>
        <v>25RC</v>
      </c>
      <c r="B29" s="96" t="s">
        <v>445</v>
      </c>
      <c r="C29" s="81">
        <v>0</v>
      </c>
      <c r="D29" s="81">
        <v>0</v>
      </c>
      <c r="E29" s="63">
        <f>VLOOKUP(A29,'CF ADIT Before-After'!$A$10:$W$44,10,0)/'CF ADIT Before-After'!$G$8*'CF ADIT Before-After'!$G$7</f>
        <v>0</v>
      </c>
      <c r="F29" s="63">
        <f t="shared" si="3"/>
        <v>0</v>
      </c>
      <c r="I29" s="63">
        <f>ROUND(+'CF ADIT Before-After'!V33/'CF ADIT Before-After'!$G$8*'CF ADIT Before-After'!$G$7,0)</f>
        <v>0</v>
      </c>
      <c r="J29" s="64">
        <f t="shared" si="1"/>
        <v>0</v>
      </c>
    </row>
    <row r="30" spans="1:10" x14ac:dyDescent="0.25">
      <c r="A30" t="str">
        <f t="shared" si="2"/>
        <v>25RE</v>
      </c>
      <c r="B30" s="96" t="s">
        <v>446</v>
      </c>
      <c r="C30" s="81">
        <v>-192075.45</v>
      </c>
      <c r="D30" s="81">
        <v>-115245.27</v>
      </c>
      <c r="E30" s="63">
        <f>VLOOKUP(A30,'CF ADIT Before-After'!$A$10:$W$44,10,0)/'CF ADIT Before-After'!$G$8*'CF ADIT Before-After'!$G$7</f>
        <v>0</v>
      </c>
      <c r="F30" s="63">
        <f t="shared" si="3"/>
        <v>-115245.27</v>
      </c>
      <c r="I30" s="63">
        <f>ROUND(+'CF ADIT Before-After'!V34/'CF ADIT Before-After'!$G$8*'CF ADIT Before-After'!$G$7,0)</f>
        <v>2647</v>
      </c>
      <c r="J30" s="64">
        <f t="shared" si="1"/>
        <v>-112598.27</v>
      </c>
    </row>
    <row r="31" spans="1:10" x14ac:dyDescent="0.25">
      <c r="A31" t="str">
        <f t="shared" si="2"/>
        <v>25RP</v>
      </c>
      <c r="B31" s="96" t="s">
        <v>447</v>
      </c>
      <c r="C31" s="81">
        <v>0</v>
      </c>
      <c r="D31" s="81">
        <v>0</v>
      </c>
      <c r="E31" s="63">
        <f>VLOOKUP(A31,'CF ADIT Before-After'!$A$10:$W$44,10,0)/'CF ADIT Before-After'!$G$8*'CF ADIT Before-After'!$G$7</f>
        <v>0</v>
      </c>
      <c r="F31" s="63">
        <f t="shared" si="3"/>
        <v>0</v>
      </c>
      <c r="I31" s="63">
        <f>ROUND(+'CF ADIT Before-After'!V35/'CF ADIT Before-After'!$G$8*'CF ADIT Before-After'!$G$7,0)</f>
        <v>0</v>
      </c>
      <c r="J31" s="64">
        <f t="shared" si="1"/>
        <v>0</v>
      </c>
    </row>
    <row r="32" spans="1:10" s="86" customFormat="1" x14ac:dyDescent="0.25">
      <c r="A32" s="86" t="str">
        <f t="shared" si="2"/>
        <v>25RT</v>
      </c>
      <c r="B32" s="61" t="s">
        <v>451</v>
      </c>
      <c r="C32" s="81"/>
      <c r="D32" s="81"/>
      <c r="E32" s="63"/>
      <c r="F32" s="63">
        <f t="shared" ref="F32:F33" si="4">SUM(D32:E32)</f>
        <v>0</v>
      </c>
      <c r="G32" s="63">
        <f>ROUND(+'Tax Reform Entries TX-SPCL'!C18/'CF ADIT Before-After'!$G$8*'CF ADIT Before-After'!$G$7,0)</f>
        <v>42416</v>
      </c>
      <c r="H32" s="63"/>
      <c r="I32" s="63">
        <f>ROUND(+'CF ADIT Before-After'!V36/'CF ADIT Before-After'!$G$8*'CF ADIT Before-After'!$G$7,0)</f>
        <v>0</v>
      </c>
      <c r="J32" s="64">
        <f t="shared" ref="J32:J33" si="5">SUM(F32:I32)</f>
        <v>42416</v>
      </c>
    </row>
    <row r="33" spans="1:10" s="86" customFormat="1" x14ac:dyDescent="0.25">
      <c r="A33" s="86" t="str">
        <f t="shared" si="2"/>
        <v>25SR</v>
      </c>
      <c r="B33" s="61" t="s">
        <v>452</v>
      </c>
      <c r="C33" s="81"/>
      <c r="D33" s="81"/>
      <c r="E33" s="63"/>
      <c r="F33" s="63">
        <f t="shared" si="4"/>
        <v>0</v>
      </c>
      <c r="G33" s="63">
        <f>ROUND(+'Tax Reform Entries TX-SPCL'!C22/'CF ADIT Before-After'!$G$8*'CF ADIT Before-After'!$G$7,0)</f>
        <v>98049</v>
      </c>
      <c r="H33" s="63"/>
      <c r="I33" s="63">
        <f>ROUND(+'CF ADIT Before-After'!V37/'CF ADIT Before-After'!$G$8*'CF ADIT Before-After'!$G$7,0)</f>
        <v>0</v>
      </c>
      <c r="J33" s="64">
        <f t="shared" si="5"/>
        <v>98049</v>
      </c>
    </row>
    <row r="34" spans="1:10" x14ac:dyDescent="0.25">
      <c r="A34" t="str">
        <f t="shared" si="2"/>
        <v>25SD</v>
      </c>
      <c r="B34" s="96" t="s">
        <v>448</v>
      </c>
      <c r="C34" s="81">
        <v>-154977.54999999999</v>
      </c>
      <c r="D34" s="81">
        <v>-92986.53</v>
      </c>
      <c r="E34" s="63">
        <f>VLOOKUP(A34,'CF ADIT Before-After'!$A$10:$W$44,10,0)/'CF ADIT Before-After'!$G$8*'CF ADIT Before-After'!$G$7</f>
        <v>138315.80193332018</v>
      </c>
      <c r="F34" s="63">
        <f t="shared" si="3"/>
        <v>45329.271933320182</v>
      </c>
      <c r="I34" s="63">
        <f>ROUND(+'CF ADIT Before-After'!V38/'CF ADIT Before-After'!$G$8*'CF ADIT Before-After'!$G$7,0)</f>
        <v>0</v>
      </c>
      <c r="J34" s="64">
        <f>SUM(F34:I34)</f>
        <v>45329.271933320182</v>
      </c>
    </row>
    <row r="35" spans="1:10" x14ac:dyDescent="0.25">
      <c r="A35" t="str">
        <f t="shared" si="2"/>
        <v>25SI</v>
      </c>
      <c r="B35" s="96" t="s">
        <v>449</v>
      </c>
      <c r="C35" s="81">
        <v>-67480.615999999995</v>
      </c>
      <c r="D35" s="81">
        <v>-40488.369599999998</v>
      </c>
      <c r="F35" s="63">
        <f t="shared" si="3"/>
        <v>-40488.369599999998</v>
      </c>
      <c r="I35" s="63">
        <f>ROUND(+'CF ADIT Before-After'!V39/'CF ADIT Before-After'!$G$8*'CF ADIT Before-After'!$G$7,0)</f>
        <v>756</v>
      </c>
      <c r="J35" s="64">
        <f>SUM(F35:I35)</f>
        <v>-39732.369599999998</v>
      </c>
    </row>
    <row r="36" spans="1:10" x14ac:dyDescent="0.25">
      <c r="A36" t="str">
        <f t="shared" si="2"/>
        <v>25SI</v>
      </c>
      <c r="B36" s="96" t="s">
        <v>1101</v>
      </c>
      <c r="C36" s="81">
        <v>44954.35</v>
      </c>
      <c r="D36" s="81">
        <v>26972.61</v>
      </c>
      <c r="E36" s="63">
        <f>VLOOKUP(A36,'CF ADIT Before-After'!$A$10:$W$44,10,0)/'CF ADIT Before-After'!$G$8*'CF ADIT Before-After'!$G$7</f>
        <v>21135.05622410732</v>
      </c>
      <c r="F36" s="63">
        <f t="shared" si="3"/>
        <v>48107.666224107321</v>
      </c>
      <c r="I36" s="63">
        <f>ROUND(+'CF ADIT Before-After'!V40/'CF ADIT Before-After'!$G$8*'CF ADIT Before-After'!$G$7,0)</f>
        <v>0</v>
      </c>
      <c r="J36" s="64">
        <f>SUM(F36:I36)</f>
        <v>48107.666224107321</v>
      </c>
    </row>
    <row r="37" spans="1:10" x14ac:dyDescent="0.25">
      <c r="A37" t="str">
        <f t="shared" si="2"/>
        <v>25SR</v>
      </c>
      <c r="B37" s="96" t="s">
        <v>1102</v>
      </c>
      <c r="C37" s="97">
        <v>3.5</v>
      </c>
      <c r="D37" s="97">
        <v>2.1</v>
      </c>
      <c r="E37" s="63">
        <f>VLOOKUP(A37,'CF ADIT Before-After'!$A$10:$W$44,10,0)/'CF ADIT Before-After'!$G$8*'CF ADIT Before-After'!$G$7</f>
        <v>0</v>
      </c>
      <c r="F37" s="63">
        <f t="shared" si="3"/>
        <v>2.1</v>
      </c>
      <c r="I37" s="63">
        <f>ROUND(+'CF ADIT Before-After'!V41/'CF ADIT Before-After'!$G$8*'CF ADIT Before-After'!$G$7,0)</f>
        <v>0</v>
      </c>
      <c r="J37" s="64">
        <f>SUM(F37:I37)</f>
        <v>2.1</v>
      </c>
    </row>
    <row r="38" spans="1:10" x14ac:dyDescent="0.25">
      <c r="A38" t="str">
        <f t="shared" si="2"/>
        <v/>
      </c>
      <c r="B38" s="61"/>
      <c r="J38" s="64"/>
    </row>
    <row r="39" spans="1:10" x14ac:dyDescent="0.25">
      <c r="B39" s="65" t="s">
        <v>424</v>
      </c>
      <c r="C39" s="70">
        <f t="shared" ref="C39:J39" si="6">SUM(C40:C72)</f>
        <v>-1244053.3512274998</v>
      </c>
      <c r="D39" s="70">
        <f t="shared" si="6"/>
        <v>-1512003.2268765003</v>
      </c>
      <c r="E39" s="70">
        <f t="shared" si="6"/>
        <v>-25173.908265930171</v>
      </c>
      <c r="F39" s="70">
        <f t="shared" si="6"/>
        <v>-1537177.1351424307</v>
      </c>
      <c r="G39" s="70">
        <f t="shared" si="6"/>
        <v>41309</v>
      </c>
      <c r="H39" s="70">
        <f t="shared" si="6"/>
        <v>5217</v>
      </c>
      <c r="I39" s="70">
        <f t="shared" si="6"/>
        <v>-11962</v>
      </c>
      <c r="J39" s="70">
        <f t="shared" si="6"/>
        <v>-1502613.1351424307</v>
      </c>
    </row>
    <row r="40" spans="1:10" x14ac:dyDescent="0.25">
      <c r="A40" t="str">
        <f t="shared" si="2"/>
        <v>25AF</v>
      </c>
      <c r="B40" s="96" t="s">
        <v>428</v>
      </c>
      <c r="C40" s="81">
        <v>1683.0385000000001</v>
      </c>
      <c r="D40" s="81">
        <v>2045.5391</v>
      </c>
      <c r="E40" s="63">
        <f>VLOOKUP(A40,'CF ADIT Before-After'!$A$10:$W$44,10,0)/'CF ADIT Before-After'!$G$8*(0.79*'CF ADIT Before-After'!$C$7)</f>
        <v>0</v>
      </c>
      <c r="F40" s="63">
        <f t="shared" ref="F40:F72" si="7">SUM(D40:E40)</f>
        <v>2045.5391</v>
      </c>
      <c r="J40" s="64">
        <f t="shared" ref="J40:J65" si="8">SUM(F40:I40)</f>
        <v>2045.5391</v>
      </c>
    </row>
    <row r="41" spans="1:10" x14ac:dyDescent="0.25">
      <c r="A41" t="str">
        <f t="shared" si="2"/>
        <v>25AM</v>
      </c>
      <c r="B41" s="96" t="s">
        <v>430</v>
      </c>
      <c r="C41" s="81">
        <v>26699.025925000002</v>
      </c>
      <c r="D41" s="81">
        <v>32449.585354999999</v>
      </c>
      <c r="E41" s="63">
        <f>VLOOKUP(A41,'CF ADIT Before-After'!$A$10:$W$44,10,0)/'CF ADIT Before-After'!$G$8*(0.79*'CF ADIT Before-After'!$C$7)</f>
        <v>-16938.556914578814</v>
      </c>
      <c r="F41" s="63">
        <f t="shared" si="7"/>
        <v>15511.028440421185</v>
      </c>
      <c r="I41" s="74">
        <f>+'CF ADIT Before-After'!V11-'CF FED -  STATE '!I7</f>
        <v>-777</v>
      </c>
      <c r="J41" s="64">
        <f t="shared" si="8"/>
        <v>14734.028440421185</v>
      </c>
    </row>
    <row r="42" spans="1:10" x14ac:dyDescent="0.25">
      <c r="A42" t="str">
        <f t="shared" si="2"/>
        <v>25AM</v>
      </c>
      <c r="B42" s="96" t="s">
        <v>429</v>
      </c>
      <c r="C42" s="81">
        <v>0</v>
      </c>
      <c r="D42" s="81">
        <v>0</v>
      </c>
      <c r="E42" s="63">
        <f>VLOOKUP(A42,'CF ADIT Before-After'!$A$10:$W$44,10,0)/'CF ADIT Before-After'!$G$8*(0.79*'CF ADIT Before-After'!$C$7)</f>
        <v>-16938.556914578814</v>
      </c>
      <c r="F42" s="63">
        <f t="shared" si="7"/>
        <v>-16938.556914578814</v>
      </c>
      <c r="I42" s="74">
        <f>+'CF ADIT Before-After'!V12-'CF FED -  STATE '!I8</f>
        <v>0</v>
      </c>
      <c r="J42" s="64">
        <f t="shared" si="8"/>
        <v>-16938.556914578814</v>
      </c>
    </row>
    <row r="43" spans="1:10" x14ac:dyDescent="0.25">
      <c r="A43" t="str">
        <f t="shared" si="2"/>
        <v>25BD</v>
      </c>
      <c r="B43" s="96" t="s">
        <v>431</v>
      </c>
      <c r="C43" s="81">
        <v>1700.628215</v>
      </c>
      <c r="D43" s="81">
        <v>2066.9173689999998</v>
      </c>
      <c r="E43" s="63">
        <f>VLOOKUP(A43,'CF ADIT Before-After'!$A$10:$W$44,10,0)/'CF ADIT Before-After'!$G$8*(0.79*'CF ADIT Before-After'!$C$7)</f>
        <v>-1079.0069047149339</v>
      </c>
      <c r="F43" s="63">
        <f t="shared" si="7"/>
        <v>987.91046428506593</v>
      </c>
      <c r="I43" s="74">
        <f>+'CF ADIT Before-After'!V13-'CF FED -  STATE '!I9</f>
        <v>185</v>
      </c>
      <c r="J43" s="64">
        <f t="shared" si="8"/>
        <v>1172.9104642850659</v>
      </c>
    </row>
    <row r="44" spans="1:10" x14ac:dyDescent="0.25">
      <c r="A44" t="str">
        <f t="shared" si="2"/>
        <v>25BN</v>
      </c>
      <c r="B44" s="96" t="s">
        <v>432</v>
      </c>
      <c r="C44" s="81">
        <v>3.5749999999999997E-2</v>
      </c>
      <c r="D44" s="81">
        <v>4.3450000000000003E-2</v>
      </c>
      <c r="E44" s="63">
        <f>VLOOKUP(A44,'CF ADIT Before-After'!$A$10:$W$44,10,0)/'CF ADIT Before-After'!$G$8*(0.79*'CF ADIT Before-After'!$C$7)</f>
        <v>0</v>
      </c>
      <c r="F44" s="63">
        <f t="shared" si="7"/>
        <v>4.3450000000000003E-2</v>
      </c>
      <c r="G44" s="63">
        <f>'Tax Reform Entries TX-SPCL'!C10-'CF FED -  STATE '!G10</f>
        <v>12246</v>
      </c>
      <c r="H44" s="63">
        <f>'CF ADIT Before-After'!N14-'CF FED -  STATE '!H10</f>
        <v>5217</v>
      </c>
      <c r="I44" s="74">
        <f>+'CF ADIT Before-After'!V14-'CF FED -  STATE '!I10</f>
        <v>0</v>
      </c>
      <c r="J44" s="64">
        <f t="shared" si="8"/>
        <v>17463.043449999997</v>
      </c>
    </row>
    <row r="45" spans="1:10" x14ac:dyDescent="0.25">
      <c r="A45" t="str">
        <f t="shared" si="2"/>
        <v>25CN</v>
      </c>
      <c r="B45" s="96" t="s">
        <v>433</v>
      </c>
      <c r="C45" s="81">
        <v>7973.9574199999997</v>
      </c>
      <c r="D45" s="81">
        <v>9691.4251719999993</v>
      </c>
      <c r="E45" s="63">
        <f>VLOOKUP(A45,'CF ADIT Before-After'!$A$10:$W$44,10,0)/'CF ADIT Before-After'!$G$8*(0.79*'CF ADIT Before-After'!$C$7)</f>
        <v>-5058.8520418228445</v>
      </c>
      <c r="F45" s="63">
        <f t="shared" si="7"/>
        <v>4632.5731301771548</v>
      </c>
      <c r="I45" s="74">
        <f>+'CF ADIT Before-After'!V15-'CF FED -  STATE '!I11</f>
        <v>3190</v>
      </c>
      <c r="J45" s="64">
        <f t="shared" si="8"/>
        <v>7822.5731301771548</v>
      </c>
    </row>
    <row r="46" spans="1:10" x14ac:dyDescent="0.25">
      <c r="A46" t="str">
        <f t="shared" si="2"/>
        <v>25DP</v>
      </c>
      <c r="B46" s="96" t="s">
        <v>434</v>
      </c>
      <c r="C46" s="81">
        <v>-1720743.1448349999</v>
      </c>
      <c r="D46" s="81">
        <v>-2091364.745261</v>
      </c>
      <c r="E46" s="63">
        <f>VLOOKUP(A46,'CF ADIT Before-After'!$A$10:$W$44,10,0)/'CF ADIT Before-After'!$G$8*(0.79*'CF ADIT Before-After'!$C$7)</f>
        <v>0</v>
      </c>
      <c r="F46" s="63">
        <f t="shared" si="7"/>
        <v>-2091364.745261</v>
      </c>
      <c r="I46" s="74">
        <f>+'CF ADIT Before-After'!V16-'CF FED -  STATE '!I12</f>
        <v>-11834</v>
      </c>
      <c r="J46" s="64">
        <f t="shared" si="8"/>
        <v>-2103198.745261</v>
      </c>
    </row>
    <row r="47" spans="1:10" x14ac:dyDescent="0.25">
      <c r="A47" t="str">
        <f t="shared" si="2"/>
        <v>25DP</v>
      </c>
      <c r="B47" s="96" t="s">
        <v>435</v>
      </c>
      <c r="C47" s="81">
        <v>8676.2389999999996</v>
      </c>
      <c r="D47" s="81">
        <v>10544.9674</v>
      </c>
      <c r="E47" s="63">
        <f>VLOOKUP(A47,'CF ADIT Before-After'!$A$10:$W$44,10,0)/'CF ADIT Before-After'!$G$8*(0.79*'CF ADIT Before-After'!$C$7)</f>
        <v>0</v>
      </c>
      <c r="F47" s="63">
        <f t="shared" si="7"/>
        <v>10544.9674</v>
      </c>
      <c r="I47" s="74">
        <f>+'CF ADIT Before-After'!V17-'CF FED -  STATE '!I13</f>
        <v>2636</v>
      </c>
      <c r="J47" s="64">
        <f t="shared" si="8"/>
        <v>13180.9674</v>
      </c>
    </row>
    <row r="48" spans="1:10" x14ac:dyDescent="0.25">
      <c r="A48" t="str">
        <f t="shared" si="2"/>
        <v>25DP</v>
      </c>
      <c r="B48" s="96" t="s">
        <v>436</v>
      </c>
      <c r="C48" s="81">
        <v>-42854.776250000003</v>
      </c>
      <c r="D48" s="81">
        <v>-52085.035750000003</v>
      </c>
      <c r="E48" s="63">
        <f>VLOOKUP(A48,'CF ADIT Before-After'!$A$10:$W$44,10,0)/'CF ADIT Before-After'!$G$8*(0.79*'CF ADIT Before-After'!$C$7)</f>
        <v>0</v>
      </c>
      <c r="F48" s="63">
        <f t="shared" si="7"/>
        <v>-52085.035750000003</v>
      </c>
      <c r="I48" s="74">
        <f>+'CF ADIT Before-After'!V18-'CF FED -  STATE '!I14</f>
        <v>-4410</v>
      </c>
      <c r="J48" s="64">
        <f t="shared" si="8"/>
        <v>-56495.035750000003</v>
      </c>
    </row>
    <row r="49" spans="1:10" x14ac:dyDescent="0.25">
      <c r="A49" t="str">
        <f t="shared" si="2"/>
        <v>25DP</v>
      </c>
      <c r="B49" s="96" t="s">
        <v>437</v>
      </c>
      <c r="C49" s="81">
        <v>-3103.7985549999999</v>
      </c>
      <c r="D49" s="81">
        <v>-3772.309013</v>
      </c>
      <c r="F49" s="63">
        <f t="shared" si="7"/>
        <v>-3772.309013</v>
      </c>
      <c r="I49" s="74">
        <f>+'CF ADIT Before-After'!V19-'CF FED -  STATE '!I15</f>
        <v>-87</v>
      </c>
      <c r="J49" s="64">
        <f t="shared" si="8"/>
        <v>-3859.309013</v>
      </c>
    </row>
    <row r="50" spans="1:10" x14ac:dyDescent="0.25">
      <c r="A50" t="str">
        <f t="shared" si="2"/>
        <v>25DP</v>
      </c>
      <c r="B50" s="96" t="s">
        <v>438</v>
      </c>
      <c r="C50" s="81">
        <v>0</v>
      </c>
      <c r="D50" s="81">
        <v>0</v>
      </c>
      <c r="F50" s="63">
        <f t="shared" si="7"/>
        <v>0</v>
      </c>
      <c r="I50" s="74">
        <f>+'CF ADIT Before-After'!V20-'CF FED -  STATE '!I16</f>
        <v>0</v>
      </c>
      <c r="J50" s="64">
        <f t="shared" si="8"/>
        <v>0</v>
      </c>
    </row>
    <row r="51" spans="1:10" x14ac:dyDescent="0.25">
      <c r="A51" t="str">
        <f t="shared" si="2"/>
        <v>25DR</v>
      </c>
      <c r="B51" s="96" t="s">
        <v>1097</v>
      </c>
      <c r="C51" s="81">
        <v>-1175.20975</v>
      </c>
      <c r="D51" s="81">
        <v>-1428.33185</v>
      </c>
      <c r="F51" s="63">
        <f t="shared" si="7"/>
        <v>-1428.33185</v>
      </c>
      <c r="I51" s="74">
        <f>+'CF ADIT Before-After'!V21-'CF FED -  STATE '!I17</f>
        <v>-875</v>
      </c>
      <c r="J51" s="64">
        <f t="shared" si="8"/>
        <v>-2303.33185</v>
      </c>
    </row>
    <row r="52" spans="1:10" x14ac:dyDescent="0.25">
      <c r="A52" t="str">
        <f t="shared" si="2"/>
        <v>25DR</v>
      </c>
      <c r="B52" s="96" t="s">
        <v>1098</v>
      </c>
      <c r="C52" s="81">
        <v>7059.6597499999998</v>
      </c>
      <c r="D52" s="81">
        <v>8580.2018499999995</v>
      </c>
      <c r="F52" s="63">
        <f t="shared" si="7"/>
        <v>8580.2018499999995</v>
      </c>
      <c r="I52" s="74">
        <f>+'CF ADIT Before-After'!V22-'CF FED -  STATE '!I18</f>
        <v>0</v>
      </c>
      <c r="J52" s="64">
        <f t="shared" si="8"/>
        <v>8580.2018499999995</v>
      </c>
    </row>
    <row r="53" spans="1:10" x14ac:dyDescent="0.25">
      <c r="A53" t="str">
        <f t="shared" si="2"/>
        <v>25EN</v>
      </c>
      <c r="B53" s="96" t="s">
        <v>472</v>
      </c>
      <c r="C53" s="81">
        <v>7043.0360000000001</v>
      </c>
      <c r="D53" s="81">
        <v>8559.9976000000006</v>
      </c>
      <c r="E53" s="63">
        <f>VLOOKUP(A53,'CF ADIT Before-After'!$A$10:$W$44,10,0)/'CF ADIT Before-After'!$G$8*(0.79*'CF ADIT Before-After'!$C$7)</f>
        <v>-4468.261195502072</v>
      </c>
      <c r="F53" s="63">
        <f t="shared" si="7"/>
        <v>4091.7364044979286</v>
      </c>
      <c r="I53" s="74">
        <f>+'CF ADIT Before-After'!V23-'CF FED -  STATE '!I19</f>
        <v>-902</v>
      </c>
      <c r="J53" s="64">
        <f t="shared" si="8"/>
        <v>3189.7364044979286</v>
      </c>
    </row>
    <row r="54" spans="1:10" x14ac:dyDescent="0.25">
      <c r="A54" t="str">
        <f t="shared" si="2"/>
        <v>25FR</v>
      </c>
      <c r="B54" s="96" t="s">
        <v>1099</v>
      </c>
      <c r="C54" s="81">
        <v>2205.8590125000001</v>
      </c>
      <c r="D54" s="81">
        <v>2680.9671075000001</v>
      </c>
      <c r="E54" s="63">
        <f>VLOOKUP(A54,'CF ADIT Before-After'!$A$10:$W$44,10,0)/'CF ADIT Before-After'!$G$8*(0.79*'CF ADIT Before-After'!$C$7)</f>
        <v>-1399.4174393371475</v>
      </c>
      <c r="F54" s="63">
        <f t="shared" si="7"/>
        <v>1281.5496681628526</v>
      </c>
      <c r="I54" s="74">
        <f>+'CF ADIT Before-After'!V24-'CF FED -  STATE '!I20</f>
        <v>11</v>
      </c>
      <c r="J54" s="64">
        <f t="shared" si="8"/>
        <v>1292.5496681628526</v>
      </c>
    </row>
    <row r="55" spans="1:10" x14ac:dyDescent="0.25">
      <c r="A55" t="str">
        <f t="shared" si="2"/>
        <v>25GP</v>
      </c>
      <c r="B55" s="96" t="s">
        <v>473</v>
      </c>
      <c r="C55" s="81">
        <v>-2.9315000000000001E-2</v>
      </c>
      <c r="D55" s="81">
        <v>-3.5629000000000001E-2</v>
      </c>
      <c r="E55" s="63">
        <f>VLOOKUP(A55,'CF ADIT Before-After'!$A$10:$W$44,10,0)/'CF ADIT Before-After'!$G$8*(0.79*'CF ADIT Before-After'!$C$7)</f>
        <v>0</v>
      </c>
      <c r="F55" s="63">
        <f t="shared" si="7"/>
        <v>-3.5629000000000001E-2</v>
      </c>
      <c r="I55" s="74">
        <f>+'CF ADIT Before-After'!V25-'CF FED -  STATE '!I21</f>
        <v>0</v>
      </c>
      <c r="J55" s="64">
        <f t="shared" si="8"/>
        <v>-3.5629000000000001E-2</v>
      </c>
    </row>
    <row r="56" spans="1:10" x14ac:dyDescent="0.25">
      <c r="A56" t="str">
        <f t="shared" si="2"/>
        <v>25ID</v>
      </c>
      <c r="B56" s="96" t="s">
        <v>439</v>
      </c>
      <c r="C56" s="81">
        <v>-4013.11625</v>
      </c>
      <c r="D56" s="81">
        <v>-4877.4797500000004</v>
      </c>
      <c r="E56" s="63">
        <f>VLOOKUP(A56,'CF ADIT Before-After'!$A$10:$W$44,10,0)/'CF ADIT Before-After'!$G$8*(0.79*'CF ADIT Before-After'!$C$7)</f>
        <v>2545.9694219767212</v>
      </c>
      <c r="F56" s="63">
        <f t="shared" si="7"/>
        <v>-2331.5103280232793</v>
      </c>
      <c r="I56" s="74">
        <f>+'CF ADIT Before-After'!V26-'CF FED -  STATE '!I22</f>
        <v>-6</v>
      </c>
      <c r="J56" s="64">
        <f t="shared" si="8"/>
        <v>-2337.5103280232793</v>
      </c>
    </row>
    <row r="57" spans="1:10" x14ac:dyDescent="0.25">
      <c r="A57" t="str">
        <f t="shared" si="2"/>
        <v>25IT</v>
      </c>
      <c r="B57" s="96" t="s">
        <v>440</v>
      </c>
      <c r="C57" s="81">
        <v>7.1499999999999994E-2</v>
      </c>
      <c r="D57" s="81">
        <v>8.6900000000000005E-2</v>
      </c>
      <c r="E57" s="63">
        <f>VLOOKUP(A57,'CF ADIT Before-After'!$A$10:$W$44,10,0)/'CF ADIT Before-After'!$G$8*(0.79*'CF ADIT Before-After'!$C$7)</f>
        <v>0</v>
      </c>
      <c r="F57" s="63">
        <f t="shared" si="7"/>
        <v>8.6900000000000005E-2</v>
      </c>
      <c r="I57" s="74">
        <f>+'CF ADIT Before-After'!V27-'CF FED -  STATE '!I23</f>
        <v>0</v>
      </c>
      <c r="J57" s="64">
        <f t="shared" si="8"/>
        <v>8.6900000000000005E-2</v>
      </c>
    </row>
    <row r="58" spans="1:10" x14ac:dyDescent="0.25">
      <c r="A58" t="str">
        <f t="shared" si="2"/>
        <v>25OH</v>
      </c>
      <c r="B58" s="96" t="s">
        <v>1100</v>
      </c>
      <c r="C58" s="81">
        <v>9511.8952499999996</v>
      </c>
      <c r="D58" s="81">
        <v>11560.611150000001</v>
      </c>
      <c r="E58" s="63">
        <f>VLOOKUP(A58,'CF ADIT Before-After'!$A$10:$W$44,10,0)/'CF ADIT Before-After'!$G$8*(0.79*'CF ADIT Before-After'!$C$7)</f>
        <v>-6034.6555533635819</v>
      </c>
      <c r="F58" s="63">
        <f t="shared" si="7"/>
        <v>5525.9555966364187</v>
      </c>
      <c r="I58" s="74">
        <f>+'CF ADIT Before-After'!V28-'CF FED -  STATE '!I24</f>
        <v>0</v>
      </c>
      <c r="J58" s="64">
        <f t="shared" si="8"/>
        <v>5525.9555966364187</v>
      </c>
    </row>
    <row r="59" spans="1:10" x14ac:dyDescent="0.25">
      <c r="A59" t="str">
        <f t="shared" si="2"/>
        <v>25PG</v>
      </c>
      <c r="B59" s="96" t="s">
        <v>441</v>
      </c>
      <c r="C59" s="81">
        <v>0</v>
      </c>
      <c r="D59" s="81">
        <v>0</v>
      </c>
      <c r="E59" s="63">
        <f>VLOOKUP(A59,'CF ADIT Before-After'!$A$10:$W$44,10,0)/'CF ADIT Before-After'!$G$8*(0.79*'CF ADIT Before-After'!$C$7)</f>
        <v>0</v>
      </c>
      <c r="F59" s="63">
        <f t="shared" si="7"/>
        <v>0</v>
      </c>
      <c r="I59" s="74">
        <f>+'CF ADIT Before-After'!V29-'CF FED -  STATE '!I25</f>
        <v>0</v>
      </c>
      <c r="J59" s="64">
        <f t="shared" si="8"/>
        <v>0</v>
      </c>
    </row>
    <row r="60" spans="1:10" x14ac:dyDescent="0.25">
      <c r="A60" t="str">
        <f t="shared" si="2"/>
        <v>25PN</v>
      </c>
      <c r="B60" s="96" t="s">
        <v>442</v>
      </c>
      <c r="C60" s="81">
        <v>13614.55524</v>
      </c>
      <c r="D60" s="81">
        <v>16546.920984</v>
      </c>
      <c r="E60" s="63">
        <f>VLOOKUP(A60,'CF ADIT Before-After'!$A$10:$W$44,10,0)/'CF ADIT Before-After'!$G$8*(0.79*'CF ADIT Before-After'!$C$7)</f>
        <v>-8637.3696981653193</v>
      </c>
      <c r="F60" s="63">
        <f t="shared" si="7"/>
        <v>7909.551285834681</v>
      </c>
      <c r="I60" s="74">
        <f>+'CF ADIT Before-After'!V30-'CF FED -  STATE '!I26</f>
        <v>272</v>
      </c>
      <c r="J60" s="64">
        <f t="shared" si="8"/>
        <v>8181.551285834681</v>
      </c>
    </row>
    <row r="61" spans="1:10" x14ac:dyDescent="0.25">
      <c r="A61" t="str">
        <f t="shared" si="2"/>
        <v>25PR</v>
      </c>
      <c r="B61" s="96" t="s">
        <v>444</v>
      </c>
      <c r="C61" s="81">
        <v>0.28599999999999998</v>
      </c>
      <c r="D61" s="81">
        <v>0.34760000000000002</v>
      </c>
      <c r="E61" s="63">
        <f>VLOOKUP(A61,'CF ADIT Before-After'!$A$10:$W$44,10,0)/'CF ADIT Before-After'!$G$8*(0.79*'CF ADIT Before-After'!$C$7)</f>
        <v>-0.1714342079305583</v>
      </c>
      <c r="F61" s="63">
        <f t="shared" si="7"/>
        <v>0.17616579206944172</v>
      </c>
      <c r="I61" s="74">
        <f>+'CF ADIT Before-After'!V31-'CF FED -  STATE '!I27</f>
        <v>0</v>
      </c>
      <c r="J61" s="64">
        <f t="shared" si="8"/>
        <v>0.17616579206944172</v>
      </c>
    </row>
    <row r="62" spans="1:10" x14ac:dyDescent="0.25">
      <c r="A62" t="str">
        <f t="shared" si="2"/>
        <v>25PR</v>
      </c>
      <c r="B62" s="96" t="s">
        <v>443</v>
      </c>
      <c r="C62" s="81">
        <v>3115.9120849999999</v>
      </c>
      <c r="D62" s="81">
        <v>3787.0316109999999</v>
      </c>
      <c r="E62" s="63">
        <f>VLOOKUP(A62,'CF ADIT Before-After'!$A$10:$W$44,10,0)/'CF ADIT Before-After'!$G$8*(0.79*'CF ADIT Before-After'!$C$7)</f>
        <v>-0.1714342079305583</v>
      </c>
      <c r="F62" s="63">
        <f t="shared" si="7"/>
        <v>3786.8601767920695</v>
      </c>
      <c r="I62" s="74">
        <f>+'CF ADIT Before-After'!V32-'CF FED -  STATE '!I28</f>
        <v>-69</v>
      </c>
      <c r="J62" s="64">
        <f t="shared" si="8"/>
        <v>3717.8601767920695</v>
      </c>
    </row>
    <row r="63" spans="1:10" x14ac:dyDescent="0.25">
      <c r="A63" t="str">
        <f t="shared" si="2"/>
        <v>25RC</v>
      </c>
      <c r="B63" s="96" t="s">
        <v>445</v>
      </c>
      <c r="C63" s="81">
        <v>0</v>
      </c>
      <c r="D63" s="81">
        <v>0</v>
      </c>
      <c r="E63" s="63">
        <f>VLOOKUP(A63,'CF ADIT Before-After'!$A$10:$W$44,10,0)/'CF ADIT Before-After'!$G$8*(0.79*'CF ADIT Before-After'!$C$7)</f>
        <v>0</v>
      </c>
      <c r="F63" s="63">
        <f t="shared" si="7"/>
        <v>0</v>
      </c>
      <c r="I63" s="74">
        <f>+'CF ADIT Before-After'!V33-'CF FED -  STATE '!I29</f>
        <v>0</v>
      </c>
      <c r="J63" s="64">
        <f t="shared" si="8"/>
        <v>0</v>
      </c>
    </row>
    <row r="64" spans="1:10" x14ac:dyDescent="0.25">
      <c r="A64" t="str">
        <f t="shared" si="2"/>
        <v>25RE</v>
      </c>
      <c r="B64" s="96" t="s">
        <v>446</v>
      </c>
      <c r="C64" s="81">
        <v>-46050.933499999999</v>
      </c>
      <c r="D64" s="81">
        <v>-55969.596100000002</v>
      </c>
      <c r="E64" s="63">
        <f>VLOOKUP(A64,'CF ADIT Before-After'!$A$10:$W$44,10,0)/'CF ADIT Before-After'!$G$8*(0.79*'CF ADIT Before-After'!$C$7)</f>
        <v>0</v>
      </c>
      <c r="F64" s="63">
        <f t="shared" si="7"/>
        <v>-55969.596100000002</v>
      </c>
      <c r="I64" s="74">
        <f>+'CF ADIT Before-After'!V34-'CF FED -  STATE '!I30</f>
        <v>548</v>
      </c>
      <c r="J64" s="64">
        <f t="shared" si="8"/>
        <v>-55421.596100000002</v>
      </c>
    </row>
    <row r="65" spans="1:10" x14ac:dyDescent="0.25">
      <c r="A65" t="str">
        <f t="shared" si="2"/>
        <v>25RP</v>
      </c>
      <c r="B65" s="96" t="s">
        <v>447</v>
      </c>
      <c r="C65" s="81">
        <v>0</v>
      </c>
      <c r="D65" s="81">
        <v>0</v>
      </c>
      <c r="E65" s="63">
        <f>VLOOKUP(A65,'CF ADIT Before-After'!$A$10:$W$44,10,0)/'CF ADIT Before-After'!$G$8*(0.79*'CF ADIT Before-After'!$C$7)</f>
        <v>0</v>
      </c>
      <c r="F65" s="63">
        <f t="shared" si="7"/>
        <v>0</v>
      </c>
      <c r="I65" s="74">
        <f>+'CF ADIT Before-After'!V35-'CF FED -  STATE '!I31</f>
        <v>0</v>
      </c>
      <c r="J65" s="64">
        <f t="shared" si="8"/>
        <v>0</v>
      </c>
    </row>
    <row r="66" spans="1:10" s="86" customFormat="1" x14ac:dyDescent="0.25">
      <c r="A66" s="86" t="str">
        <f t="shared" si="2"/>
        <v>25RT</v>
      </c>
      <c r="B66" s="61" t="s">
        <v>451</v>
      </c>
      <c r="C66" s="81"/>
      <c r="D66" s="81"/>
      <c r="E66" s="63"/>
      <c r="F66" s="63">
        <f t="shared" ref="F66:F67" si="9">SUM(D66:E66)</f>
        <v>0</v>
      </c>
      <c r="G66" s="63">
        <f>'Tax Reform Entries TX-SPCL'!C18-'CF FED -  STATE '!G32</f>
        <v>8776</v>
      </c>
      <c r="H66" s="63"/>
      <c r="I66" s="74">
        <f>+'CF ADIT Before-After'!V36-'CF FED -  STATE '!I32</f>
        <v>0</v>
      </c>
      <c r="J66" s="64">
        <f t="shared" ref="J66:J67" si="10">SUM(F66:I66)</f>
        <v>8776</v>
      </c>
    </row>
    <row r="67" spans="1:10" s="86" customFormat="1" x14ac:dyDescent="0.25">
      <c r="A67" s="86" t="str">
        <f t="shared" si="2"/>
        <v>25SR</v>
      </c>
      <c r="B67" s="61" t="s">
        <v>452</v>
      </c>
      <c r="C67" s="81"/>
      <c r="D67" s="81"/>
      <c r="E67" s="63"/>
      <c r="F67" s="63">
        <f t="shared" si="9"/>
        <v>0</v>
      </c>
      <c r="G67" s="63">
        <f>'Tax Reform Entries TX-SPCL'!C22-'CF FED -  STATE '!G33</f>
        <v>20287</v>
      </c>
      <c r="H67" s="63"/>
      <c r="I67" s="74">
        <f>+'CF ADIT Before-After'!V37-'CF FED -  STATE '!I33</f>
        <v>0</v>
      </c>
      <c r="J67" s="64">
        <f t="shared" si="10"/>
        <v>20287</v>
      </c>
    </row>
    <row r="68" spans="1:10" x14ac:dyDescent="0.25">
      <c r="A68" t="str">
        <f t="shared" si="2"/>
        <v>25SD</v>
      </c>
      <c r="B68" s="96" t="s">
        <v>448</v>
      </c>
      <c r="C68" s="81">
        <v>487233.99725000001</v>
      </c>
      <c r="D68" s="81">
        <v>592176.70435000001</v>
      </c>
      <c r="E68" s="63">
        <f>VLOOKUP(A68,'CF ADIT Before-After'!$A$10:$W$44,10,0)/'CF ADIT Before-After'!$G$8*(0.79*'CF ADIT Before-After'!$C$7)</f>
        <v>28618.198066679819</v>
      </c>
      <c r="F68" s="63">
        <f t="shared" si="7"/>
        <v>620794.90241667978</v>
      </c>
      <c r="I68" s="74">
        <f>'CF ADIT Before-After'!K38</f>
        <v>0</v>
      </c>
      <c r="J68" s="64">
        <f>SUM(F68:I68)</f>
        <v>620794.90241667978</v>
      </c>
    </row>
    <row r="69" spans="1:10" x14ac:dyDescent="0.25">
      <c r="A69" t="str">
        <f t="shared" si="2"/>
        <v>25SI</v>
      </c>
      <c r="B69" s="96" t="s">
        <v>449</v>
      </c>
      <c r="C69" s="81">
        <v>-6892.6629199999998</v>
      </c>
      <c r="D69" s="81">
        <v>-8377.2364720000005</v>
      </c>
      <c r="F69" s="63">
        <f t="shared" si="7"/>
        <v>-8377.2364720000005</v>
      </c>
      <c r="I69" s="74">
        <f>'CF ADIT Before-After'!V39-'CF FED -  STATE '!I35</f>
        <v>156</v>
      </c>
      <c r="J69" s="64">
        <f>SUM(F69:I69)</f>
        <v>-8221.2364720000005</v>
      </c>
    </row>
    <row r="70" spans="1:10" x14ac:dyDescent="0.25">
      <c r="A70" t="str">
        <f t="shared" si="2"/>
        <v>25SI</v>
      </c>
      <c r="B70" s="96" t="s">
        <v>1101</v>
      </c>
      <c r="C70" s="81">
        <v>4591.7657499999996</v>
      </c>
      <c r="D70" s="81">
        <v>5580.76145</v>
      </c>
      <c r="E70" s="63">
        <f>VLOOKUP(A70,'CF ADIT Before-After'!$A$10:$W$44,10,0)/'CF ADIT Before-After'!$G$8*(0.79*'CF ADIT Before-After'!$C$7)</f>
        <v>4372.9437758926815</v>
      </c>
      <c r="F70" s="63">
        <f t="shared" si="7"/>
        <v>9953.7052258926815</v>
      </c>
      <c r="J70" s="64">
        <f>SUM(F70:I70)</f>
        <v>9953.7052258926815</v>
      </c>
    </row>
    <row r="71" spans="1:10" x14ac:dyDescent="0.25">
      <c r="A71" t="str">
        <f t="shared" si="2"/>
        <v>25SR</v>
      </c>
      <c r="B71" s="96" t="s">
        <v>1102</v>
      </c>
      <c r="C71" s="97">
        <v>0.35749999999999998</v>
      </c>
      <c r="D71" s="97">
        <v>0.4345</v>
      </c>
      <c r="E71" s="63">
        <f>VLOOKUP(A71,'CF ADIT Before-After'!$A$10:$W$44,10,0)/'CF ADIT Before-After'!$G$8*(0.79*'CF ADIT Before-After'!$C$7)</f>
        <v>0</v>
      </c>
      <c r="F71" s="63">
        <f t="shared" si="7"/>
        <v>0.4345</v>
      </c>
      <c r="J71" s="64">
        <f>SUM(F71:I71)</f>
        <v>0.4345</v>
      </c>
    </row>
    <row r="72" spans="1:10" x14ac:dyDescent="0.25">
      <c r="A72" t="s">
        <v>474</v>
      </c>
      <c r="B72" s="61"/>
      <c r="C72" s="83">
        <v>-330</v>
      </c>
      <c r="D72" s="83">
        <v>-401</v>
      </c>
      <c r="E72" s="63">
        <f>'CF ADIT Before-After'!K42</f>
        <v>-156</v>
      </c>
      <c r="F72" s="63">
        <f t="shared" si="7"/>
        <v>-557</v>
      </c>
      <c r="J72" s="64">
        <f>SUM(F72:I72)</f>
        <v>-557</v>
      </c>
    </row>
    <row r="73" spans="1:10" x14ac:dyDescent="0.25">
      <c r="B73" s="66" t="s">
        <v>258</v>
      </c>
      <c r="C73" s="71">
        <f t="shared" ref="C73:J73" si="11">+C5+C39</f>
        <v>-18086693.630727503</v>
      </c>
      <c r="D73" s="71">
        <f t="shared" si="11"/>
        <v>-11617587.394576501</v>
      </c>
      <c r="E73" s="71">
        <f t="shared" si="11"/>
        <v>-146088.17143420788</v>
      </c>
      <c r="F73" s="71">
        <f t="shared" si="11"/>
        <v>-11763675.566010704</v>
      </c>
      <c r="G73" s="71">
        <f t="shared" si="11"/>
        <v>240961</v>
      </c>
      <c r="H73" s="71">
        <f t="shared" si="11"/>
        <v>30431</v>
      </c>
      <c r="I73" s="71">
        <f t="shared" si="11"/>
        <v>-69773</v>
      </c>
      <c r="J73" s="71">
        <f t="shared" si="11"/>
        <v>-11562056.566010704</v>
      </c>
    </row>
    <row r="75" spans="1:10" x14ac:dyDescent="0.25">
      <c r="B75" s="61" t="s">
        <v>453</v>
      </c>
    </row>
    <row r="76" spans="1:10" x14ac:dyDescent="0.25">
      <c r="B76" s="67" t="s">
        <v>427</v>
      </c>
      <c r="D76" s="63">
        <f>ROUND(+'CF ADIT Before-After'!L52/'CF ADIT Before-After'!$G$8*'CF ADIT Before-After'!$G$7,0)</f>
        <v>1819721</v>
      </c>
      <c r="F76" s="63">
        <f t="shared" ref="F76:F77" si="12">SUM(D76:E76)</f>
        <v>1819721</v>
      </c>
      <c r="G76" s="63">
        <f>ROUND(+'CF ADIT Before-After'!M49/'CF ADIT Before-After'!G8*'CF ADIT Before-After'!G7,0)</f>
        <v>-35381</v>
      </c>
      <c r="H76" s="63">
        <f>ROUND('CF ADIT Before-After'!N49/'CF ADIT Before-After'!$G$8*'CF ADIT Before-After'!$G$7,0)</f>
        <v>-4468</v>
      </c>
      <c r="J76" s="64">
        <f t="shared" ref="J76:J77" si="13">SUM(F76:I76)</f>
        <v>1779872</v>
      </c>
    </row>
    <row r="77" spans="1:10" x14ac:dyDescent="0.25">
      <c r="B77" s="67" t="s">
        <v>454</v>
      </c>
      <c r="D77" s="72">
        <f>ROUND(+'CF ADIT Before-After'!L52-D76,0)</f>
        <v>376509</v>
      </c>
      <c r="E77" s="72"/>
      <c r="F77" s="72">
        <f t="shared" si="12"/>
        <v>376509</v>
      </c>
      <c r="G77" s="72">
        <f>+'CF ADIT Before-After'!M52-G76</f>
        <v>-7321</v>
      </c>
      <c r="H77" s="72">
        <f>'CF ADIT Before-After'!N49-'CF FED -  STATE '!H76</f>
        <v>-925</v>
      </c>
      <c r="I77" s="68"/>
      <c r="J77" s="69">
        <f t="shared" si="13"/>
        <v>368263</v>
      </c>
    </row>
    <row r="78" spans="1:10" x14ac:dyDescent="0.25">
      <c r="D78" s="63">
        <f>SUM(D76:D77)</f>
        <v>2196230</v>
      </c>
      <c r="E78" s="63">
        <f t="shared" ref="E78:F78" si="14">SUM(E76:E77)</f>
        <v>0</v>
      </c>
      <c r="F78" s="63">
        <f t="shared" si="14"/>
        <v>2196230</v>
      </c>
      <c r="G78" s="63">
        <f>SUM(G76:G77)</f>
        <v>-42702</v>
      </c>
      <c r="H78" s="63">
        <f>SUM(H76:H77)</f>
        <v>-5393</v>
      </c>
      <c r="J78" s="64">
        <f>SUM(J76:J77)</f>
        <v>2148135</v>
      </c>
    </row>
    <row r="80" spans="1:10" ht="15.75" thickBot="1" x14ac:dyDescent="0.3">
      <c r="B80" s="20" t="s">
        <v>336</v>
      </c>
      <c r="D80" s="73">
        <f t="shared" ref="D80:J80" si="15">+D73+D78</f>
        <v>-9421357.3945765011</v>
      </c>
      <c r="E80" s="73">
        <f t="shared" si="15"/>
        <v>-146088.17143420788</v>
      </c>
      <c r="F80" s="73">
        <f t="shared" si="15"/>
        <v>-9567445.5660107043</v>
      </c>
      <c r="G80" s="73">
        <f t="shared" si="15"/>
        <v>198259</v>
      </c>
      <c r="H80" s="73">
        <f t="shared" si="15"/>
        <v>25038</v>
      </c>
      <c r="I80" s="73">
        <f t="shared" si="15"/>
        <v>-69773</v>
      </c>
      <c r="J80" s="73">
        <f t="shared" si="15"/>
        <v>-9413921.5660107043</v>
      </c>
    </row>
    <row r="81" spans="2:10" ht="15.75" thickTop="1" x14ac:dyDescent="0.25"/>
    <row r="82" spans="2:10" x14ac:dyDescent="0.25">
      <c r="B82" s="77" t="s">
        <v>455</v>
      </c>
      <c r="C82" s="76">
        <f t="shared" ref="C82:J82" si="16">+C5+C76</f>
        <v>-16842640.279500004</v>
      </c>
      <c r="D82" s="76">
        <f t="shared" si="16"/>
        <v>-8285863.1677000001</v>
      </c>
      <c r="E82" s="76">
        <f t="shared" si="16"/>
        <v>-120914.2631682777</v>
      </c>
      <c r="F82" s="76">
        <f t="shared" si="16"/>
        <v>-8406777.4308682736</v>
      </c>
      <c r="G82" s="76">
        <f t="shared" si="16"/>
        <v>164271</v>
      </c>
      <c r="H82" s="76">
        <f t="shared" si="16"/>
        <v>20746</v>
      </c>
      <c r="I82" s="76">
        <f t="shared" si="16"/>
        <v>-57811</v>
      </c>
      <c r="J82" s="76">
        <f t="shared" si="16"/>
        <v>-8279571.4308682736</v>
      </c>
    </row>
    <row r="83" spans="2:10" x14ac:dyDescent="0.25">
      <c r="B83" s="77" t="s">
        <v>426</v>
      </c>
      <c r="C83" s="76">
        <f t="shared" ref="C83:J83" si="17">+C39+C77</f>
        <v>-1244053.3512274998</v>
      </c>
      <c r="D83" s="76">
        <f t="shared" si="17"/>
        <v>-1135494.2268765003</v>
      </c>
      <c r="E83" s="76">
        <f t="shared" si="17"/>
        <v>-25173.908265930171</v>
      </c>
      <c r="F83" s="76">
        <f t="shared" si="17"/>
        <v>-1160668.1351424307</v>
      </c>
      <c r="G83" s="76">
        <f t="shared" si="17"/>
        <v>33988</v>
      </c>
      <c r="H83" s="76">
        <f t="shared" si="17"/>
        <v>4292</v>
      </c>
      <c r="I83" s="76">
        <f t="shared" si="17"/>
        <v>-11962</v>
      </c>
      <c r="J83" s="76">
        <f t="shared" si="17"/>
        <v>-1134350.1351424307</v>
      </c>
    </row>
    <row r="84" spans="2:10" x14ac:dyDescent="0.25">
      <c r="C84" s="70"/>
      <c r="D84" s="70"/>
      <c r="E84" s="70"/>
      <c r="F84" s="70"/>
      <c r="G84" s="70"/>
      <c r="H84" s="70"/>
      <c r="I84" s="70"/>
      <c r="J84" s="70"/>
    </row>
    <row r="85" spans="2:10" x14ac:dyDescent="0.25">
      <c r="B85" s="20" t="s">
        <v>262</v>
      </c>
      <c r="C85" s="76">
        <f>SUM(C82:C84)</f>
        <v>-18086693.630727503</v>
      </c>
      <c r="D85" s="76">
        <f t="shared" ref="D85:J85" si="18">SUM(D82:D84)</f>
        <v>-9421357.3945765011</v>
      </c>
      <c r="E85" s="76">
        <f t="shared" ref="E85:F85" si="19">SUM(E82:E84)</f>
        <v>-146088.17143420788</v>
      </c>
      <c r="F85" s="76">
        <f t="shared" si="19"/>
        <v>-9567445.5660107043</v>
      </c>
      <c r="G85" s="76">
        <f t="shared" si="18"/>
        <v>198259</v>
      </c>
      <c r="H85" s="76">
        <f t="shared" ref="H85" si="20">SUM(H82:H84)</f>
        <v>25038</v>
      </c>
      <c r="I85" s="76">
        <f t="shared" si="18"/>
        <v>-69773</v>
      </c>
      <c r="J85" s="76">
        <f t="shared" si="18"/>
        <v>-9413921.5660107043</v>
      </c>
    </row>
  </sheetData>
  <pageMargins left="0.7" right="0.7" top="0.75" bottom="0.75" header="0.3" footer="0.3"/>
  <pageSetup scale="46" orientation="portrait" horizontalDpi="4294967293" verticalDpi="0" r:id="rId1"/>
  <headerFoot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workbookViewId="0">
      <pane xSplit="2" ySplit="7" topLeftCell="N15" activePane="bottomRight" state="frozen"/>
      <selection activeCell="D3" sqref="D3:H3"/>
      <selection pane="topRight" activeCell="D3" sqref="D3:H3"/>
      <selection pane="bottomLeft" activeCell="D3" sqref="D3:H3"/>
      <selection pane="bottomRight" activeCell="P32" sqref="P32"/>
    </sheetView>
  </sheetViews>
  <sheetFormatPr defaultColWidth="9.140625" defaultRowHeight="12.75" x14ac:dyDescent="0.2"/>
  <cols>
    <col min="1" max="1" width="22.7109375" style="56" customWidth="1"/>
    <col min="2" max="2" width="37.85546875" style="56" customWidth="1"/>
    <col min="3" max="3" width="19" style="56" customWidth="1"/>
    <col min="4" max="4" width="13.28515625" style="56" customWidth="1"/>
    <col min="5" max="5" width="18.7109375" style="56" customWidth="1"/>
    <col min="6" max="6" width="9.140625" style="56" customWidth="1"/>
    <col min="7" max="7" width="12.42578125" style="56" customWidth="1"/>
    <col min="8" max="8" width="16" style="56" customWidth="1"/>
    <col min="9" max="9" width="16.5703125" style="56" customWidth="1"/>
    <col min="10" max="10" width="10.5703125" style="56" customWidth="1"/>
    <col min="11" max="11" width="19.42578125" style="56" customWidth="1"/>
    <col min="12" max="12" width="18.28515625" style="56" customWidth="1"/>
    <col min="13" max="13" width="27" style="56" customWidth="1"/>
    <col min="14" max="14" width="21.85546875" style="56" customWidth="1"/>
    <col min="15" max="15" width="30.5703125" style="56" customWidth="1"/>
    <col min="16" max="16" width="5.140625" style="56" customWidth="1"/>
    <col min="17" max="17" width="19.28515625" style="56" customWidth="1"/>
    <col min="18" max="18" width="5.42578125" style="56" customWidth="1"/>
    <col min="19" max="19" width="14.28515625" style="56" customWidth="1"/>
    <col min="20" max="20" width="19.5703125" style="56" customWidth="1"/>
    <col min="21" max="21" width="12.5703125" style="56" customWidth="1"/>
    <col min="22" max="22" width="16.28515625" style="56" customWidth="1"/>
    <col min="23" max="23" width="9.140625" style="56"/>
    <col min="24" max="24" width="11.5703125" style="56" bestFit="1" customWidth="1"/>
    <col min="25" max="25" width="12.5703125" style="56" bestFit="1" customWidth="1"/>
    <col min="26" max="16384" width="9.140625" style="56"/>
  </cols>
  <sheetData>
    <row r="1" spans="1:25" ht="12.75" customHeight="1" x14ac:dyDescent="0.25">
      <c r="A1" s="317" t="s">
        <v>1083</v>
      </c>
      <c r="B1" s="318"/>
      <c r="C1" s="318"/>
      <c r="D1" s="318"/>
      <c r="E1" s="318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5" ht="18" customHeight="1" x14ac:dyDescent="0.25">
      <c r="A2" s="319" t="s">
        <v>306</v>
      </c>
      <c r="B2" s="318"/>
      <c r="C2" s="318"/>
      <c r="D2" s="318"/>
      <c r="E2" s="318"/>
      <c r="F2" s="86" t="s">
        <v>22</v>
      </c>
      <c r="G2" s="86" t="s">
        <v>22</v>
      </c>
      <c r="H2" s="86" t="s">
        <v>22</v>
      </c>
      <c r="I2" s="86" t="s">
        <v>22</v>
      </c>
      <c r="J2" s="86" t="s">
        <v>22</v>
      </c>
      <c r="K2" s="86" t="s">
        <v>22</v>
      </c>
      <c r="L2" s="86" t="s">
        <v>22</v>
      </c>
      <c r="M2" s="86" t="s">
        <v>22</v>
      </c>
      <c r="N2" s="86" t="s">
        <v>22</v>
      </c>
      <c r="O2" s="86" t="s">
        <v>22</v>
      </c>
      <c r="P2" s="86" t="s">
        <v>22</v>
      </c>
      <c r="Q2" s="86" t="s">
        <v>22</v>
      </c>
      <c r="R2" s="86" t="s">
        <v>22</v>
      </c>
      <c r="S2" s="86" t="s">
        <v>22</v>
      </c>
      <c r="T2" s="86" t="s">
        <v>22</v>
      </c>
      <c r="U2" s="86" t="s">
        <v>22</v>
      </c>
      <c r="V2" s="86" t="s">
        <v>22</v>
      </c>
    </row>
    <row r="3" spans="1:25" ht="15" customHeight="1" x14ac:dyDescent="0.25">
      <c r="A3" s="320" t="s">
        <v>305</v>
      </c>
      <c r="B3" s="318"/>
      <c r="C3" s="318"/>
      <c r="D3" s="318"/>
      <c r="E3" s="318"/>
      <c r="F3" s="86" t="s">
        <v>22</v>
      </c>
      <c r="G3" s="86" t="s">
        <v>22</v>
      </c>
      <c r="H3" s="86" t="s">
        <v>22</v>
      </c>
      <c r="I3" s="86" t="s">
        <v>22</v>
      </c>
      <c r="J3" s="86" t="s">
        <v>22</v>
      </c>
      <c r="K3" s="86" t="s">
        <v>22</v>
      </c>
      <c r="L3" s="86" t="s">
        <v>22</v>
      </c>
      <c r="M3" s="86" t="s">
        <v>22</v>
      </c>
      <c r="N3" s="86" t="s">
        <v>22</v>
      </c>
      <c r="O3" s="86" t="s">
        <v>22</v>
      </c>
      <c r="P3" s="86" t="s">
        <v>22</v>
      </c>
      <c r="Q3" s="86" t="s">
        <v>22</v>
      </c>
      <c r="R3" s="86" t="s">
        <v>22</v>
      </c>
      <c r="S3" s="86" t="s">
        <v>22</v>
      </c>
      <c r="T3" s="86" t="s">
        <v>22</v>
      </c>
      <c r="U3" s="86" t="s">
        <v>22</v>
      </c>
      <c r="V3" s="86" t="s">
        <v>22</v>
      </c>
    </row>
    <row r="4" spans="1:25" ht="15" customHeight="1" x14ac:dyDescent="0.25">
      <c r="A4" s="320" t="s">
        <v>1084</v>
      </c>
      <c r="B4" s="318"/>
      <c r="C4" s="318"/>
      <c r="D4" s="318"/>
      <c r="E4" s="318"/>
      <c r="F4" s="86" t="s">
        <v>22</v>
      </c>
      <c r="G4" s="86" t="s">
        <v>22</v>
      </c>
      <c r="H4" s="86" t="s">
        <v>22</v>
      </c>
      <c r="I4" s="86" t="s">
        <v>22</v>
      </c>
      <c r="J4" s="86" t="s">
        <v>22</v>
      </c>
      <c r="K4" s="86" t="s">
        <v>22</v>
      </c>
      <c r="L4" s="86" t="s">
        <v>22</v>
      </c>
      <c r="M4" s="86" t="s">
        <v>22</v>
      </c>
      <c r="N4" s="86" t="s">
        <v>22</v>
      </c>
      <c r="O4" s="86" t="s">
        <v>22</v>
      </c>
      <c r="P4" s="86" t="s">
        <v>22</v>
      </c>
      <c r="Q4" s="86" t="s">
        <v>22</v>
      </c>
      <c r="R4" s="86" t="s">
        <v>22</v>
      </c>
      <c r="S4" s="86" t="s">
        <v>22</v>
      </c>
      <c r="T4" s="86" t="s">
        <v>22</v>
      </c>
      <c r="U4" s="86" t="s">
        <v>22</v>
      </c>
      <c r="V4" s="86" t="s">
        <v>22</v>
      </c>
    </row>
    <row r="5" spans="1:25" ht="12.75" customHeight="1" x14ac:dyDescent="0.25">
      <c r="A5" s="320" t="s">
        <v>22</v>
      </c>
      <c r="B5" s="318"/>
      <c r="C5" s="318"/>
      <c r="D5" s="318"/>
      <c r="E5" s="318"/>
      <c r="F5" s="86" t="s">
        <v>22</v>
      </c>
      <c r="G5" s="86" t="s">
        <v>22</v>
      </c>
      <c r="H5" s="86" t="s">
        <v>22</v>
      </c>
      <c r="I5" s="86" t="s">
        <v>22</v>
      </c>
      <c r="J5" s="86" t="s">
        <v>22</v>
      </c>
      <c r="K5" s="86" t="s">
        <v>22</v>
      </c>
      <c r="L5" s="86" t="s">
        <v>22</v>
      </c>
      <c r="M5" s="86" t="s">
        <v>22</v>
      </c>
      <c r="N5" s="86" t="s">
        <v>22</v>
      </c>
      <c r="O5" s="86" t="s">
        <v>22</v>
      </c>
      <c r="P5" s="86" t="s">
        <v>22</v>
      </c>
      <c r="Q5" s="86" t="s">
        <v>22</v>
      </c>
      <c r="R5" s="86" t="s">
        <v>22</v>
      </c>
      <c r="S5" s="86" t="s">
        <v>22</v>
      </c>
      <c r="T5" s="86" t="s">
        <v>22</v>
      </c>
      <c r="U5" s="86" t="s">
        <v>22</v>
      </c>
      <c r="V5" s="86" t="s">
        <v>22</v>
      </c>
    </row>
    <row r="6" spans="1:25" ht="12.75" customHeight="1" x14ac:dyDescent="0.25">
      <c r="A6" s="86" t="s">
        <v>22</v>
      </c>
      <c r="B6" s="86" t="s">
        <v>22</v>
      </c>
      <c r="C6" s="86" t="s">
        <v>22</v>
      </c>
      <c r="D6" s="86" t="s">
        <v>22</v>
      </c>
      <c r="E6" s="86" t="s">
        <v>22</v>
      </c>
      <c r="F6" s="86" t="s">
        <v>22</v>
      </c>
      <c r="G6" s="86" t="s">
        <v>22</v>
      </c>
      <c r="H6" s="86" t="s">
        <v>22</v>
      </c>
      <c r="I6" s="86" t="s">
        <v>22</v>
      </c>
      <c r="J6" s="86" t="s">
        <v>22</v>
      </c>
      <c r="K6" s="86" t="s">
        <v>22</v>
      </c>
      <c r="L6" s="86" t="s">
        <v>22</v>
      </c>
      <c r="M6" s="86" t="s">
        <v>22</v>
      </c>
      <c r="N6" s="86" t="s">
        <v>22</v>
      </c>
      <c r="O6" s="86" t="s">
        <v>22</v>
      </c>
      <c r="P6" s="86" t="s">
        <v>22</v>
      </c>
      <c r="Q6" s="86" t="s">
        <v>22</v>
      </c>
      <c r="R6" s="86" t="s">
        <v>22</v>
      </c>
      <c r="S6" s="86" t="s">
        <v>22</v>
      </c>
      <c r="T6" s="86" t="s">
        <v>22</v>
      </c>
      <c r="U6" s="86" t="s">
        <v>22</v>
      </c>
      <c r="V6" s="86" t="s">
        <v>22</v>
      </c>
    </row>
    <row r="7" spans="1:25" ht="51.75" customHeight="1" x14ac:dyDescent="0.2">
      <c r="A7" s="12" t="s">
        <v>303</v>
      </c>
      <c r="B7" s="12" t="s">
        <v>302</v>
      </c>
      <c r="C7" s="12" t="s">
        <v>301</v>
      </c>
      <c r="D7" s="12" t="s">
        <v>300</v>
      </c>
      <c r="E7" s="12" t="s">
        <v>299</v>
      </c>
      <c r="F7" s="12" t="s">
        <v>298</v>
      </c>
      <c r="G7" s="12" t="s">
        <v>297</v>
      </c>
      <c r="H7" s="12" t="s">
        <v>296</v>
      </c>
      <c r="I7" s="12" t="s">
        <v>321</v>
      </c>
      <c r="J7" s="12" t="s">
        <v>310</v>
      </c>
      <c r="K7" s="12" t="s">
        <v>311</v>
      </c>
      <c r="L7" s="12" t="s">
        <v>312</v>
      </c>
      <c r="M7" s="12" t="s">
        <v>313</v>
      </c>
      <c r="N7" s="12" t="s">
        <v>314</v>
      </c>
      <c r="O7" s="12" t="s">
        <v>315</v>
      </c>
      <c r="P7" s="12" t="s">
        <v>295</v>
      </c>
      <c r="Q7" s="12" t="s">
        <v>294</v>
      </c>
      <c r="R7" s="12" t="s">
        <v>293</v>
      </c>
      <c r="S7" s="12" t="s">
        <v>292</v>
      </c>
      <c r="T7" s="12" t="s">
        <v>291</v>
      </c>
      <c r="U7" s="12" t="s">
        <v>290</v>
      </c>
      <c r="V7" s="12" t="s">
        <v>289</v>
      </c>
      <c r="X7" s="12" t="s">
        <v>1082</v>
      </c>
    </row>
    <row r="8" spans="1:25" ht="12.75" customHeight="1" x14ac:dyDescent="0.25">
      <c r="A8" s="86" t="s">
        <v>27</v>
      </c>
      <c r="B8" s="86" t="s">
        <v>288</v>
      </c>
      <c r="C8" s="32">
        <v>18160</v>
      </c>
      <c r="D8" s="32">
        <v>0</v>
      </c>
      <c r="E8" s="32">
        <v>0</v>
      </c>
      <c r="F8" s="32">
        <v>0</v>
      </c>
      <c r="G8" s="32">
        <v>18160</v>
      </c>
      <c r="H8" s="32">
        <v>0</v>
      </c>
      <c r="I8" s="32">
        <v>0</v>
      </c>
      <c r="J8" s="32">
        <v>0</v>
      </c>
      <c r="K8" s="32">
        <v>0</v>
      </c>
      <c r="L8" s="32">
        <v>-6228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11932</v>
      </c>
      <c r="X8" s="33">
        <f>V8-J8-L8-N8</f>
        <v>18160</v>
      </c>
      <c r="Y8" s="33">
        <f>+VLOOKUP(A8,'CF ADIT Before-After'!$D$10:$F$43,3,0)</f>
        <v>18160</v>
      </c>
    </row>
    <row r="9" spans="1:25" ht="12.75" customHeight="1" x14ac:dyDescent="0.25">
      <c r="A9" s="86" t="s">
        <v>57</v>
      </c>
      <c r="B9" s="86" t="s">
        <v>419</v>
      </c>
      <c r="C9" s="32">
        <v>315626</v>
      </c>
      <c r="D9" s="32">
        <v>0</v>
      </c>
      <c r="E9" s="32">
        <v>70</v>
      </c>
      <c r="F9" s="32">
        <v>0</v>
      </c>
      <c r="G9" s="32">
        <v>315696</v>
      </c>
      <c r="H9" s="32">
        <v>-27608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-98805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189283</v>
      </c>
      <c r="X9" s="33">
        <f t="shared" ref="X9:X37" si="0">V9-J9-L9-N9</f>
        <v>288088</v>
      </c>
      <c r="Y9" s="33">
        <f>+VLOOKUP(A9,'CF ADIT Before-After'!$D$10:$F$43,3,0)</f>
        <v>288088</v>
      </c>
    </row>
    <row r="10" spans="1:25" ht="12.75" customHeight="1" x14ac:dyDescent="0.25">
      <c r="A10" s="86" t="s">
        <v>420</v>
      </c>
      <c r="B10" s="86" t="s">
        <v>421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X10" s="33">
        <f t="shared" si="0"/>
        <v>0</v>
      </c>
      <c r="Y10" s="33">
        <f>+VLOOKUP(A10,'CF ADIT Before-After'!$D$10:$F$43,3,0)</f>
        <v>0</v>
      </c>
    </row>
    <row r="11" spans="1:25" ht="12.75" customHeight="1" x14ac:dyDescent="0.25">
      <c r="A11" s="86" t="s">
        <v>63</v>
      </c>
      <c r="B11" s="86" t="s">
        <v>287</v>
      </c>
      <c r="C11" s="32">
        <v>24347</v>
      </c>
      <c r="D11" s="32">
        <v>0</v>
      </c>
      <c r="E11" s="32">
        <v>0</v>
      </c>
      <c r="F11" s="32">
        <v>0</v>
      </c>
      <c r="G11" s="32">
        <v>24347</v>
      </c>
      <c r="H11" s="32">
        <v>-5996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-6294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12056</v>
      </c>
      <c r="X11" s="33">
        <f t="shared" si="0"/>
        <v>18350</v>
      </c>
      <c r="Y11" s="33">
        <f>+VLOOKUP(A11,'CF ADIT Before-After'!$D$10:$F$43,3,0)</f>
        <v>18350</v>
      </c>
    </row>
    <row r="12" spans="1:25" ht="12.75" customHeight="1" x14ac:dyDescent="0.25">
      <c r="A12" s="86" t="s">
        <v>286</v>
      </c>
      <c r="B12" s="86" t="s">
        <v>285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X12" s="33">
        <f t="shared" si="0"/>
        <v>0</v>
      </c>
      <c r="Y12" s="33">
        <f>+VLOOKUP(A12,'CF ADIT Before-After'!$D$10:$F$43,3,0)</f>
        <v>0</v>
      </c>
    </row>
    <row r="13" spans="1:25" ht="12.75" customHeight="1" x14ac:dyDescent="0.25">
      <c r="A13" s="86" t="s">
        <v>357</v>
      </c>
      <c r="B13" s="86" t="s">
        <v>422</v>
      </c>
      <c r="C13" s="32">
        <v>-62885</v>
      </c>
      <c r="D13" s="32">
        <v>0</v>
      </c>
      <c r="E13" s="32">
        <v>0</v>
      </c>
      <c r="F13" s="32">
        <v>-25</v>
      </c>
      <c r="G13" s="32">
        <v>-62910</v>
      </c>
      <c r="H13" s="32">
        <v>148951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-29509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56532</v>
      </c>
      <c r="X13" s="33">
        <f t="shared" si="0"/>
        <v>86041</v>
      </c>
      <c r="Y13" s="33">
        <f>+VLOOKUP(A13,'CF ADIT Before-After'!$D$10:$F$43,3,0)</f>
        <v>86041</v>
      </c>
    </row>
    <row r="14" spans="1:25" ht="12.75" customHeight="1" x14ac:dyDescent="0.25">
      <c r="A14" s="86" t="s">
        <v>284</v>
      </c>
      <c r="B14" s="86" t="s">
        <v>283</v>
      </c>
      <c r="C14" s="32">
        <v>-16873855</v>
      </c>
      <c r="D14" s="32">
        <v>0</v>
      </c>
      <c r="E14" s="32">
        <v>0</v>
      </c>
      <c r="F14" s="32">
        <v>3061</v>
      </c>
      <c r="G14" s="32">
        <v>-16870794</v>
      </c>
      <c r="H14" s="32">
        <v>-1668054</v>
      </c>
      <c r="I14" s="32">
        <v>0</v>
      </c>
      <c r="J14" s="32">
        <v>6367953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-28331</v>
      </c>
      <c r="U14" s="32">
        <v>0</v>
      </c>
      <c r="V14" s="32">
        <v>-12199226</v>
      </c>
      <c r="X14" s="33">
        <f t="shared" si="0"/>
        <v>-18567179</v>
      </c>
      <c r="Y14" s="33">
        <f>+VLOOKUP(A14,'CF ADIT Before-After'!$D$10:$F$43,3,0)</f>
        <v>-18567180</v>
      </c>
    </row>
    <row r="15" spans="1:25" ht="12.75" customHeight="1" x14ac:dyDescent="0.25">
      <c r="A15" s="86" t="s">
        <v>282</v>
      </c>
      <c r="B15" s="86" t="s">
        <v>281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93618</v>
      </c>
      <c r="I15" s="32">
        <v>0</v>
      </c>
      <c r="J15" s="32">
        <v>-32108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61510</v>
      </c>
      <c r="X15" s="33">
        <f t="shared" si="0"/>
        <v>93618</v>
      </c>
      <c r="Y15" s="33">
        <f>+VLOOKUP(A15,'CF ADIT Before-After'!$D$10:$F$43,3,0)</f>
        <v>93618</v>
      </c>
    </row>
    <row r="16" spans="1:25" ht="12.75" customHeight="1" x14ac:dyDescent="0.25">
      <c r="A16" s="86" t="s">
        <v>280</v>
      </c>
      <c r="B16" s="86" t="s">
        <v>252</v>
      </c>
      <c r="C16" s="32">
        <v>-305806</v>
      </c>
      <c r="D16" s="32">
        <v>0</v>
      </c>
      <c r="E16" s="32">
        <v>0</v>
      </c>
      <c r="F16" s="32">
        <v>0</v>
      </c>
      <c r="G16" s="32">
        <v>-305806</v>
      </c>
      <c r="H16" s="32">
        <v>-156606</v>
      </c>
      <c r="I16" s="32">
        <v>0</v>
      </c>
      <c r="J16" s="32">
        <v>158593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-303819</v>
      </c>
      <c r="X16" s="33">
        <f t="shared" si="0"/>
        <v>-462412</v>
      </c>
      <c r="Y16" s="33">
        <f>+VLOOKUP(A16,'CF ADIT Before-After'!$D$10:$F$43,3,0)</f>
        <v>-462412</v>
      </c>
    </row>
    <row r="17" spans="1:25" ht="12.75" customHeight="1" x14ac:dyDescent="0.25">
      <c r="A17" s="86" t="s">
        <v>279</v>
      </c>
      <c r="B17" s="86" t="s">
        <v>278</v>
      </c>
      <c r="C17" s="32">
        <v>-30397</v>
      </c>
      <c r="D17" s="32">
        <v>0</v>
      </c>
      <c r="E17" s="32">
        <v>0</v>
      </c>
      <c r="F17" s="32">
        <v>0</v>
      </c>
      <c r="G17" s="32">
        <v>-30397</v>
      </c>
      <c r="H17" s="32">
        <v>-3093</v>
      </c>
      <c r="I17" s="32">
        <v>0</v>
      </c>
      <c r="J17" s="32">
        <v>11486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-22005</v>
      </c>
      <c r="X17" s="33">
        <f t="shared" si="0"/>
        <v>-33491</v>
      </c>
      <c r="Y17" s="33">
        <f>+VLOOKUP(A17,'CF ADIT Before-After'!$D$10:$F$43,3,0)</f>
        <v>-33491</v>
      </c>
    </row>
    <row r="18" spans="1:25" ht="12.75" customHeight="1" x14ac:dyDescent="0.25">
      <c r="A18" s="86" t="s">
        <v>277</v>
      </c>
      <c r="B18" s="86" t="s">
        <v>276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X18" s="33">
        <f t="shared" si="0"/>
        <v>0</v>
      </c>
      <c r="Y18" s="33">
        <f>+VLOOKUP(A18,'CF ADIT Before-After'!$D$10:$F$43,3,0)</f>
        <v>0</v>
      </c>
    </row>
    <row r="19" spans="1:25" ht="12.75" customHeight="1" x14ac:dyDescent="0.25">
      <c r="A19" s="86" t="s">
        <v>1085</v>
      </c>
      <c r="B19" s="86" t="s">
        <v>1086</v>
      </c>
      <c r="C19" s="32">
        <v>-12681</v>
      </c>
      <c r="D19" s="32">
        <v>0</v>
      </c>
      <c r="E19" s="32">
        <v>0</v>
      </c>
      <c r="F19" s="32">
        <v>0</v>
      </c>
      <c r="G19" s="32">
        <v>-12681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4349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-8332</v>
      </c>
      <c r="X19" s="33">
        <f t="shared" si="0"/>
        <v>-12681</v>
      </c>
      <c r="Y19" s="33">
        <f>+VLOOKUP(A19,'CF ADIT Before-After'!$D$10:$F$43,3,0)</f>
        <v>-12681</v>
      </c>
    </row>
    <row r="20" spans="1:25" ht="12.75" customHeight="1" x14ac:dyDescent="0.25">
      <c r="A20" s="86" t="s">
        <v>1087</v>
      </c>
      <c r="B20" s="86" t="s">
        <v>1088</v>
      </c>
      <c r="C20" s="32">
        <v>76175</v>
      </c>
      <c r="D20" s="32">
        <v>0</v>
      </c>
      <c r="E20" s="32">
        <v>0</v>
      </c>
      <c r="F20" s="32">
        <v>0</v>
      </c>
      <c r="G20" s="32">
        <v>76175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-26126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50049</v>
      </c>
      <c r="X20" s="33">
        <f t="shared" si="0"/>
        <v>76175</v>
      </c>
      <c r="Y20" s="33">
        <f>+VLOOKUP(A20,'CF ADIT Before-After'!$D$10:$F$43,3,0)</f>
        <v>76175</v>
      </c>
    </row>
    <row r="21" spans="1:25" ht="12.75" customHeight="1" x14ac:dyDescent="0.25">
      <c r="A21" s="86" t="s">
        <v>79</v>
      </c>
      <c r="B21" s="86" t="s">
        <v>469</v>
      </c>
      <c r="C21" s="32">
        <v>108031</v>
      </c>
      <c r="D21" s="32">
        <v>0</v>
      </c>
      <c r="E21" s="32">
        <v>0</v>
      </c>
      <c r="F21" s="32">
        <v>0</v>
      </c>
      <c r="G21" s="32">
        <v>108031</v>
      </c>
      <c r="H21" s="32">
        <v>-32035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-26064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49932</v>
      </c>
      <c r="X21" s="33">
        <f t="shared" si="0"/>
        <v>75996</v>
      </c>
      <c r="Y21" s="33">
        <f>+VLOOKUP(A21,'CF ADIT Before-After'!$D$10:$F$43,3,0)</f>
        <v>75996</v>
      </c>
    </row>
    <row r="22" spans="1:25" ht="12.75" customHeight="1" x14ac:dyDescent="0.25">
      <c r="A22" s="86" t="s">
        <v>501</v>
      </c>
      <c r="B22" s="86" t="s">
        <v>1089</v>
      </c>
      <c r="C22" s="32">
        <v>23584</v>
      </c>
      <c r="D22" s="32">
        <v>0</v>
      </c>
      <c r="E22" s="32">
        <v>0</v>
      </c>
      <c r="F22" s="32">
        <v>0</v>
      </c>
      <c r="G22" s="32">
        <v>23584</v>
      </c>
      <c r="H22" s="32">
        <v>218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-8163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15639</v>
      </c>
      <c r="X22" s="33">
        <f t="shared" si="0"/>
        <v>23802</v>
      </c>
      <c r="Y22" s="33">
        <f>+VLOOKUP(A22,'CF ADIT Before-After'!$D$10:$F$43,3,0)</f>
        <v>23802</v>
      </c>
    </row>
    <row r="23" spans="1:25" ht="12.75" customHeight="1" x14ac:dyDescent="0.25">
      <c r="A23" s="86" t="s">
        <v>462</v>
      </c>
      <c r="B23" s="86" t="s">
        <v>470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X23" s="33">
        <f t="shared" si="0"/>
        <v>0</v>
      </c>
      <c r="Y23" s="33">
        <f>+VLOOKUP(A23,'CF ADIT Before-After'!$D$10:$F$43,3,0)</f>
        <v>0</v>
      </c>
    </row>
    <row r="24" spans="1:25" ht="12.75" customHeight="1" x14ac:dyDescent="0.25">
      <c r="A24" s="86" t="s">
        <v>111</v>
      </c>
      <c r="B24" s="86" t="s">
        <v>275</v>
      </c>
      <c r="C24" s="32">
        <v>-43104</v>
      </c>
      <c r="D24" s="32">
        <v>0</v>
      </c>
      <c r="E24" s="32">
        <v>0</v>
      </c>
      <c r="F24" s="32">
        <v>0</v>
      </c>
      <c r="G24" s="32">
        <v>-43104</v>
      </c>
      <c r="H24" s="32">
        <v>-198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14851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-28451</v>
      </c>
      <c r="X24" s="33">
        <f t="shared" si="0"/>
        <v>-43302</v>
      </c>
      <c r="Y24" s="33">
        <f>+VLOOKUP(A24,'CF ADIT Before-After'!$D$10:$F$43,3,0)</f>
        <v>-43302</v>
      </c>
    </row>
    <row r="25" spans="1:25" ht="12.75" customHeight="1" x14ac:dyDescent="0.25">
      <c r="A25" s="86" t="s">
        <v>165</v>
      </c>
      <c r="B25" s="86" t="s">
        <v>423</v>
      </c>
      <c r="C25" s="32">
        <v>3904</v>
      </c>
      <c r="D25" s="32">
        <v>0</v>
      </c>
      <c r="E25" s="32">
        <v>0</v>
      </c>
      <c r="F25" s="32">
        <v>-3903</v>
      </c>
      <c r="G25" s="32">
        <v>1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X25" s="33">
        <f t="shared" si="0"/>
        <v>1</v>
      </c>
      <c r="Y25" s="33">
        <f>+VLOOKUP(A25,'CF ADIT Before-After'!$D$10:$F$43,3,0)</f>
        <v>1</v>
      </c>
    </row>
    <row r="26" spans="1:25" ht="12.75" customHeight="1" x14ac:dyDescent="0.25">
      <c r="A26" s="86" t="s">
        <v>58</v>
      </c>
      <c r="B26" s="86" t="s">
        <v>1090</v>
      </c>
      <c r="C26" s="32">
        <v>102635</v>
      </c>
      <c r="D26" s="32">
        <v>0</v>
      </c>
      <c r="E26" s="32">
        <v>0</v>
      </c>
      <c r="F26" s="32">
        <v>0</v>
      </c>
      <c r="G26" s="32">
        <v>102635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-35201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67434</v>
      </c>
      <c r="X26" s="33">
        <f t="shared" si="0"/>
        <v>102635</v>
      </c>
      <c r="Y26" s="33">
        <f>+VLOOKUP(A26,'CF ADIT Before-After'!$D$10:$F$43,3,0)</f>
        <v>102635</v>
      </c>
    </row>
    <row r="27" spans="1:25" ht="12.75" customHeight="1" x14ac:dyDescent="0.25">
      <c r="A27" s="86" t="s">
        <v>59</v>
      </c>
      <c r="B27" s="86" t="s">
        <v>274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X27" s="33">
        <f t="shared" si="0"/>
        <v>0</v>
      </c>
      <c r="Y27" s="33">
        <f>+VLOOKUP(A27,'CF ADIT Before-After'!$D$10:$F$43,3,0)</f>
        <v>0</v>
      </c>
    </row>
    <row r="28" spans="1:25" ht="12.75" customHeight="1" x14ac:dyDescent="0.25">
      <c r="A28" s="86" t="s">
        <v>214</v>
      </c>
      <c r="B28" s="86" t="s">
        <v>273</v>
      </c>
      <c r="C28" s="32">
        <v>137237</v>
      </c>
      <c r="D28" s="32">
        <v>0</v>
      </c>
      <c r="E28" s="32">
        <v>0</v>
      </c>
      <c r="F28" s="32">
        <v>0</v>
      </c>
      <c r="G28" s="32">
        <v>137237</v>
      </c>
      <c r="H28" s="32">
        <v>9666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-50383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0</v>
      </c>
      <c r="V28" s="32">
        <v>96521</v>
      </c>
      <c r="X28" s="33">
        <f t="shared" si="0"/>
        <v>146904</v>
      </c>
      <c r="Y28" s="33">
        <f>+VLOOKUP(A28,'CF ADIT Before-After'!$D$10:$F$43,3,0)</f>
        <v>146904</v>
      </c>
    </row>
    <row r="29" spans="1:25" ht="12.75" customHeight="1" x14ac:dyDescent="0.25">
      <c r="A29" s="86" t="s">
        <v>191</v>
      </c>
      <c r="B29" s="86" t="s">
        <v>272</v>
      </c>
      <c r="C29" s="32">
        <v>3</v>
      </c>
      <c r="D29" s="32">
        <v>0</v>
      </c>
      <c r="E29" s="32">
        <v>0</v>
      </c>
      <c r="F29" s="32">
        <v>0</v>
      </c>
      <c r="G29" s="32">
        <v>3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-1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2</v>
      </c>
      <c r="X29" s="33">
        <f t="shared" si="0"/>
        <v>3</v>
      </c>
      <c r="Y29" s="33">
        <f>+VLOOKUP(A29,'CF ADIT Before-After'!$D$10:$F$43,3,0)</f>
        <v>3</v>
      </c>
    </row>
    <row r="30" spans="1:25" ht="12.75" customHeight="1" x14ac:dyDescent="0.25">
      <c r="A30" s="86" t="s">
        <v>271</v>
      </c>
      <c r="B30" s="86" t="s">
        <v>270</v>
      </c>
      <c r="C30" s="32">
        <v>36065</v>
      </c>
      <c r="D30" s="32">
        <v>0</v>
      </c>
      <c r="E30" s="32">
        <v>0</v>
      </c>
      <c r="F30" s="32">
        <v>0</v>
      </c>
      <c r="G30" s="32">
        <v>36065</v>
      </c>
      <c r="H30" s="32">
        <v>-2444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-11531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22090</v>
      </c>
      <c r="X30" s="33">
        <f t="shared" si="0"/>
        <v>33621</v>
      </c>
      <c r="Y30" s="33">
        <f>+VLOOKUP(A30,'CF ADIT Before-After'!$D$10:$F$43,3,0)</f>
        <v>33621</v>
      </c>
    </row>
    <row r="31" spans="1:25" ht="12.75" customHeight="1" x14ac:dyDescent="0.25">
      <c r="A31" s="86" t="s">
        <v>203</v>
      </c>
      <c r="B31" s="86" t="s">
        <v>269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X31" s="33">
        <f t="shared" si="0"/>
        <v>0</v>
      </c>
      <c r="Y31" s="33">
        <f>+VLOOKUP(A31,'CF ADIT Before-After'!$D$10:$F$43,3,0)</f>
        <v>0</v>
      </c>
    </row>
    <row r="32" spans="1:25" ht="12.75" customHeight="1" x14ac:dyDescent="0.25">
      <c r="A32" s="86" t="s">
        <v>200</v>
      </c>
      <c r="B32" s="86" t="s">
        <v>268</v>
      </c>
      <c r="C32" s="32">
        <v>-380475</v>
      </c>
      <c r="D32" s="32">
        <v>0</v>
      </c>
      <c r="E32" s="32">
        <v>121087</v>
      </c>
      <c r="F32" s="32">
        <v>0</v>
      </c>
      <c r="G32" s="32">
        <v>-259388</v>
      </c>
      <c r="H32" s="32">
        <v>21262</v>
      </c>
      <c r="I32" s="32">
        <v>0</v>
      </c>
      <c r="J32" s="32">
        <v>0</v>
      </c>
      <c r="K32" s="32">
        <v>0</v>
      </c>
      <c r="L32" s="32">
        <v>66912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-171214</v>
      </c>
      <c r="X32" s="33">
        <f t="shared" si="0"/>
        <v>-238126</v>
      </c>
      <c r="Y32" s="33">
        <f>+VLOOKUP(A32,'CF ADIT Before-After'!$D$10:$F$43,3,0)</f>
        <v>-238126</v>
      </c>
    </row>
    <row r="33" spans="1:25" ht="12.75" customHeight="1" x14ac:dyDescent="0.25">
      <c r="A33" s="86" t="s">
        <v>181</v>
      </c>
      <c r="B33" s="86" t="s">
        <v>267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X33" s="33">
        <f t="shared" si="0"/>
        <v>0</v>
      </c>
      <c r="Y33" s="33">
        <f>+VLOOKUP(A33,'CF ADIT Before-After'!$D$10:$F$43,3,0)</f>
        <v>0</v>
      </c>
    </row>
    <row r="34" spans="1:25" ht="12.75" customHeight="1" x14ac:dyDescent="0.25">
      <c r="A34" s="86" t="s">
        <v>176</v>
      </c>
      <c r="B34" s="86" t="s">
        <v>266</v>
      </c>
      <c r="C34" s="32">
        <v>439694</v>
      </c>
      <c r="D34" s="32">
        <v>0</v>
      </c>
      <c r="E34" s="32">
        <v>0</v>
      </c>
      <c r="F34" s="32">
        <v>0</v>
      </c>
      <c r="G34" s="32">
        <v>439694</v>
      </c>
      <c r="H34" s="32">
        <v>67047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166934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-174484</v>
      </c>
      <c r="U34" s="32">
        <v>0</v>
      </c>
      <c r="V34" s="32">
        <v>499190</v>
      </c>
      <c r="X34" s="33">
        <f t="shared" ref="X34" si="1">V34-J34-L34-N34</f>
        <v>332256</v>
      </c>
      <c r="Y34" s="33">
        <f>+VLOOKUP(A34,'CF ADIT Before-After'!$D$10:$F$43,3,0)</f>
        <v>332256</v>
      </c>
    </row>
    <row r="35" spans="1:25" ht="12.75" customHeight="1" x14ac:dyDescent="0.25">
      <c r="A35" s="86" t="s">
        <v>265</v>
      </c>
      <c r="B35" s="86" t="s">
        <v>264</v>
      </c>
      <c r="C35" s="32">
        <v>-88794</v>
      </c>
      <c r="D35" s="32">
        <v>0</v>
      </c>
      <c r="E35" s="32">
        <v>8866</v>
      </c>
      <c r="F35" s="32">
        <v>0</v>
      </c>
      <c r="G35" s="32">
        <v>-79928</v>
      </c>
      <c r="H35" s="32">
        <v>5555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25508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-48865</v>
      </c>
      <c r="X35" s="33">
        <f t="shared" si="0"/>
        <v>-74373</v>
      </c>
      <c r="Y35" s="33">
        <f>+VLOOKUP(A35,'CF ADIT Before-After'!$D$10:$F$43,3,0)</f>
        <v>-74373</v>
      </c>
    </row>
    <row r="36" spans="1:25" ht="12.75" customHeight="1" x14ac:dyDescent="0.25">
      <c r="A36" s="86" t="s">
        <v>1091</v>
      </c>
      <c r="B36" s="86" t="s">
        <v>1092</v>
      </c>
      <c r="C36" s="32">
        <v>49546</v>
      </c>
      <c r="D36" s="32">
        <v>0</v>
      </c>
      <c r="E36" s="32">
        <v>0</v>
      </c>
      <c r="F36" s="32">
        <v>0</v>
      </c>
      <c r="G36" s="32">
        <v>49546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-16993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32553</v>
      </c>
      <c r="X36" s="33">
        <f t="shared" si="0"/>
        <v>49546</v>
      </c>
      <c r="Y36" s="33">
        <f>+VLOOKUP(A36,'CF ADIT Before-After'!$D$10:$F$43,3,0)</f>
        <v>49546</v>
      </c>
    </row>
    <row r="37" spans="1:25" ht="12.75" customHeight="1" x14ac:dyDescent="0.25">
      <c r="A37" s="86" t="s">
        <v>1093</v>
      </c>
      <c r="B37" s="86" t="s">
        <v>1094</v>
      </c>
      <c r="C37" s="32">
        <v>4</v>
      </c>
      <c r="D37" s="32">
        <v>0</v>
      </c>
      <c r="E37" s="32">
        <v>0</v>
      </c>
      <c r="F37" s="32">
        <v>0</v>
      </c>
      <c r="G37" s="32">
        <v>4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-1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3</v>
      </c>
      <c r="X37" s="33">
        <f t="shared" si="0"/>
        <v>4</v>
      </c>
      <c r="Y37" s="33">
        <f>+VLOOKUP(A37,'CF ADIT Before-After'!$D$10:$F$43,3,0)</f>
        <v>4</v>
      </c>
    </row>
    <row r="38" spans="1:25" ht="12.75" customHeight="1" x14ac:dyDescent="0.25">
      <c r="A38" s="86" t="s">
        <v>225</v>
      </c>
      <c r="B38" s="86" t="s">
        <v>309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2208729</v>
      </c>
      <c r="L38" s="32">
        <v>0</v>
      </c>
      <c r="M38" s="32">
        <v>20602</v>
      </c>
      <c r="N38" s="32">
        <v>0</v>
      </c>
      <c r="O38" s="32">
        <v>-33101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2196230</v>
      </c>
      <c r="X38" s="33"/>
      <c r="Y38" s="33"/>
    </row>
    <row r="39" spans="1:25" ht="12.75" customHeight="1" x14ac:dyDescent="0.25">
      <c r="A39" s="86" t="s">
        <v>263</v>
      </c>
      <c r="B39" s="86" t="s">
        <v>263</v>
      </c>
      <c r="C39" s="32">
        <v>156</v>
      </c>
      <c r="D39" s="32">
        <v>0</v>
      </c>
      <c r="E39" s="32">
        <v>0</v>
      </c>
      <c r="F39" s="32">
        <v>0</v>
      </c>
      <c r="G39" s="32">
        <v>156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34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190</v>
      </c>
      <c r="X39" s="33">
        <f t="shared" ref="X39:X40" si="2">V39-J39-L39-N39</f>
        <v>156</v>
      </c>
      <c r="Y39" s="33">
        <f>+VLOOKUP(A39,'CF ADIT Before-After'!$D$10:$F$43,3,0)</f>
        <v>156</v>
      </c>
    </row>
    <row r="40" spans="1:25" ht="15" x14ac:dyDescent="0.25">
      <c r="A40" s="86" t="s">
        <v>1095</v>
      </c>
      <c r="B40" s="86" t="s">
        <v>1095</v>
      </c>
      <c r="C40" s="32">
        <v>-486</v>
      </c>
      <c r="D40" s="32">
        <v>0</v>
      </c>
      <c r="E40" s="32">
        <v>0</v>
      </c>
      <c r="F40" s="32">
        <v>0</v>
      </c>
      <c r="G40" s="32">
        <v>-486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-105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-591</v>
      </c>
      <c r="X40" s="33">
        <f t="shared" si="2"/>
        <v>-486</v>
      </c>
      <c r="Y40" s="33">
        <f>+VLOOKUP(A40,'CF ADIT Before-After'!$D$10:$F$43,3,0)</f>
        <v>-486</v>
      </c>
    </row>
    <row r="41" spans="1:25" ht="15" x14ac:dyDescent="0.25">
      <c r="A41" s="86" t="s">
        <v>22</v>
      </c>
      <c r="B41" s="86" t="s">
        <v>22</v>
      </c>
      <c r="C41" s="86" t="s">
        <v>22</v>
      </c>
      <c r="D41" s="86" t="s">
        <v>22</v>
      </c>
      <c r="E41" s="86" t="s">
        <v>22</v>
      </c>
      <c r="F41" s="86" t="s">
        <v>22</v>
      </c>
      <c r="G41" s="86" t="s">
        <v>22</v>
      </c>
      <c r="H41" s="86" t="s">
        <v>22</v>
      </c>
      <c r="I41" s="86" t="s">
        <v>22</v>
      </c>
      <c r="J41" s="86" t="s">
        <v>22</v>
      </c>
      <c r="K41" s="86" t="s">
        <v>22</v>
      </c>
      <c r="L41" s="86" t="s">
        <v>22</v>
      </c>
      <c r="M41" s="86" t="s">
        <v>22</v>
      </c>
      <c r="N41" s="86" t="s">
        <v>22</v>
      </c>
      <c r="O41" s="86" t="s">
        <v>22</v>
      </c>
      <c r="P41" s="86" t="s">
        <v>22</v>
      </c>
      <c r="Q41" s="86" t="s">
        <v>22</v>
      </c>
      <c r="R41" s="86" t="s">
        <v>22</v>
      </c>
      <c r="S41" s="86" t="s">
        <v>22</v>
      </c>
      <c r="T41" s="86" t="s">
        <v>22</v>
      </c>
      <c r="U41" s="86" t="s">
        <v>22</v>
      </c>
      <c r="V41" s="86" t="s">
        <v>22</v>
      </c>
      <c r="X41" s="92"/>
      <c r="Y41" s="92"/>
    </row>
    <row r="42" spans="1:25" ht="15.75" thickBot="1" x14ac:dyDescent="0.3">
      <c r="A42" s="11" t="s">
        <v>262</v>
      </c>
      <c r="B42" s="11" t="s">
        <v>22</v>
      </c>
      <c r="C42" s="34">
        <v>-16463317</v>
      </c>
      <c r="D42" s="34">
        <v>0</v>
      </c>
      <c r="E42" s="34">
        <v>130023</v>
      </c>
      <c r="F42" s="34">
        <v>-867</v>
      </c>
      <c r="G42" s="34">
        <v>-16334161</v>
      </c>
      <c r="H42" s="34">
        <v>-1549718</v>
      </c>
      <c r="I42" s="34">
        <v>0</v>
      </c>
      <c r="J42" s="35">
        <v>6505924</v>
      </c>
      <c r="K42" s="35">
        <v>2208729</v>
      </c>
      <c r="L42" s="58">
        <v>60684</v>
      </c>
      <c r="M42" s="58">
        <v>20602</v>
      </c>
      <c r="N42" s="58">
        <v>-97500</v>
      </c>
      <c r="O42" s="58">
        <v>-33101</v>
      </c>
      <c r="P42" s="34">
        <v>0</v>
      </c>
      <c r="Q42" s="34">
        <v>0</v>
      </c>
      <c r="R42" s="34">
        <v>0</v>
      </c>
      <c r="S42" s="34">
        <v>0</v>
      </c>
      <c r="T42" s="34">
        <v>-202814</v>
      </c>
      <c r="U42" s="34">
        <v>0</v>
      </c>
      <c r="V42" s="34">
        <v>-9421356</v>
      </c>
      <c r="X42" s="34">
        <f>SUM(X8:X41)</f>
        <v>-18086694</v>
      </c>
      <c r="Y42" s="34">
        <f>SUM(Y8:Y41)</f>
        <v>-18086695</v>
      </c>
    </row>
    <row r="43" spans="1:25" ht="15.75" thickTop="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X43" s="94"/>
      <c r="Y43" s="93"/>
    </row>
    <row r="44" spans="1:25" ht="15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90" t="s">
        <v>322</v>
      </c>
      <c r="K44" s="86"/>
      <c r="L44" s="91" t="s">
        <v>323</v>
      </c>
      <c r="M44" s="86"/>
      <c r="N44" s="86"/>
      <c r="O44" s="86"/>
      <c r="P44" s="86"/>
      <c r="Q44" s="86"/>
      <c r="R44" s="86"/>
      <c r="S44" s="86"/>
      <c r="T44" s="86"/>
      <c r="U44" s="86"/>
      <c r="V44" s="86"/>
      <c r="X44" s="93"/>
      <c r="Y44" s="93"/>
    </row>
    <row r="45" spans="1:25" ht="15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74">
        <f>SUM(J42:K42)</f>
        <v>8714653</v>
      </c>
      <c r="K45" s="86"/>
      <c r="L45" s="74">
        <f>SUM(L42:O42)</f>
        <v>-49315</v>
      </c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5" ht="15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5" ht="15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9"/>
      <c r="L47" s="89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5" ht="15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</row>
    <row r="49" spans="1:22" ht="15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</row>
    <row r="50" spans="1:22" ht="15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</row>
    <row r="51" spans="1:22" ht="15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 ht="15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</row>
    <row r="53" spans="1:22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</row>
    <row r="54" spans="1:22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</row>
    <row r="55" spans="1:22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1:22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22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32" orientation="landscape" horizontalDpi="300" verticalDpi="300" r:id="rId1"/>
  <headerFooter alignWithMargins="0">
    <oddHeader>&amp;L&amp;"Arial,Bold"&amp;10</oddHeader>
    <oddFooter>&amp;L&amp;"Arial,Bold"&amp;10&amp;R&amp;"Arial,Bold"&amp;10&amp;P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27"/>
  <sheetViews>
    <sheetView workbookViewId="0">
      <selection activeCell="H18" sqref="H18"/>
    </sheetView>
  </sheetViews>
  <sheetFormatPr defaultRowHeight="15" x14ac:dyDescent="0.25"/>
  <cols>
    <col min="1" max="1" width="14.85546875" customWidth="1"/>
    <col min="2" max="2" width="16.28515625" bestFit="1" customWidth="1"/>
    <col min="3" max="3" width="10.85546875" bestFit="1" customWidth="1"/>
    <col min="4" max="4" width="12.42578125" bestFit="1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4" x14ac:dyDescent="0.25">
      <c r="A2" s="8" t="s">
        <v>4</v>
      </c>
      <c r="B2" s="86" t="s">
        <v>381</v>
      </c>
    </row>
    <row r="3" spans="1:4" x14ac:dyDescent="0.25">
      <c r="A3" s="8" t="s">
        <v>0</v>
      </c>
      <c r="B3" s="86" t="s">
        <v>41</v>
      </c>
    </row>
    <row r="5" spans="1:4" x14ac:dyDescent="0.25">
      <c r="A5" s="8" t="s">
        <v>259</v>
      </c>
      <c r="B5" s="8" t="s">
        <v>261</v>
      </c>
    </row>
    <row r="6" spans="1:4" x14ac:dyDescent="0.25">
      <c r="A6" s="8" t="s">
        <v>257</v>
      </c>
      <c r="B6" s="2">
        <v>43100</v>
      </c>
      <c r="C6" s="2">
        <v>43159</v>
      </c>
      <c r="D6" s="2" t="s">
        <v>258</v>
      </c>
    </row>
    <row r="7" spans="1:4" x14ac:dyDescent="0.25">
      <c r="A7" s="10" t="s">
        <v>27</v>
      </c>
      <c r="B7" s="9">
        <v>-6228</v>
      </c>
      <c r="C7" s="9"/>
      <c r="D7" s="9">
        <v>-6228</v>
      </c>
    </row>
    <row r="8" spans="1:4" x14ac:dyDescent="0.25">
      <c r="A8" s="10" t="s">
        <v>57</v>
      </c>
      <c r="B8" s="9">
        <v>-98805</v>
      </c>
      <c r="C8" s="9"/>
      <c r="D8" s="9">
        <v>-98805</v>
      </c>
    </row>
    <row r="9" spans="1:4" x14ac:dyDescent="0.25">
      <c r="A9" s="10" t="s">
        <v>63</v>
      </c>
      <c r="B9" s="9">
        <v>-6294</v>
      </c>
      <c r="C9" s="9"/>
      <c r="D9" s="9">
        <v>-6294</v>
      </c>
    </row>
    <row r="10" spans="1:4" x14ac:dyDescent="0.25">
      <c r="A10" s="10" t="s">
        <v>47</v>
      </c>
      <c r="B10" s="9"/>
      <c r="C10" s="9">
        <v>71433</v>
      </c>
      <c r="D10" s="9">
        <v>71433</v>
      </c>
    </row>
    <row r="11" spans="1:4" x14ac:dyDescent="0.25">
      <c r="A11" s="10" t="s">
        <v>43</v>
      </c>
      <c r="B11" s="9">
        <v>6505924</v>
      </c>
      <c r="C11" s="9"/>
      <c r="D11" s="9">
        <v>6505924</v>
      </c>
    </row>
    <row r="12" spans="1:4" x14ac:dyDescent="0.25">
      <c r="A12" s="10" t="s">
        <v>79</v>
      </c>
      <c r="B12" s="9">
        <v>-26064</v>
      </c>
      <c r="C12" s="9"/>
      <c r="D12" s="9">
        <v>-26064</v>
      </c>
    </row>
    <row r="13" spans="1:4" x14ac:dyDescent="0.25">
      <c r="A13" s="10" t="s">
        <v>111</v>
      </c>
      <c r="B13" s="9">
        <v>14851</v>
      </c>
      <c r="C13" s="9"/>
      <c r="D13" s="9">
        <v>14851</v>
      </c>
    </row>
    <row r="14" spans="1:4" x14ac:dyDescent="0.25">
      <c r="A14" s="10" t="s">
        <v>58</v>
      </c>
      <c r="B14" s="9">
        <v>-35201</v>
      </c>
      <c r="C14" s="9"/>
      <c r="D14" s="9">
        <v>-35201</v>
      </c>
    </row>
    <row r="15" spans="1:4" x14ac:dyDescent="0.25">
      <c r="A15" s="10" t="s">
        <v>214</v>
      </c>
      <c r="B15" s="9">
        <v>-50383</v>
      </c>
      <c r="C15" s="9"/>
      <c r="D15" s="9">
        <v>-50383</v>
      </c>
    </row>
    <row r="16" spans="1:4" x14ac:dyDescent="0.25">
      <c r="A16" s="10" t="s">
        <v>191</v>
      </c>
      <c r="B16" s="9">
        <v>-11532</v>
      </c>
      <c r="C16" s="9"/>
      <c r="D16" s="9">
        <v>-11532</v>
      </c>
    </row>
    <row r="17" spans="1:4" x14ac:dyDescent="0.25">
      <c r="A17" s="10" t="s">
        <v>200</v>
      </c>
      <c r="B17" s="9">
        <v>66912</v>
      </c>
      <c r="C17" s="9"/>
      <c r="D17" s="9">
        <v>66912</v>
      </c>
    </row>
    <row r="18" spans="1:4" x14ac:dyDescent="0.25">
      <c r="A18" s="10" t="s">
        <v>228</v>
      </c>
      <c r="B18" s="9"/>
      <c r="C18" s="9">
        <v>51192</v>
      </c>
      <c r="D18" s="9">
        <v>51192</v>
      </c>
    </row>
    <row r="19" spans="1:4" x14ac:dyDescent="0.25">
      <c r="A19" s="10" t="s">
        <v>176</v>
      </c>
      <c r="B19" s="9">
        <v>166934</v>
      </c>
      <c r="C19" s="9"/>
      <c r="D19" s="9">
        <v>166934</v>
      </c>
    </row>
    <row r="20" spans="1:4" x14ac:dyDescent="0.25">
      <c r="A20" s="10" t="s">
        <v>177</v>
      </c>
      <c r="B20" s="9">
        <v>8515</v>
      </c>
      <c r="C20" s="9"/>
      <c r="D20" s="9">
        <v>8515</v>
      </c>
    </row>
    <row r="21" spans="1:4" x14ac:dyDescent="0.25">
      <c r="A21" s="10" t="s">
        <v>180</v>
      </c>
      <c r="B21" s="9">
        <v>-71</v>
      </c>
      <c r="C21" s="9"/>
      <c r="D21" s="9">
        <v>-71</v>
      </c>
    </row>
    <row r="22" spans="1:4" x14ac:dyDescent="0.25">
      <c r="A22" s="10" t="s">
        <v>248</v>
      </c>
      <c r="B22" s="9">
        <v>-1</v>
      </c>
      <c r="C22" s="9">
        <v>118336</v>
      </c>
      <c r="D22" s="9">
        <v>118335</v>
      </c>
    </row>
    <row r="23" spans="1:4" x14ac:dyDescent="0.25">
      <c r="A23" s="10" t="s">
        <v>225</v>
      </c>
      <c r="B23" s="9">
        <v>2196230</v>
      </c>
      <c r="C23" s="9">
        <v>-42702</v>
      </c>
      <c r="D23" s="9">
        <v>2153528</v>
      </c>
    </row>
    <row r="24" spans="1:4" x14ac:dyDescent="0.25">
      <c r="A24" s="10" t="s">
        <v>357</v>
      </c>
      <c r="B24" s="9">
        <v>-29509</v>
      </c>
      <c r="C24" s="9"/>
      <c r="D24" s="9">
        <v>-29509</v>
      </c>
    </row>
    <row r="25" spans="1:4" x14ac:dyDescent="0.25">
      <c r="A25" s="10" t="s">
        <v>501</v>
      </c>
      <c r="B25" s="9">
        <v>-8163</v>
      </c>
      <c r="C25" s="9"/>
      <c r="D25" s="9">
        <v>-8163</v>
      </c>
    </row>
    <row r="26" spans="1:4" x14ac:dyDescent="0.25">
      <c r="A26" s="10" t="s">
        <v>795</v>
      </c>
      <c r="B26" s="9">
        <v>-21777</v>
      </c>
      <c r="C26" s="9"/>
      <c r="D26" s="9">
        <v>-21777</v>
      </c>
    </row>
    <row r="27" spans="1:4" x14ac:dyDescent="0.25">
      <c r="A27" s="10" t="s">
        <v>258</v>
      </c>
      <c r="B27" s="9">
        <v>8665338</v>
      </c>
      <c r="C27" s="9">
        <v>198259</v>
      </c>
      <c r="D27" s="9">
        <v>8863597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0"/>
  <sheetViews>
    <sheetView topLeftCell="A8" workbookViewId="0">
      <selection activeCell="D3" sqref="D3:H3"/>
    </sheetView>
  </sheetViews>
  <sheetFormatPr defaultRowHeight="15" x14ac:dyDescent="0.25"/>
  <cols>
    <col min="1" max="1" width="14.85546875" bestFit="1" customWidth="1"/>
    <col min="2" max="2" width="17.85546875" customWidth="1"/>
    <col min="3" max="4" width="10.85546875" customWidth="1"/>
    <col min="5" max="5" width="14.28515625" bestFit="1" customWidth="1"/>
    <col min="6" max="7" width="12.42578125" customWidth="1"/>
    <col min="8" max="9" width="11.5703125" customWidth="1"/>
    <col min="10" max="10" width="9.85546875" customWidth="1"/>
    <col min="11" max="11" width="13.28515625" customWidth="1"/>
    <col min="12" max="13" width="9.85546875" customWidth="1"/>
    <col min="14" max="14" width="13.28515625" bestFit="1" customWidth="1"/>
    <col min="15" max="15" width="10.5703125" bestFit="1" customWidth="1"/>
    <col min="16" max="16" width="14.28515625" bestFit="1" customWidth="1"/>
    <col min="17" max="17" width="10.7109375" bestFit="1" customWidth="1"/>
  </cols>
  <sheetData>
    <row r="1" spans="1:19" x14ac:dyDescent="0.25">
      <c r="A1" s="8" t="s">
        <v>4</v>
      </c>
      <c r="B1" s="86" t="s">
        <v>381</v>
      </c>
    </row>
    <row r="2" spans="1:19" x14ac:dyDescent="0.25">
      <c r="A2" s="8" t="s">
        <v>14</v>
      </c>
      <c r="B2" s="86" t="s">
        <v>260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 s="86">
        <v>16</v>
      </c>
    </row>
    <row r="4" spans="1:19" x14ac:dyDescent="0.25">
      <c r="A4" s="8" t="s">
        <v>259</v>
      </c>
      <c r="B4" s="8" t="s">
        <v>261</v>
      </c>
    </row>
    <row r="5" spans="1:19" x14ac:dyDescent="0.25">
      <c r="A5" s="8" t="s">
        <v>257</v>
      </c>
      <c r="B5" s="86" t="s">
        <v>193</v>
      </c>
      <c r="C5" s="86" t="s">
        <v>683</v>
      </c>
      <c r="D5" s="86" t="s">
        <v>813</v>
      </c>
      <c r="E5" s="86" t="s">
        <v>24</v>
      </c>
      <c r="F5" s="86" t="s">
        <v>52</v>
      </c>
      <c r="G5" s="86" t="s">
        <v>41</v>
      </c>
      <c r="H5" s="86" t="s">
        <v>17</v>
      </c>
      <c r="I5" s="86" t="s">
        <v>86</v>
      </c>
      <c r="J5" s="86" t="s">
        <v>457</v>
      </c>
      <c r="K5" s="86" t="s">
        <v>475</v>
      </c>
      <c r="L5" s="86" t="s">
        <v>560</v>
      </c>
      <c r="M5" s="86" t="s">
        <v>565</v>
      </c>
      <c r="N5" s="86" t="s">
        <v>571</v>
      </c>
      <c r="O5" s="86" t="s">
        <v>808</v>
      </c>
      <c r="P5" s="86" t="s">
        <v>258</v>
      </c>
    </row>
    <row r="6" spans="1:19" x14ac:dyDescent="0.25">
      <c r="A6" s="10" t="s">
        <v>33</v>
      </c>
      <c r="B6" s="9"/>
      <c r="C6" s="9"/>
      <c r="D6" s="9"/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9">
        <v>0</v>
      </c>
    </row>
    <row r="7" spans="1:19" x14ac:dyDescent="0.25">
      <c r="A7" s="10" t="s">
        <v>20</v>
      </c>
      <c r="B7" s="9"/>
      <c r="C7" s="9"/>
      <c r="D7" s="9"/>
      <c r="E7" s="9">
        <v>442323</v>
      </c>
      <c r="F7" s="9">
        <v>-442323</v>
      </c>
      <c r="G7" s="9"/>
      <c r="H7" s="9"/>
      <c r="I7" s="9"/>
      <c r="J7" s="9"/>
      <c r="K7" s="9"/>
      <c r="L7" s="9"/>
      <c r="M7" s="9"/>
      <c r="N7" s="9"/>
      <c r="O7" s="9"/>
      <c r="P7" s="9">
        <v>0</v>
      </c>
      <c r="S7" s="9"/>
    </row>
    <row r="8" spans="1:19" x14ac:dyDescent="0.25">
      <c r="A8" s="10" t="s">
        <v>27</v>
      </c>
      <c r="B8" s="9"/>
      <c r="C8" s="9"/>
      <c r="D8" s="9"/>
      <c r="E8" s="9">
        <v>18160</v>
      </c>
      <c r="F8" s="9"/>
      <c r="G8" s="9">
        <v>-6228</v>
      </c>
      <c r="H8" s="9"/>
      <c r="I8" s="9"/>
      <c r="J8" s="9"/>
      <c r="K8" s="9"/>
      <c r="L8" s="9"/>
      <c r="M8" s="9"/>
      <c r="N8" s="9"/>
      <c r="O8" s="9"/>
      <c r="P8" s="9">
        <v>11932</v>
      </c>
      <c r="S8" s="9"/>
    </row>
    <row r="9" spans="1:19" x14ac:dyDescent="0.25">
      <c r="A9" s="10" t="s">
        <v>57</v>
      </c>
      <c r="B9" s="9"/>
      <c r="C9" s="9"/>
      <c r="D9" s="9"/>
      <c r="E9" s="9">
        <v>287988</v>
      </c>
      <c r="F9" s="9"/>
      <c r="G9" s="9">
        <v>-98805</v>
      </c>
      <c r="H9" s="9">
        <v>70</v>
      </c>
      <c r="I9" s="9">
        <v>30</v>
      </c>
      <c r="J9" s="9"/>
      <c r="K9" s="9"/>
      <c r="L9" s="9"/>
      <c r="M9" s="9"/>
      <c r="N9" s="9"/>
      <c r="O9" s="9"/>
      <c r="P9" s="9">
        <v>189283</v>
      </c>
      <c r="S9" s="9"/>
    </row>
    <row r="10" spans="1:19" x14ac:dyDescent="0.25">
      <c r="A10" s="10" t="s">
        <v>63</v>
      </c>
      <c r="B10" s="9"/>
      <c r="C10" s="9"/>
      <c r="D10" s="9"/>
      <c r="E10" s="9">
        <v>-21127</v>
      </c>
      <c r="F10" s="9"/>
      <c r="G10" s="9">
        <v>-6294</v>
      </c>
      <c r="H10" s="9">
        <v>116</v>
      </c>
      <c r="I10" s="9">
        <v>2</v>
      </c>
      <c r="J10" s="9"/>
      <c r="K10" s="9">
        <v>19696</v>
      </c>
      <c r="L10" s="9"/>
      <c r="M10" s="9"/>
      <c r="N10" s="9">
        <v>19663</v>
      </c>
      <c r="O10" s="9"/>
      <c r="P10" s="9">
        <v>12056</v>
      </c>
      <c r="S10" s="9"/>
    </row>
    <row r="11" spans="1:19" x14ac:dyDescent="0.25">
      <c r="A11" s="10" t="s">
        <v>47</v>
      </c>
      <c r="B11" s="9"/>
      <c r="C11" s="9"/>
      <c r="D11" s="9"/>
      <c r="E11" s="9">
        <v>-3371</v>
      </c>
      <c r="F11" s="9"/>
      <c r="G11" s="9"/>
      <c r="H11" s="9">
        <v>0</v>
      </c>
      <c r="I11" s="9">
        <v>3371</v>
      </c>
      <c r="J11" s="9"/>
      <c r="K11" s="9">
        <v>23339</v>
      </c>
      <c r="L11" s="9"/>
      <c r="M11" s="9"/>
      <c r="N11" s="9">
        <v>-23339</v>
      </c>
      <c r="O11" s="9"/>
      <c r="P11" s="9">
        <v>0</v>
      </c>
      <c r="S11" s="9"/>
    </row>
    <row r="12" spans="1:19" x14ac:dyDescent="0.25">
      <c r="A12" s="10" t="s">
        <v>43</v>
      </c>
      <c r="B12" s="9"/>
      <c r="C12" s="9">
        <v>37509</v>
      </c>
      <c r="D12" s="9">
        <v>302935.99999999994</v>
      </c>
      <c r="E12" s="9">
        <v>-15962395.15</v>
      </c>
      <c r="F12" s="9">
        <v>1638000</v>
      </c>
      <c r="G12" s="9">
        <v>6505924</v>
      </c>
      <c r="H12" s="9">
        <v>-194526</v>
      </c>
      <c r="I12" s="9">
        <v>-16606</v>
      </c>
      <c r="J12" s="9">
        <v>503.94</v>
      </c>
      <c r="K12" s="9">
        <v>-2450162.5499999998</v>
      </c>
      <c r="L12" s="9"/>
      <c r="M12" s="9">
        <v>18359.120000000014</v>
      </c>
      <c r="N12" s="9">
        <v>-2327759.9300000002</v>
      </c>
      <c r="O12" s="9">
        <v>-15322.43</v>
      </c>
      <c r="P12" s="9">
        <v>-12463540</v>
      </c>
      <c r="S12" s="9"/>
    </row>
    <row r="13" spans="1:19" x14ac:dyDescent="0.25">
      <c r="A13" s="10" t="s">
        <v>79</v>
      </c>
      <c r="B13" s="9"/>
      <c r="C13" s="9"/>
      <c r="D13" s="9"/>
      <c r="E13" s="9">
        <v>84803</v>
      </c>
      <c r="F13" s="9"/>
      <c r="G13" s="9">
        <v>-26064</v>
      </c>
      <c r="H13" s="9"/>
      <c r="I13" s="9">
        <v>-2847</v>
      </c>
      <c r="J13" s="9"/>
      <c r="K13" s="9">
        <v>158141</v>
      </c>
      <c r="L13" s="9"/>
      <c r="M13" s="9"/>
      <c r="N13" s="9">
        <v>-164101</v>
      </c>
      <c r="O13" s="9"/>
      <c r="P13" s="9">
        <v>49932</v>
      </c>
      <c r="S13" s="9"/>
    </row>
    <row r="14" spans="1:19" x14ac:dyDescent="0.25">
      <c r="A14" s="10" t="s">
        <v>492</v>
      </c>
      <c r="B14" s="9"/>
      <c r="C14" s="9"/>
      <c r="D14" s="9"/>
      <c r="E14" s="9">
        <v>-4921</v>
      </c>
      <c r="F14" s="9"/>
      <c r="G14" s="9"/>
      <c r="H14" s="9"/>
      <c r="I14" s="9"/>
      <c r="J14" s="9"/>
      <c r="K14" s="9">
        <v>14215</v>
      </c>
      <c r="L14" s="9"/>
      <c r="M14" s="9"/>
      <c r="N14" s="9">
        <v>-9294</v>
      </c>
      <c r="O14" s="9"/>
      <c r="P14" s="9">
        <v>0</v>
      </c>
      <c r="S14" s="9"/>
    </row>
    <row r="15" spans="1:19" x14ac:dyDescent="0.25">
      <c r="A15" s="10" t="s">
        <v>111</v>
      </c>
      <c r="B15" s="9"/>
      <c r="C15" s="9"/>
      <c r="D15" s="9"/>
      <c r="E15" s="9">
        <v>-43299</v>
      </c>
      <c r="F15" s="9"/>
      <c r="G15" s="9">
        <v>14851</v>
      </c>
      <c r="H15" s="9"/>
      <c r="I15" s="9">
        <v>-3</v>
      </c>
      <c r="J15" s="9"/>
      <c r="K15" s="9"/>
      <c r="L15" s="9"/>
      <c r="M15" s="9"/>
      <c r="N15" s="9"/>
      <c r="O15" s="9"/>
      <c r="P15" s="9">
        <v>-28451</v>
      </c>
      <c r="S15" s="9"/>
    </row>
    <row r="16" spans="1:19" x14ac:dyDescent="0.25">
      <c r="A16" s="10" t="s">
        <v>165</v>
      </c>
      <c r="B16" s="9">
        <v>169208</v>
      </c>
      <c r="C16" s="9"/>
      <c r="D16" s="9"/>
      <c r="E16" s="9">
        <v>0</v>
      </c>
      <c r="F16" s="9"/>
      <c r="G16" s="9"/>
      <c r="H16" s="9"/>
      <c r="I16" s="9">
        <v>-3903</v>
      </c>
      <c r="J16" s="9"/>
      <c r="K16" s="9">
        <v>-253163</v>
      </c>
      <c r="L16" s="9">
        <v>87858</v>
      </c>
      <c r="M16" s="9"/>
      <c r="N16" s="9">
        <v>0</v>
      </c>
      <c r="O16" s="9"/>
      <c r="P16" s="9">
        <v>0</v>
      </c>
      <c r="S16" s="9"/>
    </row>
    <row r="17" spans="1:19" x14ac:dyDescent="0.25">
      <c r="A17" s="10" t="s">
        <v>481</v>
      </c>
      <c r="B17" s="9"/>
      <c r="C17" s="9"/>
      <c r="D17" s="9"/>
      <c r="E17" s="9"/>
      <c r="F17" s="9"/>
      <c r="G17" s="9"/>
      <c r="H17" s="9"/>
      <c r="I17" s="9"/>
      <c r="J17" s="9"/>
      <c r="K17" s="9">
        <v>0</v>
      </c>
      <c r="L17" s="9"/>
      <c r="M17" s="9"/>
      <c r="N17" s="9"/>
      <c r="O17" s="9"/>
      <c r="P17" s="9">
        <v>0</v>
      </c>
      <c r="S17" s="9"/>
    </row>
    <row r="18" spans="1:19" x14ac:dyDescent="0.25">
      <c r="A18" s="10" t="s">
        <v>58</v>
      </c>
      <c r="B18" s="9"/>
      <c r="C18" s="9"/>
      <c r="D18" s="9"/>
      <c r="E18" s="9">
        <v>94920</v>
      </c>
      <c r="F18" s="9"/>
      <c r="G18" s="9">
        <v>-35201</v>
      </c>
      <c r="H18" s="9">
        <v>7715</v>
      </c>
      <c r="I18" s="9"/>
      <c r="J18" s="9"/>
      <c r="K18" s="9">
        <v>-56884</v>
      </c>
      <c r="L18" s="9"/>
      <c r="M18" s="9"/>
      <c r="N18" s="9">
        <v>56884</v>
      </c>
      <c r="O18" s="9"/>
      <c r="P18" s="9">
        <v>67434</v>
      </c>
      <c r="S18" s="9"/>
    </row>
    <row r="19" spans="1:19" x14ac:dyDescent="0.25">
      <c r="A19" s="10" t="s">
        <v>59</v>
      </c>
      <c r="B19" s="9"/>
      <c r="C19" s="9"/>
      <c r="D19" s="9"/>
      <c r="E19" s="9">
        <v>0</v>
      </c>
      <c r="F19" s="9"/>
      <c r="G19" s="9"/>
      <c r="H19" s="9">
        <v>0</v>
      </c>
      <c r="I19" s="9"/>
      <c r="J19" s="9"/>
      <c r="K19" s="9">
        <v>-85599</v>
      </c>
      <c r="L19" s="9"/>
      <c r="M19" s="9"/>
      <c r="N19" s="9">
        <v>85599</v>
      </c>
      <c r="O19" s="9"/>
      <c r="P19" s="9">
        <v>0</v>
      </c>
      <c r="S19" s="9"/>
    </row>
    <row r="20" spans="1:19" x14ac:dyDescent="0.25">
      <c r="A20" s="10" t="s">
        <v>214</v>
      </c>
      <c r="B20" s="9"/>
      <c r="C20" s="9"/>
      <c r="D20" s="9"/>
      <c r="E20" s="9">
        <v>92908</v>
      </c>
      <c r="F20" s="9"/>
      <c r="G20" s="9">
        <v>-50383</v>
      </c>
      <c r="H20" s="9"/>
      <c r="I20" s="9">
        <v>9</v>
      </c>
      <c r="J20" s="9"/>
      <c r="K20" s="9">
        <v>101922</v>
      </c>
      <c r="L20" s="9"/>
      <c r="M20" s="9"/>
      <c r="N20" s="9">
        <v>-47936</v>
      </c>
      <c r="O20" s="9"/>
      <c r="P20" s="9">
        <v>96520</v>
      </c>
      <c r="S20" s="9"/>
    </row>
    <row r="21" spans="1:19" x14ac:dyDescent="0.25">
      <c r="A21" s="10" t="s">
        <v>191</v>
      </c>
      <c r="B21" s="9"/>
      <c r="C21" s="9"/>
      <c r="D21" s="9"/>
      <c r="E21" s="9">
        <v>4731</v>
      </c>
      <c r="F21" s="9"/>
      <c r="G21" s="9">
        <v>-11532</v>
      </c>
      <c r="H21" s="9"/>
      <c r="I21" s="9">
        <v>3</v>
      </c>
      <c r="J21" s="9"/>
      <c r="K21" s="9">
        <v>27663</v>
      </c>
      <c r="L21" s="9"/>
      <c r="M21" s="9"/>
      <c r="N21" s="9">
        <v>1228</v>
      </c>
      <c r="O21" s="9"/>
      <c r="P21" s="9">
        <v>22093</v>
      </c>
      <c r="S21" s="9"/>
    </row>
    <row r="22" spans="1:19" x14ac:dyDescent="0.25">
      <c r="A22" s="10" t="s">
        <v>203</v>
      </c>
      <c r="B22" s="9"/>
      <c r="C22" s="9"/>
      <c r="D22" s="9"/>
      <c r="E22" s="9">
        <v>0</v>
      </c>
      <c r="F22" s="9"/>
      <c r="G22" s="9"/>
      <c r="H22" s="9"/>
      <c r="I22" s="9"/>
      <c r="J22" s="9"/>
      <c r="K22" s="9">
        <v>-94664</v>
      </c>
      <c r="L22" s="9"/>
      <c r="M22" s="9"/>
      <c r="N22" s="9">
        <v>94664</v>
      </c>
      <c r="O22" s="9"/>
      <c r="P22" s="9">
        <v>0</v>
      </c>
      <c r="S22" s="9"/>
    </row>
    <row r="23" spans="1:19" x14ac:dyDescent="0.25">
      <c r="A23" s="10" t="s">
        <v>200</v>
      </c>
      <c r="B23" s="9"/>
      <c r="C23" s="9"/>
      <c r="D23" s="9"/>
      <c r="E23" s="9">
        <v>-218928</v>
      </c>
      <c r="F23" s="9"/>
      <c r="G23" s="9">
        <v>66912</v>
      </c>
      <c r="H23" s="9">
        <v>-19198</v>
      </c>
      <c r="I23" s="9"/>
      <c r="J23" s="9"/>
      <c r="K23" s="9"/>
      <c r="L23" s="9"/>
      <c r="M23" s="9"/>
      <c r="N23" s="9"/>
      <c r="O23" s="9"/>
      <c r="P23" s="9">
        <v>-171214</v>
      </c>
      <c r="S23" s="9"/>
    </row>
    <row r="24" spans="1:19" x14ac:dyDescent="0.25">
      <c r="A24" s="10" t="s">
        <v>176</v>
      </c>
      <c r="B24" s="9">
        <v>-37509</v>
      </c>
      <c r="C24" s="9"/>
      <c r="D24" s="9"/>
      <c r="E24" s="9">
        <v>405618</v>
      </c>
      <c r="F24" s="9">
        <v>-85726</v>
      </c>
      <c r="G24" s="9">
        <v>166934</v>
      </c>
      <c r="H24" s="9">
        <v>220682</v>
      </c>
      <c r="I24" s="9">
        <v>-170808</v>
      </c>
      <c r="J24" s="9"/>
      <c r="K24" s="9"/>
      <c r="L24" s="9"/>
      <c r="M24" s="9"/>
      <c r="N24" s="9"/>
      <c r="O24" s="9"/>
      <c r="P24" s="9">
        <v>499191</v>
      </c>
      <c r="S24" s="9"/>
    </row>
    <row r="25" spans="1:19" x14ac:dyDescent="0.25">
      <c r="A25" s="10" t="s">
        <v>177</v>
      </c>
      <c r="B25" s="9"/>
      <c r="C25" s="9">
        <v>63759.09</v>
      </c>
      <c r="D25" s="9"/>
      <c r="E25" s="9">
        <v>-29754</v>
      </c>
      <c r="F25" s="9"/>
      <c r="G25" s="9">
        <v>8515</v>
      </c>
      <c r="H25" s="9">
        <v>8866</v>
      </c>
      <c r="I25" s="9">
        <v>-49550</v>
      </c>
      <c r="J25" s="9"/>
      <c r="K25" s="9">
        <v>73466</v>
      </c>
      <c r="L25" s="9"/>
      <c r="M25" s="9"/>
      <c r="N25" s="9">
        <v>-91614.09</v>
      </c>
      <c r="O25" s="9"/>
      <c r="P25" s="9">
        <v>-16312</v>
      </c>
    </row>
    <row r="26" spans="1:19" x14ac:dyDescent="0.25">
      <c r="A26" s="10" t="s">
        <v>180</v>
      </c>
      <c r="B26" s="9"/>
      <c r="C26" s="9"/>
      <c r="D26" s="9"/>
      <c r="E26" s="9"/>
      <c r="F26" s="9"/>
      <c r="G26" s="9">
        <v>-71</v>
      </c>
      <c r="H26" s="9">
        <v>-486</v>
      </c>
      <c r="I26" s="9"/>
      <c r="J26" s="9"/>
      <c r="K26" s="9"/>
      <c r="L26" s="9"/>
      <c r="M26" s="9"/>
      <c r="N26" s="9"/>
      <c r="O26" s="9"/>
      <c r="P26" s="9">
        <v>-557</v>
      </c>
    </row>
    <row r="27" spans="1:19" x14ac:dyDescent="0.25">
      <c r="A27" s="10" t="s">
        <v>248</v>
      </c>
      <c r="B27" s="9"/>
      <c r="C27" s="9"/>
      <c r="D27" s="9"/>
      <c r="E27" s="9">
        <v>-49546</v>
      </c>
      <c r="F27" s="9"/>
      <c r="G27" s="9">
        <v>-1</v>
      </c>
      <c r="H27" s="9"/>
      <c r="I27" s="9">
        <v>49550</v>
      </c>
      <c r="J27" s="9"/>
      <c r="K27" s="9"/>
      <c r="L27" s="9"/>
      <c r="M27" s="9"/>
      <c r="N27" s="9"/>
      <c r="O27" s="9"/>
      <c r="P27" s="9">
        <v>3</v>
      </c>
    </row>
    <row r="28" spans="1:19" x14ac:dyDescent="0.25">
      <c r="A28" s="10" t="s">
        <v>225</v>
      </c>
      <c r="B28" s="9"/>
      <c r="C28" s="9"/>
      <c r="D28" s="9"/>
      <c r="E28" s="9"/>
      <c r="F28" s="9"/>
      <c r="G28" s="9">
        <v>2196230</v>
      </c>
      <c r="H28" s="9"/>
      <c r="I28" s="9"/>
      <c r="J28" s="9"/>
      <c r="K28" s="9"/>
      <c r="L28" s="9"/>
      <c r="M28" s="9"/>
      <c r="N28" s="9"/>
      <c r="O28" s="9"/>
      <c r="P28" s="9">
        <v>2196230</v>
      </c>
    </row>
    <row r="29" spans="1:19" x14ac:dyDescent="0.25">
      <c r="A29" s="10" t="s">
        <v>234</v>
      </c>
      <c r="B29" s="9"/>
      <c r="C29" s="9"/>
      <c r="D29" s="9"/>
      <c r="E29" s="9"/>
      <c r="F29" s="9"/>
      <c r="G29" s="9"/>
      <c r="H29" s="9"/>
      <c r="I29" s="9"/>
      <c r="J29" s="9"/>
      <c r="K29" s="9">
        <v>141620</v>
      </c>
      <c r="L29" s="9"/>
      <c r="M29" s="9"/>
      <c r="N29" s="9">
        <v>-141620</v>
      </c>
      <c r="O29" s="9"/>
      <c r="P29" s="9">
        <v>0</v>
      </c>
    </row>
    <row r="30" spans="1:19" x14ac:dyDescent="0.25">
      <c r="A30" s="10" t="s">
        <v>357</v>
      </c>
      <c r="B30" s="9"/>
      <c r="C30" s="9"/>
      <c r="D30" s="9"/>
      <c r="E30" s="9">
        <v>-66463</v>
      </c>
      <c r="F30" s="9"/>
      <c r="G30" s="9">
        <v>-29509</v>
      </c>
      <c r="H30" s="9"/>
      <c r="I30" s="9">
        <v>-13</v>
      </c>
      <c r="J30" s="9"/>
      <c r="K30" s="9">
        <v>-66292</v>
      </c>
      <c r="L30" s="9"/>
      <c r="M30" s="9"/>
      <c r="N30" s="9">
        <v>218809</v>
      </c>
      <c r="O30" s="9"/>
      <c r="P30" s="9">
        <v>56532</v>
      </c>
      <c r="Q30" s="41"/>
    </row>
    <row r="31" spans="1:19" x14ac:dyDescent="0.25">
      <c r="A31" s="10" t="s">
        <v>461</v>
      </c>
      <c r="B31" s="9"/>
      <c r="C31" s="9"/>
      <c r="D31" s="9"/>
      <c r="E31" s="9"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>
        <v>0</v>
      </c>
    </row>
    <row r="32" spans="1:19" x14ac:dyDescent="0.25">
      <c r="A32" s="10" t="s">
        <v>462</v>
      </c>
      <c r="B32" s="9"/>
      <c r="C32" s="9"/>
      <c r="D32" s="9"/>
      <c r="E32" s="9">
        <v>-6</v>
      </c>
      <c r="F32" s="9"/>
      <c r="G32" s="9"/>
      <c r="H32" s="9"/>
      <c r="I32" s="9">
        <v>6</v>
      </c>
      <c r="J32" s="9"/>
      <c r="K32" s="9"/>
      <c r="L32" s="9"/>
      <c r="M32" s="9"/>
      <c r="N32" s="9"/>
      <c r="O32" s="9"/>
      <c r="P32" s="9">
        <v>0</v>
      </c>
    </row>
    <row r="33" spans="1:17" x14ac:dyDescent="0.25">
      <c r="A33" s="10" t="s">
        <v>501</v>
      </c>
      <c r="B33" s="9"/>
      <c r="C33" s="9"/>
      <c r="D33" s="9"/>
      <c r="E33" s="9">
        <v>65229</v>
      </c>
      <c r="F33" s="9"/>
      <c r="G33" s="9">
        <v>-8163</v>
      </c>
      <c r="H33" s="9"/>
      <c r="I33" s="9"/>
      <c r="J33" s="9"/>
      <c r="K33" s="9">
        <v>-291502</v>
      </c>
      <c r="L33" s="9"/>
      <c r="M33" s="9"/>
      <c r="N33" s="9">
        <v>250075</v>
      </c>
      <c r="O33" s="9"/>
      <c r="P33" s="9">
        <v>15639</v>
      </c>
    </row>
    <row r="34" spans="1:17" x14ac:dyDescent="0.25">
      <c r="A34" s="10" t="s">
        <v>521</v>
      </c>
      <c r="B34" s="9"/>
      <c r="C34" s="9"/>
      <c r="D34" s="9"/>
      <c r="E34" s="9">
        <v>0</v>
      </c>
      <c r="F34" s="9"/>
      <c r="G34" s="9"/>
      <c r="H34" s="9"/>
      <c r="I34" s="9"/>
      <c r="J34" s="9"/>
      <c r="K34" s="9">
        <v>-60308</v>
      </c>
      <c r="L34" s="9"/>
      <c r="M34" s="9"/>
      <c r="N34" s="9">
        <v>60308</v>
      </c>
      <c r="O34" s="9"/>
      <c r="P34" s="9">
        <v>0</v>
      </c>
    </row>
    <row r="35" spans="1:17" x14ac:dyDescent="0.25">
      <c r="A35" s="10" t="s">
        <v>795</v>
      </c>
      <c r="B35" s="9"/>
      <c r="C35" s="9"/>
      <c r="D35" s="9"/>
      <c r="E35" s="9">
        <v>7798</v>
      </c>
      <c r="F35" s="9"/>
      <c r="G35" s="9">
        <v>-21777</v>
      </c>
      <c r="H35" s="9"/>
      <c r="I35" s="9">
        <v>-6</v>
      </c>
      <c r="J35" s="9"/>
      <c r="K35" s="9"/>
      <c r="L35" s="9"/>
      <c r="M35" s="9"/>
      <c r="N35" s="9">
        <v>55702</v>
      </c>
      <c r="O35" s="9"/>
      <c r="P35" s="9">
        <v>41717</v>
      </c>
    </row>
    <row r="36" spans="1:17" x14ac:dyDescent="0.25">
      <c r="A36" s="10" t="s">
        <v>258</v>
      </c>
      <c r="B36" s="9">
        <v>131699</v>
      </c>
      <c r="C36" s="9">
        <v>101268.09</v>
      </c>
      <c r="D36" s="9">
        <v>302935.99999999994</v>
      </c>
      <c r="E36" s="9">
        <v>-14895332.15</v>
      </c>
      <c r="F36" s="9">
        <v>1109951</v>
      </c>
      <c r="G36" s="9">
        <v>8665338</v>
      </c>
      <c r="H36" s="9">
        <v>23239</v>
      </c>
      <c r="I36" s="9">
        <v>-190765</v>
      </c>
      <c r="J36" s="9">
        <v>503.94</v>
      </c>
      <c r="K36" s="9">
        <v>-2798512.55</v>
      </c>
      <c r="L36" s="9">
        <v>87858</v>
      </c>
      <c r="M36" s="9">
        <v>18359.120000000014</v>
      </c>
      <c r="N36" s="9">
        <v>-1962732.02</v>
      </c>
      <c r="O36" s="9">
        <v>-15322.43</v>
      </c>
      <c r="P36" s="9">
        <v>-9421512</v>
      </c>
      <c r="Q36" s="41">
        <v>43100</v>
      </c>
    </row>
    <row r="39" spans="1:17" x14ac:dyDescent="0.25">
      <c r="L39" s="9"/>
    </row>
    <row r="40" spans="1:17" x14ac:dyDescent="0.25">
      <c r="A40" s="57" t="s">
        <v>258</v>
      </c>
      <c r="B40" s="14">
        <v>131699</v>
      </c>
      <c r="C40" s="14">
        <v>101268.09</v>
      </c>
      <c r="D40" s="14">
        <v>302935.99999999994</v>
      </c>
      <c r="E40" s="14">
        <v>-14895332.15</v>
      </c>
      <c r="F40" s="14">
        <v>1109951</v>
      </c>
      <c r="G40" s="14">
        <v>8863597</v>
      </c>
      <c r="H40" s="14">
        <v>23239</v>
      </c>
      <c r="I40" s="14">
        <v>-190765</v>
      </c>
      <c r="J40" s="14">
        <v>503.94</v>
      </c>
      <c r="K40" s="14">
        <v>-2798512.55</v>
      </c>
      <c r="L40" s="14">
        <v>87858</v>
      </c>
      <c r="M40" s="14">
        <v>18359.120000000014</v>
      </c>
      <c r="N40" s="14">
        <v>-1962732.02</v>
      </c>
      <c r="O40" s="14">
        <v>-15322.43</v>
      </c>
      <c r="P40" s="14">
        <v>-9223253</v>
      </c>
      <c r="Q40" s="41">
        <v>43159</v>
      </c>
    </row>
    <row r="41" spans="1:17" x14ac:dyDescent="0.25">
      <c r="B41" s="9">
        <f>B40-B36</f>
        <v>0</v>
      </c>
      <c r="C41" s="9">
        <f t="shared" ref="C41:P41" si="0">C40-C36</f>
        <v>0</v>
      </c>
      <c r="D41" s="9">
        <f t="shared" si="0"/>
        <v>0</v>
      </c>
      <c r="E41" s="9">
        <f t="shared" si="0"/>
        <v>0</v>
      </c>
      <c r="F41" s="9">
        <f t="shared" si="0"/>
        <v>0</v>
      </c>
      <c r="G41" s="9">
        <f t="shared" si="0"/>
        <v>198259</v>
      </c>
      <c r="H41" s="9">
        <f t="shared" si="0"/>
        <v>0</v>
      </c>
      <c r="I41" s="9">
        <f t="shared" si="0"/>
        <v>0</v>
      </c>
      <c r="J41" s="9">
        <f t="shared" si="0"/>
        <v>0</v>
      </c>
      <c r="K41" s="9">
        <f t="shared" si="0"/>
        <v>0</v>
      </c>
      <c r="L41" s="9">
        <f t="shared" si="0"/>
        <v>0</v>
      </c>
      <c r="M41" s="9">
        <f t="shared" si="0"/>
        <v>0</v>
      </c>
      <c r="N41" s="9">
        <f t="shared" si="0"/>
        <v>0</v>
      </c>
      <c r="O41" s="9">
        <f t="shared" si="0"/>
        <v>0</v>
      </c>
      <c r="P41" s="9">
        <f t="shared" si="0"/>
        <v>198259</v>
      </c>
    </row>
    <row r="48" spans="1:17" x14ac:dyDescent="0.25">
      <c r="A48" s="57" t="s">
        <v>258</v>
      </c>
      <c r="B48" s="14">
        <v>5578714</v>
      </c>
      <c r="C48" s="14">
        <v>-35116016.860000007</v>
      </c>
      <c r="D48" s="14">
        <v>974234.5</v>
      </c>
      <c r="E48" s="14">
        <v>26523219</v>
      </c>
      <c r="F48" s="14">
        <v>-438038</v>
      </c>
      <c r="G48" s="14">
        <v>16181</v>
      </c>
      <c r="H48" s="14">
        <v>-400918.69999999995</v>
      </c>
      <c r="I48" s="14">
        <v>-7154176</v>
      </c>
      <c r="J48" s="14">
        <v>-503.94</v>
      </c>
      <c r="K48" s="14">
        <v>-18438625</v>
      </c>
      <c r="L48" s="14">
        <v>-28455930</v>
      </c>
      <c r="M48" s="41">
        <v>43159</v>
      </c>
    </row>
    <row r="50" spans="2:12" x14ac:dyDescent="0.25">
      <c r="B50" s="9">
        <f>+B48-B37</f>
        <v>5578714</v>
      </c>
      <c r="C50" s="9">
        <f t="shared" ref="C50:L50" si="1">+C48-C37</f>
        <v>-35116016.860000007</v>
      </c>
      <c r="D50" s="9">
        <f t="shared" si="1"/>
        <v>974234.5</v>
      </c>
      <c r="E50" s="9">
        <f t="shared" si="1"/>
        <v>26523219</v>
      </c>
      <c r="F50" s="9">
        <f t="shared" si="1"/>
        <v>-438038</v>
      </c>
      <c r="G50" s="9">
        <f t="shared" si="1"/>
        <v>16181</v>
      </c>
      <c r="H50" s="9">
        <f t="shared" si="1"/>
        <v>-400918.69999999995</v>
      </c>
      <c r="I50" s="9">
        <f t="shared" si="1"/>
        <v>-7154176</v>
      </c>
      <c r="J50" s="9">
        <f t="shared" si="1"/>
        <v>-503.94</v>
      </c>
      <c r="K50" s="9">
        <f t="shared" si="1"/>
        <v>-18438625</v>
      </c>
      <c r="L50" s="9">
        <f t="shared" si="1"/>
        <v>-28455930</v>
      </c>
    </row>
  </sheetData>
  <pageMargins left="0.7" right="0.7" top="0.75" bottom="0.75" header="0.3" footer="0.3"/>
  <pageSetup orientation="portrait" horizontalDpi="4294967293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263"/>
  <sheetViews>
    <sheetView topLeftCell="A1247" workbookViewId="0">
      <selection activeCell="D3" sqref="D3:H3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475</v>
      </c>
      <c r="B2" s="1" t="s">
        <v>476</v>
      </c>
      <c r="C2" s="1" t="s">
        <v>477</v>
      </c>
      <c r="D2" s="1" t="s">
        <v>478</v>
      </c>
      <c r="E2" s="1" t="s">
        <v>381</v>
      </c>
      <c r="F2" s="1" t="s">
        <v>19</v>
      </c>
      <c r="G2" s="1" t="s">
        <v>43</v>
      </c>
      <c r="H2" s="1" t="s">
        <v>28</v>
      </c>
      <c r="I2" s="1" t="s">
        <v>22</v>
      </c>
      <c r="J2" s="3">
        <v>-29927</v>
      </c>
      <c r="K2" s="1" t="s">
        <v>479</v>
      </c>
      <c r="L2" s="1" t="s">
        <v>22</v>
      </c>
      <c r="M2" s="1" t="s">
        <v>22</v>
      </c>
      <c r="N2" s="1" t="s">
        <v>477</v>
      </c>
      <c r="O2" s="2">
        <v>36891</v>
      </c>
      <c r="P2" s="2">
        <v>37781</v>
      </c>
      <c r="Q2" s="1" t="s">
        <v>23</v>
      </c>
    </row>
    <row r="3" spans="1:17" x14ac:dyDescent="0.25">
      <c r="A3" s="1" t="s">
        <v>475</v>
      </c>
      <c r="B3" s="1" t="s">
        <v>476</v>
      </c>
      <c r="C3" s="1" t="s">
        <v>477</v>
      </c>
      <c r="D3" s="1" t="s">
        <v>480</v>
      </c>
      <c r="E3" s="1" t="s">
        <v>381</v>
      </c>
      <c r="F3" s="1" t="s">
        <v>19</v>
      </c>
      <c r="G3" s="1" t="s">
        <v>481</v>
      </c>
      <c r="H3" s="1" t="s">
        <v>21</v>
      </c>
      <c r="I3" s="1" t="s">
        <v>22</v>
      </c>
      <c r="J3" s="3">
        <v>-12544</v>
      </c>
      <c r="K3" s="1" t="s">
        <v>482</v>
      </c>
      <c r="L3" s="1" t="s">
        <v>22</v>
      </c>
      <c r="M3" s="1" t="s">
        <v>22</v>
      </c>
      <c r="N3" s="1" t="s">
        <v>477</v>
      </c>
      <c r="O3" s="2">
        <v>36891</v>
      </c>
      <c r="P3" s="2">
        <v>37781</v>
      </c>
      <c r="Q3" s="1" t="s">
        <v>23</v>
      </c>
    </row>
    <row r="4" spans="1:17" x14ac:dyDescent="0.25">
      <c r="A4" s="1" t="s">
        <v>475</v>
      </c>
      <c r="B4" s="1" t="s">
        <v>476</v>
      </c>
      <c r="C4" s="1" t="s">
        <v>477</v>
      </c>
      <c r="D4" s="1" t="s">
        <v>483</v>
      </c>
      <c r="E4" s="1" t="s">
        <v>381</v>
      </c>
      <c r="F4" s="1" t="s">
        <v>19</v>
      </c>
      <c r="G4" s="1" t="s">
        <v>357</v>
      </c>
      <c r="H4" s="1" t="s">
        <v>48</v>
      </c>
      <c r="I4" s="1" t="s">
        <v>22</v>
      </c>
      <c r="J4" s="3">
        <v>-9960</v>
      </c>
      <c r="K4" s="1" t="s">
        <v>484</v>
      </c>
      <c r="L4" s="1" t="s">
        <v>22</v>
      </c>
      <c r="M4" s="1" t="s">
        <v>22</v>
      </c>
      <c r="N4" s="1" t="s">
        <v>477</v>
      </c>
      <c r="O4" s="2">
        <v>36891</v>
      </c>
      <c r="P4" s="2">
        <v>37781</v>
      </c>
      <c r="Q4" s="1" t="s">
        <v>23</v>
      </c>
    </row>
    <row r="5" spans="1:17" x14ac:dyDescent="0.25">
      <c r="A5" s="1" t="s">
        <v>475</v>
      </c>
      <c r="B5" s="1" t="s">
        <v>476</v>
      </c>
      <c r="C5" s="1" t="s">
        <v>477</v>
      </c>
      <c r="D5" s="1" t="s">
        <v>485</v>
      </c>
      <c r="E5" s="1" t="s">
        <v>381</v>
      </c>
      <c r="F5" s="1" t="s">
        <v>19</v>
      </c>
      <c r="G5" s="1" t="s">
        <v>59</v>
      </c>
      <c r="H5" s="1" t="s">
        <v>48</v>
      </c>
      <c r="I5" s="1" t="s">
        <v>22</v>
      </c>
      <c r="J5" s="3">
        <v>-862209</v>
      </c>
      <c r="K5" s="1" t="s">
        <v>486</v>
      </c>
      <c r="L5" s="1" t="s">
        <v>22</v>
      </c>
      <c r="M5" s="1" t="s">
        <v>22</v>
      </c>
      <c r="N5" s="1" t="s">
        <v>477</v>
      </c>
      <c r="O5" s="2">
        <v>36891</v>
      </c>
      <c r="P5" s="2">
        <v>37781</v>
      </c>
      <c r="Q5" s="1" t="s">
        <v>23</v>
      </c>
    </row>
    <row r="6" spans="1:17" x14ac:dyDescent="0.25">
      <c r="A6" s="1" t="s">
        <v>475</v>
      </c>
      <c r="B6" s="1" t="s">
        <v>476</v>
      </c>
      <c r="C6" s="1" t="s">
        <v>477</v>
      </c>
      <c r="D6" s="1" t="s">
        <v>487</v>
      </c>
      <c r="E6" s="1" t="s">
        <v>381</v>
      </c>
      <c r="F6" s="1" t="s">
        <v>19</v>
      </c>
      <c r="G6" s="1" t="s">
        <v>214</v>
      </c>
      <c r="H6" s="1" t="s">
        <v>21</v>
      </c>
      <c r="I6" s="1" t="s">
        <v>22</v>
      </c>
      <c r="J6" s="3">
        <v>101922</v>
      </c>
      <c r="K6" s="1" t="s">
        <v>488</v>
      </c>
      <c r="L6" s="1" t="s">
        <v>22</v>
      </c>
      <c r="M6" s="1" t="s">
        <v>22</v>
      </c>
      <c r="N6" s="1" t="s">
        <v>477</v>
      </c>
      <c r="O6" s="2">
        <v>36891</v>
      </c>
      <c r="P6" s="2">
        <v>37781</v>
      </c>
      <c r="Q6" s="1" t="s">
        <v>23</v>
      </c>
    </row>
    <row r="7" spans="1:17" x14ac:dyDescent="0.25">
      <c r="A7" s="1" t="s">
        <v>475</v>
      </c>
      <c r="B7" s="1" t="s">
        <v>476</v>
      </c>
      <c r="C7" s="1" t="s">
        <v>477</v>
      </c>
      <c r="D7" s="1" t="s">
        <v>489</v>
      </c>
      <c r="E7" s="1" t="s">
        <v>381</v>
      </c>
      <c r="F7" s="1" t="s">
        <v>19</v>
      </c>
      <c r="G7" s="1" t="s">
        <v>234</v>
      </c>
      <c r="H7" s="1" t="s">
        <v>48</v>
      </c>
      <c r="I7" s="1" t="s">
        <v>22</v>
      </c>
      <c r="J7" s="3">
        <v>173938</v>
      </c>
      <c r="K7" s="1" t="s">
        <v>490</v>
      </c>
      <c r="L7" s="1" t="s">
        <v>22</v>
      </c>
      <c r="M7" s="1" t="s">
        <v>22</v>
      </c>
      <c r="N7" s="1" t="s">
        <v>477</v>
      </c>
      <c r="O7" s="2">
        <v>36891</v>
      </c>
      <c r="P7" s="2">
        <v>37781</v>
      </c>
      <c r="Q7" s="1" t="s">
        <v>23</v>
      </c>
    </row>
    <row r="8" spans="1:17" x14ac:dyDescent="0.25">
      <c r="A8" s="1" t="s">
        <v>475</v>
      </c>
      <c r="B8" s="1" t="s">
        <v>476</v>
      </c>
      <c r="C8" s="1" t="s">
        <v>477</v>
      </c>
      <c r="D8" s="1" t="s">
        <v>491</v>
      </c>
      <c r="E8" s="1" t="s">
        <v>381</v>
      </c>
      <c r="F8" s="1" t="s">
        <v>19</v>
      </c>
      <c r="G8" s="1" t="s">
        <v>492</v>
      </c>
      <c r="H8" s="1" t="s">
        <v>21</v>
      </c>
      <c r="I8" s="1" t="s">
        <v>22</v>
      </c>
      <c r="J8" s="3">
        <v>17933</v>
      </c>
      <c r="K8" s="1" t="s">
        <v>493</v>
      </c>
      <c r="L8" s="1" t="s">
        <v>22</v>
      </c>
      <c r="M8" s="1" t="s">
        <v>22</v>
      </c>
      <c r="N8" s="1" t="s">
        <v>477</v>
      </c>
      <c r="O8" s="2">
        <v>36891</v>
      </c>
      <c r="P8" s="2">
        <v>37781</v>
      </c>
      <c r="Q8" s="1" t="s">
        <v>23</v>
      </c>
    </row>
    <row r="9" spans="1:17" x14ac:dyDescent="0.25">
      <c r="A9" s="1" t="s">
        <v>475</v>
      </c>
      <c r="B9" s="1" t="s">
        <v>476</v>
      </c>
      <c r="C9" s="1" t="s">
        <v>477</v>
      </c>
      <c r="D9" s="1" t="s">
        <v>494</v>
      </c>
      <c r="E9" s="1" t="s">
        <v>381</v>
      </c>
      <c r="F9" s="1" t="s">
        <v>19</v>
      </c>
      <c r="G9" s="1" t="s">
        <v>63</v>
      </c>
      <c r="H9" s="1" t="s">
        <v>48</v>
      </c>
      <c r="I9" s="1" t="s">
        <v>22</v>
      </c>
      <c r="J9" s="3">
        <v>11690</v>
      </c>
      <c r="K9" s="1" t="s">
        <v>495</v>
      </c>
      <c r="L9" s="1" t="s">
        <v>22</v>
      </c>
      <c r="M9" s="1" t="s">
        <v>22</v>
      </c>
      <c r="N9" s="1" t="s">
        <v>477</v>
      </c>
      <c r="O9" s="2">
        <v>36891</v>
      </c>
      <c r="P9" s="2">
        <v>37781</v>
      </c>
      <c r="Q9" s="1" t="s">
        <v>23</v>
      </c>
    </row>
    <row r="10" spans="1:17" x14ac:dyDescent="0.25">
      <c r="A10" s="1" t="s">
        <v>475</v>
      </c>
      <c r="B10" s="1" t="s">
        <v>476</v>
      </c>
      <c r="C10" s="1" t="s">
        <v>477</v>
      </c>
      <c r="D10" s="1" t="s">
        <v>496</v>
      </c>
      <c r="E10" s="1" t="s">
        <v>381</v>
      </c>
      <c r="F10" s="1" t="s">
        <v>19</v>
      </c>
      <c r="G10" s="1" t="s">
        <v>79</v>
      </c>
      <c r="H10" s="1" t="s">
        <v>21</v>
      </c>
      <c r="I10" s="1" t="s">
        <v>22</v>
      </c>
      <c r="J10" s="3">
        <v>-3921</v>
      </c>
      <c r="K10" s="1" t="s">
        <v>497</v>
      </c>
      <c r="L10" s="1" t="s">
        <v>22</v>
      </c>
      <c r="M10" s="1" t="s">
        <v>22</v>
      </c>
      <c r="N10" s="1" t="s">
        <v>477</v>
      </c>
      <c r="O10" s="2">
        <v>36891</v>
      </c>
      <c r="P10" s="2">
        <v>37781</v>
      </c>
      <c r="Q10" s="1" t="s">
        <v>23</v>
      </c>
    </row>
    <row r="11" spans="1:17" x14ac:dyDescent="0.25">
      <c r="A11" s="1" t="s">
        <v>475</v>
      </c>
      <c r="B11" s="1" t="s">
        <v>476</v>
      </c>
      <c r="C11" s="1" t="s">
        <v>477</v>
      </c>
      <c r="D11" s="1" t="s">
        <v>498</v>
      </c>
      <c r="E11" s="1" t="s">
        <v>381</v>
      </c>
      <c r="F11" s="1" t="s">
        <v>19</v>
      </c>
      <c r="G11" s="1" t="s">
        <v>58</v>
      </c>
      <c r="H11" s="1" t="s">
        <v>21</v>
      </c>
      <c r="I11" s="1" t="s">
        <v>22</v>
      </c>
      <c r="J11" s="3">
        <v>-56884</v>
      </c>
      <c r="K11" s="1" t="s">
        <v>499</v>
      </c>
      <c r="L11" s="1" t="s">
        <v>22</v>
      </c>
      <c r="M11" s="1" t="s">
        <v>22</v>
      </c>
      <c r="N11" s="1" t="s">
        <v>477</v>
      </c>
      <c r="O11" s="2">
        <v>36891</v>
      </c>
      <c r="P11" s="2">
        <v>37781</v>
      </c>
      <c r="Q11" s="1" t="s">
        <v>23</v>
      </c>
    </row>
    <row r="12" spans="1:17" x14ac:dyDescent="0.25">
      <c r="A12" s="1" t="s">
        <v>475</v>
      </c>
      <c r="B12" s="1" t="s">
        <v>476</v>
      </c>
      <c r="C12" s="1" t="s">
        <v>477</v>
      </c>
      <c r="D12" s="1" t="s">
        <v>500</v>
      </c>
      <c r="E12" s="1" t="s">
        <v>381</v>
      </c>
      <c r="F12" s="1" t="s">
        <v>19</v>
      </c>
      <c r="G12" s="1" t="s">
        <v>501</v>
      </c>
      <c r="H12" s="1" t="s">
        <v>48</v>
      </c>
      <c r="I12" s="1" t="s">
        <v>22</v>
      </c>
      <c r="J12" s="3">
        <v>38611</v>
      </c>
      <c r="K12" s="1" t="s">
        <v>502</v>
      </c>
      <c r="L12" s="1" t="s">
        <v>22</v>
      </c>
      <c r="M12" s="1" t="s">
        <v>22</v>
      </c>
      <c r="N12" s="1" t="s">
        <v>477</v>
      </c>
      <c r="O12" s="2">
        <v>36891</v>
      </c>
      <c r="P12" s="2">
        <v>37781</v>
      </c>
      <c r="Q12" s="1" t="s">
        <v>23</v>
      </c>
    </row>
    <row r="13" spans="1:17" x14ac:dyDescent="0.25">
      <c r="A13" s="1" t="s">
        <v>475</v>
      </c>
      <c r="B13" s="1" t="s">
        <v>476</v>
      </c>
      <c r="C13" s="1" t="s">
        <v>477</v>
      </c>
      <c r="D13" s="1" t="s">
        <v>503</v>
      </c>
      <c r="E13" s="1" t="s">
        <v>381</v>
      </c>
      <c r="F13" s="1" t="s">
        <v>19</v>
      </c>
      <c r="G13" s="1" t="s">
        <v>43</v>
      </c>
      <c r="H13" s="1" t="s">
        <v>34</v>
      </c>
      <c r="I13" s="1" t="s">
        <v>22</v>
      </c>
      <c r="J13" s="3">
        <v>-1894902.55</v>
      </c>
      <c r="K13" s="1" t="s">
        <v>504</v>
      </c>
      <c r="L13" s="1" t="s">
        <v>22</v>
      </c>
      <c r="M13" s="1" t="s">
        <v>22</v>
      </c>
      <c r="N13" s="1" t="s">
        <v>477</v>
      </c>
      <c r="O13" s="2">
        <v>36891</v>
      </c>
      <c r="P13" s="2">
        <v>37781</v>
      </c>
      <c r="Q13" s="1" t="s">
        <v>23</v>
      </c>
    </row>
    <row r="14" spans="1:17" x14ac:dyDescent="0.25">
      <c r="A14" s="1" t="s">
        <v>475</v>
      </c>
      <c r="B14" s="1" t="s">
        <v>476</v>
      </c>
      <c r="C14" s="1" t="s">
        <v>477</v>
      </c>
      <c r="D14" s="1" t="s">
        <v>505</v>
      </c>
      <c r="E14" s="1" t="s">
        <v>381</v>
      </c>
      <c r="F14" s="1" t="s">
        <v>19</v>
      </c>
      <c r="G14" s="1" t="s">
        <v>165</v>
      </c>
      <c r="H14" s="1" t="s">
        <v>166</v>
      </c>
      <c r="I14" s="1" t="s">
        <v>22</v>
      </c>
      <c r="J14" s="3">
        <v>-308480</v>
      </c>
      <c r="K14" s="1" t="s">
        <v>506</v>
      </c>
      <c r="L14" s="1" t="s">
        <v>22</v>
      </c>
      <c r="M14" s="1" t="s">
        <v>22</v>
      </c>
      <c r="N14" s="1" t="s">
        <v>477</v>
      </c>
      <c r="O14" s="2">
        <v>36891</v>
      </c>
      <c r="P14" s="2">
        <v>37781</v>
      </c>
      <c r="Q14" s="1" t="s">
        <v>23</v>
      </c>
    </row>
    <row r="15" spans="1:17" x14ac:dyDescent="0.25">
      <c r="A15" s="1" t="s">
        <v>475</v>
      </c>
      <c r="B15" s="1" t="s">
        <v>476</v>
      </c>
      <c r="C15" s="1" t="s">
        <v>477</v>
      </c>
      <c r="D15" s="1" t="s">
        <v>507</v>
      </c>
      <c r="E15" s="1" t="s">
        <v>381</v>
      </c>
      <c r="F15" s="1" t="s">
        <v>19</v>
      </c>
      <c r="G15" s="1" t="s">
        <v>191</v>
      </c>
      <c r="H15" s="1" t="s">
        <v>21</v>
      </c>
      <c r="I15" s="1" t="s">
        <v>22</v>
      </c>
      <c r="J15" s="3">
        <v>27667</v>
      </c>
      <c r="K15" s="1" t="s">
        <v>508</v>
      </c>
      <c r="L15" s="1" t="s">
        <v>22</v>
      </c>
      <c r="M15" s="1" t="s">
        <v>22</v>
      </c>
      <c r="N15" s="1" t="s">
        <v>477</v>
      </c>
      <c r="O15" s="2">
        <v>36891</v>
      </c>
      <c r="P15" s="2">
        <v>37781</v>
      </c>
      <c r="Q15" s="1" t="s">
        <v>23</v>
      </c>
    </row>
    <row r="16" spans="1:17" x14ac:dyDescent="0.25">
      <c r="A16" s="1" t="s">
        <v>475</v>
      </c>
      <c r="B16" s="1" t="s">
        <v>476</v>
      </c>
      <c r="C16" s="1" t="s">
        <v>477</v>
      </c>
      <c r="D16" s="1" t="s">
        <v>509</v>
      </c>
      <c r="E16" s="1" t="s">
        <v>381</v>
      </c>
      <c r="F16" s="1" t="s">
        <v>19</v>
      </c>
      <c r="G16" s="1" t="s">
        <v>177</v>
      </c>
      <c r="H16" s="1" t="s">
        <v>21</v>
      </c>
      <c r="I16" s="1" t="s">
        <v>22</v>
      </c>
      <c r="J16" s="3">
        <v>73466</v>
      </c>
      <c r="K16" s="1" t="s">
        <v>510</v>
      </c>
      <c r="L16" s="1" t="s">
        <v>22</v>
      </c>
      <c r="M16" s="1" t="s">
        <v>22</v>
      </c>
      <c r="N16" s="1" t="s">
        <v>477</v>
      </c>
      <c r="O16" s="2">
        <v>36891</v>
      </c>
      <c r="P16" s="2">
        <v>37781</v>
      </c>
      <c r="Q16" s="1" t="s">
        <v>23</v>
      </c>
    </row>
    <row r="17" spans="1:17" x14ac:dyDescent="0.25">
      <c r="A17" s="1" t="s">
        <v>475</v>
      </c>
      <c r="B17" s="1" t="s">
        <v>476</v>
      </c>
      <c r="C17" s="1" t="s">
        <v>477</v>
      </c>
      <c r="D17" s="1" t="s">
        <v>511</v>
      </c>
      <c r="E17" s="1" t="s">
        <v>381</v>
      </c>
      <c r="F17" s="1" t="s">
        <v>19</v>
      </c>
      <c r="G17" s="1" t="s">
        <v>203</v>
      </c>
      <c r="H17" s="1" t="s">
        <v>21</v>
      </c>
      <c r="I17" s="1" t="s">
        <v>22</v>
      </c>
      <c r="J17" s="3">
        <v>-94664</v>
      </c>
      <c r="K17" s="1" t="s">
        <v>512</v>
      </c>
      <c r="L17" s="1" t="s">
        <v>22</v>
      </c>
      <c r="M17" s="1" t="s">
        <v>22</v>
      </c>
      <c r="N17" s="1" t="s">
        <v>477</v>
      </c>
      <c r="O17" s="2">
        <v>36891</v>
      </c>
      <c r="P17" s="2">
        <v>37781</v>
      </c>
      <c r="Q17" s="1" t="s">
        <v>23</v>
      </c>
    </row>
    <row r="18" spans="1:17" x14ac:dyDescent="0.25">
      <c r="A18" s="1" t="s">
        <v>475</v>
      </c>
      <c r="B18" s="1" t="s">
        <v>476</v>
      </c>
      <c r="C18" s="1" t="s">
        <v>513</v>
      </c>
      <c r="D18" s="1" t="s">
        <v>507</v>
      </c>
      <c r="E18" s="1" t="s">
        <v>381</v>
      </c>
      <c r="F18" s="1" t="s">
        <v>19</v>
      </c>
      <c r="G18" s="1" t="s">
        <v>191</v>
      </c>
      <c r="H18" s="1" t="s">
        <v>21</v>
      </c>
      <c r="I18" s="1" t="s">
        <v>22</v>
      </c>
      <c r="J18" s="3">
        <v>261</v>
      </c>
      <c r="K18" s="1" t="s">
        <v>514</v>
      </c>
      <c r="L18" s="1" t="s">
        <v>22</v>
      </c>
      <c r="M18" s="1" t="s">
        <v>22</v>
      </c>
      <c r="N18" s="1" t="s">
        <v>513</v>
      </c>
      <c r="O18" s="2">
        <v>37256</v>
      </c>
      <c r="P18" s="2">
        <v>37799</v>
      </c>
      <c r="Q18" s="1" t="s">
        <v>23</v>
      </c>
    </row>
    <row r="19" spans="1:17" x14ac:dyDescent="0.25">
      <c r="A19" s="1" t="s">
        <v>475</v>
      </c>
      <c r="B19" s="1" t="s">
        <v>476</v>
      </c>
      <c r="C19" s="1" t="s">
        <v>513</v>
      </c>
      <c r="D19" s="1" t="s">
        <v>483</v>
      </c>
      <c r="E19" s="1" t="s">
        <v>381</v>
      </c>
      <c r="F19" s="1" t="s">
        <v>19</v>
      </c>
      <c r="G19" s="1" t="s">
        <v>357</v>
      </c>
      <c r="H19" s="1" t="s">
        <v>48</v>
      </c>
      <c r="I19" s="1" t="s">
        <v>22</v>
      </c>
      <c r="J19" s="3">
        <v>-82776</v>
      </c>
      <c r="K19" s="1" t="s">
        <v>515</v>
      </c>
      <c r="L19" s="1" t="s">
        <v>22</v>
      </c>
      <c r="M19" s="1" t="s">
        <v>22</v>
      </c>
      <c r="N19" s="1" t="s">
        <v>513</v>
      </c>
      <c r="O19" s="2">
        <v>37256</v>
      </c>
      <c r="P19" s="2">
        <v>37799</v>
      </c>
      <c r="Q19" s="1" t="s">
        <v>23</v>
      </c>
    </row>
    <row r="20" spans="1:17" x14ac:dyDescent="0.25">
      <c r="A20" s="1" t="s">
        <v>475</v>
      </c>
      <c r="B20" s="1" t="s">
        <v>476</v>
      </c>
      <c r="C20" s="1" t="s">
        <v>513</v>
      </c>
      <c r="D20" s="1" t="s">
        <v>494</v>
      </c>
      <c r="E20" s="1" t="s">
        <v>381</v>
      </c>
      <c r="F20" s="1" t="s">
        <v>19</v>
      </c>
      <c r="G20" s="1" t="s">
        <v>63</v>
      </c>
      <c r="H20" s="1" t="s">
        <v>48</v>
      </c>
      <c r="I20" s="1" t="s">
        <v>22</v>
      </c>
      <c r="J20" s="3">
        <v>-455</v>
      </c>
      <c r="K20" s="1" t="s">
        <v>516</v>
      </c>
      <c r="L20" s="1" t="s">
        <v>22</v>
      </c>
      <c r="M20" s="1" t="s">
        <v>22</v>
      </c>
      <c r="N20" s="1" t="s">
        <v>513</v>
      </c>
      <c r="O20" s="2">
        <v>37256</v>
      </c>
      <c r="P20" s="2">
        <v>37799</v>
      </c>
      <c r="Q20" s="1" t="s">
        <v>23</v>
      </c>
    </row>
    <row r="21" spans="1:17" x14ac:dyDescent="0.25">
      <c r="A21" s="1" t="s">
        <v>475</v>
      </c>
      <c r="B21" s="1" t="s">
        <v>476</v>
      </c>
      <c r="C21" s="1" t="s">
        <v>513</v>
      </c>
      <c r="D21" s="1" t="s">
        <v>485</v>
      </c>
      <c r="E21" s="1" t="s">
        <v>381</v>
      </c>
      <c r="F21" s="1" t="s">
        <v>19</v>
      </c>
      <c r="G21" s="1" t="s">
        <v>59</v>
      </c>
      <c r="H21" s="1" t="s">
        <v>48</v>
      </c>
      <c r="I21" s="1" t="s">
        <v>22</v>
      </c>
      <c r="J21" s="3">
        <v>361409</v>
      </c>
      <c r="K21" s="1" t="s">
        <v>517</v>
      </c>
      <c r="L21" s="1" t="s">
        <v>22</v>
      </c>
      <c r="M21" s="1" t="s">
        <v>22</v>
      </c>
      <c r="N21" s="1" t="s">
        <v>513</v>
      </c>
      <c r="O21" s="2">
        <v>37256</v>
      </c>
      <c r="P21" s="2">
        <v>37799</v>
      </c>
      <c r="Q21" s="1" t="s">
        <v>23</v>
      </c>
    </row>
    <row r="22" spans="1:17" x14ac:dyDescent="0.25">
      <c r="A22" s="1" t="s">
        <v>475</v>
      </c>
      <c r="B22" s="1" t="s">
        <v>476</v>
      </c>
      <c r="C22" s="1" t="s">
        <v>513</v>
      </c>
      <c r="D22" s="1" t="s">
        <v>500</v>
      </c>
      <c r="E22" s="1" t="s">
        <v>381</v>
      </c>
      <c r="F22" s="1" t="s">
        <v>19</v>
      </c>
      <c r="G22" s="1" t="s">
        <v>501</v>
      </c>
      <c r="H22" s="1" t="s">
        <v>48</v>
      </c>
      <c r="I22" s="1" t="s">
        <v>22</v>
      </c>
      <c r="J22" s="3">
        <v>-145377</v>
      </c>
      <c r="K22" s="1" t="s">
        <v>518</v>
      </c>
      <c r="L22" s="1" t="s">
        <v>22</v>
      </c>
      <c r="M22" s="1" t="s">
        <v>22</v>
      </c>
      <c r="N22" s="1" t="s">
        <v>513</v>
      </c>
      <c r="O22" s="2">
        <v>37256</v>
      </c>
      <c r="P22" s="2">
        <v>37799</v>
      </c>
      <c r="Q22" s="1" t="s">
        <v>23</v>
      </c>
    </row>
    <row r="23" spans="1:17" x14ac:dyDescent="0.25">
      <c r="A23" s="1" t="s">
        <v>475</v>
      </c>
      <c r="B23" s="1" t="s">
        <v>476</v>
      </c>
      <c r="C23" s="1" t="s">
        <v>513</v>
      </c>
      <c r="D23" s="1" t="s">
        <v>505</v>
      </c>
      <c r="E23" s="1" t="s">
        <v>381</v>
      </c>
      <c r="F23" s="1" t="s">
        <v>19</v>
      </c>
      <c r="G23" s="1" t="s">
        <v>165</v>
      </c>
      <c r="H23" s="1" t="s">
        <v>166</v>
      </c>
      <c r="I23" s="1" t="s">
        <v>22</v>
      </c>
      <c r="J23" s="3">
        <v>19523</v>
      </c>
      <c r="K23" s="1" t="s">
        <v>519</v>
      </c>
      <c r="L23" s="1" t="s">
        <v>22</v>
      </c>
      <c r="M23" s="1" t="s">
        <v>22</v>
      </c>
      <c r="N23" s="1" t="s">
        <v>513</v>
      </c>
      <c r="O23" s="2">
        <v>37256</v>
      </c>
      <c r="P23" s="2">
        <v>37799</v>
      </c>
      <c r="Q23" s="1" t="s">
        <v>23</v>
      </c>
    </row>
    <row r="24" spans="1:17" x14ac:dyDescent="0.25">
      <c r="A24" s="1" t="s">
        <v>475</v>
      </c>
      <c r="B24" s="1" t="s">
        <v>476</v>
      </c>
      <c r="C24" s="1" t="s">
        <v>513</v>
      </c>
      <c r="D24" s="1" t="s">
        <v>520</v>
      </c>
      <c r="E24" s="1" t="s">
        <v>381</v>
      </c>
      <c r="F24" s="1" t="s">
        <v>19</v>
      </c>
      <c r="G24" s="1" t="s">
        <v>521</v>
      </c>
      <c r="H24" s="1" t="s">
        <v>21</v>
      </c>
      <c r="I24" s="1" t="s">
        <v>22</v>
      </c>
      <c r="J24" s="3">
        <v>-113246</v>
      </c>
      <c r="K24" s="1" t="s">
        <v>522</v>
      </c>
      <c r="L24" s="1" t="s">
        <v>22</v>
      </c>
      <c r="M24" s="1" t="s">
        <v>22</v>
      </c>
      <c r="N24" s="1" t="s">
        <v>513</v>
      </c>
      <c r="O24" s="2">
        <v>37256</v>
      </c>
      <c r="P24" s="2">
        <v>37799</v>
      </c>
      <c r="Q24" s="1" t="s">
        <v>23</v>
      </c>
    </row>
    <row r="25" spans="1:17" x14ac:dyDescent="0.25">
      <c r="A25" s="1" t="s">
        <v>475</v>
      </c>
      <c r="B25" s="1" t="s">
        <v>476</v>
      </c>
      <c r="C25" s="1" t="s">
        <v>513</v>
      </c>
      <c r="D25" s="1" t="s">
        <v>480</v>
      </c>
      <c r="E25" s="1" t="s">
        <v>381</v>
      </c>
      <c r="F25" s="1" t="s">
        <v>19</v>
      </c>
      <c r="G25" s="1" t="s">
        <v>481</v>
      </c>
      <c r="H25" s="1" t="s">
        <v>21</v>
      </c>
      <c r="I25" s="1" t="s">
        <v>22</v>
      </c>
      <c r="J25" s="3">
        <v>12544</v>
      </c>
      <c r="K25" s="1" t="s">
        <v>523</v>
      </c>
      <c r="L25" s="1" t="s">
        <v>22</v>
      </c>
      <c r="M25" s="1" t="s">
        <v>22</v>
      </c>
      <c r="N25" s="1" t="s">
        <v>513</v>
      </c>
      <c r="O25" s="2">
        <v>37256</v>
      </c>
      <c r="P25" s="2">
        <v>37799</v>
      </c>
      <c r="Q25" s="1" t="s">
        <v>23</v>
      </c>
    </row>
    <row r="26" spans="1:17" x14ac:dyDescent="0.25">
      <c r="A26" s="1" t="s">
        <v>475</v>
      </c>
      <c r="B26" s="1" t="s">
        <v>476</v>
      </c>
      <c r="C26" s="1" t="s">
        <v>513</v>
      </c>
      <c r="D26" s="1" t="s">
        <v>511</v>
      </c>
      <c r="E26" s="1" t="s">
        <v>381</v>
      </c>
      <c r="F26" s="1" t="s">
        <v>19</v>
      </c>
      <c r="G26" s="1" t="s">
        <v>203</v>
      </c>
      <c r="H26" s="1" t="s">
        <v>21</v>
      </c>
      <c r="I26" s="1" t="s">
        <v>22</v>
      </c>
      <c r="J26" s="3">
        <v>-25654</v>
      </c>
      <c r="K26" s="1" t="s">
        <v>524</v>
      </c>
      <c r="L26" s="1" t="s">
        <v>22</v>
      </c>
      <c r="M26" s="1" t="s">
        <v>22</v>
      </c>
      <c r="N26" s="1" t="s">
        <v>513</v>
      </c>
      <c r="O26" s="2">
        <v>37256</v>
      </c>
      <c r="P26" s="2">
        <v>37799</v>
      </c>
      <c r="Q26" s="1" t="s">
        <v>23</v>
      </c>
    </row>
    <row r="27" spans="1:17" x14ac:dyDescent="0.25">
      <c r="A27" s="1" t="s">
        <v>475</v>
      </c>
      <c r="B27" s="1" t="s">
        <v>476</v>
      </c>
      <c r="C27" s="1" t="s">
        <v>513</v>
      </c>
      <c r="D27" s="1" t="s">
        <v>491</v>
      </c>
      <c r="E27" s="1" t="s">
        <v>381</v>
      </c>
      <c r="F27" s="1" t="s">
        <v>19</v>
      </c>
      <c r="G27" s="1" t="s">
        <v>492</v>
      </c>
      <c r="H27" s="1" t="s">
        <v>21</v>
      </c>
      <c r="I27" s="1" t="s">
        <v>22</v>
      </c>
      <c r="J27" s="3">
        <v>-1859</v>
      </c>
      <c r="K27" s="1" t="s">
        <v>525</v>
      </c>
      <c r="L27" s="1" t="s">
        <v>22</v>
      </c>
      <c r="M27" s="1" t="s">
        <v>22</v>
      </c>
      <c r="N27" s="1" t="s">
        <v>513</v>
      </c>
      <c r="O27" s="2">
        <v>37256</v>
      </c>
      <c r="P27" s="2">
        <v>37799</v>
      </c>
      <c r="Q27" s="1" t="s">
        <v>23</v>
      </c>
    </row>
    <row r="28" spans="1:17" x14ac:dyDescent="0.25">
      <c r="A28" s="1" t="s">
        <v>475</v>
      </c>
      <c r="B28" s="1" t="s">
        <v>476</v>
      </c>
      <c r="C28" s="1" t="s">
        <v>513</v>
      </c>
      <c r="D28" s="1" t="s">
        <v>496</v>
      </c>
      <c r="E28" s="1" t="s">
        <v>381</v>
      </c>
      <c r="F28" s="1" t="s">
        <v>19</v>
      </c>
      <c r="G28" s="1" t="s">
        <v>79</v>
      </c>
      <c r="H28" s="1" t="s">
        <v>21</v>
      </c>
      <c r="I28" s="1" t="s">
        <v>22</v>
      </c>
      <c r="J28" s="3">
        <v>14241</v>
      </c>
      <c r="K28" s="1" t="s">
        <v>526</v>
      </c>
      <c r="L28" s="1" t="s">
        <v>22</v>
      </c>
      <c r="M28" s="1" t="s">
        <v>22</v>
      </c>
      <c r="N28" s="1" t="s">
        <v>513</v>
      </c>
      <c r="O28" s="2">
        <v>37256</v>
      </c>
      <c r="P28" s="2">
        <v>37799</v>
      </c>
      <c r="Q28" s="1" t="s">
        <v>23</v>
      </c>
    </row>
    <row r="29" spans="1:17" x14ac:dyDescent="0.25">
      <c r="A29" s="1" t="s">
        <v>475</v>
      </c>
      <c r="B29" s="1" t="s">
        <v>476</v>
      </c>
      <c r="C29" s="1" t="s">
        <v>513</v>
      </c>
      <c r="D29" s="1" t="s">
        <v>503</v>
      </c>
      <c r="E29" s="1" t="s">
        <v>381</v>
      </c>
      <c r="F29" s="1" t="s">
        <v>19</v>
      </c>
      <c r="G29" s="1" t="s">
        <v>43</v>
      </c>
      <c r="H29" s="1" t="s">
        <v>34</v>
      </c>
      <c r="I29" s="1" t="s">
        <v>22</v>
      </c>
      <c r="J29" s="3">
        <v>8844</v>
      </c>
      <c r="K29" s="1" t="s">
        <v>527</v>
      </c>
      <c r="L29" s="1" t="s">
        <v>22</v>
      </c>
      <c r="M29" s="1" t="s">
        <v>22</v>
      </c>
      <c r="N29" s="1" t="s">
        <v>513</v>
      </c>
      <c r="O29" s="2">
        <v>37256</v>
      </c>
      <c r="P29" s="2">
        <v>37799</v>
      </c>
      <c r="Q29" s="1" t="s">
        <v>23</v>
      </c>
    </row>
    <row r="30" spans="1:17" x14ac:dyDescent="0.25">
      <c r="A30" s="1" t="s">
        <v>475</v>
      </c>
      <c r="B30" s="1" t="s">
        <v>476</v>
      </c>
      <c r="C30" s="1" t="s">
        <v>513</v>
      </c>
      <c r="D30" s="1" t="s">
        <v>528</v>
      </c>
      <c r="E30" s="1" t="s">
        <v>381</v>
      </c>
      <c r="F30" s="1" t="s">
        <v>19</v>
      </c>
      <c r="G30" s="1" t="s">
        <v>47</v>
      </c>
      <c r="H30" s="1" t="s">
        <v>21</v>
      </c>
      <c r="I30" s="1" t="s">
        <v>22</v>
      </c>
      <c r="J30" s="3">
        <v>18760</v>
      </c>
      <c r="K30" s="1" t="s">
        <v>529</v>
      </c>
      <c r="L30" s="1" t="s">
        <v>22</v>
      </c>
      <c r="M30" s="1" t="s">
        <v>22</v>
      </c>
      <c r="N30" s="1" t="s">
        <v>513</v>
      </c>
      <c r="O30" s="2">
        <v>37256</v>
      </c>
      <c r="P30" s="2">
        <v>37799</v>
      </c>
      <c r="Q30" s="1" t="s">
        <v>23</v>
      </c>
    </row>
    <row r="31" spans="1:17" x14ac:dyDescent="0.25">
      <c r="A31" s="1" t="s">
        <v>475</v>
      </c>
      <c r="B31" s="1" t="s">
        <v>476</v>
      </c>
      <c r="C31" s="1" t="s">
        <v>513</v>
      </c>
      <c r="D31" s="1" t="s">
        <v>489</v>
      </c>
      <c r="E31" s="1" t="s">
        <v>381</v>
      </c>
      <c r="F31" s="1" t="s">
        <v>19</v>
      </c>
      <c r="G31" s="1" t="s">
        <v>234</v>
      </c>
      <c r="H31" s="1" t="s">
        <v>48</v>
      </c>
      <c r="I31" s="1" t="s">
        <v>22</v>
      </c>
      <c r="J31" s="3">
        <v>-95672</v>
      </c>
      <c r="K31" s="1" t="s">
        <v>530</v>
      </c>
      <c r="L31" s="1" t="s">
        <v>22</v>
      </c>
      <c r="M31" s="1" t="s">
        <v>22</v>
      </c>
      <c r="N31" s="1" t="s">
        <v>513</v>
      </c>
      <c r="O31" s="2">
        <v>37256</v>
      </c>
      <c r="P31" s="2">
        <v>37799</v>
      </c>
      <c r="Q31" s="1" t="s">
        <v>23</v>
      </c>
    </row>
    <row r="32" spans="1:17" x14ac:dyDescent="0.25">
      <c r="A32" s="1" t="s">
        <v>475</v>
      </c>
      <c r="B32" s="1" t="s">
        <v>476</v>
      </c>
      <c r="C32" s="1" t="s">
        <v>531</v>
      </c>
      <c r="D32" s="1" t="s">
        <v>505</v>
      </c>
      <c r="E32" s="1" t="s">
        <v>381</v>
      </c>
      <c r="F32" s="1" t="s">
        <v>19</v>
      </c>
      <c r="G32" s="1" t="s">
        <v>165</v>
      </c>
      <c r="H32" s="1" t="s">
        <v>166</v>
      </c>
      <c r="I32" s="1" t="s">
        <v>22</v>
      </c>
      <c r="J32" s="3">
        <v>4881</v>
      </c>
      <c r="K32" s="1" t="s">
        <v>532</v>
      </c>
      <c r="L32" s="1" t="s">
        <v>22</v>
      </c>
      <c r="M32" s="1" t="s">
        <v>22</v>
      </c>
      <c r="N32" s="1" t="s">
        <v>531</v>
      </c>
      <c r="O32" s="2">
        <v>37346</v>
      </c>
      <c r="P32" s="2">
        <v>37799</v>
      </c>
      <c r="Q32" s="1" t="s">
        <v>23</v>
      </c>
    </row>
    <row r="33" spans="1:17" x14ac:dyDescent="0.25">
      <c r="A33" s="1" t="s">
        <v>475</v>
      </c>
      <c r="B33" s="1" t="s">
        <v>476</v>
      </c>
      <c r="C33" s="1" t="s">
        <v>533</v>
      </c>
      <c r="D33" s="1" t="s">
        <v>505</v>
      </c>
      <c r="E33" s="1" t="s">
        <v>381</v>
      </c>
      <c r="F33" s="1" t="s">
        <v>19</v>
      </c>
      <c r="G33" s="1" t="s">
        <v>165</v>
      </c>
      <c r="H33" s="1" t="s">
        <v>166</v>
      </c>
      <c r="I33" s="1" t="s">
        <v>22</v>
      </c>
      <c r="J33" s="3">
        <v>1627</v>
      </c>
      <c r="K33" s="1" t="s">
        <v>532</v>
      </c>
      <c r="L33" s="1" t="s">
        <v>22</v>
      </c>
      <c r="M33" s="1" t="s">
        <v>22</v>
      </c>
      <c r="N33" s="1" t="s">
        <v>533</v>
      </c>
      <c r="O33" s="2">
        <v>37376</v>
      </c>
      <c r="P33" s="2">
        <v>37799</v>
      </c>
      <c r="Q33" s="1" t="s">
        <v>23</v>
      </c>
    </row>
    <row r="34" spans="1:17" x14ac:dyDescent="0.25">
      <c r="A34" s="1" t="s">
        <v>475</v>
      </c>
      <c r="B34" s="1" t="s">
        <v>476</v>
      </c>
      <c r="C34" s="1" t="s">
        <v>534</v>
      </c>
      <c r="D34" s="1" t="s">
        <v>505</v>
      </c>
      <c r="E34" s="1" t="s">
        <v>381</v>
      </c>
      <c r="F34" s="1" t="s">
        <v>19</v>
      </c>
      <c r="G34" s="1" t="s">
        <v>165</v>
      </c>
      <c r="H34" s="1" t="s">
        <v>166</v>
      </c>
      <c r="I34" s="1" t="s">
        <v>22</v>
      </c>
      <c r="J34" s="3">
        <v>1627</v>
      </c>
      <c r="K34" s="1" t="s">
        <v>532</v>
      </c>
      <c r="L34" s="1" t="s">
        <v>22</v>
      </c>
      <c r="M34" s="1" t="s">
        <v>22</v>
      </c>
      <c r="N34" s="1" t="s">
        <v>534</v>
      </c>
      <c r="O34" s="2">
        <v>37407</v>
      </c>
      <c r="P34" s="2">
        <v>37799</v>
      </c>
      <c r="Q34" s="1" t="s">
        <v>23</v>
      </c>
    </row>
    <row r="35" spans="1:17" x14ac:dyDescent="0.25">
      <c r="A35" s="1" t="s">
        <v>475</v>
      </c>
      <c r="B35" s="1" t="s">
        <v>476</v>
      </c>
      <c r="C35" s="1" t="s">
        <v>535</v>
      </c>
      <c r="D35" s="1" t="s">
        <v>505</v>
      </c>
      <c r="E35" s="1" t="s">
        <v>381</v>
      </c>
      <c r="F35" s="1" t="s">
        <v>19</v>
      </c>
      <c r="G35" s="1" t="s">
        <v>165</v>
      </c>
      <c r="H35" s="1" t="s">
        <v>166</v>
      </c>
      <c r="I35" s="1" t="s">
        <v>22</v>
      </c>
      <c r="J35" s="3">
        <v>1627</v>
      </c>
      <c r="K35" s="1" t="s">
        <v>532</v>
      </c>
      <c r="L35" s="1" t="s">
        <v>22</v>
      </c>
      <c r="M35" s="1" t="s">
        <v>22</v>
      </c>
      <c r="N35" s="1" t="s">
        <v>535</v>
      </c>
      <c r="O35" s="2">
        <v>37437</v>
      </c>
      <c r="P35" s="2">
        <v>37799</v>
      </c>
      <c r="Q35" s="1" t="s">
        <v>23</v>
      </c>
    </row>
    <row r="36" spans="1:17" x14ac:dyDescent="0.25">
      <c r="A36" s="1" t="s">
        <v>475</v>
      </c>
      <c r="B36" s="1" t="s">
        <v>476</v>
      </c>
      <c r="C36" s="1" t="s">
        <v>536</v>
      </c>
      <c r="D36" s="1" t="s">
        <v>505</v>
      </c>
      <c r="E36" s="1" t="s">
        <v>381</v>
      </c>
      <c r="F36" s="1" t="s">
        <v>19</v>
      </c>
      <c r="G36" s="1" t="s">
        <v>165</v>
      </c>
      <c r="H36" s="1" t="s">
        <v>166</v>
      </c>
      <c r="I36" s="1" t="s">
        <v>22</v>
      </c>
      <c r="J36" s="3">
        <v>1627</v>
      </c>
      <c r="K36" s="1" t="s">
        <v>532</v>
      </c>
      <c r="L36" s="1" t="s">
        <v>22</v>
      </c>
      <c r="M36" s="1" t="s">
        <v>22</v>
      </c>
      <c r="N36" s="1" t="s">
        <v>536</v>
      </c>
      <c r="O36" s="2">
        <v>37468</v>
      </c>
      <c r="P36" s="2">
        <v>37799</v>
      </c>
      <c r="Q36" s="1" t="s">
        <v>23</v>
      </c>
    </row>
    <row r="37" spans="1:17" x14ac:dyDescent="0.25">
      <c r="A37" s="1" t="s">
        <v>475</v>
      </c>
      <c r="B37" s="1" t="s">
        <v>476</v>
      </c>
      <c r="C37" s="1" t="s">
        <v>537</v>
      </c>
      <c r="D37" s="1" t="s">
        <v>505</v>
      </c>
      <c r="E37" s="1" t="s">
        <v>381</v>
      </c>
      <c r="F37" s="1" t="s">
        <v>19</v>
      </c>
      <c r="G37" s="1" t="s">
        <v>165</v>
      </c>
      <c r="H37" s="1" t="s">
        <v>166</v>
      </c>
      <c r="I37" s="1" t="s">
        <v>22</v>
      </c>
      <c r="J37" s="3">
        <v>1627</v>
      </c>
      <c r="K37" s="1" t="s">
        <v>532</v>
      </c>
      <c r="L37" s="1" t="s">
        <v>22</v>
      </c>
      <c r="M37" s="1" t="s">
        <v>22</v>
      </c>
      <c r="N37" s="1" t="s">
        <v>537</v>
      </c>
      <c r="O37" s="2">
        <v>37499</v>
      </c>
      <c r="P37" s="2">
        <v>37799</v>
      </c>
      <c r="Q37" s="1" t="s">
        <v>23</v>
      </c>
    </row>
    <row r="38" spans="1:17" x14ac:dyDescent="0.25">
      <c r="A38" s="1" t="s">
        <v>475</v>
      </c>
      <c r="B38" s="1" t="s">
        <v>476</v>
      </c>
      <c r="C38" s="1" t="s">
        <v>538</v>
      </c>
      <c r="D38" s="1" t="s">
        <v>505</v>
      </c>
      <c r="E38" s="1" t="s">
        <v>381</v>
      </c>
      <c r="F38" s="1" t="s">
        <v>19</v>
      </c>
      <c r="G38" s="1" t="s">
        <v>165</v>
      </c>
      <c r="H38" s="1" t="s">
        <v>166</v>
      </c>
      <c r="I38" s="1" t="s">
        <v>22</v>
      </c>
      <c r="J38" s="3">
        <v>1627</v>
      </c>
      <c r="K38" s="1" t="s">
        <v>532</v>
      </c>
      <c r="L38" s="1" t="s">
        <v>22</v>
      </c>
      <c r="M38" s="1" t="s">
        <v>22</v>
      </c>
      <c r="N38" s="1" t="s">
        <v>538</v>
      </c>
      <c r="O38" s="2">
        <v>37529</v>
      </c>
      <c r="P38" s="2">
        <v>37799</v>
      </c>
      <c r="Q38" s="1" t="s">
        <v>23</v>
      </c>
    </row>
    <row r="39" spans="1:17" x14ac:dyDescent="0.25">
      <c r="A39" s="1" t="s">
        <v>475</v>
      </c>
      <c r="B39" s="1" t="s">
        <v>476</v>
      </c>
      <c r="C39" s="1" t="s">
        <v>539</v>
      </c>
      <c r="D39" s="1" t="s">
        <v>505</v>
      </c>
      <c r="E39" s="1" t="s">
        <v>381</v>
      </c>
      <c r="F39" s="1" t="s">
        <v>19</v>
      </c>
      <c r="G39" s="1" t="s">
        <v>165</v>
      </c>
      <c r="H39" s="1" t="s">
        <v>166</v>
      </c>
      <c r="I39" s="1" t="s">
        <v>22</v>
      </c>
      <c r="J39" s="3">
        <v>1627</v>
      </c>
      <c r="K39" s="1" t="s">
        <v>532</v>
      </c>
      <c r="L39" s="1" t="s">
        <v>22</v>
      </c>
      <c r="M39" s="1" t="s">
        <v>22</v>
      </c>
      <c r="N39" s="1" t="s">
        <v>539</v>
      </c>
      <c r="O39" s="2">
        <v>37560</v>
      </c>
      <c r="P39" s="2">
        <v>37799</v>
      </c>
      <c r="Q39" s="1" t="s">
        <v>23</v>
      </c>
    </row>
    <row r="40" spans="1:17" x14ac:dyDescent="0.25">
      <c r="A40" s="1" t="s">
        <v>475</v>
      </c>
      <c r="B40" s="1" t="s">
        <v>476</v>
      </c>
      <c r="C40" s="1" t="s">
        <v>540</v>
      </c>
      <c r="D40" s="1" t="s">
        <v>503</v>
      </c>
      <c r="E40" s="1" t="s">
        <v>381</v>
      </c>
      <c r="F40" s="1" t="s">
        <v>19</v>
      </c>
      <c r="G40" s="1" t="s">
        <v>43</v>
      </c>
      <c r="H40" s="1" t="s">
        <v>34</v>
      </c>
      <c r="I40" s="1" t="s">
        <v>22</v>
      </c>
      <c r="J40" s="3">
        <v>-78102</v>
      </c>
      <c r="K40" s="1" t="s">
        <v>541</v>
      </c>
      <c r="L40" s="1" t="s">
        <v>22</v>
      </c>
      <c r="M40" s="1" t="s">
        <v>22</v>
      </c>
      <c r="N40" s="1" t="s">
        <v>540</v>
      </c>
      <c r="O40" s="2">
        <v>37590</v>
      </c>
      <c r="P40" s="2">
        <v>37799</v>
      </c>
      <c r="Q40" s="1" t="s">
        <v>23</v>
      </c>
    </row>
    <row r="41" spans="1:17" x14ac:dyDescent="0.25">
      <c r="A41" s="1" t="s">
        <v>475</v>
      </c>
      <c r="B41" s="1" t="s">
        <v>476</v>
      </c>
      <c r="C41" s="1" t="s">
        <v>540</v>
      </c>
      <c r="D41" s="1" t="s">
        <v>505</v>
      </c>
      <c r="E41" s="1" t="s">
        <v>381</v>
      </c>
      <c r="F41" s="1" t="s">
        <v>19</v>
      </c>
      <c r="G41" s="1" t="s">
        <v>165</v>
      </c>
      <c r="H41" s="1" t="s">
        <v>166</v>
      </c>
      <c r="I41" s="1" t="s">
        <v>22</v>
      </c>
      <c r="J41" s="3">
        <v>1627</v>
      </c>
      <c r="K41" s="1" t="s">
        <v>532</v>
      </c>
      <c r="L41" s="1" t="s">
        <v>22</v>
      </c>
      <c r="M41" s="1" t="s">
        <v>22</v>
      </c>
      <c r="N41" s="1" t="s">
        <v>540</v>
      </c>
      <c r="O41" s="2">
        <v>37590</v>
      </c>
      <c r="P41" s="2">
        <v>37799</v>
      </c>
      <c r="Q41" s="1" t="s">
        <v>23</v>
      </c>
    </row>
    <row r="42" spans="1:17" x14ac:dyDescent="0.25">
      <c r="A42" s="1" t="s">
        <v>475</v>
      </c>
      <c r="B42" s="1" t="s">
        <v>476</v>
      </c>
      <c r="C42" s="1" t="s">
        <v>542</v>
      </c>
      <c r="D42" s="1" t="s">
        <v>485</v>
      </c>
      <c r="E42" s="1" t="s">
        <v>381</v>
      </c>
      <c r="F42" s="1" t="s">
        <v>19</v>
      </c>
      <c r="G42" s="1" t="s">
        <v>59</v>
      </c>
      <c r="H42" s="1" t="s">
        <v>48</v>
      </c>
      <c r="I42" s="1" t="s">
        <v>22</v>
      </c>
      <c r="J42" s="3">
        <v>648664</v>
      </c>
      <c r="K42" s="1" t="s">
        <v>543</v>
      </c>
      <c r="L42" s="1" t="s">
        <v>22</v>
      </c>
      <c r="M42" s="1" t="s">
        <v>22</v>
      </c>
      <c r="N42" s="1" t="s">
        <v>542</v>
      </c>
      <c r="O42" s="2">
        <v>37621</v>
      </c>
      <c r="P42" s="2">
        <v>37799</v>
      </c>
      <c r="Q42" s="1" t="s">
        <v>23</v>
      </c>
    </row>
    <row r="43" spans="1:17" x14ac:dyDescent="0.25">
      <c r="A43" s="1" t="s">
        <v>475</v>
      </c>
      <c r="B43" s="1" t="s">
        <v>476</v>
      </c>
      <c r="C43" s="1" t="s">
        <v>542</v>
      </c>
      <c r="D43" s="1" t="s">
        <v>520</v>
      </c>
      <c r="E43" s="1" t="s">
        <v>381</v>
      </c>
      <c r="F43" s="1" t="s">
        <v>19</v>
      </c>
      <c r="G43" s="1" t="s">
        <v>521</v>
      </c>
      <c r="H43" s="1" t="s">
        <v>21</v>
      </c>
      <c r="I43" s="1" t="s">
        <v>22</v>
      </c>
      <c r="J43" s="3">
        <v>52938</v>
      </c>
      <c r="K43" s="1" t="s">
        <v>544</v>
      </c>
      <c r="L43" s="1" t="s">
        <v>22</v>
      </c>
      <c r="M43" s="1" t="s">
        <v>22</v>
      </c>
      <c r="N43" s="1" t="s">
        <v>542</v>
      </c>
      <c r="O43" s="2">
        <v>37621</v>
      </c>
      <c r="P43" s="2">
        <v>37799</v>
      </c>
      <c r="Q43" s="1" t="s">
        <v>23</v>
      </c>
    </row>
    <row r="44" spans="1:17" x14ac:dyDescent="0.25">
      <c r="A44" s="1" t="s">
        <v>475</v>
      </c>
      <c r="B44" s="1" t="s">
        <v>476</v>
      </c>
      <c r="C44" s="1" t="s">
        <v>542</v>
      </c>
      <c r="D44" s="1" t="s">
        <v>505</v>
      </c>
      <c r="E44" s="1" t="s">
        <v>381</v>
      </c>
      <c r="F44" s="1" t="s">
        <v>19</v>
      </c>
      <c r="G44" s="1" t="s">
        <v>165</v>
      </c>
      <c r="H44" s="1" t="s">
        <v>166</v>
      </c>
      <c r="I44" s="1" t="s">
        <v>22</v>
      </c>
      <c r="J44" s="3">
        <v>1627</v>
      </c>
      <c r="K44" s="1" t="s">
        <v>532</v>
      </c>
      <c r="L44" s="1" t="s">
        <v>22</v>
      </c>
      <c r="M44" s="1" t="s">
        <v>22</v>
      </c>
      <c r="N44" s="1" t="s">
        <v>542</v>
      </c>
      <c r="O44" s="2">
        <v>37621</v>
      </c>
      <c r="P44" s="2">
        <v>37799</v>
      </c>
      <c r="Q44" s="1" t="s">
        <v>23</v>
      </c>
    </row>
    <row r="45" spans="1:17" x14ac:dyDescent="0.25">
      <c r="A45" s="1" t="s">
        <v>475</v>
      </c>
      <c r="B45" s="1" t="s">
        <v>476</v>
      </c>
      <c r="C45" s="1" t="s">
        <v>542</v>
      </c>
      <c r="D45" s="1" t="s">
        <v>496</v>
      </c>
      <c r="E45" s="1" t="s">
        <v>381</v>
      </c>
      <c r="F45" s="1" t="s">
        <v>19</v>
      </c>
      <c r="G45" s="1" t="s">
        <v>79</v>
      </c>
      <c r="H45" s="1" t="s">
        <v>21</v>
      </c>
      <c r="I45" s="1" t="s">
        <v>22</v>
      </c>
      <c r="J45" s="3">
        <v>147821</v>
      </c>
      <c r="K45" s="1" t="s">
        <v>545</v>
      </c>
      <c r="L45" s="1" t="s">
        <v>22</v>
      </c>
      <c r="M45" s="1" t="s">
        <v>22</v>
      </c>
      <c r="N45" s="1" t="s">
        <v>542</v>
      </c>
      <c r="O45" s="2">
        <v>37621</v>
      </c>
      <c r="P45" s="2">
        <v>37799</v>
      </c>
      <c r="Q45" s="1" t="s">
        <v>23</v>
      </c>
    </row>
    <row r="46" spans="1:17" x14ac:dyDescent="0.25">
      <c r="A46" s="1" t="s">
        <v>475</v>
      </c>
      <c r="B46" s="1" t="s">
        <v>476</v>
      </c>
      <c r="C46" s="1" t="s">
        <v>542</v>
      </c>
      <c r="D46" s="1" t="s">
        <v>489</v>
      </c>
      <c r="E46" s="1" t="s">
        <v>381</v>
      </c>
      <c r="F46" s="1" t="s">
        <v>19</v>
      </c>
      <c r="G46" s="1" t="s">
        <v>234</v>
      </c>
      <c r="H46" s="1" t="s">
        <v>48</v>
      </c>
      <c r="I46" s="1" t="s">
        <v>22</v>
      </c>
      <c r="J46" s="3">
        <v>63354</v>
      </c>
      <c r="K46" s="1" t="s">
        <v>546</v>
      </c>
      <c r="L46" s="1" t="s">
        <v>22</v>
      </c>
      <c r="M46" s="1" t="s">
        <v>22</v>
      </c>
      <c r="N46" s="1" t="s">
        <v>542</v>
      </c>
      <c r="O46" s="2">
        <v>37621</v>
      </c>
      <c r="P46" s="2">
        <v>37799</v>
      </c>
      <c r="Q46" s="1" t="s">
        <v>23</v>
      </c>
    </row>
    <row r="47" spans="1:17" x14ac:dyDescent="0.25">
      <c r="A47" s="1" t="s">
        <v>475</v>
      </c>
      <c r="B47" s="1" t="s">
        <v>476</v>
      </c>
      <c r="C47" s="1" t="s">
        <v>542</v>
      </c>
      <c r="D47" s="1" t="s">
        <v>507</v>
      </c>
      <c r="E47" s="1" t="s">
        <v>381</v>
      </c>
      <c r="F47" s="1" t="s">
        <v>19</v>
      </c>
      <c r="G47" s="1" t="s">
        <v>191</v>
      </c>
      <c r="H47" s="1" t="s">
        <v>21</v>
      </c>
      <c r="I47" s="1" t="s">
        <v>22</v>
      </c>
      <c r="J47" s="3">
        <v>-265</v>
      </c>
      <c r="K47" s="1" t="s">
        <v>547</v>
      </c>
      <c r="L47" s="1" t="s">
        <v>22</v>
      </c>
      <c r="M47" s="1" t="s">
        <v>22</v>
      </c>
      <c r="N47" s="1" t="s">
        <v>542</v>
      </c>
      <c r="O47" s="2">
        <v>37621</v>
      </c>
      <c r="P47" s="2">
        <v>37799</v>
      </c>
      <c r="Q47" s="1" t="s">
        <v>23</v>
      </c>
    </row>
    <row r="48" spans="1:17" x14ac:dyDescent="0.25">
      <c r="A48" s="1" t="s">
        <v>475</v>
      </c>
      <c r="B48" s="1" t="s">
        <v>476</v>
      </c>
      <c r="C48" s="1" t="s">
        <v>542</v>
      </c>
      <c r="D48" s="1" t="s">
        <v>500</v>
      </c>
      <c r="E48" s="1" t="s">
        <v>381</v>
      </c>
      <c r="F48" s="1" t="s">
        <v>19</v>
      </c>
      <c r="G48" s="1" t="s">
        <v>501</v>
      </c>
      <c r="H48" s="1" t="s">
        <v>48</v>
      </c>
      <c r="I48" s="1" t="s">
        <v>22</v>
      </c>
      <c r="J48" s="3">
        <v>-184736</v>
      </c>
      <c r="K48" s="1" t="s">
        <v>548</v>
      </c>
      <c r="L48" s="1" t="s">
        <v>22</v>
      </c>
      <c r="M48" s="1" t="s">
        <v>22</v>
      </c>
      <c r="N48" s="1" t="s">
        <v>542</v>
      </c>
      <c r="O48" s="2">
        <v>37621</v>
      </c>
      <c r="P48" s="2">
        <v>37799</v>
      </c>
      <c r="Q48" s="1" t="s">
        <v>23</v>
      </c>
    </row>
    <row r="49" spans="1:17" x14ac:dyDescent="0.25">
      <c r="A49" s="1" t="s">
        <v>475</v>
      </c>
      <c r="B49" s="1" t="s">
        <v>476</v>
      </c>
      <c r="C49" s="1" t="s">
        <v>542</v>
      </c>
      <c r="D49" s="1" t="s">
        <v>503</v>
      </c>
      <c r="E49" s="1" t="s">
        <v>381</v>
      </c>
      <c r="F49" s="1" t="s">
        <v>19</v>
      </c>
      <c r="G49" s="1" t="s">
        <v>43</v>
      </c>
      <c r="H49" s="1" t="s">
        <v>34</v>
      </c>
      <c r="I49" s="1" t="s">
        <v>22</v>
      </c>
      <c r="J49" s="3">
        <v>-382103</v>
      </c>
      <c r="K49" s="1" t="s">
        <v>541</v>
      </c>
      <c r="L49" s="1" t="s">
        <v>22</v>
      </c>
      <c r="M49" s="1" t="s">
        <v>22</v>
      </c>
      <c r="N49" s="1" t="s">
        <v>542</v>
      </c>
      <c r="O49" s="2">
        <v>37621</v>
      </c>
      <c r="P49" s="2">
        <v>37799</v>
      </c>
      <c r="Q49" s="1" t="s">
        <v>23</v>
      </c>
    </row>
    <row r="50" spans="1:17" x14ac:dyDescent="0.25">
      <c r="A50" s="1" t="s">
        <v>475</v>
      </c>
      <c r="B50" s="1" t="s">
        <v>476</v>
      </c>
      <c r="C50" s="1" t="s">
        <v>542</v>
      </c>
      <c r="D50" s="1" t="s">
        <v>494</v>
      </c>
      <c r="E50" s="1" t="s">
        <v>381</v>
      </c>
      <c r="F50" s="1" t="s">
        <v>19</v>
      </c>
      <c r="G50" s="1" t="s">
        <v>63</v>
      </c>
      <c r="H50" s="1" t="s">
        <v>48</v>
      </c>
      <c r="I50" s="1" t="s">
        <v>22</v>
      </c>
      <c r="J50" s="3">
        <v>8461</v>
      </c>
      <c r="K50" s="1" t="s">
        <v>549</v>
      </c>
      <c r="L50" s="1" t="s">
        <v>22</v>
      </c>
      <c r="M50" s="1" t="s">
        <v>22</v>
      </c>
      <c r="N50" s="1" t="s">
        <v>542</v>
      </c>
      <c r="O50" s="2">
        <v>37621</v>
      </c>
      <c r="P50" s="2">
        <v>37799</v>
      </c>
      <c r="Q50" s="1" t="s">
        <v>23</v>
      </c>
    </row>
    <row r="51" spans="1:17" x14ac:dyDescent="0.25">
      <c r="A51" s="1" t="s">
        <v>475</v>
      </c>
      <c r="B51" s="1" t="s">
        <v>476</v>
      </c>
      <c r="C51" s="1" t="s">
        <v>542</v>
      </c>
      <c r="D51" s="1" t="s">
        <v>528</v>
      </c>
      <c r="E51" s="1" t="s">
        <v>381</v>
      </c>
      <c r="F51" s="1" t="s">
        <v>19</v>
      </c>
      <c r="G51" s="1" t="s">
        <v>47</v>
      </c>
      <c r="H51" s="1" t="s">
        <v>21</v>
      </c>
      <c r="I51" s="1" t="s">
        <v>22</v>
      </c>
      <c r="J51" s="3">
        <v>4579</v>
      </c>
      <c r="K51" s="1" t="s">
        <v>550</v>
      </c>
      <c r="L51" s="1" t="s">
        <v>22</v>
      </c>
      <c r="M51" s="1" t="s">
        <v>22</v>
      </c>
      <c r="N51" s="1" t="s">
        <v>542</v>
      </c>
      <c r="O51" s="2">
        <v>37621</v>
      </c>
      <c r="P51" s="2">
        <v>37799</v>
      </c>
      <c r="Q51" s="1" t="s">
        <v>23</v>
      </c>
    </row>
    <row r="52" spans="1:17" x14ac:dyDescent="0.25">
      <c r="A52" s="1" t="s">
        <v>475</v>
      </c>
      <c r="B52" s="1" t="s">
        <v>476</v>
      </c>
      <c r="C52" s="1" t="s">
        <v>542</v>
      </c>
      <c r="D52" s="1" t="s">
        <v>483</v>
      </c>
      <c r="E52" s="1" t="s">
        <v>381</v>
      </c>
      <c r="F52" s="1" t="s">
        <v>19</v>
      </c>
      <c r="G52" s="1" t="s">
        <v>357</v>
      </c>
      <c r="H52" s="1" t="s">
        <v>48</v>
      </c>
      <c r="I52" s="1" t="s">
        <v>22</v>
      </c>
      <c r="J52" s="3">
        <v>26444</v>
      </c>
      <c r="K52" s="1" t="s">
        <v>551</v>
      </c>
      <c r="L52" s="1" t="s">
        <v>22</v>
      </c>
      <c r="M52" s="1" t="s">
        <v>22</v>
      </c>
      <c r="N52" s="1" t="s">
        <v>542</v>
      </c>
      <c r="O52" s="2">
        <v>37621</v>
      </c>
      <c r="P52" s="2">
        <v>37799</v>
      </c>
      <c r="Q52" s="1" t="s">
        <v>23</v>
      </c>
    </row>
    <row r="53" spans="1:17" x14ac:dyDescent="0.25">
      <c r="A53" s="1" t="s">
        <v>475</v>
      </c>
      <c r="B53" s="1" t="s">
        <v>476</v>
      </c>
      <c r="C53" s="1" t="s">
        <v>542</v>
      </c>
      <c r="D53" s="1" t="s">
        <v>511</v>
      </c>
      <c r="E53" s="1" t="s">
        <v>381</v>
      </c>
      <c r="F53" s="1" t="s">
        <v>19</v>
      </c>
      <c r="G53" s="1" t="s">
        <v>203</v>
      </c>
      <c r="H53" s="1" t="s">
        <v>21</v>
      </c>
      <c r="I53" s="1" t="s">
        <v>22</v>
      </c>
      <c r="J53" s="3">
        <v>25654</v>
      </c>
      <c r="K53" s="1" t="s">
        <v>552</v>
      </c>
      <c r="L53" s="1" t="s">
        <v>22</v>
      </c>
      <c r="M53" s="1" t="s">
        <v>22</v>
      </c>
      <c r="N53" s="1" t="s">
        <v>542</v>
      </c>
      <c r="O53" s="2">
        <v>37621</v>
      </c>
      <c r="P53" s="2">
        <v>37799</v>
      </c>
      <c r="Q53" s="1" t="s">
        <v>23</v>
      </c>
    </row>
    <row r="54" spans="1:17" x14ac:dyDescent="0.25">
      <c r="A54" s="1" t="s">
        <v>475</v>
      </c>
      <c r="B54" s="1" t="s">
        <v>476</v>
      </c>
      <c r="C54" s="1" t="s">
        <v>542</v>
      </c>
      <c r="D54" s="1" t="s">
        <v>491</v>
      </c>
      <c r="E54" s="1" t="s">
        <v>381</v>
      </c>
      <c r="F54" s="1" t="s">
        <v>19</v>
      </c>
      <c r="G54" s="1" t="s">
        <v>492</v>
      </c>
      <c r="H54" s="1" t="s">
        <v>21</v>
      </c>
      <c r="I54" s="1" t="s">
        <v>22</v>
      </c>
      <c r="J54" s="3">
        <v>-1859</v>
      </c>
      <c r="K54" s="1" t="s">
        <v>553</v>
      </c>
      <c r="L54" s="1" t="s">
        <v>22</v>
      </c>
      <c r="M54" s="1" t="s">
        <v>22</v>
      </c>
      <c r="N54" s="1" t="s">
        <v>542</v>
      </c>
      <c r="O54" s="2">
        <v>37621</v>
      </c>
      <c r="P54" s="2">
        <v>37799</v>
      </c>
      <c r="Q54" s="1" t="s">
        <v>23</v>
      </c>
    </row>
    <row r="55" spans="1:17" x14ac:dyDescent="0.25">
      <c r="A55" s="1" t="s">
        <v>475</v>
      </c>
      <c r="B55" s="1" t="s">
        <v>476</v>
      </c>
      <c r="C55" s="1" t="s">
        <v>554</v>
      </c>
      <c r="D55" s="1" t="s">
        <v>505</v>
      </c>
      <c r="E55" s="1" t="s">
        <v>381</v>
      </c>
      <c r="F55" s="1" t="s">
        <v>19</v>
      </c>
      <c r="G55" s="1" t="s">
        <v>165</v>
      </c>
      <c r="H55" s="1" t="s">
        <v>166</v>
      </c>
      <c r="I55" s="1" t="s">
        <v>22</v>
      </c>
      <c r="J55" s="3">
        <v>1627</v>
      </c>
      <c r="K55" s="1" t="s">
        <v>532</v>
      </c>
      <c r="L55" s="1" t="s">
        <v>22</v>
      </c>
      <c r="M55" s="1" t="s">
        <v>22</v>
      </c>
      <c r="N55" s="1" t="s">
        <v>554</v>
      </c>
      <c r="O55" s="2">
        <v>37652</v>
      </c>
      <c r="P55" s="2">
        <v>37799</v>
      </c>
      <c r="Q55" s="1" t="s">
        <v>23</v>
      </c>
    </row>
    <row r="56" spans="1:17" x14ac:dyDescent="0.25">
      <c r="A56" s="1" t="s">
        <v>475</v>
      </c>
      <c r="B56" s="1" t="s">
        <v>476</v>
      </c>
      <c r="C56" s="1" t="s">
        <v>555</v>
      </c>
      <c r="D56" s="1" t="s">
        <v>505</v>
      </c>
      <c r="E56" s="1" t="s">
        <v>381</v>
      </c>
      <c r="F56" s="1" t="s">
        <v>19</v>
      </c>
      <c r="G56" s="1" t="s">
        <v>165</v>
      </c>
      <c r="H56" s="1" t="s">
        <v>166</v>
      </c>
      <c r="I56" s="1" t="s">
        <v>22</v>
      </c>
      <c r="J56" s="3">
        <v>1627</v>
      </c>
      <c r="K56" s="1" t="s">
        <v>532</v>
      </c>
      <c r="L56" s="1" t="s">
        <v>22</v>
      </c>
      <c r="M56" s="1" t="s">
        <v>22</v>
      </c>
      <c r="N56" s="1" t="s">
        <v>555</v>
      </c>
      <c r="O56" s="2">
        <v>37680</v>
      </c>
      <c r="P56" s="2">
        <v>37799</v>
      </c>
      <c r="Q56" s="1" t="s">
        <v>23</v>
      </c>
    </row>
    <row r="57" spans="1:17" x14ac:dyDescent="0.25">
      <c r="A57" s="1" t="s">
        <v>475</v>
      </c>
      <c r="B57" s="1" t="s">
        <v>476</v>
      </c>
      <c r="C57" s="1" t="s">
        <v>556</v>
      </c>
      <c r="D57" s="1" t="s">
        <v>505</v>
      </c>
      <c r="E57" s="1" t="s">
        <v>381</v>
      </c>
      <c r="F57" s="1" t="s">
        <v>19</v>
      </c>
      <c r="G57" s="1" t="s">
        <v>165</v>
      </c>
      <c r="H57" s="1" t="s">
        <v>166</v>
      </c>
      <c r="I57" s="1" t="s">
        <v>22</v>
      </c>
      <c r="J57" s="3">
        <v>1627</v>
      </c>
      <c r="K57" s="1" t="s">
        <v>519</v>
      </c>
      <c r="L57" s="1" t="s">
        <v>22</v>
      </c>
      <c r="M57" s="1" t="s">
        <v>22</v>
      </c>
      <c r="N57" s="1" t="s">
        <v>556</v>
      </c>
      <c r="O57" s="2">
        <v>37711</v>
      </c>
      <c r="P57" s="2">
        <v>37848</v>
      </c>
      <c r="Q57" s="1" t="s">
        <v>23</v>
      </c>
    </row>
    <row r="58" spans="1:17" x14ac:dyDescent="0.25">
      <c r="A58" s="1" t="s">
        <v>475</v>
      </c>
      <c r="B58" s="1" t="s">
        <v>476</v>
      </c>
      <c r="C58" s="1" t="s">
        <v>557</v>
      </c>
      <c r="D58" s="1" t="s">
        <v>485</v>
      </c>
      <c r="E58" s="1" t="s">
        <v>381</v>
      </c>
      <c r="F58" s="1" t="s">
        <v>19</v>
      </c>
      <c r="G58" s="1" t="s">
        <v>59</v>
      </c>
      <c r="H58" s="1" t="s">
        <v>48</v>
      </c>
      <c r="I58" s="1" t="s">
        <v>22</v>
      </c>
      <c r="J58" s="3">
        <v>-233463</v>
      </c>
      <c r="K58" s="1" t="s">
        <v>517</v>
      </c>
      <c r="L58" s="1" t="s">
        <v>22</v>
      </c>
      <c r="M58" s="1" t="s">
        <v>22</v>
      </c>
      <c r="N58" s="1" t="s">
        <v>557</v>
      </c>
      <c r="O58" s="2">
        <v>37741</v>
      </c>
      <c r="P58" s="2">
        <v>37848</v>
      </c>
      <c r="Q58" s="1" t="s">
        <v>23</v>
      </c>
    </row>
    <row r="59" spans="1:17" x14ac:dyDescent="0.25">
      <c r="A59" s="1" t="s">
        <v>475</v>
      </c>
      <c r="B59" s="1" t="s">
        <v>476</v>
      </c>
      <c r="C59" s="1" t="s">
        <v>557</v>
      </c>
      <c r="D59" s="1" t="s">
        <v>505</v>
      </c>
      <c r="E59" s="1" t="s">
        <v>381</v>
      </c>
      <c r="F59" s="1" t="s">
        <v>19</v>
      </c>
      <c r="G59" s="1" t="s">
        <v>165</v>
      </c>
      <c r="H59" s="1" t="s">
        <v>166</v>
      </c>
      <c r="I59" s="1" t="s">
        <v>22</v>
      </c>
      <c r="J59" s="3">
        <v>1627</v>
      </c>
      <c r="K59" s="1" t="s">
        <v>519</v>
      </c>
      <c r="L59" s="1" t="s">
        <v>22</v>
      </c>
      <c r="M59" s="1" t="s">
        <v>22</v>
      </c>
      <c r="N59" s="1" t="s">
        <v>557</v>
      </c>
      <c r="O59" s="2">
        <v>37741</v>
      </c>
      <c r="P59" s="2">
        <v>37848</v>
      </c>
      <c r="Q59" s="1" t="s">
        <v>23</v>
      </c>
    </row>
    <row r="60" spans="1:17" x14ac:dyDescent="0.25">
      <c r="A60" s="1" t="s">
        <v>475</v>
      </c>
      <c r="B60" s="1" t="s">
        <v>476</v>
      </c>
      <c r="C60" s="1" t="s">
        <v>558</v>
      </c>
      <c r="D60" s="1" t="s">
        <v>505</v>
      </c>
      <c r="E60" s="1" t="s">
        <v>381</v>
      </c>
      <c r="F60" s="1" t="s">
        <v>19</v>
      </c>
      <c r="G60" s="1" t="s">
        <v>165</v>
      </c>
      <c r="H60" s="1" t="s">
        <v>166</v>
      </c>
      <c r="I60" s="1" t="s">
        <v>22</v>
      </c>
      <c r="J60" s="3">
        <v>1627</v>
      </c>
      <c r="K60" s="1" t="s">
        <v>519</v>
      </c>
      <c r="L60" s="1" t="s">
        <v>22</v>
      </c>
      <c r="M60" s="1" t="s">
        <v>22</v>
      </c>
      <c r="N60" s="1" t="s">
        <v>558</v>
      </c>
      <c r="O60" s="2">
        <v>37772</v>
      </c>
      <c r="P60" s="2">
        <v>37848</v>
      </c>
      <c r="Q60" s="1" t="s">
        <v>23</v>
      </c>
    </row>
    <row r="61" spans="1:17" x14ac:dyDescent="0.25">
      <c r="A61" s="1" t="s">
        <v>475</v>
      </c>
      <c r="B61" s="1" t="s">
        <v>476</v>
      </c>
      <c r="C61" s="1" t="s">
        <v>559</v>
      </c>
      <c r="D61" s="1" t="s">
        <v>505</v>
      </c>
      <c r="E61" s="1" t="s">
        <v>381</v>
      </c>
      <c r="F61" s="1" t="s">
        <v>19</v>
      </c>
      <c r="G61" s="1" t="s">
        <v>165</v>
      </c>
      <c r="H61" s="1" t="s">
        <v>166</v>
      </c>
      <c r="I61" s="1" t="s">
        <v>22</v>
      </c>
      <c r="J61" s="3">
        <v>1627</v>
      </c>
      <c r="K61" s="1" t="s">
        <v>519</v>
      </c>
      <c r="L61" s="1" t="s">
        <v>22</v>
      </c>
      <c r="M61" s="1" t="s">
        <v>22</v>
      </c>
      <c r="N61" s="1" t="s">
        <v>559</v>
      </c>
      <c r="O61" s="2">
        <v>37802</v>
      </c>
      <c r="P61" s="2">
        <v>37848</v>
      </c>
      <c r="Q61" s="1" t="s">
        <v>23</v>
      </c>
    </row>
    <row r="62" spans="1:17" x14ac:dyDescent="0.25">
      <c r="A62" s="1" t="s">
        <v>560</v>
      </c>
      <c r="B62" s="1" t="s">
        <v>476</v>
      </c>
      <c r="C62" s="1" t="s">
        <v>561</v>
      </c>
      <c r="D62" s="1" t="s">
        <v>505</v>
      </c>
      <c r="E62" s="1" t="s">
        <v>381</v>
      </c>
      <c r="F62" s="1" t="s">
        <v>19</v>
      </c>
      <c r="G62" s="1" t="s">
        <v>165</v>
      </c>
      <c r="H62" s="1" t="s">
        <v>166</v>
      </c>
      <c r="I62" s="1" t="s">
        <v>22</v>
      </c>
      <c r="J62" s="3">
        <v>1627</v>
      </c>
      <c r="K62" s="1" t="s">
        <v>456</v>
      </c>
      <c r="L62" s="1" t="s">
        <v>22</v>
      </c>
      <c r="M62" s="1" t="s">
        <v>22</v>
      </c>
      <c r="N62" s="1" t="s">
        <v>562</v>
      </c>
      <c r="O62" s="2">
        <v>37833</v>
      </c>
      <c r="P62" s="2">
        <v>37834</v>
      </c>
      <c r="Q62" s="1" t="s">
        <v>23</v>
      </c>
    </row>
    <row r="63" spans="1:17" x14ac:dyDescent="0.25">
      <c r="A63" s="1" t="s">
        <v>560</v>
      </c>
      <c r="B63" s="1" t="s">
        <v>476</v>
      </c>
      <c r="C63" s="1" t="s">
        <v>563</v>
      </c>
      <c r="D63" s="1" t="s">
        <v>505</v>
      </c>
      <c r="E63" s="1" t="s">
        <v>381</v>
      </c>
      <c r="F63" s="1" t="s">
        <v>19</v>
      </c>
      <c r="G63" s="1" t="s">
        <v>165</v>
      </c>
      <c r="H63" s="1" t="s">
        <v>166</v>
      </c>
      <c r="I63" s="1" t="s">
        <v>22</v>
      </c>
      <c r="J63" s="3">
        <v>1627</v>
      </c>
      <c r="K63" s="1" t="s">
        <v>456</v>
      </c>
      <c r="L63" s="1" t="s">
        <v>22</v>
      </c>
      <c r="M63" s="1" t="s">
        <v>22</v>
      </c>
      <c r="N63" s="1" t="s">
        <v>562</v>
      </c>
      <c r="O63" s="2">
        <v>37864</v>
      </c>
      <c r="P63" s="2">
        <v>37866</v>
      </c>
      <c r="Q63" s="1" t="s">
        <v>23</v>
      </c>
    </row>
    <row r="64" spans="1:17" x14ac:dyDescent="0.25">
      <c r="A64" s="1" t="s">
        <v>560</v>
      </c>
      <c r="B64" s="1" t="s">
        <v>476</v>
      </c>
      <c r="C64" s="1" t="s">
        <v>564</v>
      </c>
      <c r="D64" s="1" t="s">
        <v>505</v>
      </c>
      <c r="E64" s="1" t="s">
        <v>381</v>
      </c>
      <c r="F64" s="1" t="s">
        <v>19</v>
      </c>
      <c r="G64" s="1" t="s">
        <v>165</v>
      </c>
      <c r="H64" s="1" t="s">
        <v>166</v>
      </c>
      <c r="I64" s="1" t="s">
        <v>22</v>
      </c>
      <c r="J64" s="3">
        <v>1627</v>
      </c>
      <c r="K64" s="1" t="s">
        <v>456</v>
      </c>
      <c r="L64" s="1" t="s">
        <v>22</v>
      </c>
      <c r="M64" s="1" t="s">
        <v>22</v>
      </c>
      <c r="N64" s="1" t="s">
        <v>562</v>
      </c>
      <c r="O64" s="2">
        <v>37894</v>
      </c>
      <c r="P64" s="2">
        <v>37895</v>
      </c>
      <c r="Q64" s="1" t="s">
        <v>23</v>
      </c>
    </row>
    <row r="65" spans="1:17" x14ac:dyDescent="0.25">
      <c r="A65" s="1" t="s">
        <v>565</v>
      </c>
      <c r="B65" s="1" t="s">
        <v>476</v>
      </c>
      <c r="C65" s="1" t="s">
        <v>566</v>
      </c>
      <c r="D65" s="1" t="s">
        <v>503</v>
      </c>
      <c r="E65" s="1" t="s">
        <v>381</v>
      </c>
      <c r="F65" s="1" t="s">
        <v>19</v>
      </c>
      <c r="G65" s="1" t="s">
        <v>43</v>
      </c>
      <c r="H65" s="1" t="s">
        <v>34</v>
      </c>
      <c r="I65" s="1" t="s">
        <v>22</v>
      </c>
      <c r="J65" s="3">
        <v>-9615</v>
      </c>
      <c r="K65" s="1" t="s">
        <v>567</v>
      </c>
      <c r="L65" s="1" t="s">
        <v>22</v>
      </c>
      <c r="M65" s="1" t="s">
        <v>22</v>
      </c>
      <c r="N65" s="1" t="s">
        <v>566</v>
      </c>
      <c r="O65" s="2">
        <v>37925</v>
      </c>
      <c r="P65" s="2">
        <v>37937</v>
      </c>
      <c r="Q65" s="1" t="s">
        <v>23</v>
      </c>
    </row>
    <row r="66" spans="1:17" x14ac:dyDescent="0.25">
      <c r="A66" s="1" t="s">
        <v>565</v>
      </c>
      <c r="B66" s="1" t="s">
        <v>476</v>
      </c>
      <c r="C66" s="1" t="s">
        <v>566</v>
      </c>
      <c r="D66" s="1" t="s">
        <v>503</v>
      </c>
      <c r="E66" s="1" t="s">
        <v>381</v>
      </c>
      <c r="F66" s="1" t="s">
        <v>19</v>
      </c>
      <c r="G66" s="1" t="s">
        <v>43</v>
      </c>
      <c r="H66" s="1" t="s">
        <v>34</v>
      </c>
      <c r="I66" s="1" t="s">
        <v>22</v>
      </c>
      <c r="J66" s="3">
        <v>-1646</v>
      </c>
      <c r="K66" s="1" t="s">
        <v>568</v>
      </c>
      <c r="L66" s="1" t="s">
        <v>22</v>
      </c>
      <c r="M66" s="1" t="s">
        <v>22</v>
      </c>
      <c r="N66" s="1" t="s">
        <v>566</v>
      </c>
      <c r="O66" s="2">
        <v>37925</v>
      </c>
      <c r="P66" s="2">
        <v>37937</v>
      </c>
      <c r="Q66" s="1" t="s">
        <v>23</v>
      </c>
    </row>
    <row r="67" spans="1:17" x14ac:dyDescent="0.25">
      <c r="A67" s="1" t="s">
        <v>560</v>
      </c>
      <c r="B67" s="1" t="s">
        <v>476</v>
      </c>
      <c r="C67" s="1" t="s">
        <v>569</v>
      </c>
      <c r="D67" s="1" t="s">
        <v>505</v>
      </c>
      <c r="E67" s="1" t="s">
        <v>381</v>
      </c>
      <c r="F67" s="1" t="s">
        <v>19</v>
      </c>
      <c r="G67" s="1" t="s">
        <v>165</v>
      </c>
      <c r="H67" s="1" t="s">
        <v>166</v>
      </c>
      <c r="I67" s="1" t="s">
        <v>22</v>
      </c>
      <c r="J67" s="3">
        <v>1627</v>
      </c>
      <c r="K67" s="1" t="s">
        <v>456</v>
      </c>
      <c r="L67" s="1" t="s">
        <v>22</v>
      </c>
      <c r="M67" s="1" t="s">
        <v>22</v>
      </c>
      <c r="N67" s="1" t="s">
        <v>562</v>
      </c>
      <c r="O67" s="2">
        <v>37925</v>
      </c>
      <c r="P67" s="2">
        <v>37928</v>
      </c>
      <c r="Q67" s="1" t="s">
        <v>23</v>
      </c>
    </row>
    <row r="68" spans="1:17" x14ac:dyDescent="0.25">
      <c r="A68" s="1" t="s">
        <v>560</v>
      </c>
      <c r="B68" s="1" t="s">
        <v>476</v>
      </c>
      <c r="C68" s="1" t="s">
        <v>570</v>
      </c>
      <c r="D68" s="1" t="s">
        <v>505</v>
      </c>
      <c r="E68" s="1" t="s">
        <v>381</v>
      </c>
      <c r="F68" s="1" t="s">
        <v>19</v>
      </c>
      <c r="G68" s="1" t="s">
        <v>165</v>
      </c>
      <c r="H68" s="1" t="s">
        <v>166</v>
      </c>
      <c r="I68" s="1" t="s">
        <v>22</v>
      </c>
      <c r="J68" s="3">
        <v>1627</v>
      </c>
      <c r="K68" s="1" t="s">
        <v>456</v>
      </c>
      <c r="L68" s="1" t="s">
        <v>22</v>
      </c>
      <c r="M68" s="1" t="s">
        <v>22</v>
      </c>
      <c r="N68" s="1" t="s">
        <v>562</v>
      </c>
      <c r="O68" s="2">
        <v>37955</v>
      </c>
      <c r="P68" s="2">
        <v>37956</v>
      </c>
      <c r="Q68" s="1" t="s">
        <v>23</v>
      </c>
    </row>
    <row r="69" spans="1:17" x14ac:dyDescent="0.25">
      <c r="A69" s="1" t="s">
        <v>571</v>
      </c>
      <c r="B69" s="1" t="s">
        <v>476</v>
      </c>
      <c r="C69" s="1" t="s">
        <v>572</v>
      </c>
      <c r="D69" s="1" t="s">
        <v>511</v>
      </c>
      <c r="E69" s="1" t="s">
        <v>381</v>
      </c>
      <c r="F69" s="1" t="s">
        <v>19</v>
      </c>
      <c r="G69" s="1" t="s">
        <v>203</v>
      </c>
      <c r="H69" s="1" t="s">
        <v>21</v>
      </c>
      <c r="I69" s="1" t="s">
        <v>22</v>
      </c>
      <c r="J69" s="3">
        <v>25654</v>
      </c>
      <c r="K69" s="1" t="s">
        <v>573</v>
      </c>
      <c r="L69" s="1" t="s">
        <v>22</v>
      </c>
      <c r="M69" s="1" t="s">
        <v>22</v>
      </c>
      <c r="N69" s="1" t="s">
        <v>572</v>
      </c>
      <c r="O69" s="2">
        <v>37986</v>
      </c>
      <c r="P69" s="2">
        <v>38006</v>
      </c>
      <c r="Q69" s="1" t="s">
        <v>23</v>
      </c>
    </row>
    <row r="70" spans="1:17" x14ac:dyDescent="0.25">
      <c r="A70" s="1" t="s">
        <v>571</v>
      </c>
      <c r="B70" s="1" t="s">
        <v>476</v>
      </c>
      <c r="C70" s="1" t="s">
        <v>574</v>
      </c>
      <c r="D70" s="1" t="s">
        <v>528</v>
      </c>
      <c r="E70" s="1" t="s">
        <v>381</v>
      </c>
      <c r="F70" s="1" t="s">
        <v>19</v>
      </c>
      <c r="G70" s="1" t="s">
        <v>47</v>
      </c>
      <c r="H70" s="1" t="s">
        <v>21</v>
      </c>
      <c r="I70" s="1" t="s">
        <v>22</v>
      </c>
      <c r="J70" s="3">
        <v>38470</v>
      </c>
      <c r="K70" s="1" t="s">
        <v>575</v>
      </c>
      <c r="L70" s="1" t="s">
        <v>22</v>
      </c>
      <c r="M70" s="1" t="s">
        <v>22</v>
      </c>
      <c r="N70" s="1" t="s">
        <v>574</v>
      </c>
      <c r="O70" s="2">
        <v>37986</v>
      </c>
      <c r="P70" s="2">
        <v>38013</v>
      </c>
      <c r="Q70" s="1" t="s">
        <v>23</v>
      </c>
    </row>
    <row r="71" spans="1:17" x14ac:dyDescent="0.25">
      <c r="A71" s="1" t="s">
        <v>571</v>
      </c>
      <c r="B71" s="1" t="s">
        <v>476</v>
      </c>
      <c r="C71" s="1" t="s">
        <v>574</v>
      </c>
      <c r="D71" s="1" t="s">
        <v>491</v>
      </c>
      <c r="E71" s="1" t="s">
        <v>381</v>
      </c>
      <c r="F71" s="1" t="s">
        <v>19</v>
      </c>
      <c r="G71" s="1" t="s">
        <v>492</v>
      </c>
      <c r="H71" s="1" t="s">
        <v>21</v>
      </c>
      <c r="I71" s="1" t="s">
        <v>22</v>
      </c>
      <c r="J71" s="3">
        <v>-1859</v>
      </c>
      <c r="K71" s="1" t="s">
        <v>576</v>
      </c>
      <c r="L71" s="1" t="s">
        <v>22</v>
      </c>
      <c r="M71" s="1" t="s">
        <v>22</v>
      </c>
      <c r="N71" s="1" t="s">
        <v>574</v>
      </c>
      <c r="O71" s="2">
        <v>37986</v>
      </c>
      <c r="P71" s="2">
        <v>38013</v>
      </c>
      <c r="Q71" s="1" t="s">
        <v>23</v>
      </c>
    </row>
    <row r="72" spans="1:17" x14ac:dyDescent="0.25">
      <c r="A72" s="1" t="s">
        <v>571</v>
      </c>
      <c r="B72" s="1" t="s">
        <v>476</v>
      </c>
      <c r="C72" s="1" t="s">
        <v>577</v>
      </c>
      <c r="D72" s="1" t="s">
        <v>494</v>
      </c>
      <c r="E72" s="1" t="s">
        <v>381</v>
      </c>
      <c r="F72" s="1" t="s">
        <v>19</v>
      </c>
      <c r="G72" s="1" t="s">
        <v>63</v>
      </c>
      <c r="H72" s="1" t="s">
        <v>48</v>
      </c>
      <c r="I72" s="1" t="s">
        <v>22</v>
      </c>
      <c r="J72" s="3">
        <v>4566</v>
      </c>
      <c r="K72" s="1" t="s">
        <v>578</v>
      </c>
      <c r="L72" s="1" t="s">
        <v>22</v>
      </c>
      <c r="M72" s="1" t="s">
        <v>22</v>
      </c>
      <c r="N72" s="1" t="s">
        <v>577</v>
      </c>
      <c r="O72" s="2">
        <v>37986</v>
      </c>
      <c r="P72" s="2">
        <v>38013</v>
      </c>
      <c r="Q72" s="1" t="s">
        <v>23</v>
      </c>
    </row>
    <row r="73" spans="1:17" x14ac:dyDescent="0.25">
      <c r="A73" s="1" t="s">
        <v>571</v>
      </c>
      <c r="B73" s="1" t="s">
        <v>476</v>
      </c>
      <c r="C73" s="1" t="s">
        <v>577</v>
      </c>
      <c r="D73" s="1" t="s">
        <v>485</v>
      </c>
      <c r="E73" s="1" t="s">
        <v>381</v>
      </c>
      <c r="F73" s="1" t="s">
        <v>19</v>
      </c>
      <c r="G73" s="1" t="s">
        <v>59</v>
      </c>
      <c r="H73" s="1" t="s">
        <v>48</v>
      </c>
      <c r="I73" s="1" t="s">
        <v>22</v>
      </c>
      <c r="J73" s="3">
        <v>-24279</v>
      </c>
      <c r="K73" s="1" t="s">
        <v>578</v>
      </c>
      <c r="L73" s="1" t="s">
        <v>22</v>
      </c>
      <c r="M73" s="1" t="s">
        <v>22</v>
      </c>
      <c r="N73" s="1" t="s">
        <v>577</v>
      </c>
      <c r="O73" s="2">
        <v>37986</v>
      </c>
      <c r="P73" s="2">
        <v>38013</v>
      </c>
      <c r="Q73" s="1" t="s">
        <v>23</v>
      </c>
    </row>
    <row r="74" spans="1:17" x14ac:dyDescent="0.25">
      <c r="A74" s="1" t="s">
        <v>571</v>
      </c>
      <c r="B74" s="1" t="s">
        <v>476</v>
      </c>
      <c r="C74" s="1" t="s">
        <v>577</v>
      </c>
      <c r="D74" s="1" t="s">
        <v>507</v>
      </c>
      <c r="E74" s="1" t="s">
        <v>381</v>
      </c>
      <c r="F74" s="1" t="s">
        <v>19</v>
      </c>
      <c r="G74" s="1" t="s">
        <v>191</v>
      </c>
      <c r="H74" s="1" t="s">
        <v>21</v>
      </c>
      <c r="I74" s="1" t="s">
        <v>22</v>
      </c>
      <c r="J74" s="3">
        <v>-1216</v>
      </c>
      <c r="K74" s="1" t="s">
        <v>578</v>
      </c>
      <c r="L74" s="1" t="s">
        <v>22</v>
      </c>
      <c r="M74" s="1" t="s">
        <v>22</v>
      </c>
      <c r="N74" s="1" t="s">
        <v>577</v>
      </c>
      <c r="O74" s="2">
        <v>37986</v>
      </c>
      <c r="P74" s="2">
        <v>38013</v>
      </c>
      <c r="Q74" s="1" t="s">
        <v>23</v>
      </c>
    </row>
    <row r="75" spans="1:17" x14ac:dyDescent="0.25">
      <c r="A75" s="1" t="s">
        <v>571</v>
      </c>
      <c r="B75" s="1" t="s">
        <v>476</v>
      </c>
      <c r="C75" s="1" t="s">
        <v>577</v>
      </c>
      <c r="D75" s="1" t="s">
        <v>511</v>
      </c>
      <c r="E75" s="1" t="s">
        <v>381</v>
      </c>
      <c r="F75" s="1" t="s">
        <v>19</v>
      </c>
      <c r="G75" s="1" t="s">
        <v>203</v>
      </c>
      <c r="H75" s="1" t="s">
        <v>21</v>
      </c>
      <c r="I75" s="1" t="s">
        <v>22</v>
      </c>
      <c r="J75" s="3">
        <v>-67035</v>
      </c>
      <c r="K75" s="1" t="s">
        <v>578</v>
      </c>
      <c r="L75" s="1" t="s">
        <v>22</v>
      </c>
      <c r="M75" s="1" t="s">
        <v>22</v>
      </c>
      <c r="N75" s="1" t="s">
        <v>577</v>
      </c>
      <c r="O75" s="2">
        <v>37986</v>
      </c>
      <c r="P75" s="2">
        <v>38013</v>
      </c>
      <c r="Q75" s="1" t="s">
        <v>23</v>
      </c>
    </row>
    <row r="76" spans="1:17" x14ac:dyDescent="0.25">
      <c r="A76" s="1" t="s">
        <v>571</v>
      </c>
      <c r="B76" s="1" t="s">
        <v>476</v>
      </c>
      <c r="C76" s="1" t="s">
        <v>577</v>
      </c>
      <c r="D76" s="1" t="s">
        <v>528</v>
      </c>
      <c r="E76" s="1" t="s">
        <v>381</v>
      </c>
      <c r="F76" s="1" t="s">
        <v>19</v>
      </c>
      <c r="G76" s="1" t="s">
        <v>47</v>
      </c>
      <c r="H76" s="1" t="s">
        <v>21</v>
      </c>
      <c r="I76" s="1" t="s">
        <v>22</v>
      </c>
      <c r="J76" s="3">
        <v>-40013</v>
      </c>
      <c r="K76" s="1" t="s">
        <v>578</v>
      </c>
      <c r="L76" s="1" t="s">
        <v>22</v>
      </c>
      <c r="M76" s="1" t="s">
        <v>22</v>
      </c>
      <c r="N76" s="1" t="s">
        <v>577</v>
      </c>
      <c r="O76" s="2">
        <v>37986</v>
      </c>
      <c r="P76" s="2">
        <v>38013</v>
      </c>
      <c r="Q76" s="1" t="s">
        <v>23</v>
      </c>
    </row>
    <row r="77" spans="1:17" x14ac:dyDescent="0.25">
      <c r="A77" s="1" t="s">
        <v>571</v>
      </c>
      <c r="B77" s="1" t="s">
        <v>476</v>
      </c>
      <c r="C77" s="1" t="s">
        <v>577</v>
      </c>
      <c r="D77" s="1" t="s">
        <v>491</v>
      </c>
      <c r="E77" s="1" t="s">
        <v>381</v>
      </c>
      <c r="F77" s="1" t="s">
        <v>19</v>
      </c>
      <c r="G77" s="1" t="s">
        <v>492</v>
      </c>
      <c r="H77" s="1" t="s">
        <v>21</v>
      </c>
      <c r="I77" s="1" t="s">
        <v>22</v>
      </c>
      <c r="J77" s="3">
        <v>1858</v>
      </c>
      <c r="K77" s="1" t="s">
        <v>578</v>
      </c>
      <c r="L77" s="1" t="s">
        <v>22</v>
      </c>
      <c r="M77" s="1" t="s">
        <v>22</v>
      </c>
      <c r="N77" s="1" t="s">
        <v>577</v>
      </c>
      <c r="O77" s="2">
        <v>37986</v>
      </c>
      <c r="P77" s="2">
        <v>38013</v>
      </c>
      <c r="Q77" s="1" t="s">
        <v>23</v>
      </c>
    </row>
    <row r="78" spans="1:17" x14ac:dyDescent="0.25">
      <c r="A78" s="1" t="s">
        <v>571</v>
      </c>
      <c r="B78" s="1" t="s">
        <v>476</v>
      </c>
      <c r="C78" s="1" t="s">
        <v>577</v>
      </c>
      <c r="D78" s="1" t="s">
        <v>496</v>
      </c>
      <c r="E78" s="1" t="s">
        <v>381</v>
      </c>
      <c r="F78" s="1" t="s">
        <v>19</v>
      </c>
      <c r="G78" s="1" t="s">
        <v>79</v>
      </c>
      <c r="H78" s="1" t="s">
        <v>21</v>
      </c>
      <c r="I78" s="1" t="s">
        <v>22</v>
      </c>
      <c r="J78" s="3">
        <v>73141</v>
      </c>
      <c r="K78" s="1" t="s">
        <v>578</v>
      </c>
      <c r="L78" s="1" t="s">
        <v>22</v>
      </c>
      <c r="M78" s="1" t="s">
        <v>22</v>
      </c>
      <c r="N78" s="1" t="s">
        <v>577</v>
      </c>
      <c r="O78" s="2">
        <v>37986</v>
      </c>
      <c r="P78" s="2">
        <v>38013</v>
      </c>
      <c r="Q78" s="1" t="s">
        <v>23</v>
      </c>
    </row>
    <row r="79" spans="1:17" x14ac:dyDescent="0.25">
      <c r="A79" s="1" t="s">
        <v>571</v>
      </c>
      <c r="B79" s="1" t="s">
        <v>476</v>
      </c>
      <c r="C79" s="1" t="s">
        <v>577</v>
      </c>
      <c r="D79" s="1" t="s">
        <v>500</v>
      </c>
      <c r="E79" s="1" t="s">
        <v>381</v>
      </c>
      <c r="F79" s="1" t="s">
        <v>19</v>
      </c>
      <c r="G79" s="1" t="s">
        <v>501</v>
      </c>
      <c r="H79" s="1" t="s">
        <v>48</v>
      </c>
      <c r="I79" s="1" t="s">
        <v>22</v>
      </c>
      <c r="J79" s="3">
        <v>5124</v>
      </c>
      <c r="K79" s="1" t="s">
        <v>578</v>
      </c>
      <c r="L79" s="1" t="s">
        <v>22</v>
      </c>
      <c r="M79" s="1" t="s">
        <v>22</v>
      </c>
      <c r="N79" s="1" t="s">
        <v>577</v>
      </c>
      <c r="O79" s="2">
        <v>37986</v>
      </c>
      <c r="P79" s="2">
        <v>38013</v>
      </c>
      <c r="Q79" s="1" t="s">
        <v>23</v>
      </c>
    </row>
    <row r="80" spans="1:17" x14ac:dyDescent="0.25">
      <c r="A80" s="1" t="s">
        <v>571</v>
      </c>
      <c r="B80" s="1" t="s">
        <v>476</v>
      </c>
      <c r="C80" s="1" t="s">
        <v>577</v>
      </c>
      <c r="D80" s="1" t="s">
        <v>520</v>
      </c>
      <c r="E80" s="1" t="s">
        <v>381</v>
      </c>
      <c r="F80" s="1" t="s">
        <v>19</v>
      </c>
      <c r="G80" s="1" t="s">
        <v>521</v>
      </c>
      <c r="H80" s="1" t="s">
        <v>21</v>
      </c>
      <c r="I80" s="1" t="s">
        <v>22</v>
      </c>
      <c r="J80" s="3">
        <v>-63589</v>
      </c>
      <c r="K80" s="1" t="s">
        <v>578</v>
      </c>
      <c r="L80" s="1" t="s">
        <v>22</v>
      </c>
      <c r="M80" s="1" t="s">
        <v>22</v>
      </c>
      <c r="N80" s="1" t="s">
        <v>577</v>
      </c>
      <c r="O80" s="2">
        <v>37986</v>
      </c>
      <c r="P80" s="2">
        <v>38013</v>
      </c>
      <c r="Q80" s="1" t="s">
        <v>23</v>
      </c>
    </row>
    <row r="81" spans="1:17" x14ac:dyDescent="0.25">
      <c r="A81" s="1" t="s">
        <v>571</v>
      </c>
      <c r="B81" s="1" t="s">
        <v>476</v>
      </c>
      <c r="C81" s="1" t="s">
        <v>577</v>
      </c>
      <c r="D81" s="1" t="s">
        <v>489</v>
      </c>
      <c r="E81" s="1" t="s">
        <v>381</v>
      </c>
      <c r="F81" s="1" t="s">
        <v>19</v>
      </c>
      <c r="G81" s="1" t="s">
        <v>234</v>
      </c>
      <c r="H81" s="1" t="s">
        <v>48</v>
      </c>
      <c r="I81" s="1" t="s">
        <v>22</v>
      </c>
      <c r="J81" s="3">
        <v>28056</v>
      </c>
      <c r="K81" s="1" t="s">
        <v>578</v>
      </c>
      <c r="L81" s="1" t="s">
        <v>22</v>
      </c>
      <c r="M81" s="1" t="s">
        <v>22</v>
      </c>
      <c r="N81" s="1" t="s">
        <v>577</v>
      </c>
      <c r="O81" s="2">
        <v>37986</v>
      </c>
      <c r="P81" s="2">
        <v>38013</v>
      </c>
      <c r="Q81" s="1" t="s">
        <v>23</v>
      </c>
    </row>
    <row r="82" spans="1:17" x14ac:dyDescent="0.25">
      <c r="A82" s="1" t="s">
        <v>571</v>
      </c>
      <c r="B82" s="1" t="s">
        <v>476</v>
      </c>
      <c r="C82" s="1" t="s">
        <v>577</v>
      </c>
      <c r="D82" s="1" t="s">
        <v>483</v>
      </c>
      <c r="E82" s="1" t="s">
        <v>381</v>
      </c>
      <c r="F82" s="1" t="s">
        <v>19</v>
      </c>
      <c r="G82" s="1" t="s">
        <v>357</v>
      </c>
      <c r="H82" s="1" t="s">
        <v>48</v>
      </c>
      <c r="I82" s="1" t="s">
        <v>22</v>
      </c>
      <c r="J82" s="3">
        <v>-66684</v>
      </c>
      <c r="K82" s="1" t="s">
        <v>578</v>
      </c>
      <c r="L82" s="1" t="s">
        <v>22</v>
      </c>
      <c r="M82" s="1" t="s">
        <v>22</v>
      </c>
      <c r="N82" s="1" t="s">
        <v>577</v>
      </c>
      <c r="O82" s="2">
        <v>37986</v>
      </c>
      <c r="P82" s="2">
        <v>38013</v>
      </c>
      <c r="Q82" s="1" t="s">
        <v>23</v>
      </c>
    </row>
    <row r="83" spans="1:17" x14ac:dyDescent="0.25">
      <c r="A83" s="1" t="s">
        <v>571</v>
      </c>
      <c r="B83" s="1" t="s">
        <v>476</v>
      </c>
      <c r="C83" s="1" t="s">
        <v>577</v>
      </c>
      <c r="D83" s="1" t="s">
        <v>503</v>
      </c>
      <c r="E83" s="1" t="s">
        <v>381</v>
      </c>
      <c r="F83" s="1" t="s">
        <v>19</v>
      </c>
      <c r="G83" s="1" t="s">
        <v>43</v>
      </c>
      <c r="H83" s="1" t="s">
        <v>34</v>
      </c>
      <c r="I83" s="1" t="s">
        <v>22</v>
      </c>
      <c r="J83" s="3">
        <v>122242</v>
      </c>
      <c r="K83" s="1" t="s">
        <v>578</v>
      </c>
      <c r="L83" s="1" t="s">
        <v>22</v>
      </c>
      <c r="M83" s="1" t="s">
        <v>22</v>
      </c>
      <c r="N83" s="1" t="s">
        <v>577</v>
      </c>
      <c r="O83" s="2">
        <v>37986</v>
      </c>
      <c r="P83" s="2">
        <v>38013</v>
      </c>
      <c r="Q83" s="1" t="s">
        <v>23</v>
      </c>
    </row>
    <row r="84" spans="1:17" x14ac:dyDescent="0.25">
      <c r="A84" s="1" t="s">
        <v>571</v>
      </c>
      <c r="B84" s="1" t="s">
        <v>476</v>
      </c>
      <c r="C84" s="1" t="s">
        <v>572</v>
      </c>
      <c r="D84" s="1" t="s">
        <v>500</v>
      </c>
      <c r="E84" s="1" t="s">
        <v>381</v>
      </c>
      <c r="F84" s="1" t="s">
        <v>19</v>
      </c>
      <c r="G84" s="1" t="s">
        <v>501</v>
      </c>
      <c r="H84" s="1" t="s">
        <v>48</v>
      </c>
      <c r="I84" s="1" t="s">
        <v>22</v>
      </c>
      <c r="J84" s="3">
        <v>-5122</v>
      </c>
      <c r="K84" s="1" t="s">
        <v>579</v>
      </c>
      <c r="L84" s="1" t="s">
        <v>22</v>
      </c>
      <c r="M84" s="1" t="s">
        <v>22</v>
      </c>
      <c r="N84" s="1" t="s">
        <v>572</v>
      </c>
      <c r="O84" s="2">
        <v>37986</v>
      </c>
      <c r="P84" s="2">
        <v>38006</v>
      </c>
      <c r="Q84" s="1" t="s">
        <v>23</v>
      </c>
    </row>
    <row r="85" spans="1:17" x14ac:dyDescent="0.25">
      <c r="A85" s="1" t="s">
        <v>571</v>
      </c>
      <c r="B85" s="1" t="s">
        <v>476</v>
      </c>
      <c r="C85" s="1" t="s">
        <v>572</v>
      </c>
      <c r="D85" s="1" t="s">
        <v>503</v>
      </c>
      <c r="E85" s="1" t="s">
        <v>381</v>
      </c>
      <c r="F85" s="1" t="s">
        <v>19</v>
      </c>
      <c r="G85" s="1" t="s">
        <v>43</v>
      </c>
      <c r="H85" s="1" t="s">
        <v>34</v>
      </c>
      <c r="I85" s="1" t="s">
        <v>22</v>
      </c>
      <c r="J85" s="3">
        <v>-14940</v>
      </c>
      <c r="K85" s="1" t="s">
        <v>580</v>
      </c>
      <c r="L85" s="1" t="s">
        <v>22</v>
      </c>
      <c r="M85" s="1" t="s">
        <v>22</v>
      </c>
      <c r="N85" s="1" t="s">
        <v>572</v>
      </c>
      <c r="O85" s="2">
        <v>37986</v>
      </c>
      <c r="P85" s="2">
        <v>38006</v>
      </c>
      <c r="Q85" s="1" t="s">
        <v>23</v>
      </c>
    </row>
    <row r="86" spans="1:17" x14ac:dyDescent="0.25">
      <c r="A86" s="1" t="s">
        <v>571</v>
      </c>
      <c r="B86" s="1" t="s">
        <v>476</v>
      </c>
      <c r="C86" s="1" t="s">
        <v>581</v>
      </c>
      <c r="D86" s="1" t="s">
        <v>496</v>
      </c>
      <c r="E86" s="1" t="s">
        <v>381</v>
      </c>
      <c r="F86" s="1" t="s">
        <v>19</v>
      </c>
      <c r="G86" s="1" t="s">
        <v>79</v>
      </c>
      <c r="H86" s="1" t="s">
        <v>21</v>
      </c>
      <c r="I86" s="1" t="s">
        <v>22</v>
      </c>
      <c r="J86" s="3">
        <v>-4339</v>
      </c>
      <c r="K86" s="1" t="s">
        <v>582</v>
      </c>
      <c r="L86" s="1" t="s">
        <v>22</v>
      </c>
      <c r="M86" s="1" t="s">
        <v>22</v>
      </c>
      <c r="N86" s="1" t="s">
        <v>581</v>
      </c>
      <c r="O86" s="2">
        <v>37986</v>
      </c>
      <c r="P86" s="2">
        <v>38030</v>
      </c>
      <c r="Q86" s="1" t="s">
        <v>23</v>
      </c>
    </row>
    <row r="87" spans="1:17" x14ac:dyDescent="0.25">
      <c r="A87" s="1" t="s">
        <v>571</v>
      </c>
      <c r="B87" s="1" t="s">
        <v>476</v>
      </c>
      <c r="C87" s="1" t="s">
        <v>581</v>
      </c>
      <c r="D87" s="1" t="s">
        <v>494</v>
      </c>
      <c r="E87" s="1" t="s">
        <v>381</v>
      </c>
      <c r="F87" s="1" t="s">
        <v>19</v>
      </c>
      <c r="G87" s="1" t="s">
        <v>63</v>
      </c>
      <c r="H87" s="1" t="s">
        <v>48</v>
      </c>
      <c r="I87" s="1" t="s">
        <v>22</v>
      </c>
      <c r="J87" s="3">
        <v>8855</v>
      </c>
      <c r="K87" s="1" t="s">
        <v>583</v>
      </c>
      <c r="L87" s="1" t="s">
        <v>22</v>
      </c>
      <c r="M87" s="1" t="s">
        <v>22</v>
      </c>
      <c r="N87" s="1" t="s">
        <v>581</v>
      </c>
      <c r="O87" s="2">
        <v>37986</v>
      </c>
      <c r="P87" s="2">
        <v>38030</v>
      </c>
      <c r="Q87" s="1" t="s">
        <v>23</v>
      </c>
    </row>
    <row r="88" spans="1:17" x14ac:dyDescent="0.25">
      <c r="A88" s="1" t="s">
        <v>571</v>
      </c>
      <c r="B88" s="1" t="s">
        <v>476</v>
      </c>
      <c r="C88" s="1" t="s">
        <v>581</v>
      </c>
      <c r="D88" s="1" t="s">
        <v>485</v>
      </c>
      <c r="E88" s="1" t="s">
        <v>381</v>
      </c>
      <c r="F88" s="1" t="s">
        <v>19</v>
      </c>
      <c r="G88" s="1" t="s">
        <v>59</v>
      </c>
      <c r="H88" s="1" t="s">
        <v>48</v>
      </c>
      <c r="I88" s="1" t="s">
        <v>22</v>
      </c>
      <c r="J88" s="3">
        <v>-8938</v>
      </c>
      <c r="K88" s="1" t="s">
        <v>584</v>
      </c>
      <c r="L88" s="1" t="s">
        <v>22</v>
      </c>
      <c r="M88" s="1" t="s">
        <v>22</v>
      </c>
      <c r="N88" s="1" t="s">
        <v>581</v>
      </c>
      <c r="O88" s="2">
        <v>37986</v>
      </c>
      <c r="P88" s="2">
        <v>38030</v>
      </c>
      <c r="Q88" s="1" t="s">
        <v>23</v>
      </c>
    </row>
    <row r="89" spans="1:17" x14ac:dyDescent="0.25">
      <c r="A89" s="1" t="s">
        <v>571</v>
      </c>
      <c r="B89" s="1" t="s">
        <v>476</v>
      </c>
      <c r="C89" s="1" t="s">
        <v>581</v>
      </c>
      <c r="D89" s="1" t="s">
        <v>528</v>
      </c>
      <c r="E89" s="1" t="s">
        <v>381</v>
      </c>
      <c r="F89" s="1" t="s">
        <v>19</v>
      </c>
      <c r="G89" s="1" t="s">
        <v>47</v>
      </c>
      <c r="H89" s="1" t="s">
        <v>21</v>
      </c>
      <c r="I89" s="1" t="s">
        <v>22</v>
      </c>
      <c r="J89" s="3">
        <v>6181</v>
      </c>
      <c r="K89" s="1" t="s">
        <v>585</v>
      </c>
      <c r="L89" s="1" t="s">
        <v>22</v>
      </c>
      <c r="M89" s="1" t="s">
        <v>22</v>
      </c>
      <c r="N89" s="1" t="s">
        <v>581</v>
      </c>
      <c r="O89" s="2">
        <v>37986</v>
      </c>
      <c r="P89" s="2">
        <v>38030</v>
      </c>
      <c r="Q89" s="1" t="s">
        <v>23</v>
      </c>
    </row>
    <row r="90" spans="1:17" x14ac:dyDescent="0.25">
      <c r="A90" s="1" t="s">
        <v>571</v>
      </c>
      <c r="B90" s="1" t="s">
        <v>476</v>
      </c>
      <c r="C90" s="1" t="s">
        <v>581</v>
      </c>
      <c r="D90" s="1" t="s">
        <v>489</v>
      </c>
      <c r="E90" s="1" t="s">
        <v>381</v>
      </c>
      <c r="F90" s="1" t="s">
        <v>19</v>
      </c>
      <c r="G90" s="1" t="s">
        <v>234</v>
      </c>
      <c r="H90" s="1" t="s">
        <v>48</v>
      </c>
      <c r="I90" s="1" t="s">
        <v>22</v>
      </c>
      <c r="J90" s="3">
        <v>25538</v>
      </c>
      <c r="K90" s="1" t="s">
        <v>586</v>
      </c>
      <c r="L90" s="1" t="s">
        <v>22</v>
      </c>
      <c r="M90" s="1" t="s">
        <v>22</v>
      </c>
      <c r="N90" s="1" t="s">
        <v>581</v>
      </c>
      <c r="O90" s="2">
        <v>37986</v>
      </c>
      <c r="P90" s="2">
        <v>38030</v>
      </c>
      <c r="Q90" s="1" t="s">
        <v>23</v>
      </c>
    </row>
    <row r="91" spans="1:17" x14ac:dyDescent="0.25">
      <c r="A91" s="1" t="s">
        <v>571</v>
      </c>
      <c r="B91" s="1" t="s">
        <v>476</v>
      </c>
      <c r="C91" s="1" t="s">
        <v>587</v>
      </c>
      <c r="D91" s="1" t="s">
        <v>489</v>
      </c>
      <c r="E91" s="1" t="s">
        <v>381</v>
      </c>
      <c r="F91" s="1" t="s">
        <v>19</v>
      </c>
      <c r="G91" s="1" t="s">
        <v>234</v>
      </c>
      <c r="H91" s="1" t="s">
        <v>48</v>
      </c>
      <c r="I91" s="1" t="s">
        <v>22</v>
      </c>
      <c r="J91" s="3">
        <v>-139102</v>
      </c>
      <c r="K91" s="1" t="s">
        <v>588</v>
      </c>
      <c r="L91" s="1" t="s">
        <v>22</v>
      </c>
      <c r="M91" s="1" t="s">
        <v>22</v>
      </c>
      <c r="N91" s="1" t="s">
        <v>587</v>
      </c>
      <c r="O91" s="2">
        <v>37986</v>
      </c>
      <c r="P91" s="2">
        <v>38049</v>
      </c>
      <c r="Q91" s="1" t="s">
        <v>23</v>
      </c>
    </row>
    <row r="92" spans="1:17" x14ac:dyDescent="0.25">
      <c r="A92" s="1" t="s">
        <v>571</v>
      </c>
      <c r="B92" s="1" t="s">
        <v>476</v>
      </c>
      <c r="C92" s="1" t="s">
        <v>572</v>
      </c>
      <c r="D92" s="1" t="s">
        <v>489</v>
      </c>
      <c r="E92" s="1" t="s">
        <v>381</v>
      </c>
      <c r="F92" s="1" t="s">
        <v>19</v>
      </c>
      <c r="G92" s="1" t="s">
        <v>234</v>
      </c>
      <c r="H92" s="1" t="s">
        <v>48</v>
      </c>
      <c r="I92" s="1" t="s">
        <v>22</v>
      </c>
      <c r="J92" s="3">
        <v>-28056</v>
      </c>
      <c r="K92" s="1" t="s">
        <v>589</v>
      </c>
      <c r="L92" s="1" t="s">
        <v>22</v>
      </c>
      <c r="M92" s="1" t="s">
        <v>22</v>
      </c>
      <c r="N92" s="1" t="s">
        <v>572</v>
      </c>
      <c r="O92" s="2">
        <v>37986</v>
      </c>
      <c r="P92" s="2">
        <v>38006</v>
      </c>
      <c r="Q92" s="1" t="s">
        <v>23</v>
      </c>
    </row>
    <row r="93" spans="1:17" x14ac:dyDescent="0.25">
      <c r="A93" s="1" t="s">
        <v>571</v>
      </c>
      <c r="B93" s="1" t="s">
        <v>476</v>
      </c>
      <c r="C93" s="1" t="s">
        <v>590</v>
      </c>
      <c r="D93" s="1" t="s">
        <v>478</v>
      </c>
      <c r="E93" s="1" t="s">
        <v>381</v>
      </c>
      <c r="F93" s="1" t="s">
        <v>19</v>
      </c>
      <c r="G93" s="1" t="s">
        <v>43</v>
      </c>
      <c r="H93" s="1" t="s">
        <v>28</v>
      </c>
      <c r="I93" s="1" t="s">
        <v>22</v>
      </c>
      <c r="J93" s="3">
        <v>4004</v>
      </c>
      <c r="K93" s="1" t="s">
        <v>591</v>
      </c>
      <c r="L93" s="1" t="s">
        <v>22</v>
      </c>
      <c r="M93" s="1" t="s">
        <v>22</v>
      </c>
      <c r="N93" s="1" t="s">
        <v>590</v>
      </c>
      <c r="O93" s="2">
        <v>37986</v>
      </c>
      <c r="P93" s="2">
        <v>38014</v>
      </c>
      <c r="Q93" s="1" t="s">
        <v>23</v>
      </c>
    </row>
    <row r="94" spans="1:17" x14ac:dyDescent="0.25">
      <c r="A94" s="1" t="s">
        <v>571</v>
      </c>
      <c r="B94" s="1" t="s">
        <v>476</v>
      </c>
      <c r="C94" s="1" t="s">
        <v>574</v>
      </c>
      <c r="D94" s="1" t="s">
        <v>483</v>
      </c>
      <c r="E94" s="1" t="s">
        <v>381</v>
      </c>
      <c r="F94" s="1" t="s">
        <v>19</v>
      </c>
      <c r="G94" s="1" t="s">
        <v>357</v>
      </c>
      <c r="H94" s="1" t="s">
        <v>48</v>
      </c>
      <c r="I94" s="1" t="s">
        <v>22</v>
      </c>
      <c r="J94" s="3">
        <v>66684</v>
      </c>
      <c r="K94" s="1" t="s">
        <v>592</v>
      </c>
      <c r="L94" s="1" t="s">
        <v>22</v>
      </c>
      <c r="M94" s="1" t="s">
        <v>22</v>
      </c>
      <c r="N94" s="1" t="s">
        <v>574</v>
      </c>
      <c r="O94" s="2">
        <v>37986</v>
      </c>
      <c r="P94" s="2">
        <v>38013</v>
      </c>
      <c r="Q94" s="1" t="s">
        <v>23</v>
      </c>
    </row>
    <row r="95" spans="1:17" x14ac:dyDescent="0.25">
      <c r="A95" s="1" t="s">
        <v>571</v>
      </c>
      <c r="B95" s="1" t="s">
        <v>476</v>
      </c>
      <c r="C95" s="1" t="s">
        <v>590</v>
      </c>
      <c r="D95" s="1" t="s">
        <v>478</v>
      </c>
      <c r="E95" s="1" t="s">
        <v>381</v>
      </c>
      <c r="F95" s="1" t="s">
        <v>19</v>
      </c>
      <c r="G95" s="1" t="s">
        <v>43</v>
      </c>
      <c r="H95" s="1" t="s">
        <v>28</v>
      </c>
      <c r="I95" s="1" t="s">
        <v>22</v>
      </c>
      <c r="J95" s="3">
        <v>4004</v>
      </c>
      <c r="K95" s="1" t="s">
        <v>593</v>
      </c>
      <c r="L95" s="1" t="s">
        <v>22</v>
      </c>
      <c r="M95" s="1" t="s">
        <v>22</v>
      </c>
      <c r="N95" s="1" t="s">
        <v>590</v>
      </c>
      <c r="O95" s="2">
        <v>37986</v>
      </c>
      <c r="P95" s="2">
        <v>38014</v>
      </c>
      <c r="Q95" s="1" t="s">
        <v>23</v>
      </c>
    </row>
    <row r="96" spans="1:17" x14ac:dyDescent="0.25">
      <c r="A96" s="1" t="s">
        <v>571</v>
      </c>
      <c r="B96" s="1" t="s">
        <v>476</v>
      </c>
      <c r="C96" s="1" t="s">
        <v>574</v>
      </c>
      <c r="D96" s="1" t="s">
        <v>520</v>
      </c>
      <c r="E96" s="1" t="s">
        <v>381</v>
      </c>
      <c r="F96" s="1" t="s">
        <v>19</v>
      </c>
      <c r="G96" s="1" t="s">
        <v>521</v>
      </c>
      <c r="H96" s="1" t="s">
        <v>21</v>
      </c>
      <c r="I96" s="1" t="s">
        <v>22</v>
      </c>
      <c r="J96" s="3">
        <v>60311</v>
      </c>
      <c r="K96" s="1" t="s">
        <v>594</v>
      </c>
      <c r="L96" s="1" t="s">
        <v>22</v>
      </c>
      <c r="M96" s="1" t="s">
        <v>22</v>
      </c>
      <c r="N96" s="1" t="s">
        <v>574</v>
      </c>
      <c r="O96" s="2">
        <v>37986</v>
      </c>
      <c r="P96" s="2">
        <v>38013</v>
      </c>
      <c r="Q96" s="1" t="s">
        <v>23</v>
      </c>
    </row>
    <row r="97" spans="1:17" x14ac:dyDescent="0.25">
      <c r="A97" s="1" t="s">
        <v>571</v>
      </c>
      <c r="B97" s="1" t="s">
        <v>476</v>
      </c>
      <c r="C97" s="1" t="s">
        <v>590</v>
      </c>
      <c r="D97" s="1" t="s">
        <v>478</v>
      </c>
      <c r="E97" s="1" t="s">
        <v>381</v>
      </c>
      <c r="F97" s="1" t="s">
        <v>19</v>
      </c>
      <c r="G97" s="1" t="s">
        <v>43</v>
      </c>
      <c r="H97" s="1" t="s">
        <v>28</v>
      </c>
      <c r="I97" s="1" t="s">
        <v>22</v>
      </c>
      <c r="J97" s="3">
        <v>4004</v>
      </c>
      <c r="K97" s="1" t="s">
        <v>595</v>
      </c>
      <c r="L97" s="1" t="s">
        <v>22</v>
      </c>
      <c r="M97" s="1" t="s">
        <v>22</v>
      </c>
      <c r="N97" s="1" t="s">
        <v>590</v>
      </c>
      <c r="O97" s="2">
        <v>37986</v>
      </c>
      <c r="P97" s="2">
        <v>38014</v>
      </c>
      <c r="Q97" s="1" t="s">
        <v>23</v>
      </c>
    </row>
    <row r="98" spans="1:17" x14ac:dyDescent="0.25">
      <c r="A98" s="1" t="s">
        <v>571</v>
      </c>
      <c r="B98" s="1" t="s">
        <v>476</v>
      </c>
      <c r="C98" s="1" t="s">
        <v>572</v>
      </c>
      <c r="D98" s="1" t="s">
        <v>528</v>
      </c>
      <c r="E98" s="1" t="s">
        <v>381</v>
      </c>
      <c r="F98" s="1" t="s">
        <v>19</v>
      </c>
      <c r="G98" s="1" t="s">
        <v>47</v>
      </c>
      <c r="H98" s="1" t="s">
        <v>21</v>
      </c>
      <c r="I98" s="1" t="s">
        <v>22</v>
      </c>
      <c r="J98" s="3">
        <v>40013</v>
      </c>
      <c r="K98" s="1" t="s">
        <v>575</v>
      </c>
      <c r="L98" s="1" t="s">
        <v>22</v>
      </c>
      <c r="M98" s="1" t="s">
        <v>22</v>
      </c>
      <c r="N98" s="1" t="s">
        <v>572</v>
      </c>
      <c r="O98" s="2">
        <v>37986</v>
      </c>
      <c r="P98" s="2">
        <v>38006</v>
      </c>
      <c r="Q98" s="1" t="s">
        <v>23</v>
      </c>
    </row>
    <row r="99" spans="1:17" x14ac:dyDescent="0.25">
      <c r="A99" s="1" t="s">
        <v>571</v>
      </c>
      <c r="B99" s="1" t="s">
        <v>476</v>
      </c>
      <c r="C99" s="1" t="s">
        <v>572</v>
      </c>
      <c r="D99" s="1" t="s">
        <v>503</v>
      </c>
      <c r="E99" s="1" t="s">
        <v>381</v>
      </c>
      <c r="F99" s="1" t="s">
        <v>19</v>
      </c>
      <c r="G99" s="1" t="s">
        <v>43</v>
      </c>
      <c r="H99" s="1" t="s">
        <v>34</v>
      </c>
      <c r="I99" s="1" t="s">
        <v>22</v>
      </c>
      <c r="J99" s="3">
        <v>-32062</v>
      </c>
      <c r="K99" s="1" t="s">
        <v>596</v>
      </c>
      <c r="L99" s="1" t="s">
        <v>22</v>
      </c>
      <c r="M99" s="1" t="s">
        <v>22</v>
      </c>
      <c r="N99" s="1" t="s">
        <v>572</v>
      </c>
      <c r="O99" s="2">
        <v>37986</v>
      </c>
      <c r="P99" s="2">
        <v>38006</v>
      </c>
      <c r="Q99" s="1" t="s">
        <v>23</v>
      </c>
    </row>
    <row r="100" spans="1:17" x14ac:dyDescent="0.25">
      <c r="A100" s="1" t="s">
        <v>571</v>
      </c>
      <c r="B100" s="1" t="s">
        <v>476</v>
      </c>
      <c r="C100" s="1" t="s">
        <v>574</v>
      </c>
      <c r="D100" s="1" t="s">
        <v>503</v>
      </c>
      <c r="E100" s="1" t="s">
        <v>381</v>
      </c>
      <c r="F100" s="1" t="s">
        <v>19</v>
      </c>
      <c r="G100" s="1" t="s">
        <v>43</v>
      </c>
      <c r="H100" s="1" t="s">
        <v>34</v>
      </c>
      <c r="I100" s="1" t="s">
        <v>22</v>
      </c>
      <c r="J100" s="3">
        <v>-432650</v>
      </c>
      <c r="K100" s="1" t="s">
        <v>597</v>
      </c>
      <c r="L100" s="1" t="s">
        <v>22</v>
      </c>
      <c r="M100" s="1" t="s">
        <v>22</v>
      </c>
      <c r="N100" s="1" t="s">
        <v>574</v>
      </c>
      <c r="O100" s="2">
        <v>37986</v>
      </c>
      <c r="P100" s="2">
        <v>38013</v>
      </c>
      <c r="Q100" s="1" t="s">
        <v>23</v>
      </c>
    </row>
    <row r="101" spans="1:17" x14ac:dyDescent="0.25">
      <c r="A101" s="1" t="s">
        <v>571</v>
      </c>
      <c r="B101" s="1" t="s">
        <v>476</v>
      </c>
      <c r="C101" s="1" t="s">
        <v>574</v>
      </c>
      <c r="D101" s="1" t="s">
        <v>503</v>
      </c>
      <c r="E101" s="1" t="s">
        <v>381</v>
      </c>
      <c r="F101" s="1" t="s">
        <v>19</v>
      </c>
      <c r="G101" s="1" t="s">
        <v>43</v>
      </c>
      <c r="H101" s="1" t="s">
        <v>34</v>
      </c>
      <c r="I101" s="1" t="s">
        <v>22</v>
      </c>
      <c r="J101" s="3">
        <v>9997</v>
      </c>
      <c r="K101" s="1" t="s">
        <v>598</v>
      </c>
      <c r="L101" s="1" t="s">
        <v>22</v>
      </c>
      <c r="M101" s="1" t="s">
        <v>22</v>
      </c>
      <c r="N101" s="1" t="s">
        <v>574</v>
      </c>
      <c r="O101" s="2">
        <v>37986</v>
      </c>
      <c r="P101" s="2">
        <v>38013</v>
      </c>
      <c r="Q101" s="1" t="s">
        <v>23</v>
      </c>
    </row>
    <row r="102" spans="1:17" x14ac:dyDescent="0.25">
      <c r="A102" s="1" t="s">
        <v>571</v>
      </c>
      <c r="B102" s="1" t="s">
        <v>476</v>
      </c>
      <c r="C102" s="1" t="s">
        <v>574</v>
      </c>
      <c r="D102" s="1" t="s">
        <v>496</v>
      </c>
      <c r="E102" s="1" t="s">
        <v>381</v>
      </c>
      <c r="F102" s="1" t="s">
        <v>19</v>
      </c>
      <c r="G102" s="1" t="s">
        <v>79</v>
      </c>
      <c r="H102" s="1" t="s">
        <v>21</v>
      </c>
      <c r="I102" s="1" t="s">
        <v>22</v>
      </c>
      <c r="J102" s="3">
        <v>-21148</v>
      </c>
      <c r="K102" s="1" t="s">
        <v>599</v>
      </c>
      <c r="L102" s="1" t="s">
        <v>22</v>
      </c>
      <c r="M102" s="1" t="s">
        <v>22</v>
      </c>
      <c r="N102" s="1" t="s">
        <v>574</v>
      </c>
      <c r="O102" s="2">
        <v>37986</v>
      </c>
      <c r="P102" s="2">
        <v>38013</v>
      </c>
      <c r="Q102" s="1" t="s">
        <v>23</v>
      </c>
    </row>
    <row r="103" spans="1:17" x14ac:dyDescent="0.25">
      <c r="A103" s="1" t="s">
        <v>571</v>
      </c>
      <c r="B103" s="1" t="s">
        <v>476</v>
      </c>
      <c r="C103" s="1" t="s">
        <v>590</v>
      </c>
      <c r="D103" s="1" t="s">
        <v>494</v>
      </c>
      <c r="E103" s="1" t="s">
        <v>381</v>
      </c>
      <c r="F103" s="1" t="s">
        <v>19</v>
      </c>
      <c r="G103" s="1" t="s">
        <v>63</v>
      </c>
      <c r="H103" s="1" t="s">
        <v>48</v>
      </c>
      <c r="I103" s="1" t="s">
        <v>22</v>
      </c>
      <c r="J103" s="3">
        <v>-263</v>
      </c>
      <c r="K103" s="1" t="s">
        <v>600</v>
      </c>
      <c r="L103" s="1" t="s">
        <v>22</v>
      </c>
      <c r="M103" s="1" t="s">
        <v>22</v>
      </c>
      <c r="N103" s="1" t="s">
        <v>590</v>
      </c>
      <c r="O103" s="2">
        <v>37986</v>
      </c>
      <c r="P103" s="2">
        <v>38014</v>
      </c>
      <c r="Q103" s="1" t="s">
        <v>23</v>
      </c>
    </row>
    <row r="104" spans="1:17" x14ac:dyDescent="0.25">
      <c r="A104" s="1" t="s">
        <v>571</v>
      </c>
      <c r="B104" s="1" t="s">
        <v>476</v>
      </c>
      <c r="C104" s="1" t="s">
        <v>590</v>
      </c>
      <c r="D104" s="1" t="s">
        <v>511</v>
      </c>
      <c r="E104" s="1" t="s">
        <v>381</v>
      </c>
      <c r="F104" s="1" t="s">
        <v>19</v>
      </c>
      <c r="G104" s="1" t="s">
        <v>203</v>
      </c>
      <c r="H104" s="1" t="s">
        <v>21</v>
      </c>
      <c r="I104" s="1" t="s">
        <v>22</v>
      </c>
      <c r="J104" s="3">
        <v>41381</v>
      </c>
      <c r="K104" s="1" t="s">
        <v>600</v>
      </c>
      <c r="L104" s="1" t="s">
        <v>22</v>
      </c>
      <c r="M104" s="1" t="s">
        <v>22</v>
      </c>
      <c r="N104" s="1" t="s">
        <v>590</v>
      </c>
      <c r="O104" s="2">
        <v>37986</v>
      </c>
      <c r="P104" s="2">
        <v>38014</v>
      </c>
      <c r="Q104" s="1" t="s">
        <v>23</v>
      </c>
    </row>
    <row r="105" spans="1:17" x14ac:dyDescent="0.25">
      <c r="A105" s="1" t="s">
        <v>571</v>
      </c>
      <c r="B105" s="1" t="s">
        <v>476</v>
      </c>
      <c r="C105" s="1" t="s">
        <v>590</v>
      </c>
      <c r="D105" s="1" t="s">
        <v>496</v>
      </c>
      <c r="E105" s="1" t="s">
        <v>381</v>
      </c>
      <c r="F105" s="1" t="s">
        <v>19</v>
      </c>
      <c r="G105" s="1" t="s">
        <v>79</v>
      </c>
      <c r="H105" s="1" t="s">
        <v>21</v>
      </c>
      <c r="I105" s="1" t="s">
        <v>22</v>
      </c>
      <c r="J105" s="3">
        <v>-51993</v>
      </c>
      <c r="K105" s="1" t="s">
        <v>600</v>
      </c>
      <c r="L105" s="1" t="s">
        <v>22</v>
      </c>
      <c r="M105" s="1" t="s">
        <v>22</v>
      </c>
      <c r="N105" s="1" t="s">
        <v>590</v>
      </c>
      <c r="O105" s="2">
        <v>37986</v>
      </c>
      <c r="P105" s="2">
        <v>38014</v>
      </c>
      <c r="Q105" s="1" t="s">
        <v>23</v>
      </c>
    </row>
    <row r="106" spans="1:17" x14ac:dyDescent="0.25">
      <c r="A106" s="1" t="s">
        <v>571</v>
      </c>
      <c r="B106" s="1" t="s">
        <v>476</v>
      </c>
      <c r="C106" s="1" t="s">
        <v>590</v>
      </c>
      <c r="D106" s="1" t="s">
        <v>500</v>
      </c>
      <c r="E106" s="1" t="s">
        <v>381</v>
      </c>
      <c r="F106" s="1" t="s">
        <v>19</v>
      </c>
      <c r="G106" s="1" t="s">
        <v>501</v>
      </c>
      <c r="H106" s="1" t="s">
        <v>48</v>
      </c>
      <c r="I106" s="1" t="s">
        <v>22</v>
      </c>
      <c r="J106" s="3">
        <v>-2</v>
      </c>
      <c r="K106" s="1" t="s">
        <v>600</v>
      </c>
      <c r="L106" s="1" t="s">
        <v>22</v>
      </c>
      <c r="M106" s="1" t="s">
        <v>22</v>
      </c>
      <c r="N106" s="1" t="s">
        <v>590</v>
      </c>
      <c r="O106" s="2">
        <v>37986</v>
      </c>
      <c r="P106" s="2">
        <v>38014</v>
      </c>
      <c r="Q106" s="1" t="s">
        <v>23</v>
      </c>
    </row>
    <row r="107" spans="1:17" x14ac:dyDescent="0.25">
      <c r="A107" s="1" t="s">
        <v>571</v>
      </c>
      <c r="B107" s="1" t="s">
        <v>476</v>
      </c>
      <c r="C107" s="1" t="s">
        <v>590</v>
      </c>
      <c r="D107" s="1" t="s">
        <v>491</v>
      </c>
      <c r="E107" s="1" t="s">
        <v>381</v>
      </c>
      <c r="F107" s="1" t="s">
        <v>19</v>
      </c>
      <c r="G107" s="1" t="s">
        <v>492</v>
      </c>
      <c r="H107" s="1" t="s">
        <v>21</v>
      </c>
      <c r="I107" s="1" t="s">
        <v>22</v>
      </c>
      <c r="J107" s="3">
        <v>1</v>
      </c>
      <c r="K107" s="1" t="s">
        <v>600</v>
      </c>
      <c r="L107" s="1" t="s">
        <v>22</v>
      </c>
      <c r="M107" s="1" t="s">
        <v>22</v>
      </c>
      <c r="N107" s="1" t="s">
        <v>590</v>
      </c>
      <c r="O107" s="2">
        <v>37986</v>
      </c>
      <c r="P107" s="2">
        <v>38014</v>
      </c>
      <c r="Q107" s="1" t="s">
        <v>23</v>
      </c>
    </row>
    <row r="108" spans="1:17" x14ac:dyDescent="0.25">
      <c r="A108" s="1" t="s">
        <v>571</v>
      </c>
      <c r="B108" s="1" t="s">
        <v>476</v>
      </c>
      <c r="C108" s="1" t="s">
        <v>572</v>
      </c>
      <c r="D108" s="1" t="s">
        <v>503</v>
      </c>
      <c r="E108" s="1" t="s">
        <v>381</v>
      </c>
      <c r="F108" s="1" t="s">
        <v>19</v>
      </c>
      <c r="G108" s="1" t="s">
        <v>43</v>
      </c>
      <c r="H108" s="1" t="s">
        <v>34</v>
      </c>
      <c r="I108" s="1" t="s">
        <v>22</v>
      </c>
      <c r="J108" s="3">
        <v>9997</v>
      </c>
      <c r="K108" s="1" t="s">
        <v>598</v>
      </c>
      <c r="L108" s="1" t="s">
        <v>22</v>
      </c>
      <c r="M108" s="1" t="s">
        <v>22</v>
      </c>
      <c r="N108" s="1" t="s">
        <v>572</v>
      </c>
      <c r="O108" s="2">
        <v>37986</v>
      </c>
      <c r="P108" s="2">
        <v>38006</v>
      </c>
      <c r="Q108" s="1" t="s">
        <v>23</v>
      </c>
    </row>
    <row r="109" spans="1:17" x14ac:dyDescent="0.25">
      <c r="A109" s="1" t="s">
        <v>571</v>
      </c>
      <c r="B109" s="1" t="s">
        <v>476</v>
      </c>
      <c r="C109" s="1" t="s">
        <v>572</v>
      </c>
      <c r="D109" s="1" t="s">
        <v>507</v>
      </c>
      <c r="E109" s="1" t="s">
        <v>381</v>
      </c>
      <c r="F109" s="1" t="s">
        <v>19</v>
      </c>
      <c r="G109" s="1" t="s">
        <v>191</v>
      </c>
      <c r="H109" s="1" t="s">
        <v>21</v>
      </c>
      <c r="I109" s="1" t="s">
        <v>22</v>
      </c>
      <c r="J109" s="3">
        <v>1216</v>
      </c>
      <c r="K109" s="1" t="s">
        <v>601</v>
      </c>
      <c r="L109" s="1" t="s">
        <v>22</v>
      </c>
      <c r="M109" s="1" t="s">
        <v>22</v>
      </c>
      <c r="N109" s="1" t="s">
        <v>572</v>
      </c>
      <c r="O109" s="2">
        <v>37986</v>
      </c>
      <c r="P109" s="2">
        <v>38006</v>
      </c>
      <c r="Q109" s="1" t="s">
        <v>23</v>
      </c>
    </row>
    <row r="110" spans="1:17" x14ac:dyDescent="0.25">
      <c r="A110" s="1" t="s">
        <v>571</v>
      </c>
      <c r="B110" s="1" t="s">
        <v>476</v>
      </c>
      <c r="C110" s="1" t="s">
        <v>574</v>
      </c>
      <c r="D110" s="1" t="s">
        <v>494</v>
      </c>
      <c r="E110" s="1" t="s">
        <v>381</v>
      </c>
      <c r="F110" s="1" t="s">
        <v>19</v>
      </c>
      <c r="G110" s="1" t="s">
        <v>63</v>
      </c>
      <c r="H110" s="1" t="s">
        <v>48</v>
      </c>
      <c r="I110" s="1" t="s">
        <v>22</v>
      </c>
      <c r="J110" s="3">
        <v>-4303</v>
      </c>
      <c r="K110" s="1" t="s">
        <v>602</v>
      </c>
      <c r="L110" s="1" t="s">
        <v>22</v>
      </c>
      <c r="M110" s="1" t="s">
        <v>22</v>
      </c>
      <c r="N110" s="1" t="s">
        <v>574</v>
      </c>
      <c r="O110" s="2">
        <v>37986</v>
      </c>
      <c r="P110" s="2">
        <v>38013</v>
      </c>
      <c r="Q110" s="1" t="s">
        <v>23</v>
      </c>
    </row>
    <row r="111" spans="1:17" x14ac:dyDescent="0.25">
      <c r="A111" s="1" t="s">
        <v>571</v>
      </c>
      <c r="B111" s="1" t="s">
        <v>476</v>
      </c>
      <c r="C111" s="1" t="s">
        <v>574</v>
      </c>
      <c r="D111" s="1" t="s">
        <v>507</v>
      </c>
      <c r="E111" s="1" t="s">
        <v>381</v>
      </c>
      <c r="F111" s="1" t="s">
        <v>19</v>
      </c>
      <c r="G111" s="1" t="s">
        <v>191</v>
      </c>
      <c r="H111" s="1" t="s">
        <v>21</v>
      </c>
      <c r="I111" s="1" t="s">
        <v>22</v>
      </c>
      <c r="J111" s="3">
        <v>1216</v>
      </c>
      <c r="K111" s="1" t="s">
        <v>601</v>
      </c>
      <c r="L111" s="1" t="s">
        <v>22</v>
      </c>
      <c r="M111" s="1" t="s">
        <v>22</v>
      </c>
      <c r="N111" s="1" t="s">
        <v>574</v>
      </c>
      <c r="O111" s="2">
        <v>37986</v>
      </c>
      <c r="P111" s="2">
        <v>38013</v>
      </c>
      <c r="Q111" s="1" t="s">
        <v>23</v>
      </c>
    </row>
    <row r="112" spans="1:17" x14ac:dyDescent="0.25">
      <c r="A112" s="1" t="s">
        <v>560</v>
      </c>
      <c r="B112" s="1" t="s">
        <v>476</v>
      </c>
      <c r="C112" s="1" t="s">
        <v>603</v>
      </c>
      <c r="D112" s="1" t="s">
        <v>505</v>
      </c>
      <c r="E112" s="1" t="s">
        <v>381</v>
      </c>
      <c r="F112" s="1" t="s">
        <v>19</v>
      </c>
      <c r="G112" s="1" t="s">
        <v>165</v>
      </c>
      <c r="H112" s="1" t="s">
        <v>166</v>
      </c>
      <c r="I112" s="1" t="s">
        <v>22</v>
      </c>
      <c r="J112" s="3">
        <v>1627</v>
      </c>
      <c r="K112" s="1" t="s">
        <v>456</v>
      </c>
      <c r="L112" s="1" t="s">
        <v>22</v>
      </c>
      <c r="M112" s="1" t="s">
        <v>22</v>
      </c>
      <c r="N112" s="1" t="s">
        <v>562</v>
      </c>
      <c r="O112" s="2">
        <v>37986</v>
      </c>
      <c r="P112" s="2">
        <v>37993</v>
      </c>
      <c r="Q112" s="1" t="s">
        <v>23</v>
      </c>
    </row>
    <row r="113" spans="1:17" x14ac:dyDescent="0.25">
      <c r="A113" s="1" t="s">
        <v>571</v>
      </c>
      <c r="B113" s="1" t="s">
        <v>476</v>
      </c>
      <c r="C113" s="1" t="s">
        <v>604</v>
      </c>
      <c r="D113" s="1" t="s">
        <v>494</v>
      </c>
      <c r="E113" s="1" t="s">
        <v>381</v>
      </c>
      <c r="F113" s="1" t="s">
        <v>19</v>
      </c>
      <c r="G113" s="1" t="s">
        <v>63</v>
      </c>
      <c r="H113" s="1" t="s">
        <v>48</v>
      </c>
      <c r="I113" s="1" t="s">
        <v>22</v>
      </c>
      <c r="J113" s="3">
        <v>-263</v>
      </c>
      <c r="K113" s="1" t="s">
        <v>600</v>
      </c>
      <c r="L113" s="1" t="s">
        <v>22</v>
      </c>
      <c r="M113" s="1" t="s">
        <v>22</v>
      </c>
      <c r="N113" s="1" t="s">
        <v>604</v>
      </c>
      <c r="O113" s="2">
        <v>37986</v>
      </c>
      <c r="P113" s="2">
        <v>38006</v>
      </c>
      <c r="Q113" s="1" t="s">
        <v>23</v>
      </c>
    </row>
    <row r="114" spans="1:17" x14ac:dyDescent="0.25">
      <c r="A114" s="1" t="s">
        <v>571</v>
      </c>
      <c r="B114" s="1" t="s">
        <v>476</v>
      </c>
      <c r="C114" s="1" t="s">
        <v>604</v>
      </c>
      <c r="D114" s="1" t="s">
        <v>511</v>
      </c>
      <c r="E114" s="1" t="s">
        <v>381</v>
      </c>
      <c r="F114" s="1" t="s">
        <v>19</v>
      </c>
      <c r="G114" s="1" t="s">
        <v>203</v>
      </c>
      <c r="H114" s="1" t="s">
        <v>21</v>
      </c>
      <c r="I114" s="1" t="s">
        <v>22</v>
      </c>
      <c r="J114" s="3">
        <v>41381</v>
      </c>
      <c r="K114" s="1" t="s">
        <v>600</v>
      </c>
      <c r="L114" s="1" t="s">
        <v>22</v>
      </c>
      <c r="M114" s="1" t="s">
        <v>22</v>
      </c>
      <c r="N114" s="1" t="s">
        <v>604</v>
      </c>
      <c r="O114" s="2">
        <v>37986</v>
      </c>
      <c r="P114" s="2">
        <v>38006</v>
      </c>
      <c r="Q114" s="1" t="s">
        <v>23</v>
      </c>
    </row>
    <row r="115" spans="1:17" x14ac:dyDescent="0.25">
      <c r="A115" s="1" t="s">
        <v>571</v>
      </c>
      <c r="B115" s="1" t="s">
        <v>476</v>
      </c>
      <c r="C115" s="1" t="s">
        <v>604</v>
      </c>
      <c r="D115" s="1" t="s">
        <v>496</v>
      </c>
      <c r="E115" s="1" t="s">
        <v>381</v>
      </c>
      <c r="F115" s="1" t="s">
        <v>19</v>
      </c>
      <c r="G115" s="1" t="s">
        <v>79</v>
      </c>
      <c r="H115" s="1" t="s">
        <v>21</v>
      </c>
      <c r="I115" s="1" t="s">
        <v>22</v>
      </c>
      <c r="J115" s="3">
        <v>-51993</v>
      </c>
      <c r="K115" s="1" t="s">
        <v>600</v>
      </c>
      <c r="L115" s="1" t="s">
        <v>22</v>
      </c>
      <c r="M115" s="1" t="s">
        <v>22</v>
      </c>
      <c r="N115" s="1" t="s">
        <v>604</v>
      </c>
      <c r="O115" s="2">
        <v>37986</v>
      </c>
      <c r="P115" s="2">
        <v>38006</v>
      </c>
      <c r="Q115" s="1" t="s">
        <v>23</v>
      </c>
    </row>
    <row r="116" spans="1:17" x14ac:dyDescent="0.25">
      <c r="A116" s="1" t="s">
        <v>571</v>
      </c>
      <c r="B116" s="1" t="s">
        <v>476</v>
      </c>
      <c r="C116" s="1" t="s">
        <v>604</v>
      </c>
      <c r="D116" s="1" t="s">
        <v>500</v>
      </c>
      <c r="E116" s="1" t="s">
        <v>381</v>
      </c>
      <c r="F116" s="1" t="s">
        <v>19</v>
      </c>
      <c r="G116" s="1" t="s">
        <v>501</v>
      </c>
      <c r="H116" s="1" t="s">
        <v>48</v>
      </c>
      <c r="I116" s="1" t="s">
        <v>22</v>
      </c>
      <c r="J116" s="3">
        <v>-2</v>
      </c>
      <c r="K116" s="1" t="s">
        <v>600</v>
      </c>
      <c r="L116" s="1" t="s">
        <v>22</v>
      </c>
      <c r="M116" s="1" t="s">
        <v>22</v>
      </c>
      <c r="N116" s="1" t="s">
        <v>604</v>
      </c>
      <c r="O116" s="2">
        <v>37986</v>
      </c>
      <c r="P116" s="2">
        <v>38006</v>
      </c>
      <c r="Q116" s="1" t="s">
        <v>23</v>
      </c>
    </row>
    <row r="117" spans="1:17" x14ac:dyDescent="0.25">
      <c r="A117" s="1" t="s">
        <v>571</v>
      </c>
      <c r="B117" s="1" t="s">
        <v>476</v>
      </c>
      <c r="C117" s="1" t="s">
        <v>604</v>
      </c>
      <c r="D117" s="1" t="s">
        <v>491</v>
      </c>
      <c r="E117" s="1" t="s">
        <v>381</v>
      </c>
      <c r="F117" s="1" t="s">
        <v>19</v>
      </c>
      <c r="G117" s="1" t="s">
        <v>492</v>
      </c>
      <c r="H117" s="1" t="s">
        <v>21</v>
      </c>
      <c r="I117" s="1" t="s">
        <v>22</v>
      </c>
      <c r="J117" s="3">
        <v>1</v>
      </c>
      <c r="K117" s="1" t="s">
        <v>600</v>
      </c>
      <c r="L117" s="1" t="s">
        <v>22</v>
      </c>
      <c r="M117" s="1" t="s">
        <v>22</v>
      </c>
      <c r="N117" s="1" t="s">
        <v>604</v>
      </c>
      <c r="O117" s="2">
        <v>37986</v>
      </c>
      <c r="P117" s="2">
        <v>38006</v>
      </c>
      <c r="Q117" s="1" t="s">
        <v>23</v>
      </c>
    </row>
    <row r="118" spans="1:17" x14ac:dyDescent="0.25">
      <c r="A118" s="1" t="s">
        <v>571</v>
      </c>
      <c r="B118" s="1" t="s">
        <v>476</v>
      </c>
      <c r="C118" s="1" t="s">
        <v>574</v>
      </c>
      <c r="D118" s="1" t="s">
        <v>511</v>
      </c>
      <c r="E118" s="1" t="s">
        <v>381</v>
      </c>
      <c r="F118" s="1" t="s">
        <v>19</v>
      </c>
      <c r="G118" s="1" t="s">
        <v>203</v>
      </c>
      <c r="H118" s="1" t="s">
        <v>21</v>
      </c>
      <c r="I118" s="1" t="s">
        <v>22</v>
      </c>
      <c r="J118" s="3">
        <v>25654</v>
      </c>
      <c r="K118" s="1" t="s">
        <v>573</v>
      </c>
      <c r="L118" s="1" t="s">
        <v>22</v>
      </c>
      <c r="M118" s="1" t="s">
        <v>22</v>
      </c>
      <c r="N118" s="1" t="s">
        <v>574</v>
      </c>
      <c r="O118" s="2">
        <v>37986</v>
      </c>
      <c r="P118" s="2">
        <v>38013</v>
      </c>
      <c r="Q118" s="1" t="s">
        <v>23</v>
      </c>
    </row>
    <row r="119" spans="1:17" x14ac:dyDescent="0.25">
      <c r="A119" s="1" t="s">
        <v>571</v>
      </c>
      <c r="B119" s="1" t="s">
        <v>476</v>
      </c>
      <c r="C119" s="1" t="s">
        <v>572</v>
      </c>
      <c r="D119" s="1" t="s">
        <v>503</v>
      </c>
      <c r="E119" s="1" t="s">
        <v>381</v>
      </c>
      <c r="F119" s="1" t="s">
        <v>19</v>
      </c>
      <c r="G119" s="1" t="s">
        <v>43</v>
      </c>
      <c r="H119" s="1" t="s">
        <v>34</v>
      </c>
      <c r="I119" s="1" t="s">
        <v>22</v>
      </c>
      <c r="J119" s="3">
        <v>-79914</v>
      </c>
      <c r="K119" s="1" t="s">
        <v>597</v>
      </c>
      <c r="L119" s="1" t="s">
        <v>22</v>
      </c>
      <c r="M119" s="1" t="s">
        <v>22</v>
      </c>
      <c r="N119" s="1" t="s">
        <v>572</v>
      </c>
      <c r="O119" s="2">
        <v>37986</v>
      </c>
      <c r="P119" s="2">
        <v>38006</v>
      </c>
      <c r="Q119" s="1" t="s">
        <v>23</v>
      </c>
    </row>
    <row r="120" spans="1:17" x14ac:dyDescent="0.25">
      <c r="A120" s="1" t="s">
        <v>571</v>
      </c>
      <c r="B120" s="1" t="s">
        <v>476</v>
      </c>
      <c r="C120" s="1" t="s">
        <v>572</v>
      </c>
      <c r="D120" s="1" t="s">
        <v>491</v>
      </c>
      <c r="E120" s="1" t="s">
        <v>381</v>
      </c>
      <c r="F120" s="1" t="s">
        <v>19</v>
      </c>
      <c r="G120" s="1" t="s">
        <v>492</v>
      </c>
      <c r="H120" s="1" t="s">
        <v>21</v>
      </c>
      <c r="I120" s="1" t="s">
        <v>22</v>
      </c>
      <c r="J120" s="3">
        <v>-1859</v>
      </c>
      <c r="K120" s="1" t="s">
        <v>576</v>
      </c>
      <c r="L120" s="1" t="s">
        <v>22</v>
      </c>
      <c r="M120" s="1" t="s">
        <v>22</v>
      </c>
      <c r="N120" s="1" t="s">
        <v>572</v>
      </c>
      <c r="O120" s="2">
        <v>37986</v>
      </c>
      <c r="P120" s="2">
        <v>38006</v>
      </c>
      <c r="Q120" s="1" t="s">
        <v>23</v>
      </c>
    </row>
    <row r="121" spans="1:17" x14ac:dyDescent="0.25">
      <c r="A121" s="1" t="s">
        <v>571</v>
      </c>
      <c r="B121" s="1" t="s">
        <v>476</v>
      </c>
      <c r="C121" s="1" t="s">
        <v>574</v>
      </c>
      <c r="D121" s="1" t="s">
        <v>503</v>
      </c>
      <c r="E121" s="1" t="s">
        <v>381</v>
      </c>
      <c r="F121" s="1" t="s">
        <v>19</v>
      </c>
      <c r="G121" s="1" t="s">
        <v>43</v>
      </c>
      <c r="H121" s="1" t="s">
        <v>34</v>
      </c>
      <c r="I121" s="1" t="s">
        <v>22</v>
      </c>
      <c r="J121" s="3">
        <v>-32062</v>
      </c>
      <c r="K121" s="1" t="s">
        <v>596</v>
      </c>
      <c r="L121" s="1" t="s">
        <v>22</v>
      </c>
      <c r="M121" s="1" t="s">
        <v>22</v>
      </c>
      <c r="N121" s="1" t="s">
        <v>574</v>
      </c>
      <c r="O121" s="2">
        <v>37986</v>
      </c>
      <c r="P121" s="2">
        <v>38013</v>
      </c>
      <c r="Q121" s="1" t="s">
        <v>23</v>
      </c>
    </row>
    <row r="122" spans="1:17" x14ac:dyDescent="0.25">
      <c r="A122" s="1" t="s">
        <v>571</v>
      </c>
      <c r="B122" s="1" t="s">
        <v>476</v>
      </c>
      <c r="C122" s="1" t="s">
        <v>574</v>
      </c>
      <c r="D122" s="1" t="s">
        <v>500</v>
      </c>
      <c r="E122" s="1" t="s">
        <v>381</v>
      </c>
      <c r="F122" s="1" t="s">
        <v>19</v>
      </c>
      <c r="G122" s="1" t="s">
        <v>501</v>
      </c>
      <c r="H122" s="1" t="s">
        <v>48</v>
      </c>
      <c r="I122" s="1" t="s">
        <v>22</v>
      </c>
      <c r="J122" s="3">
        <v>-5122</v>
      </c>
      <c r="K122" s="1" t="s">
        <v>579</v>
      </c>
      <c r="L122" s="1" t="s">
        <v>22</v>
      </c>
      <c r="M122" s="1" t="s">
        <v>22</v>
      </c>
      <c r="N122" s="1" t="s">
        <v>574</v>
      </c>
      <c r="O122" s="2">
        <v>37986</v>
      </c>
      <c r="P122" s="2">
        <v>38013</v>
      </c>
      <c r="Q122" s="1" t="s">
        <v>23</v>
      </c>
    </row>
    <row r="123" spans="1:17" x14ac:dyDescent="0.25">
      <c r="A123" s="1" t="s">
        <v>571</v>
      </c>
      <c r="B123" s="1" t="s">
        <v>476</v>
      </c>
      <c r="C123" s="1" t="s">
        <v>572</v>
      </c>
      <c r="D123" s="1" t="s">
        <v>520</v>
      </c>
      <c r="E123" s="1" t="s">
        <v>381</v>
      </c>
      <c r="F123" s="1" t="s">
        <v>19</v>
      </c>
      <c r="G123" s="1" t="s">
        <v>521</v>
      </c>
      <c r="H123" s="1" t="s">
        <v>21</v>
      </c>
      <c r="I123" s="1" t="s">
        <v>22</v>
      </c>
      <c r="J123" s="3">
        <v>63589</v>
      </c>
      <c r="K123" s="1" t="s">
        <v>594</v>
      </c>
      <c r="L123" s="1" t="s">
        <v>22</v>
      </c>
      <c r="M123" s="1" t="s">
        <v>22</v>
      </c>
      <c r="N123" s="1" t="s">
        <v>572</v>
      </c>
      <c r="O123" s="2">
        <v>37986</v>
      </c>
      <c r="P123" s="2">
        <v>38006</v>
      </c>
      <c r="Q123" s="1" t="s">
        <v>23</v>
      </c>
    </row>
    <row r="124" spans="1:17" x14ac:dyDescent="0.25">
      <c r="A124" s="1" t="s">
        <v>571</v>
      </c>
      <c r="B124" s="1" t="s">
        <v>476</v>
      </c>
      <c r="C124" s="1" t="s">
        <v>605</v>
      </c>
      <c r="D124" s="1" t="s">
        <v>485</v>
      </c>
      <c r="E124" s="1" t="s">
        <v>381</v>
      </c>
      <c r="F124" s="1" t="s">
        <v>19</v>
      </c>
      <c r="G124" s="1" t="s">
        <v>59</v>
      </c>
      <c r="H124" s="1" t="s">
        <v>48</v>
      </c>
      <c r="I124" s="1" t="s">
        <v>22</v>
      </c>
      <c r="J124" s="3">
        <v>233463</v>
      </c>
      <c r="K124" s="1" t="s">
        <v>578</v>
      </c>
      <c r="L124" s="1" t="s">
        <v>22</v>
      </c>
      <c r="M124" s="1" t="s">
        <v>22</v>
      </c>
      <c r="N124" s="1" t="s">
        <v>605</v>
      </c>
      <c r="O124" s="2">
        <v>37986</v>
      </c>
      <c r="P124" s="2">
        <v>38006</v>
      </c>
      <c r="Q124" s="1" t="s">
        <v>23</v>
      </c>
    </row>
    <row r="125" spans="1:17" x14ac:dyDescent="0.25">
      <c r="A125" s="1" t="s">
        <v>571</v>
      </c>
      <c r="B125" s="1" t="s">
        <v>476</v>
      </c>
      <c r="C125" s="1" t="s">
        <v>572</v>
      </c>
      <c r="D125" s="1" t="s">
        <v>496</v>
      </c>
      <c r="E125" s="1" t="s">
        <v>381</v>
      </c>
      <c r="F125" s="1" t="s">
        <v>19</v>
      </c>
      <c r="G125" s="1" t="s">
        <v>79</v>
      </c>
      <c r="H125" s="1" t="s">
        <v>21</v>
      </c>
      <c r="I125" s="1" t="s">
        <v>22</v>
      </c>
      <c r="J125" s="3">
        <v>-21148</v>
      </c>
      <c r="K125" s="1" t="s">
        <v>599</v>
      </c>
      <c r="L125" s="1" t="s">
        <v>22</v>
      </c>
      <c r="M125" s="1" t="s">
        <v>22</v>
      </c>
      <c r="N125" s="1" t="s">
        <v>572</v>
      </c>
      <c r="O125" s="2">
        <v>37986</v>
      </c>
      <c r="P125" s="2">
        <v>38006</v>
      </c>
      <c r="Q125" s="1" t="s">
        <v>23</v>
      </c>
    </row>
    <row r="126" spans="1:17" x14ac:dyDescent="0.25">
      <c r="A126" s="1" t="s">
        <v>571</v>
      </c>
      <c r="B126" s="1" t="s">
        <v>476</v>
      </c>
      <c r="C126" s="1" t="s">
        <v>572</v>
      </c>
      <c r="D126" s="1" t="s">
        <v>494</v>
      </c>
      <c r="E126" s="1" t="s">
        <v>381</v>
      </c>
      <c r="F126" s="1" t="s">
        <v>19</v>
      </c>
      <c r="G126" s="1" t="s">
        <v>63</v>
      </c>
      <c r="H126" s="1" t="s">
        <v>48</v>
      </c>
      <c r="I126" s="1" t="s">
        <v>22</v>
      </c>
      <c r="J126" s="3">
        <v>-4303</v>
      </c>
      <c r="K126" s="1" t="s">
        <v>602</v>
      </c>
      <c r="L126" s="1" t="s">
        <v>22</v>
      </c>
      <c r="M126" s="1" t="s">
        <v>22</v>
      </c>
      <c r="N126" s="1" t="s">
        <v>572</v>
      </c>
      <c r="O126" s="2">
        <v>37986</v>
      </c>
      <c r="P126" s="2">
        <v>38006</v>
      </c>
      <c r="Q126" s="1" t="s">
        <v>23</v>
      </c>
    </row>
    <row r="127" spans="1:17" x14ac:dyDescent="0.25">
      <c r="A127" s="1" t="s">
        <v>571</v>
      </c>
      <c r="B127" s="1" t="s">
        <v>476</v>
      </c>
      <c r="C127" s="1" t="s">
        <v>574</v>
      </c>
      <c r="D127" s="1" t="s">
        <v>489</v>
      </c>
      <c r="E127" s="1" t="s">
        <v>381</v>
      </c>
      <c r="F127" s="1" t="s">
        <v>19</v>
      </c>
      <c r="G127" s="1" t="s">
        <v>234</v>
      </c>
      <c r="H127" s="1" t="s">
        <v>48</v>
      </c>
      <c r="I127" s="1" t="s">
        <v>22</v>
      </c>
      <c r="J127" s="3">
        <v>-28056</v>
      </c>
      <c r="K127" s="1" t="s">
        <v>589</v>
      </c>
      <c r="L127" s="1" t="s">
        <v>22</v>
      </c>
      <c r="M127" s="1" t="s">
        <v>22</v>
      </c>
      <c r="N127" s="1" t="s">
        <v>574</v>
      </c>
      <c r="O127" s="2">
        <v>37986</v>
      </c>
      <c r="P127" s="2">
        <v>38013</v>
      </c>
      <c r="Q127" s="1" t="s">
        <v>23</v>
      </c>
    </row>
    <row r="128" spans="1:17" x14ac:dyDescent="0.25">
      <c r="A128" s="1" t="s">
        <v>571</v>
      </c>
      <c r="B128" s="1" t="s">
        <v>476</v>
      </c>
      <c r="C128" s="1" t="s">
        <v>590</v>
      </c>
      <c r="D128" s="1" t="s">
        <v>485</v>
      </c>
      <c r="E128" s="1" t="s">
        <v>381</v>
      </c>
      <c r="F128" s="1" t="s">
        <v>19</v>
      </c>
      <c r="G128" s="1" t="s">
        <v>59</v>
      </c>
      <c r="H128" s="1" t="s">
        <v>48</v>
      </c>
      <c r="I128" s="1" t="s">
        <v>22</v>
      </c>
      <c r="J128" s="3">
        <v>-62265</v>
      </c>
      <c r="K128" s="1" t="s">
        <v>606</v>
      </c>
      <c r="L128" s="1" t="s">
        <v>22</v>
      </c>
      <c r="M128" s="1" t="s">
        <v>22</v>
      </c>
      <c r="N128" s="1" t="s">
        <v>590</v>
      </c>
      <c r="O128" s="2">
        <v>37986</v>
      </c>
      <c r="P128" s="2">
        <v>38014</v>
      </c>
      <c r="Q128" s="1" t="s">
        <v>23</v>
      </c>
    </row>
    <row r="129" spans="1:17" x14ac:dyDescent="0.25">
      <c r="A129" s="1" t="s">
        <v>571</v>
      </c>
      <c r="B129" s="1" t="s">
        <v>476</v>
      </c>
      <c r="C129" s="1" t="s">
        <v>574</v>
      </c>
      <c r="D129" s="1" t="s">
        <v>485</v>
      </c>
      <c r="E129" s="1" t="s">
        <v>381</v>
      </c>
      <c r="F129" s="1" t="s">
        <v>19</v>
      </c>
      <c r="G129" s="1" t="s">
        <v>59</v>
      </c>
      <c r="H129" s="1" t="s">
        <v>48</v>
      </c>
      <c r="I129" s="1" t="s">
        <v>22</v>
      </c>
      <c r="J129" s="3">
        <v>86544</v>
      </c>
      <c r="K129" s="1" t="s">
        <v>607</v>
      </c>
      <c r="L129" s="1" t="s">
        <v>22</v>
      </c>
      <c r="M129" s="1" t="s">
        <v>22</v>
      </c>
      <c r="N129" s="1" t="s">
        <v>574</v>
      </c>
      <c r="O129" s="2">
        <v>37986</v>
      </c>
      <c r="P129" s="2">
        <v>38013</v>
      </c>
      <c r="Q129" s="1" t="s">
        <v>23</v>
      </c>
    </row>
    <row r="130" spans="1:17" x14ac:dyDescent="0.25">
      <c r="A130" s="1" t="s">
        <v>571</v>
      </c>
      <c r="B130" s="1" t="s">
        <v>476</v>
      </c>
      <c r="C130" s="1" t="s">
        <v>572</v>
      </c>
      <c r="D130" s="1" t="s">
        <v>483</v>
      </c>
      <c r="E130" s="1" t="s">
        <v>381</v>
      </c>
      <c r="F130" s="1" t="s">
        <v>19</v>
      </c>
      <c r="G130" s="1" t="s">
        <v>357</v>
      </c>
      <c r="H130" s="1" t="s">
        <v>48</v>
      </c>
      <c r="I130" s="1" t="s">
        <v>22</v>
      </c>
      <c r="J130" s="3">
        <v>66684</v>
      </c>
      <c r="K130" s="1" t="s">
        <v>592</v>
      </c>
      <c r="L130" s="1" t="s">
        <v>22</v>
      </c>
      <c r="M130" s="1" t="s">
        <v>22</v>
      </c>
      <c r="N130" s="1" t="s">
        <v>572</v>
      </c>
      <c r="O130" s="2">
        <v>37986</v>
      </c>
      <c r="P130" s="2">
        <v>38006</v>
      </c>
      <c r="Q130" s="1" t="s">
        <v>23</v>
      </c>
    </row>
    <row r="131" spans="1:17" x14ac:dyDescent="0.25">
      <c r="A131" s="1" t="s">
        <v>571</v>
      </c>
      <c r="B131" s="1" t="s">
        <v>476</v>
      </c>
      <c r="C131" s="1" t="s">
        <v>574</v>
      </c>
      <c r="D131" s="1" t="s">
        <v>503</v>
      </c>
      <c r="E131" s="1" t="s">
        <v>381</v>
      </c>
      <c r="F131" s="1" t="s">
        <v>19</v>
      </c>
      <c r="G131" s="1" t="s">
        <v>43</v>
      </c>
      <c r="H131" s="1" t="s">
        <v>34</v>
      </c>
      <c r="I131" s="1" t="s">
        <v>22</v>
      </c>
      <c r="J131" s="3">
        <v>-14940</v>
      </c>
      <c r="K131" s="1" t="s">
        <v>580</v>
      </c>
      <c r="L131" s="1" t="s">
        <v>22</v>
      </c>
      <c r="M131" s="1" t="s">
        <v>22</v>
      </c>
      <c r="N131" s="1" t="s">
        <v>574</v>
      </c>
      <c r="O131" s="2">
        <v>37986</v>
      </c>
      <c r="P131" s="2">
        <v>38013</v>
      </c>
      <c r="Q131" s="1" t="s">
        <v>23</v>
      </c>
    </row>
    <row r="132" spans="1:17" x14ac:dyDescent="0.25">
      <c r="A132" s="1" t="s">
        <v>571</v>
      </c>
      <c r="B132" s="1" t="s">
        <v>476</v>
      </c>
      <c r="C132" s="1" t="s">
        <v>572</v>
      </c>
      <c r="D132" s="1" t="s">
        <v>485</v>
      </c>
      <c r="E132" s="1" t="s">
        <v>381</v>
      </c>
      <c r="F132" s="1" t="s">
        <v>19</v>
      </c>
      <c r="G132" s="1" t="s">
        <v>59</v>
      </c>
      <c r="H132" s="1" t="s">
        <v>48</v>
      </c>
      <c r="I132" s="1" t="s">
        <v>22</v>
      </c>
      <c r="J132" s="3">
        <v>24279</v>
      </c>
      <c r="K132" s="1" t="s">
        <v>607</v>
      </c>
      <c r="L132" s="1" t="s">
        <v>22</v>
      </c>
      <c r="M132" s="1" t="s">
        <v>22</v>
      </c>
      <c r="N132" s="1" t="s">
        <v>572</v>
      </c>
      <c r="O132" s="2">
        <v>37986</v>
      </c>
      <c r="P132" s="2">
        <v>38006</v>
      </c>
      <c r="Q132" s="1" t="s">
        <v>23</v>
      </c>
    </row>
    <row r="133" spans="1:17" x14ac:dyDescent="0.25">
      <c r="A133" s="1" t="s">
        <v>571</v>
      </c>
      <c r="B133" s="1" t="s">
        <v>476</v>
      </c>
      <c r="C133" s="1" t="s">
        <v>574</v>
      </c>
      <c r="D133" s="1" t="s">
        <v>503</v>
      </c>
      <c r="E133" s="1" t="s">
        <v>381</v>
      </c>
      <c r="F133" s="1" t="s">
        <v>19</v>
      </c>
      <c r="G133" s="1" t="s">
        <v>43</v>
      </c>
      <c r="H133" s="1" t="s">
        <v>34</v>
      </c>
      <c r="I133" s="1" t="s">
        <v>22</v>
      </c>
      <c r="J133" s="3">
        <v>-5323</v>
      </c>
      <c r="K133" s="1" t="s">
        <v>608</v>
      </c>
      <c r="L133" s="1" t="s">
        <v>22</v>
      </c>
      <c r="M133" s="1" t="s">
        <v>22</v>
      </c>
      <c r="N133" s="1" t="s">
        <v>574</v>
      </c>
      <c r="O133" s="2">
        <v>37986</v>
      </c>
      <c r="P133" s="2">
        <v>38013</v>
      </c>
      <c r="Q133" s="1" t="s">
        <v>23</v>
      </c>
    </row>
    <row r="134" spans="1:17" x14ac:dyDescent="0.25">
      <c r="A134" s="1" t="s">
        <v>571</v>
      </c>
      <c r="B134" s="1" t="s">
        <v>476</v>
      </c>
      <c r="C134" s="1" t="s">
        <v>572</v>
      </c>
      <c r="D134" s="1" t="s">
        <v>503</v>
      </c>
      <c r="E134" s="1" t="s">
        <v>381</v>
      </c>
      <c r="F134" s="1" t="s">
        <v>19</v>
      </c>
      <c r="G134" s="1" t="s">
        <v>43</v>
      </c>
      <c r="H134" s="1" t="s">
        <v>34</v>
      </c>
      <c r="I134" s="1" t="s">
        <v>22</v>
      </c>
      <c r="J134" s="3">
        <v>-5323</v>
      </c>
      <c r="K134" s="1" t="s">
        <v>608</v>
      </c>
      <c r="L134" s="1" t="s">
        <v>22</v>
      </c>
      <c r="M134" s="1" t="s">
        <v>22</v>
      </c>
      <c r="N134" s="1" t="s">
        <v>572</v>
      </c>
      <c r="O134" s="2">
        <v>37986</v>
      </c>
      <c r="P134" s="2">
        <v>38006</v>
      </c>
      <c r="Q134" s="1" t="s">
        <v>23</v>
      </c>
    </row>
    <row r="135" spans="1:17" x14ac:dyDescent="0.25">
      <c r="A135" s="1" t="s">
        <v>571</v>
      </c>
      <c r="B135" s="1" t="s">
        <v>476</v>
      </c>
      <c r="C135" s="1" t="s">
        <v>609</v>
      </c>
      <c r="D135" s="1" t="s">
        <v>503</v>
      </c>
      <c r="E135" s="1" t="s">
        <v>381</v>
      </c>
      <c r="F135" s="1" t="s">
        <v>19</v>
      </c>
      <c r="G135" s="1" t="s">
        <v>43</v>
      </c>
      <c r="H135" s="1" t="s">
        <v>34</v>
      </c>
      <c r="I135" s="1" t="s">
        <v>22</v>
      </c>
      <c r="J135" s="3">
        <v>-36054</v>
      </c>
      <c r="K135" s="1" t="s">
        <v>597</v>
      </c>
      <c r="L135" s="1" t="s">
        <v>22</v>
      </c>
      <c r="M135" s="1" t="s">
        <v>22</v>
      </c>
      <c r="N135" s="1" t="s">
        <v>609</v>
      </c>
      <c r="O135" s="2">
        <v>38017</v>
      </c>
      <c r="P135" s="2">
        <v>38029</v>
      </c>
      <c r="Q135" s="1" t="s">
        <v>23</v>
      </c>
    </row>
    <row r="136" spans="1:17" x14ac:dyDescent="0.25">
      <c r="A136" s="1" t="s">
        <v>560</v>
      </c>
      <c r="B136" s="1" t="s">
        <v>476</v>
      </c>
      <c r="C136" s="1" t="s">
        <v>610</v>
      </c>
      <c r="D136" s="1" t="s">
        <v>505</v>
      </c>
      <c r="E136" s="1" t="s">
        <v>381</v>
      </c>
      <c r="F136" s="1" t="s">
        <v>19</v>
      </c>
      <c r="G136" s="1" t="s">
        <v>165</v>
      </c>
      <c r="H136" s="1" t="s">
        <v>166</v>
      </c>
      <c r="I136" s="1" t="s">
        <v>22</v>
      </c>
      <c r="J136" s="3">
        <v>1627</v>
      </c>
      <c r="K136" s="1" t="s">
        <v>456</v>
      </c>
      <c r="L136" s="1" t="s">
        <v>22</v>
      </c>
      <c r="M136" s="1" t="s">
        <v>22</v>
      </c>
      <c r="N136" s="1" t="s">
        <v>562</v>
      </c>
      <c r="O136" s="2">
        <v>38017</v>
      </c>
      <c r="P136" s="2">
        <v>38019</v>
      </c>
      <c r="Q136" s="1" t="s">
        <v>23</v>
      </c>
    </row>
    <row r="137" spans="1:17" x14ac:dyDescent="0.25">
      <c r="A137" s="1" t="s">
        <v>571</v>
      </c>
      <c r="B137" s="1" t="s">
        <v>476</v>
      </c>
      <c r="C137" s="1" t="s">
        <v>611</v>
      </c>
      <c r="D137" s="1" t="s">
        <v>503</v>
      </c>
      <c r="E137" s="1" t="s">
        <v>381</v>
      </c>
      <c r="F137" s="1" t="s">
        <v>19</v>
      </c>
      <c r="G137" s="1" t="s">
        <v>43</v>
      </c>
      <c r="H137" s="1" t="s">
        <v>34</v>
      </c>
      <c r="I137" s="1" t="s">
        <v>22</v>
      </c>
      <c r="J137" s="3">
        <v>-36054</v>
      </c>
      <c r="K137" s="1" t="s">
        <v>597</v>
      </c>
      <c r="L137" s="1" t="s">
        <v>22</v>
      </c>
      <c r="M137" s="1" t="s">
        <v>22</v>
      </c>
      <c r="N137" s="1" t="s">
        <v>611</v>
      </c>
      <c r="O137" s="2">
        <v>38046</v>
      </c>
      <c r="P137" s="2">
        <v>38056</v>
      </c>
      <c r="Q137" s="1" t="s">
        <v>23</v>
      </c>
    </row>
    <row r="138" spans="1:17" x14ac:dyDescent="0.25">
      <c r="A138" s="1" t="s">
        <v>560</v>
      </c>
      <c r="B138" s="1" t="s">
        <v>476</v>
      </c>
      <c r="C138" s="1" t="s">
        <v>612</v>
      </c>
      <c r="D138" s="1" t="s">
        <v>505</v>
      </c>
      <c r="E138" s="1" t="s">
        <v>381</v>
      </c>
      <c r="F138" s="1" t="s">
        <v>19</v>
      </c>
      <c r="G138" s="1" t="s">
        <v>165</v>
      </c>
      <c r="H138" s="1" t="s">
        <v>166</v>
      </c>
      <c r="I138" s="1" t="s">
        <v>22</v>
      </c>
      <c r="J138" s="3">
        <v>1627</v>
      </c>
      <c r="K138" s="1" t="s">
        <v>456</v>
      </c>
      <c r="L138" s="1" t="s">
        <v>22</v>
      </c>
      <c r="M138" s="1" t="s">
        <v>22</v>
      </c>
      <c r="N138" s="1" t="s">
        <v>562</v>
      </c>
      <c r="O138" s="2">
        <v>38046</v>
      </c>
      <c r="P138" s="2">
        <v>38047</v>
      </c>
      <c r="Q138" s="1" t="s">
        <v>23</v>
      </c>
    </row>
    <row r="139" spans="1:17" x14ac:dyDescent="0.25">
      <c r="A139" s="1" t="s">
        <v>571</v>
      </c>
      <c r="B139" s="1" t="s">
        <v>476</v>
      </c>
      <c r="C139" s="1" t="s">
        <v>613</v>
      </c>
      <c r="D139" s="1" t="s">
        <v>528</v>
      </c>
      <c r="E139" s="1" t="s">
        <v>381</v>
      </c>
      <c r="F139" s="1" t="s">
        <v>19</v>
      </c>
      <c r="G139" s="1" t="s">
        <v>47</v>
      </c>
      <c r="H139" s="1" t="s">
        <v>21</v>
      </c>
      <c r="I139" s="1" t="s">
        <v>22</v>
      </c>
      <c r="J139" s="3">
        <v>9618</v>
      </c>
      <c r="K139" s="1" t="s">
        <v>575</v>
      </c>
      <c r="L139" s="1" t="s">
        <v>22</v>
      </c>
      <c r="M139" s="1" t="s">
        <v>22</v>
      </c>
      <c r="N139" s="1" t="s">
        <v>613</v>
      </c>
      <c r="O139" s="2">
        <v>38077</v>
      </c>
      <c r="P139" s="2">
        <v>38089</v>
      </c>
      <c r="Q139" s="1" t="s">
        <v>23</v>
      </c>
    </row>
    <row r="140" spans="1:17" x14ac:dyDescent="0.25">
      <c r="A140" s="1" t="s">
        <v>571</v>
      </c>
      <c r="B140" s="1" t="s">
        <v>476</v>
      </c>
      <c r="C140" s="1" t="s">
        <v>613</v>
      </c>
      <c r="D140" s="1" t="s">
        <v>503</v>
      </c>
      <c r="E140" s="1" t="s">
        <v>381</v>
      </c>
      <c r="F140" s="1" t="s">
        <v>19</v>
      </c>
      <c r="G140" s="1" t="s">
        <v>43</v>
      </c>
      <c r="H140" s="1" t="s">
        <v>34</v>
      </c>
      <c r="I140" s="1" t="s">
        <v>22</v>
      </c>
      <c r="J140" s="3">
        <v>-8016</v>
      </c>
      <c r="K140" s="1" t="s">
        <v>596</v>
      </c>
      <c r="L140" s="1" t="s">
        <v>22</v>
      </c>
      <c r="M140" s="1" t="s">
        <v>22</v>
      </c>
      <c r="N140" s="1" t="s">
        <v>613</v>
      </c>
      <c r="O140" s="2">
        <v>38077</v>
      </c>
      <c r="P140" s="2">
        <v>38089</v>
      </c>
      <c r="Q140" s="1" t="s">
        <v>23</v>
      </c>
    </row>
    <row r="141" spans="1:17" x14ac:dyDescent="0.25">
      <c r="A141" s="1" t="s">
        <v>571</v>
      </c>
      <c r="B141" s="1" t="s">
        <v>476</v>
      </c>
      <c r="C141" s="1" t="s">
        <v>613</v>
      </c>
      <c r="D141" s="1" t="s">
        <v>511</v>
      </c>
      <c r="E141" s="1" t="s">
        <v>381</v>
      </c>
      <c r="F141" s="1" t="s">
        <v>19</v>
      </c>
      <c r="G141" s="1" t="s">
        <v>203</v>
      </c>
      <c r="H141" s="1" t="s">
        <v>21</v>
      </c>
      <c r="I141" s="1" t="s">
        <v>22</v>
      </c>
      <c r="J141" s="3">
        <v>6414</v>
      </c>
      <c r="K141" s="1" t="s">
        <v>573</v>
      </c>
      <c r="L141" s="1" t="s">
        <v>22</v>
      </c>
      <c r="M141" s="1" t="s">
        <v>22</v>
      </c>
      <c r="N141" s="1" t="s">
        <v>613</v>
      </c>
      <c r="O141" s="2">
        <v>38077</v>
      </c>
      <c r="P141" s="2">
        <v>38089</v>
      </c>
      <c r="Q141" s="1" t="s">
        <v>23</v>
      </c>
    </row>
    <row r="142" spans="1:17" x14ac:dyDescent="0.25">
      <c r="A142" s="1" t="s">
        <v>571</v>
      </c>
      <c r="B142" s="1" t="s">
        <v>476</v>
      </c>
      <c r="C142" s="1" t="s">
        <v>613</v>
      </c>
      <c r="D142" s="1" t="s">
        <v>489</v>
      </c>
      <c r="E142" s="1" t="s">
        <v>381</v>
      </c>
      <c r="F142" s="1" t="s">
        <v>19</v>
      </c>
      <c r="G142" s="1" t="s">
        <v>234</v>
      </c>
      <c r="H142" s="1" t="s">
        <v>48</v>
      </c>
      <c r="I142" s="1" t="s">
        <v>22</v>
      </c>
      <c r="J142" s="3">
        <v>-7014</v>
      </c>
      <c r="K142" s="1" t="s">
        <v>589</v>
      </c>
      <c r="L142" s="1" t="s">
        <v>22</v>
      </c>
      <c r="M142" s="1" t="s">
        <v>22</v>
      </c>
      <c r="N142" s="1" t="s">
        <v>613</v>
      </c>
      <c r="O142" s="2">
        <v>38077</v>
      </c>
      <c r="P142" s="2">
        <v>38089</v>
      </c>
      <c r="Q142" s="1" t="s">
        <v>23</v>
      </c>
    </row>
    <row r="143" spans="1:17" x14ac:dyDescent="0.25">
      <c r="A143" s="1" t="s">
        <v>571</v>
      </c>
      <c r="B143" s="1" t="s">
        <v>476</v>
      </c>
      <c r="C143" s="1" t="s">
        <v>613</v>
      </c>
      <c r="D143" s="1" t="s">
        <v>520</v>
      </c>
      <c r="E143" s="1" t="s">
        <v>381</v>
      </c>
      <c r="F143" s="1" t="s">
        <v>19</v>
      </c>
      <c r="G143" s="1" t="s">
        <v>521</v>
      </c>
      <c r="H143" s="1" t="s">
        <v>21</v>
      </c>
      <c r="I143" s="1" t="s">
        <v>22</v>
      </c>
      <c r="J143" s="3">
        <v>15078</v>
      </c>
      <c r="K143" s="1" t="s">
        <v>594</v>
      </c>
      <c r="L143" s="1" t="s">
        <v>22</v>
      </c>
      <c r="M143" s="1" t="s">
        <v>22</v>
      </c>
      <c r="N143" s="1" t="s">
        <v>613</v>
      </c>
      <c r="O143" s="2">
        <v>38077</v>
      </c>
      <c r="P143" s="2">
        <v>38089</v>
      </c>
      <c r="Q143" s="1" t="s">
        <v>23</v>
      </c>
    </row>
    <row r="144" spans="1:17" x14ac:dyDescent="0.25">
      <c r="A144" s="1" t="s">
        <v>571</v>
      </c>
      <c r="B144" s="1" t="s">
        <v>476</v>
      </c>
      <c r="C144" s="1" t="s">
        <v>613</v>
      </c>
      <c r="D144" s="1" t="s">
        <v>500</v>
      </c>
      <c r="E144" s="1" t="s">
        <v>381</v>
      </c>
      <c r="F144" s="1" t="s">
        <v>19</v>
      </c>
      <c r="G144" s="1" t="s">
        <v>501</v>
      </c>
      <c r="H144" s="1" t="s">
        <v>48</v>
      </c>
      <c r="I144" s="1" t="s">
        <v>22</v>
      </c>
      <c r="J144" s="3">
        <v>-1281</v>
      </c>
      <c r="K144" s="1" t="s">
        <v>579</v>
      </c>
      <c r="L144" s="1" t="s">
        <v>22</v>
      </c>
      <c r="M144" s="1" t="s">
        <v>22</v>
      </c>
      <c r="N144" s="1" t="s">
        <v>613</v>
      </c>
      <c r="O144" s="2">
        <v>38077</v>
      </c>
      <c r="P144" s="2">
        <v>38089</v>
      </c>
      <c r="Q144" s="1" t="s">
        <v>23</v>
      </c>
    </row>
    <row r="145" spans="1:17" x14ac:dyDescent="0.25">
      <c r="A145" s="1" t="s">
        <v>571</v>
      </c>
      <c r="B145" s="1" t="s">
        <v>476</v>
      </c>
      <c r="C145" s="1" t="s">
        <v>613</v>
      </c>
      <c r="D145" s="1" t="s">
        <v>507</v>
      </c>
      <c r="E145" s="1" t="s">
        <v>381</v>
      </c>
      <c r="F145" s="1" t="s">
        <v>19</v>
      </c>
      <c r="G145" s="1" t="s">
        <v>191</v>
      </c>
      <c r="H145" s="1" t="s">
        <v>21</v>
      </c>
      <c r="I145" s="1" t="s">
        <v>22</v>
      </c>
      <c r="J145" s="3">
        <v>304</v>
      </c>
      <c r="K145" s="1" t="s">
        <v>601</v>
      </c>
      <c r="L145" s="1" t="s">
        <v>22</v>
      </c>
      <c r="M145" s="1" t="s">
        <v>22</v>
      </c>
      <c r="N145" s="1" t="s">
        <v>613</v>
      </c>
      <c r="O145" s="2">
        <v>38077</v>
      </c>
      <c r="P145" s="2">
        <v>38089</v>
      </c>
      <c r="Q145" s="1" t="s">
        <v>23</v>
      </c>
    </row>
    <row r="146" spans="1:17" x14ac:dyDescent="0.25">
      <c r="A146" s="1" t="s">
        <v>571</v>
      </c>
      <c r="B146" s="1" t="s">
        <v>476</v>
      </c>
      <c r="C146" s="1" t="s">
        <v>613</v>
      </c>
      <c r="D146" s="1" t="s">
        <v>496</v>
      </c>
      <c r="E146" s="1" t="s">
        <v>381</v>
      </c>
      <c r="F146" s="1" t="s">
        <v>19</v>
      </c>
      <c r="G146" s="1" t="s">
        <v>79</v>
      </c>
      <c r="H146" s="1" t="s">
        <v>21</v>
      </c>
      <c r="I146" s="1" t="s">
        <v>22</v>
      </c>
      <c r="J146" s="3">
        <v>-5287</v>
      </c>
      <c r="K146" s="1" t="s">
        <v>599</v>
      </c>
      <c r="L146" s="1" t="s">
        <v>22</v>
      </c>
      <c r="M146" s="1" t="s">
        <v>22</v>
      </c>
      <c r="N146" s="1" t="s">
        <v>613</v>
      </c>
      <c r="O146" s="2">
        <v>38077</v>
      </c>
      <c r="P146" s="2">
        <v>38089</v>
      </c>
      <c r="Q146" s="1" t="s">
        <v>23</v>
      </c>
    </row>
    <row r="147" spans="1:17" x14ac:dyDescent="0.25">
      <c r="A147" s="1" t="s">
        <v>560</v>
      </c>
      <c r="B147" s="1" t="s">
        <v>476</v>
      </c>
      <c r="C147" s="1" t="s">
        <v>614</v>
      </c>
      <c r="D147" s="1" t="s">
        <v>505</v>
      </c>
      <c r="E147" s="1" t="s">
        <v>381</v>
      </c>
      <c r="F147" s="1" t="s">
        <v>19</v>
      </c>
      <c r="G147" s="1" t="s">
        <v>165</v>
      </c>
      <c r="H147" s="1" t="s">
        <v>166</v>
      </c>
      <c r="I147" s="1" t="s">
        <v>22</v>
      </c>
      <c r="J147" s="3">
        <v>1627</v>
      </c>
      <c r="K147" s="1" t="s">
        <v>456</v>
      </c>
      <c r="L147" s="1" t="s">
        <v>22</v>
      </c>
      <c r="M147" s="1" t="s">
        <v>22</v>
      </c>
      <c r="N147" s="1" t="s">
        <v>562</v>
      </c>
      <c r="O147" s="2">
        <v>38077</v>
      </c>
      <c r="P147" s="2">
        <v>38078</v>
      </c>
      <c r="Q147" s="1" t="s">
        <v>23</v>
      </c>
    </row>
    <row r="148" spans="1:17" x14ac:dyDescent="0.25">
      <c r="A148" s="1" t="s">
        <v>571</v>
      </c>
      <c r="B148" s="1" t="s">
        <v>476</v>
      </c>
      <c r="C148" s="1" t="s">
        <v>613</v>
      </c>
      <c r="D148" s="1" t="s">
        <v>485</v>
      </c>
      <c r="E148" s="1" t="s">
        <v>381</v>
      </c>
      <c r="F148" s="1" t="s">
        <v>19</v>
      </c>
      <c r="G148" s="1" t="s">
        <v>59</v>
      </c>
      <c r="H148" s="1" t="s">
        <v>48</v>
      </c>
      <c r="I148" s="1" t="s">
        <v>22</v>
      </c>
      <c r="J148" s="3">
        <v>21636</v>
      </c>
      <c r="K148" s="1" t="s">
        <v>607</v>
      </c>
      <c r="L148" s="1" t="s">
        <v>22</v>
      </c>
      <c r="M148" s="1" t="s">
        <v>22</v>
      </c>
      <c r="N148" s="1" t="s">
        <v>613</v>
      </c>
      <c r="O148" s="2">
        <v>38077</v>
      </c>
      <c r="P148" s="2">
        <v>38089</v>
      </c>
      <c r="Q148" s="1" t="s">
        <v>23</v>
      </c>
    </row>
    <row r="149" spans="1:17" x14ac:dyDescent="0.25">
      <c r="A149" s="1" t="s">
        <v>571</v>
      </c>
      <c r="B149" s="1" t="s">
        <v>476</v>
      </c>
      <c r="C149" s="1" t="s">
        <v>613</v>
      </c>
      <c r="D149" s="1" t="s">
        <v>503</v>
      </c>
      <c r="E149" s="1" t="s">
        <v>381</v>
      </c>
      <c r="F149" s="1" t="s">
        <v>19</v>
      </c>
      <c r="G149" s="1" t="s">
        <v>43</v>
      </c>
      <c r="H149" s="1" t="s">
        <v>34</v>
      </c>
      <c r="I149" s="1" t="s">
        <v>22</v>
      </c>
      <c r="J149" s="3">
        <v>-3735</v>
      </c>
      <c r="K149" s="1" t="s">
        <v>580</v>
      </c>
      <c r="L149" s="1" t="s">
        <v>22</v>
      </c>
      <c r="M149" s="1" t="s">
        <v>22</v>
      </c>
      <c r="N149" s="1" t="s">
        <v>613</v>
      </c>
      <c r="O149" s="2">
        <v>38077</v>
      </c>
      <c r="P149" s="2">
        <v>38089</v>
      </c>
      <c r="Q149" s="1" t="s">
        <v>23</v>
      </c>
    </row>
    <row r="150" spans="1:17" x14ac:dyDescent="0.25">
      <c r="A150" s="1" t="s">
        <v>571</v>
      </c>
      <c r="B150" s="1" t="s">
        <v>476</v>
      </c>
      <c r="C150" s="1" t="s">
        <v>613</v>
      </c>
      <c r="D150" s="1" t="s">
        <v>483</v>
      </c>
      <c r="E150" s="1" t="s">
        <v>381</v>
      </c>
      <c r="F150" s="1" t="s">
        <v>19</v>
      </c>
      <c r="G150" s="1" t="s">
        <v>357</v>
      </c>
      <c r="H150" s="1" t="s">
        <v>48</v>
      </c>
      <c r="I150" s="1" t="s">
        <v>22</v>
      </c>
      <c r="J150" s="3">
        <v>16671</v>
      </c>
      <c r="K150" s="1" t="s">
        <v>592</v>
      </c>
      <c r="L150" s="1" t="s">
        <v>22</v>
      </c>
      <c r="M150" s="1" t="s">
        <v>22</v>
      </c>
      <c r="N150" s="1" t="s">
        <v>613</v>
      </c>
      <c r="O150" s="2">
        <v>38077</v>
      </c>
      <c r="P150" s="2">
        <v>38089</v>
      </c>
      <c r="Q150" s="1" t="s">
        <v>23</v>
      </c>
    </row>
    <row r="151" spans="1:17" x14ac:dyDescent="0.25">
      <c r="A151" s="1" t="s">
        <v>571</v>
      </c>
      <c r="B151" s="1" t="s">
        <v>476</v>
      </c>
      <c r="C151" s="1" t="s">
        <v>613</v>
      </c>
      <c r="D151" s="1" t="s">
        <v>503</v>
      </c>
      <c r="E151" s="1" t="s">
        <v>381</v>
      </c>
      <c r="F151" s="1" t="s">
        <v>19</v>
      </c>
      <c r="G151" s="1" t="s">
        <v>43</v>
      </c>
      <c r="H151" s="1" t="s">
        <v>34</v>
      </c>
      <c r="I151" s="1" t="s">
        <v>22</v>
      </c>
      <c r="J151" s="3">
        <v>-36054</v>
      </c>
      <c r="K151" s="1" t="s">
        <v>597</v>
      </c>
      <c r="L151" s="1" t="s">
        <v>22</v>
      </c>
      <c r="M151" s="1" t="s">
        <v>22</v>
      </c>
      <c r="N151" s="1" t="s">
        <v>613</v>
      </c>
      <c r="O151" s="2">
        <v>38077</v>
      </c>
      <c r="P151" s="2">
        <v>38089</v>
      </c>
      <c r="Q151" s="1" t="s">
        <v>23</v>
      </c>
    </row>
    <row r="152" spans="1:17" x14ac:dyDescent="0.25">
      <c r="A152" s="1" t="s">
        <v>571</v>
      </c>
      <c r="B152" s="1" t="s">
        <v>476</v>
      </c>
      <c r="C152" s="1" t="s">
        <v>613</v>
      </c>
      <c r="D152" s="1" t="s">
        <v>491</v>
      </c>
      <c r="E152" s="1" t="s">
        <v>381</v>
      </c>
      <c r="F152" s="1" t="s">
        <v>19</v>
      </c>
      <c r="G152" s="1" t="s">
        <v>492</v>
      </c>
      <c r="H152" s="1" t="s">
        <v>21</v>
      </c>
      <c r="I152" s="1" t="s">
        <v>22</v>
      </c>
      <c r="J152" s="3">
        <v>-465</v>
      </c>
      <c r="K152" s="1" t="s">
        <v>576</v>
      </c>
      <c r="L152" s="1" t="s">
        <v>22</v>
      </c>
      <c r="M152" s="1" t="s">
        <v>22</v>
      </c>
      <c r="N152" s="1" t="s">
        <v>613</v>
      </c>
      <c r="O152" s="2">
        <v>38077</v>
      </c>
      <c r="P152" s="2">
        <v>38089</v>
      </c>
      <c r="Q152" s="1" t="s">
        <v>23</v>
      </c>
    </row>
    <row r="153" spans="1:17" x14ac:dyDescent="0.25">
      <c r="A153" s="1" t="s">
        <v>571</v>
      </c>
      <c r="B153" s="1" t="s">
        <v>476</v>
      </c>
      <c r="C153" s="1" t="s">
        <v>613</v>
      </c>
      <c r="D153" s="1" t="s">
        <v>503</v>
      </c>
      <c r="E153" s="1" t="s">
        <v>381</v>
      </c>
      <c r="F153" s="1" t="s">
        <v>19</v>
      </c>
      <c r="G153" s="1" t="s">
        <v>43</v>
      </c>
      <c r="H153" s="1" t="s">
        <v>34</v>
      </c>
      <c r="I153" s="1" t="s">
        <v>22</v>
      </c>
      <c r="J153" s="3">
        <v>2499</v>
      </c>
      <c r="K153" s="1" t="s">
        <v>598</v>
      </c>
      <c r="L153" s="1" t="s">
        <v>22</v>
      </c>
      <c r="M153" s="1" t="s">
        <v>22</v>
      </c>
      <c r="N153" s="1" t="s">
        <v>613</v>
      </c>
      <c r="O153" s="2">
        <v>38077</v>
      </c>
      <c r="P153" s="2">
        <v>38089</v>
      </c>
      <c r="Q153" s="1" t="s">
        <v>23</v>
      </c>
    </row>
    <row r="154" spans="1:17" x14ac:dyDescent="0.25">
      <c r="A154" s="1" t="s">
        <v>571</v>
      </c>
      <c r="B154" s="1" t="s">
        <v>476</v>
      </c>
      <c r="C154" s="1" t="s">
        <v>613</v>
      </c>
      <c r="D154" s="1" t="s">
        <v>503</v>
      </c>
      <c r="E154" s="1" t="s">
        <v>381</v>
      </c>
      <c r="F154" s="1" t="s">
        <v>19</v>
      </c>
      <c r="G154" s="1" t="s">
        <v>43</v>
      </c>
      <c r="H154" s="1" t="s">
        <v>34</v>
      </c>
      <c r="I154" s="1" t="s">
        <v>22</v>
      </c>
      <c r="J154" s="3">
        <v>-1331</v>
      </c>
      <c r="K154" s="1" t="s">
        <v>608</v>
      </c>
      <c r="L154" s="1" t="s">
        <v>22</v>
      </c>
      <c r="M154" s="1" t="s">
        <v>22</v>
      </c>
      <c r="N154" s="1" t="s">
        <v>613</v>
      </c>
      <c r="O154" s="2">
        <v>38077</v>
      </c>
      <c r="P154" s="2">
        <v>38089</v>
      </c>
      <c r="Q154" s="1" t="s">
        <v>23</v>
      </c>
    </row>
    <row r="155" spans="1:17" x14ac:dyDescent="0.25">
      <c r="A155" s="1" t="s">
        <v>571</v>
      </c>
      <c r="B155" s="1" t="s">
        <v>476</v>
      </c>
      <c r="C155" s="1" t="s">
        <v>613</v>
      </c>
      <c r="D155" s="1" t="s">
        <v>494</v>
      </c>
      <c r="E155" s="1" t="s">
        <v>381</v>
      </c>
      <c r="F155" s="1" t="s">
        <v>19</v>
      </c>
      <c r="G155" s="1" t="s">
        <v>63</v>
      </c>
      <c r="H155" s="1" t="s">
        <v>48</v>
      </c>
      <c r="I155" s="1" t="s">
        <v>22</v>
      </c>
      <c r="J155" s="3">
        <v>-1076</v>
      </c>
      <c r="K155" s="1" t="s">
        <v>602</v>
      </c>
      <c r="L155" s="1" t="s">
        <v>22</v>
      </c>
      <c r="M155" s="1" t="s">
        <v>22</v>
      </c>
      <c r="N155" s="1" t="s">
        <v>613</v>
      </c>
      <c r="O155" s="2">
        <v>38077</v>
      </c>
      <c r="P155" s="2">
        <v>38089</v>
      </c>
      <c r="Q155" s="1" t="s">
        <v>23</v>
      </c>
    </row>
    <row r="156" spans="1:17" x14ac:dyDescent="0.25">
      <c r="A156" s="1" t="s">
        <v>560</v>
      </c>
      <c r="B156" s="1" t="s">
        <v>476</v>
      </c>
      <c r="C156" s="1" t="s">
        <v>615</v>
      </c>
      <c r="D156" s="1" t="s">
        <v>505</v>
      </c>
      <c r="E156" s="1" t="s">
        <v>381</v>
      </c>
      <c r="F156" s="1" t="s">
        <v>19</v>
      </c>
      <c r="G156" s="1" t="s">
        <v>165</v>
      </c>
      <c r="H156" s="1" t="s">
        <v>166</v>
      </c>
      <c r="I156" s="1" t="s">
        <v>22</v>
      </c>
      <c r="J156" s="3">
        <v>1627</v>
      </c>
      <c r="K156" s="1" t="s">
        <v>456</v>
      </c>
      <c r="L156" s="1" t="s">
        <v>22</v>
      </c>
      <c r="M156" s="1" t="s">
        <v>22</v>
      </c>
      <c r="N156" s="1" t="s">
        <v>562</v>
      </c>
      <c r="O156" s="2">
        <v>38107</v>
      </c>
      <c r="P156" s="2">
        <v>38104</v>
      </c>
      <c r="Q156" s="1" t="s">
        <v>23</v>
      </c>
    </row>
    <row r="157" spans="1:17" x14ac:dyDescent="0.25">
      <c r="A157" s="1" t="s">
        <v>571</v>
      </c>
      <c r="B157" s="1" t="s">
        <v>476</v>
      </c>
      <c r="C157" s="1" t="s">
        <v>616</v>
      </c>
      <c r="D157" s="1" t="s">
        <v>528</v>
      </c>
      <c r="E157" s="1" t="s">
        <v>381</v>
      </c>
      <c r="F157" s="1" t="s">
        <v>19</v>
      </c>
      <c r="G157" s="1" t="s">
        <v>47</v>
      </c>
      <c r="H157" s="1" t="s">
        <v>21</v>
      </c>
      <c r="I157" s="1" t="s">
        <v>22</v>
      </c>
      <c r="J157" s="3">
        <v>3206</v>
      </c>
      <c r="K157" s="1" t="s">
        <v>575</v>
      </c>
      <c r="L157" s="1" t="s">
        <v>22</v>
      </c>
      <c r="M157" s="1" t="s">
        <v>22</v>
      </c>
      <c r="N157" s="1" t="s">
        <v>616</v>
      </c>
      <c r="O157" s="2">
        <v>38138</v>
      </c>
      <c r="P157" s="2">
        <v>38147</v>
      </c>
      <c r="Q157" s="1" t="s">
        <v>23</v>
      </c>
    </row>
    <row r="158" spans="1:17" x14ac:dyDescent="0.25">
      <c r="A158" s="1" t="s">
        <v>571</v>
      </c>
      <c r="B158" s="1" t="s">
        <v>476</v>
      </c>
      <c r="C158" s="1" t="s">
        <v>616</v>
      </c>
      <c r="D158" s="1" t="s">
        <v>485</v>
      </c>
      <c r="E158" s="1" t="s">
        <v>381</v>
      </c>
      <c r="F158" s="1" t="s">
        <v>19</v>
      </c>
      <c r="G158" s="1" t="s">
        <v>59</v>
      </c>
      <c r="H158" s="1" t="s">
        <v>48</v>
      </c>
      <c r="I158" s="1" t="s">
        <v>22</v>
      </c>
      <c r="J158" s="3">
        <v>7212</v>
      </c>
      <c r="K158" s="1" t="s">
        <v>607</v>
      </c>
      <c r="L158" s="1" t="s">
        <v>22</v>
      </c>
      <c r="M158" s="1" t="s">
        <v>22</v>
      </c>
      <c r="N158" s="1" t="s">
        <v>616</v>
      </c>
      <c r="O158" s="2">
        <v>38138</v>
      </c>
      <c r="P158" s="2">
        <v>38147</v>
      </c>
      <c r="Q158" s="1" t="s">
        <v>23</v>
      </c>
    </row>
    <row r="159" spans="1:17" x14ac:dyDescent="0.25">
      <c r="A159" s="1" t="s">
        <v>571</v>
      </c>
      <c r="B159" s="1" t="s">
        <v>476</v>
      </c>
      <c r="C159" s="1" t="s">
        <v>616</v>
      </c>
      <c r="D159" s="1" t="s">
        <v>511</v>
      </c>
      <c r="E159" s="1" t="s">
        <v>381</v>
      </c>
      <c r="F159" s="1" t="s">
        <v>19</v>
      </c>
      <c r="G159" s="1" t="s">
        <v>203</v>
      </c>
      <c r="H159" s="1" t="s">
        <v>21</v>
      </c>
      <c r="I159" s="1" t="s">
        <v>22</v>
      </c>
      <c r="J159" s="3">
        <v>2138</v>
      </c>
      <c r="K159" s="1" t="s">
        <v>573</v>
      </c>
      <c r="L159" s="1" t="s">
        <v>22</v>
      </c>
      <c r="M159" s="1" t="s">
        <v>22</v>
      </c>
      <c r="N159" s="1" t="s">
        <v>616</v>
      </c>
      <c r="O159" s="2">
        <v>38138</v>
      </c>
      <c r="P159" s="2">
        <v>38147</v>
      </c>
      <c r="Q159" s="1" t="s">
        <v>23</v>
      </c>
    </row>
    <row r="160" spans="1:17" x14ac:dyDescent="0.25">
      <c r="A160" s="1" t="s">
        <v>571</v>
      </c>
      <c r="B160" s="1" t="s">
        <v>476</v>
      </c>
      <c r="C160" s="1" t="s">
        <v>616</v>
      </c>
      <c r="D160" s="1" t="s">
        <v>483</v>
      </c>
      <c r="E160" s="1" t="s">
        <v>381</v>
      </c>
      <c r="F160" s="1" t="s">
        <v>19</v>
      </c>
      <c r="G160" s="1" t="s">
        <v>357</v>
      </c>
      <c r="H160" s="1" t="s">
        <v>48</v>
      </c>
      <c r="I160" s="1" t="s">
        <v>22</v>
      </c>
      <c r="J160" s="3">
        <v>5557</v>
      </c>
      <c r="K160" s="1" t="s">
        <v>592</v>
      </c>
      <c r="L160" s="1" t="s">
        <v>22</v>
      </c>
      <c r="M160" s="1" t="s">
        <v>22</v>
      </c>
      <c r="N160" s="1" t="s">
        <v>616</v>
      </c>
      <c r="O160" s="2">
        <v>38138</v>
      </c>
      <c r="P160" s="2">
        <v>38147</v>
      </c>
      <c r="Q160" s="1" t="s">
        <v>23</v>
      </c>
    </row>
    <row r="161" spans="1:17" x14ac:dyDescent="0.25">
      <c r="A161" s="1" t="s">
        <v>571</v>
      </c>
      <c r="B161" s="1" t="s">
        <v>476</v>
      </c>
      <c r="C161" s="1" t="s">
        <v>616</v>
      </c>
      <c r="D161" s="1" t="s">
        <v>491</v>
      </c>
      <c r="E161" s="1" t="s">
        <v>381</v>
      </c>
      <c r="F161" s="1" t="s">
        <v>19</v>
      </c>
      <c r="G161" s="1" t="s">
        <v>492</v>
      </c>
      <c r="H161" s="1" t="s">
        <v>21</v>
      </c>
      <c r="I161" s="1" t="s">
        <v>22</v>
      </c>
      <c r="J161" s="3">
        <v>-155</v>
      </c>
      <c r="K161" s="1" t="s">
        <v>576</v>
      </c>
      <c r="L161" s="1" t="s">
        <v>22</v>
      </c>
      <c r="M161" s="1" t="s">
        <v>22</v>
      </c>
      <c r="N161" s="1" t="s">
        <v>616</v>
      </c>
      <c r="O161" s="2">
        <v>38138</v>
      </c>
      <c r="P161" s="2">
        <v>38147</v>
      </c>
      <c r="Q161" s="1" t="s">
        <v>23</v>
      </c>
    </row>
    <row r="162" spans="1:17" x14ac:dyDescent="0.25">
      <c r="A162" s="1" t="s">
        <v>571</v>
      </c>
      <c r="B162" s="1" t="s">
        <v>476</v>
      </c>
      <c r="C162" s="1" t="s">
        <v>616</v>
      </c>
      <c r="D162" s="1" t="s">
        <v>500</v>
      </c>
      <c r="E162" s="1" t="s">
        <v>381</v>
      </c>
      <c r="F162" s="1" t="s">
        <v>19</v>
      </c>
      <c r="G162" s="1" t="s">
        <v>501</v>
      </c>
      <c r="H162" s="1" t="s">
        <v>48</v>
      </c>
      <c r="I162" s="1" t="s">
        <v>22</v>
      </c>
      <c r="J162" s="3">
        <v>-427</v>
      </c>
      <c r="K162" s="1" t="s">
        <v>579</v>
      </c>
      <c r="L162" s="1" t="s">
        <v>22</v>
      </c>
      <c r="M162" s="1" t="s">
        <v>22</v>
      </c>
      <c r="N162" s="1" t="s">
        <v>616</v>
      </c>
      <c r="O162" s="2">
        <v>38138</v>
      </c>
      <c r="P162" s="2">
        <v>38147</v>
      </c>
      <c r="Q162" s="1" t="s">
        <v>23</v>
      </c>
    </row>
    <row r="163" spans="1:17" x14ac:dyDescent="0.25">
      <c r="A163" s="1" t="s">
        <v>571</v>
      </c>
      <c r="B163" s="1" t="s">
        <v>476</v>
      </c>
      <c r="C163" s="1" t="s">
        <v>616</v>
      </c>
      <c r="D163" s="1" t="s">
        <v>494</v>
      </c>
      <c r="E163" s="1" t="s">
        <v>381</v>
      </c>
      <c r="F163" s="1" t="s">
        <v>19</v>
      </c>
      <c r="G163" s="1" t="s">
        <v>63</v>
      </c>
      <c r="H163" s="1" t="s">
        <v>48</v>
      </c>
      <c r="I163" s="1" t="s">
        <v>22</v>
      </c>
      <c r="J163" s="3">
        <v>-359</v>
      </c>
      <c r="K163" s="1" t="s">
        <v>602</v>
      </c>
      <c r="L163" s="1" t="s">
        <v>22</v>
      </c>
      <c r="M163" s="1" t="s">
        <v>22</v>
      </c>
      <c r="N163" s="1" t="s">
        <v>616</v>
      </c>
      <c r="O163" s="2">
        <v>38138</v>
      </c>
      <c r="P163" s="2">
        <v>38147</v>
      </c>
      <c r="Q163" s="1" t="s">
        <v>23</v>
      </c>
    </row>
    <row r="164" spans="1:17" x14ac:dyDescent="0.25">
      <c r="A164" s="1" t="s">
        <v>571</v>
      </c>
      <c r="B164" s="1" t="s">
        <v>476</v>
      </c>
      <c r="C164" s="1" t="s">
        <v>616</v>
      </c>
      <c r="D164" s="1" t="s">
        <v>503</v>
      </c>
      <c r="E164" s="1" t="s">
        <v>381</v>
      </c>
      <c r="F164" s="1" t="s">
        <v>19</v>
      </c>
      <c r="G164" s="1" t="s">
        <v>43</v>
      </c>
      <c r="H164" s="1" t="s">
        <v>34</v>
      </c>
      <c r="I164" s="1" t="s">
        <v>22</v>
      </c>
      <c r="J164" s="3">
        <v>-2672</v>
      </c>
      <c r="K164" s="1" t="s">
        <v>596</v>
      </c>
      <c r="L164" s="1" t="s">
        <v>22</v>
      </c>
      <c r="M164" s="1" t="s">
        <v>22</v>
      </c>
      <c r="N164" s="1" t="s">
        <v>616</v>
      </c>
      <c r="O164" s="2">
        <v>38138</v>
      </c>
      <c r="P164" s="2">
        <v>38147</v>
      </c>
      <c r="Q164" s="1" t="s">
        <v>23</v>
      </c>
    </row>
    <row r="165" spans="1:17" x14ac:dyDescent="0.25">
      <c r="A165" s="1" t="s">
        <v>571</v>
      </c>
      <c r="B165" s="1" t="s">
        <v>476</v>
      </c>
      <c r="C165" s="1" t="s">
        <v>616</v>
      </c>
      <c r="D165" s="1" t="s">
        <v>503</v>
      </c>
      <c r="E165" s="1" t="s">
        <v>381</v>
      </c>
      <c r="F165" s="1" t="s">
        <v>19</v>
      </c>
      <c r="G165" s="1" t="s">
        <v>43</v>
      </c>
      <c r="H165" s="1" t="s">
        <v>34</v>
      </c>
      <c r="I165" s="1" t="s">
        <v>22</v>
      </c>
      <c r="J165" s="3">
        <v>-36054</v>
      </c>
      <c r="K165" s="1" t="s">
        <v>597</v>
      </c>
      <c r="L165" s="1" t="s">
        <v>22</v>
      </c>
      <c r="M165" s="1" t="s">
        <v>22</v>
      </c>
      <c r="N165" s="1" t="s">
        <v>616</v>
      </c>
      <c r="O165" s="2">
        <v>38138</v>
      </c>
      <c r="P165" s="2">
        <v>38147</v>
      </c>
      <c r="Q165" s="1" t="s">
        <v>23</v>
      </c>
    </row>
    <row r="166" spans="1:17" x14ac:dyDescent="0.25">
      <c r="A166" s="1" t="s">
        <v>571</v>
      </c>
      <c r="B166" s="1" t="s">
        <v>476</v>
      </c>
      <c r="C166" s="1" t="s">
        <v>616</v>
      </c>
      <c r="D166" s="1" t="s">
        <v>503</v>
      </c>
      <c r="E166" s="1" t="s">
        <v>381</v>
      </c>
      <c r="F166" s="1" t="s">
        <v>19</v>
      </c>
      <c r="G166" s="1" t="s">
        <v>43</v>
      </c>
      <c r="H166" s="1" t="s">
        <v>34</v>
      </c>
      <c r="I166" s="1" t="s">
        <v>22</v>
      </c>
      <c r="J166" s="3">
        <v>-1245</v>
      </c>
      <c r="K166" s="1" t="s">
        <v>580</v>
      </c>
      <c r="L166" s="1" t="s">
        <v>22</v>
      </c>
      <c r="M166" s="1" t="s">
        <v>22</v>
      </c>
      <c r="N166" s="1" t="s">
        <v>616</v>
      </c>
      <c r="O166" s="2">
        <v>38138</v>
      </c>
      <c r="P166" s="2">
        <v>38147</v>
      </c>
      <c r="Q166" s="1" t="s">
        <v>23</v>
      </c>
    </row>
    <row r="167" spans="1:17" x14ac:dyDescent="0.25">
      <c r="A167" s="1" t="s">
        <v>571</v>
      </c>
      <c r="B167" s="1" t="s">
        <v>476</v>
      </c>
      <c r="C167" s="1" t="s">
        <v>616</v>
      </c>
      <c r="D167" s="1" t="s">
        <v>503</v>
      </c>
      <c r="E167" s="1" t="s">
        <v>381</v>
      </c>
      <c r="F167" s="1" t="s">
        <v>19</v>
      </c>
      <c r="G167" s="1" t="s">
        <v>43</v>
      </c>
      <c r="H167" s="1" t="s">
        <v>34</v>
      </c>
      <c r="I167" s="1" t="s">
        <v>22</v>
      </c>
      <c r="J167" s="3">
        <v>-444</v>
      </c>
      <c r="K167" s="1" t="s">
        <v>608</v>
      </c>
      <c r="L167" s="1" t="s">
        <v>22</v>
      </c>
      <c r="M167" s="1" t="s">
        <v>22</v>
      </c>
      <c r="N167" s="1" t="s">
        <v>616</v>
      </c>
      <c r="O167" s="2">
        <v>38138</v>
      </c>
      <c r="P167" s="2">
        <v>38147</v>
      </c>
      <c r="Q167" s="1" t="s">
        <v>23</v>
      </c>
    </row>
    <row r="168" spans="1:17" x14ac:dyDescent="0.25">
      <c r="A168" s="1" t="s">
        <v>571</v>
      </c>
      <c r="B168" s="1" t="s">
        <v>476</v>
      </c>
      <c r="C168" s="1" t="s">
        <v>616</v>
      </c>
      <c r="D168" s="1" t="s">
        <v>496</v>
      </c>
      <c r="E168" s="1" t="s">
        <v>381</v>
      </c>
      <c r="F168" s="1" t="s">
        <v>19</v>
      </c>
      <c r="G168" s="1" t="s">
        <v>79</v>
      </c>
      <c r="H168" s="1" t="s">
        <v>21</v>
      </c>
      <c r="I168" s="1" t="s">
        <v>22</v>
      </c>
      <c r="J168" s="3">
        <v>-1762</v>
      </c>
      <c r="K168" s="1" t="s">
        <v>599</v>
      </c>
      <c r="L168" s="1" t="s">
        <v>22</v>
      </c>
      <c r="M168" s="1" t="s">
        <v>22</v>
      </c>
      <c r="N168" s="1" t="s">
        <v>616</v>
      </c>
      <c r="O168" s="2">
        <v>38138</v>
      </c>
      <c r="P168" s="2">
        <v>38147</v>
      </c>
      <c r="Q168" s="1" t="s">
        <v>23</v>
      </c>
    </row>
    <row r="169" spans="1:17" x14ac:dyDescent="0.25">
      <c r="A169" s="1" t="s">
        <v>571</v>
      </c>
      <c r="B169" s="1" t="s">
        <v>476</v>
      </c>
      <c r="C169" s="1" t="s">
        <v>616</v>
      </c>
      <c r="D169" s="1" t="s">
        <v>520</v>
      </c>
      <c r="E169" s="1" t="s">
        <v>381</v>
      </c>
      <c r="F169" s="1" t="s">
        <v>19</v>
      </c>
      <c r="G169" s="1" t="s">
        <v>521</v>
      </c>
      <c r="H169" s="1" t="s">
        <v>21</v>
      </c>
      <c r="I169" s="1" t="s">
        <v>22</v>
      </c>
      <c r="J169" s="3">
        <v>-15078</v>
      </c>
      <c r="K169" s="1" t="s">
        <v>594</v>
      </c>
      <c r="L169" s="1" t="s">
        <v>22</v>
      </c>
      <c r="M169" s="1" t="s">
        <v>22</v>
      </c>
      <c r="N169" s="1" t="s">
        <v>616</v>
      </c>
      <c r="O169" s="2">
        <v>38138</v>
      </c>
      <c r="P169" s="2">
        <v>38147</v>
      </c>
      <c r="Q169" s="1" t="s">
        <v>23</v>
      </c>
    </row>
    <row r="170" spans="1:17" x14ac:dyDescent="0.25">
      <c r="A170" s="1" t="s">
        <v>560</v>
      </c>
      <c r="B170" s="1" t="s">
        <v>476</v>
      </c>
      <c r="C170" s="1" t="s">
        <v>617</v>
      </c>
      <c r="D170" s="1" t="s">
        <v>505</v>
      </c>
      <c r="E170" s="1" t="s">
        <v>381</v>
      </c>
      <c r="F170" s="1" t="s">
        <v>19</v>
      </c>
      <c r="G170" s="1" t="s">
        <v>165</v>
      </c>
      <c r="H170" s="1" t="s">
        <v>166</v>
      </c>
      <c r="I170" s="1" t="s">
        <v>22</v>
      </c>
      <c r="J170" s="3">
        <v>1627</v>
      </c>
      <c r="K170" s="1" t="s">
        <v>456</v>
      </c>
      <c r="L170" s="1" t="s">
        <v>22</v>
      </c>
      <c r="M170" s="1" t="s">
        <v>22</v>
      </c>
      <c r="N170" s="1" t="s">
        <v>562</v>
      </c>
      <c r="O170" s="2">
        <v>38138</v>
      </c>
      <c r="P170" s="2">
        <v>38139</v>
      </c>
      <c r="Q170" s="1" t="s">
        <v>23</v>
      </c>
    </row>
    <row r="171" spans="1:17" x14ac:dyDescent="0.25">
      <c r="A171" s="1" t="s">
        <v>571</v>
      </c>
      <c r="B171" s="1" t="s">
        <v>476</v>
      </c>
      <c r="C171" s="1" t="s">
        <v>616</v>
      </c>
      <c r="D171" s="1" t="s">
        <v>507</v>
      </c>
      <c r="E171" s="1" t="s">
        <v>381</v>
      </c>
      <c r="F171" s="1" t="s">
        <v>19</v>
      </c>
      <c r="G171" s="1" t="s">
        <v>191</v>
      </c>
      <c r="H171" s="1" t="s">
        <v>21</v>
      </c>
      <c r="I171" s="1" t="s">
        <v>22</v>
      </c>
      <c r="J171" s="3">
        <v>101</v>
      </c>
      <c r="K171" s="1" t="s">
        <v>601</v>
      </c>
      <c r="L171" s="1" t="s">
        <v>22</v>
      </c>
      <c r="M171" s="1" t="s">
        <v>22</v>
      </c>
      <c r="N171" s="1" t="s">
        <v>616</v>
      </c>
      <c r="O171" s="2">
        <v>38138</v>
      </c>
      <c r="P171" s="2">
        <v>38147</v>
      </c>
      <c r="Q171" s="1" t="s">
        <v>23</v>
      </c>
    </row>
    <row r="172" spans="1:17" x14ac:dyDescent="0.25">
      <c r="A172" s="1" t="s">
        <v>571</v>
      </c>
      <c r="B172" s="1" t="s">
        <v>476</v>
      </c>
      <c r="C172" s="1" t="s">
        <v>616</v>
      </c>
      <c r="D172" s="1" t="s">
        <v>503</v>
      </c>
      <c r="E172" s="1" t="s">
        <v>381</v>
      </c>
      <c r="F172" s="1" t="s">
        <v>19</v>
      </c>
      <c r="G172" s="1" t="s">
        <v>43</v>
      </c>
      <c r="H172" s="1" t="s">
        <v>34</v>
      </c>
      <c r="I172" s="1" t="s">
        <v>22</v>
      </c>
      <c r="J172" s="3">
        <v>833</v>
      </c>
      <c r="K172" s="1" t="s">
        <v>598</v>
      </c>
      <c r="L172" s="1" t="s">
        <v>22</v>
      </c>
      <c r="M172" s="1" t="s">
        <v>22</v>
      </c>
      <c r="N172" s="1" t="s">
        <v>616</v>
      </c>
      <c r="O172" s="2">
        <v>38138</v>
      </c>
      <c r="P172" s="2">
        <v>38147</v>
      </c>
      <c r="Q172" s="1" t="s">
        <v>23</v>
      </c>
    </row>
    <row r="173" spans="1:17" x14ac:dyDescent="0.25">
      <c r="A173" s="1" t="s">
        <v>571</v>
      </c>
      <c r="B173" s="1" t="s">
        <v>476</v>
      </c>
      <c r="C173" s="1" t="s">
        <v>616</v>
      </c>
      <c r="D173" s="1" t="s">
        <v>489</v>
      </c>
      <c r="E173" s="1" t="s">
        <v>381</v>
      </c>
      <c r="F173" s="1" t="s">
        <v>19</v>
      </c>
      <c r="G173" s="1" t="s">
        <v>234</v>
      </c>
      <c r="H173" s="1" t="s">
        <v>48</v>
      </c>
      <c r="I173" s="1" t="s">
        <v>22</v>
      </c>
      <c r="J173" s="3">
        <v>-2338</v>
      </c>
      <c r="K173" s="1" t="s">
        <v>589</v>
      </c>
      <c r="L173" s="1" t="s">
        <v>22</v>
      </c>
      <c r="M173" s="1" t="s">
        <v>22</v>
      </c>
      <c r="N173" s="1" t="s">
        <v>616</v>
      </c>
      <c r="O173" s="2">
        <v>38138</v>
      </c>
      <c r="P173" s="2">
        <v>38147</v>
      </c>
      <c r="Q173" s="1" t="s">
        <v>23</v>
      </c>
    </row>
    <row r="174" spans="1:17" x14ac:dyDescent="0.25">
      <c r="A174" s="1" t="s">
        <v>571</v>
      </c>
      <c r="B174" s="1" t="s">
        <v>476</v>
      </c>
      <c r="C174" s="1" t="s">
        <v>618</v>
      </c>
      <c r="D174" s="1" t="s">
        <v>503</v>
      </c>
      <c r="E174" s="1" t="s">
        <v>381</v>
      </c>
      <c r="F174" s="1" t="s">
        <v>19</v>
      </c>
      <c r="G174" s="1" t="s">
        <v>43</v>
      </c>
      <c r="H174" s="1" t="s">
        <v>34</v>
      </c>
      <c r="I174" s="1" t="s">
        <v>22</v>
      </c>
      <c r="J174" s="3">
        <v>-36054</v>
      </c>
      <c r="K174" s="1" t="s">
        <v>597</v>
      </c>
      <c r="L174" s="1" t="s">
        <v>22</v>
      </c>
      <c r="M174" s="1" t="s">
        <v>22</v>
      </c>
      <c r="N174" s="1" t="s">
        <v>618</v>
      </c>
      <c r="O174" s="2">
        <v>38168</v>
      </c>
      <c r="P174" s="2">
        <v>38180</v>
      </c>
      <c r="Q174" s="1" t="s">
        <v>23</v>
      </c>
    </row>
    <row r="175" spans="1:17" x14ac:dyDescent="0.25">
      <c r="A175" s="1" t="s">
        <v>571</v>
      </c>
      <c r="B175" s="1" t="s">
        <v>476</v>
      </c>
      <c r="C175" s="1" t="s">
        <v>619</v>
      </c>
      <c r="D175" s="1" t="s">
        <v>485</v>
      </c>
      <c r="E175" s="1" t="s">
        <v>381</v>
      </c>
      <c r="F175" s="1" t="s">
        <v>19</v>
      </c>
      <c r="G175" s="1" t="s">
        <v>59</v>
      </c>
      <c r="H175" s="1" t="s">
        <v>48</v>
      </c>
      <c r="I175" s="1" t="s">
        <v>22</v>
      </c>
      <c r="J175" s="3">
        <v>233463</v>
      </c>
      <c r="K175" s="1" t="s">
        <v>620</v>
      </c>
      <c r="L175" s="1" t="s">
        <v>22</v>
      </c>
      <c r="M175" s="1" t="s">
        <v>22</v>
      </c>
      <c r="N175" s="1" t="s">
        <v>619</v>
      </c>
      <c r="O175" s="2">
        <v>38168</v>
      </c>
      <c r="P175" s="2">
        <v>38188</v>
      </c>
      <c r="Q175" s="1" t="s">
        <v>23</v>
      </c>
    </row>
    <row r="176" spans="1:17" x14ac:dyDescent="0.25">
      <c r="A176" s="1" t="s">
        <v>571</v>
      </c>
      <c r="B176" s="1" t="s">
        <v>476</v>
      </c>
      <c r="C176" s="1" t="s">
        <v>618</v>
      </c>
      <c r="D176" s="1" t="s">
        <v>503</v>
      </c>
      <c r="E176" s="1" t="s">
        <v>381</v>
      </c>
      <c r="F176" s="1" t="s">
        <v>19</v>
      </c>
      <c r="G176" s="1" t="s">
        <v>43</v>
      </c>
      <c r="H176" s="1" t="s">
        <v>34</v>
      </c>
      <c r="I176" s="1" t="s">
        <v>22</v>
      </c>
      <c r="J176" s="3">
        <v>-1245</v>
      </c>
      <c r="K176" s="1" t="s">
        <v>580</v>
      </c>
      <c r="L176" s="1" t="s">
        <v>22</v>
      </c>
      <c r="M176" s="1" t="s">
        <v>22</v>
      </c>
      <c r="N176" s="1" t="s">
        <v>618</v>
      </c>
      <c r="O176" s="2">
        <v>38168</v>
      </c>
      <c r="P176" s="2">
        <v>38180</v>
      </c>
      <c r="Q176" s="1" t="s">
        <v>23</v>
      </c>
    </row>
    <row r="177" spans="1:17" x14ac:dyDescent="0.25">
      <c r="A177" s="1" t="s">
        <v>571</v>
      </c>
      <c r="B177" s="1" t="s">
        <v>476</v>
      </c>
      <c r="C177" s="1" t="s">
        <v>618</v>
      </c>
      <c r="D177" s="1" t="s">
        <v>503</v>
      </c>
      <c r="E177" s="1" t="s">
        <v>381</v>
      </c>
      <c r="F177" s="1" t="s">
        <v>19</v>
      </c>
      <c r="G177" s="1" t="s">
        <v>43</v>
      </c>
      <c r="H177" s="1" t="s">
        <v>34</v>
      </c>
      <c r="I177" s="1" t="s">
        <v>22</v>
      </c>
      <c r="J177" s="3">
        <v>833</v>
      </c>
      <c r="K177" s="1" t="s">
        <v>598</v>
      </c>
      <c r="L177" s="1" t="s">
        <v>22</v>
      </c>
      <c r="M177" s="1" t="s">
        <v>22</v>
      </c>
      <c r="N177" s="1" t="s">
        <v>618</v>
      </c>
      <c r="O177" s="2">
        <v>38168</v>
      </c>
      <c r="P177" s="2">
        <v>38180</v>
      </c>
      <c r="Q177" s="1" t="s">
        <v>23</v>
      </c>
    </row>
    <row r="178" spans="1:17" x14ac:dyDescent="0.25">
      <c r="A178" s="1" t="s">
        <v>571</v>
      </c>
      <c r="B178" s="1" t="s">
        <v>476</v>
      </c>
      <c r="C178" s="1" t="s">
        <v>618</v>
      </c>
      <c r="D178" s="1" t="s">
        <v>503</v>
      </c>
      <c r="E178" s="1" t="s">
        <v>381</v>
      </c>
      <c r="F178" s="1" t="s">
        <v>19</v>
      </c>
      <c r="G178" s="1" t="s">
        <v>43</v>
      </c>
      <c r="H178" s="1" t="s">
        <v>34</v>
      </c>
      <c r="I178" s="1" t="s">
        <v>22</v>
      </c>
      <c r="J178" s="3">
        <v>-444</v>
      </c>
      <c r="K178" s="1" t="s">
        <v>608</v>
      </c>
      <c r="L178" s="1" t="s">
        <v>22</v>
      </c>
      <c r="M178" s="1" t="s">
        <v>22</v>
      </c>
      <c r="N178" s="1" t="s">
        <v>618</v>
      </c>
      <c r="O178" s="2">
        <v>38168</v>
      </c>
      <c r="P178" s="2">
        <v>38180</v>
      </c>
      <c r="Q178" s="1" t="s">
        <v>23</v>
      </c>
    </row>
    <row r="179" spans="1:17" x14ac:dyDescent="0.25">
      <c r="A179" s="1" t="s">
        <v>571</v>
      </c>
      <c r="B179" s="1" t="s">
        <v>476</v>
      </c>
      <c r="C179" s="1" t="s">
        <v>618</v>
      </c>
      <c r="D179" s="1" t="s">
        <v>494</v>
      </c>
      <c r="E179" s="1" t="s">
        <v>381</v>
      </c>
      <c r="F179" s="1" t="s">
        <v>19</v>
      </c>
      <c r="G179" s="1" t="s">
        <v>63</v>
      </c>
      <c r="H179" s="1" t="s">
        <v>48</v>
      </c>
      <c r="I179" s="1" t="s">
        <v>22</v>
      </c>
      <c r="J179" s="3">
        <v>-359</v>
      </c>
      <c r="K179" s="1" t="s">
        <v>602</v>
      </c>
      <c r="L179" s="1" t="s">
        <v>22</v>
      </c>
      <c r="M179" s="1" t="s">
        <v>22</v>
      </c>
      <c r="N179" s="1" t="s">
        <v>618</v>
      </c>
      <c r="O179" s="2">
        <v>38168</v>
      </c>
      <c r="P179" s="2">
        <v>38180</v>
      </c>
      <c r="Q179" s="1" t="s">
        <v>23</v>
      </c>
    </row>
    <row r="180" spans="1:17" x14ac:dyDescent="0.25">
      <c r="A180" s="1" t="s">
        <v>571</v>
      </c>
      <c r="B180" s="1" t="s">
        <v>476</v>
      </c>
      <c r="C180" s="1" t="s">
        <v>619</v>
      </c>
      <c r="D180" s="1" t="s">
        <v>485</v>
      </c>
      <c r="E180" s="1" t="s">
        <v>381</v>
      </c>
      <c r="F180" s="1" t="s">
        <v>19</v>
      </c>
      <c r="G180" s="1" t="s">
        <v>59</v>
      </c>
      <c r="H180" s="1" t="s">
        <v>48</v>
      </c>
      <c r="I180" s="1" t="s">
        <v>22</v>
      </c>
      <c r="J180" s="3">
        <v>-233463</v>
      </c>
      <c r="K180" s="1" t="s">
        <v>621</v>
      </c>
      <c r="L180" s="1" t="s">
        <v>22</v>
      </c>
      <c r="M180" s="1" t="s">
        <v>22</v>
      </c>
      <c r="N180" s="1" t="s">
        <v>619</v>
      </c>
      <c r="O180" s="2">
        <v>38168</v>
      </c>
      <c r="P180" s="2">
        <v>38188</v>
      </c>
      <c r="Q180" s="1" t="s">
        <v>23</v>
      </c>
    </row>
    <row r="181" spans="1:17" x14ac:dyDescent="0.25">
      <c r="A181" s="1" t="s">
        <v>571</v>
      </c>
      <c r="B181" s="1" t="s">
        <v>476</v>
      </c>
      <c r="C181" s="1" t="s">
        <v>618</v>
      </c>
      <c r="D181" s="1" t="s">
        <v>507</v>
      </c>
      <c r="E181" s="1" t="s">
        <v>381</v>
      </c>
      <c r="F181" s="1" t="s">
        <v>19</v>
      </c>
      <c r="G181" s="1" t="s">
        <v>191</v>
      </c>
      <c r="H181" s="1" t="s">
        <v>21</v>
      </c>
      <c r="I181" s="1" t="s">
        <v>22</v>
      </c>
      <c r="J181" s="3">
        <v>101</v>
      </c>
      <c r="K181" s="1" t="s">
        <v>601</v>
      </c>
      <c r="L181" s="1" t="s">
        <v>22</v>
      </c>
      <c r="M181" s="1" t="s">
        <v>22</v>
      </c>
      <c r="N181" s="1" t="s">
        <v>618</v>
      </c>
      <c r="O181" s="2">
        <v>38168</v>
      </c>
      <c r="P181" s="2">
        <v>38180</v>
      </c>
      <c r="Q181" s="1" t="s">
        <v>23</v>
      </c>
    </row>
    <row r="182" spans="1:17" x14ac:dyDescent="0.25">
      <c r="A182" s="1" t="s">
        <v>571</v>
      </c>
      <c r="B182" s="1" t="s">
        <v>476</v>
      </c>
      <c r="C182" s="1" t="s">
        <v>618</v>
      </c>
      <c r="D182" s="1" t="s">
        <v>520</v>
      </c>
      <c r="E182" s="1" t="s">
        <v>381</v>
      </c>
      <c r="F182" s="1" t="s">
        <v>19</v>
      </c>
      <c r="G182" s="1" t="s">
        <v>521</v>
      </c>
      <c r="H182" s="1" t="s">
        <v>21</v>
      </c>
      <c r="I182" s="1" t="s">
        <v>22</v>
      </c>
      <c r="J182" s="3">
        <v>-15078</v>
      </c>
      <c r="K182" s="1" t="s">
        <v>594</v>
      </c>
      <c r="L182" s="1" t="s">
        <v>22</v>
      </c>
      <c r="M182" s="1" t="s">
        <v>22</v>
      </c>
      <c r="N182" s="1" t="s">
        <v>618</v>
      </c>
      <c r="O182" s="2">
        <v>38168</v>
      </c>
      <c r="P182" s="2">
        <v>38180</v>
      </c>
      <c r="Q182" s="1" t="s">
        <v>23</v>
      </c>
    </row>
    <row r="183" spans="1:17" x14ac:dyDescent="0.25">
      <c r="A183" s="1" t="s">
        <v>560</v>
      </c>
      <c r="B183" s="1" t="s">
        <v>476</v>
      </c>
      <c r="C183" s="1" t="s">
        <v>622</v>
      </c>
      <c r="D183" s="1" t="s">
        <v>505</v>
      </c>
      <c r="E183" s="1" t="s">
        <v>381</v>
      </c>
      <c r="F183" s="1" t="s">
        <v>19</v>
      </c>
      <c r="G183" s="1" t="s">
        <v>165</v>
      </c>
      <c r="H183" s="1" t="s">
        <v>166</v>
      </c>
      <c r="I183" s="1" t="s">
        <v>22</v>
      </c>
      <c r="J183" s="3">
        <v>1627</v>
      </c>
      <c r="K183" s="1" t="s">
        <v>456</v>
      </c>
      <c r="L183" s="1" t="s">
        <v>22</v>
      </c>
      <c r="M183" s="1" t="s">
        <v>22</v>
      </c>
      <c r="N183" s="1" t="s">
        <v>562</v>
      </c>
      <c r="O183" s="2">
        <v>38168</v>
      </c>
      <c r="P183" s="2">
        <v>38169</v>
      </c>
      <c r="Q183" s="1" t="s">
        <v>23</v>
      </c>
    </row>
    <row r="184" spans="1:17" x14ac:dyDescent="0.25">
      <c r="A184" s="1" t="s">
        <v>571</v>
      </c>
      <c r="B184" s="1" t="s">
        <v>476</v>
      </c>
      <c r="C184" s="1" t="s">
        <v>618</v>
      </c>
      <c r="D184" s="1" t="s">
        <v>483</v>
      </c>
      <c r="E184" s="1" t="s">
        <v>381</v>
      </c>
      <c r="F184" s="1" t="s">
        <v>19</v>
      </c>
      <c r="G184" s="1" t="s">
        <v>357</v>
      </c>
      <c r="H184" s="1" t="s">
        <v>48</v>
      </c>
      <c r="I184" s="1" t="s">
        <v>22</v>
      </c>
      <c r="J184" s="3">
        <v>5557</v>
      </c>
      <c r="K184" s="1" t="s">
        <v>592</v>
      </c>
      <c r="L184" s="1" t="s">
        <v>22</v>
      </c>
      <c r="M184" s="1" t="s">
        <v>22</v>
      </c>
      <c r="N184" s="1" t="s">
        <v>618</v>
      </c>
      <c r="O184" s="2">
        <v>38168</v>
      </c>
      <c r="P184" s="2">
        <v>38180</v>
      </c>
      <c r="Q184" s="1" t="s">
        <v>23</v>
      </c>
    </row>
    <row r="185" spans="1:17" x14ac:dyDescent="0.25">
      <c r="A185" s="1" t="s">
        <v>571</v>
      </c>
      <c r="B185" s="1" t="s">
        <v>476</v>
      </c>
      <c r="C185" s="1" t="s">
        <v>618</v>
      </c>
      <c r="D185" s="1" t="s">
        <v>528</v>
      </c>
      <c r="E185" s="1" t="s">
        <v>381</v>
      </c>
      <c r="F185" s="1" t="s">
        <v>19</v>
      </c>
      <c r="G185" s="1" t="s">
        <v>47</v>
      </c>
      <c r="H185" s="1" t="s">
        <v>21</v>
      </c>
      <c r="I185" s="1" t="s">
        <v>22</v>
      </c>
      <c r="J185" s="3">
        <v>3206</v>
      </c>
      <c r="K185" s="1" t="s">
        <v>575</v>
      </c>
      <c r="L185" s="1" t="s">
        <v>22</v>
      </c>
      <c r="M185" s="1" t="s">
        <v>22</v>
      </c>
      <c r="N185" s="1" t="s">
        <v>618</v>
      </c>
      <c r="O185" s="2">
        <v>38168</v>
      </c>
      <c r="P185" s="2">
        <v>38180</v>
      </c>
      <c r="Q185" s="1" t="s">
        <v>23</v>
      </c>
    </row>
    <row r="186" spans="1:17" x14ac:dyDescent="0.25">
      <c r="A186" s="1" t="s">
        <v>571</v>
      </c>
      <c r="B186" s="1" t="s">
        <v>476</v>
      </c>
      <c r="C186" s="1" t="s">
        <v>618</v>
      </c>
      <c r="D186" s="1" t="s">
        <v>511</v>
      </c>
      <c r="E186" s="1" t="s">
        <v>381</v>
      </c>
      <c r="F186" s="1" t="s">
        <v>19</v>
      </c>
      <c r="G186" s="1" t="s">
        <v>203</v>
      </c>
      <c r="H186" s="1" t="s">
        <v>21</v>
      </c>
      <c r="I186" s="1" t="s">
        <v>22</v>
      </c>
      <c r="J186" s="3">
        <v>2138</v>
      </c>
      <c r="K186" s="1" t="s">
        <v>573</v>
      </c>
      <c r="L186" s="1" t="s">
        <v>22</v>
      </c>
      <c r="M186" s="1" t="s">
        <v>22</v>
      </c>
      <c r="N186" s="1" t="s">
        <v>618</v>
      </c>
      <c r="O186" s="2">
        <v>38168</v>
      </c>
      <c r="P186" s="2">
        <v>38180</v>
      </c>
      <c r="Q186" s="1" t="s">
        <v>23</v>
      </c>
    </row>
    <row r="187" spans="1:17" x14ac:dyDescent="0.25">
      <c r="A187" s="1" t="s">
        <v>571</v>
      </c>
      <c r="B187" s="1" t="s">
        <v>476</v>
      </c>
      <c r="C187" s="1" t="s">
        <v>618</v>
      </c>
      <c r="D187" s="1" t="s">
        <v>485</v>
      </c>
      <c r="E187" s="1" t="s">
        <v>381</v>
      </c>
      <c r="F187" s="1" t="s">
        <v>19</v>
      </c>
      <c r="G187" s="1" t="s">
        <v>59</v>
      </c>
      <c r="H187" s="1" t="s">
        <v>48</v>
      </c>
      <c r="I187" s="1" t="s">
        <v>22</v>
      </c>
      <c r="J187" s="3">
        <v>7212</v>
      </c>
      <c r="K187" s="1" t="s">
        <v>607</v>
      </c>
      <c r="L187" s="1" t="s">
        <v>22</v>
      </c>
      <c r="M187" s="1" t="s">
        <v>22</v>
      </c>
      <c r="N187" s="1" t="s">
        <v>618</v>
      </c>
      <c r="O187" s="2">
        <v>38168</v>
      </c>
      <c r="P187" s="2">
        <v>38180</v>
      </c>
      <c r="Q187" s="1" t="s">
        <v>23</v>
      </c>
    </row>
    <row r="188" spans="1:17" x14ac:dyDescent="0.25">
      <c r="A188" s="1" t="s">
        <v>571</v>
      </c>
      <c r="B188" s="1" t="s">
        <v>476</v>
      </c>
      <c r="C188" s="1" t="s">
        <v>618</v>
      </c>
      <c r="D188" s="1" t="s">
        <v>491</v>
      </c>
      <c r="E188" s="1" t="s">
        <v>381</v>
      </c>
      <c r="F188" s="1" t="s">
        <v>19</v>
      </c>
      <c r="G188" s="1" t="s">
        <v>492</v>
      </c>
      <c r="H188" s="1" t="s">
        <v>21</v>
      </c>
      <c r="I188" s="1" t="s">
        <v>22</v>
      </c>
      <c r="J188" s="3">
        <v>-155</v>
      </c>
      <c r="K188" s="1" t="s">
        <v>576</v>
      </c>
      <c r="L188" s="1" t="s">
        <v>22</v>
      </c>
      <c r="M188" s="1" t="s">
        <v>22</v>
      </c>
      <c r="N188" s="1" t="s">
        <v>618</v>
      </c>
      <c r="O188" s="2">
        <v>38168</v>
      </c>
      <c r="P188" s="2">
        <v>38180</v>
      </c>
      <c r="Q188" s="1" t="s">
        <v>23</v>
      </c>
    </row>
    <row r="189" spans="1:17" x14ac:dyDescent="0.25">
      <c r="A189" s="1" t="s">
        <v>571</v>
      </c>
      <c r="B189" s="1" t="s">
        <v>476</v>
      </c>
      <c r="C189" s="1" t="s">
        <v>618</v>
      </c>
      <c r="D189" s="1" t="s">
        <v>496</v>
      </c>
      <c r="E189" s="1" t="s">
        <v>381</v>
      </c>
      <c r="F189" s="1" t="s">
        <v>19</v>
      </c>
      <c r="G189" s="1" t="s">
        <v>79</v>
      </c>
      <c r="H189" s="1" t="s">
        <v>21</v>
      </c>
      <c r="I189" s="1" t="s">
        <v>22</v>
      </c>
      <c r="J189" s="3">
        <v>-1762</v>
      </c>
      <c r="K189" s="1" t="s">
        <v>599</v>
      </c>
      <c r="L189" s="1" t="s">
        <v>22</v>
      </c>
      <c r="M189" s="1" t="s">
        <v>22</v>
      </c>
      <c r="N189" s="1" t="s">
        <v>618</v>
      </c>
      <c r="O189" s="2">
        <v>38168</v>
      </c>
      <c r="P189" s="2">
        <v>38180</v>
      </c>
      <c r="Q189" s="1" t="s">
        <v>23</v>
      </c>
    </row>
    <row r="190" spans="1:17" x14ac:dyDescent="0.25">
      <c r="A190" s="1" t="s">
        <v>571</v>
      </c>
      <c r="B190" s="1" t="s">
        <v>476</v>
      </c>
      <c r="C190" s="1" t="s">
        <v>618</v>
      </c>
      <c r="D190" s="1" t="s">
        <v>500</v>
      </c>
      <c r="E190" s="1" t="s">
        <v>381</v>
      </c>
      <c r="F190" s="1" t="s">
        <v>19</v>
      </c>
      <c r="G190" s="1" t="s">
        <v>501</v>
      </c>
      <c r="H190" s="1" t="s">
        <v>48</v>
      </c>
      <c r="I190" s="1" t="s">
        <v>22</v>
      </c>
      <c r="J190" s="3">
        <v>-427</v>
      </c>
      <c r="K190" s="1" t="s">
        <v>579</v>
      </c>
      <c r="L190" s="1" t="s">
        <v>22</v>
      </c>
      <c r="M190" s="1" t="s">
        <v>22</v>
      </c>
      <c r="N190" s="1" t="s">
        <v>618</v>
      </c>
      <c r="O190" s="2">
        <v>38168</v>
      </c>
      <c r="P190" s="2">
        <v>38180</v>
      </c>
      <c r="Q190" s="1" t="s">
        <v>23</v>
      </c>
    </row>
    <row r="191" spans="1:17" x14ac:dyDescent="0.25">
      <c r="A191" s="1" t="s">
        <v>571</v>
      </c>
      <c r="B191" s="1" t="s">
        <v>476</v>
      </c>
      <c r="C191" s="1" t="s">
        <v>618</v>
      </c>
      <c r="D191" s="1" t="s">
        <v>489</v>
      </c>
      <c r="E191" s="1" t="s">
        <v>381</v>
      </c>
      <c r="F191" s="1" t="s">
        <v>19</v>
      </c>
      <c r="G191" s="1" t="s">
        <v>234</v>
      </c>
      <c r="H191" s="1" t="s">
        <v>48</v>
      </c>
      <c r="I191" s="1" t="s">
        <v>22</v>
      </c>
      <c r="J191" s="3">
        <v>-2338</v>
      </c>
      <c r="K191" s="1" t="s">
        <v>589</v>
      </c>
      <c r="L191" s="1" t="s">
        <v>22</v>
      </c>
      <c r="M191" s="1" t="s">
        <v>22</v>
      </c>
      <c r="N191" s="1" t="s">
        <v>618</v>
      </c>
      <c r="O191" s="2">
        <v>38168</v>
      </c>
      <c r="P191" s="2">
        <v>38180</v>
      </c>
      <c r="Q191" s="1" t="s">
        <v>23</v>
      </c>
    </row>
    <row r="192" spans="1:17" x14ac:dyDescent="0.25">
      <c r="A192" s="1" t="s">
        <v>571</v>
      </c>
      <c r="B192" s="1" t="s">
        <v>476</v>
      </c>
      <c r="C192" s="1" t="s">
        <v>618</v>
      </c>
      <c r="D192" s="1" t="s">
        <v>503</v>
      </c>
      <c r="E192" s="1" t="s">
        <v>381</v>
      </c>
      <c r="F192" s="1" t="s">
        <v>19</v>
      </c>
      <c r="G192" s="1" t="s">
        <v>43</v>
      </c>
      <c r="H192" s="1" t="s">
        <v>34</v>
      </c>
      <c r="I192" s="1" t="s">
        <v>22</v>
      </c>
      <c r="J192" s="3">
        <v>-2672</v>
      </c>
      <c r="K192" s="1" t="s">
        <v>596</v>
      </c>
      <c r="L192" s="1" t="s">
        <v>22</v>
      </c>
      <c r="M192" s="1" t="s">
        <v>22</v>
      </c>
      <c r="N192" s="1" t="s">
        <v>618</v>
      </c>
      <c r="O192" s="2">
        <v>38168</v>
      </c>
      <c r="P192" s="2">
        <v>38180</v>
      </c>
      <c r="Q192" s="1" t="s">
        <v>23</v>
      </c>
    </row>
    <row r="193" spans="1:17" x14ac:dyDescent="0.25">
      <c r="A193" s="1" t="s">
        <v>571</v>
      </c>
      <c r="B193" s="1" t="s">
        <v>476</v>
      </c>
      <c r="C193" s="1" t="s">
        <v>623</v>
      </c>
      <c r="D193" s="1" t="s">
        <v>528</v>
      </c>
      <c r="E193" s="1" t="s">
        <v>381</v>
      </c>
      <c r="F193" s="1" t="s">
        <v>19</v>
      </c>
      <c r="G193" s="1" t="s">
        <v>47</v>
      </c>
      <c r="H193" s="1" t="s">
        <v>21</v>
      </c>
      <c r="I193" s="1" t="s">
        <v>22</v>
      </c>
      <c r="J193" s="3">
        <v>3206</v>
      </c>
      <c r="K193" s="1" t="s">
        <v>575</v>
      </c>
      <c r="L193" s="1" t="s">
        <v>22</v>
      </c>
      <c r="M193" s="1" t="s">
        <v>22</v>
      </c>
      <c r="N193" s="1" t="s">
        <v>623</v>
      </c>
      <c r="O193" s="2">
        <v>38199</v>
      </c>
      <c r="P193" s="2">
        <v>38208</v>
      </c>
      <c r="Q193" s="1" t="s">
        <v>23</v>
      </c>
    </row>
    <row r="194" spans="1:17" x14ac:dyDescent="0.25">
      <c r="A194" s="1" t="s">
        <v>571</v>
      </c>
      <c r="B194" s="1" t="s">
        <v>476</v>
      </c>
      <c r="C194" s="1" t="s">
        <v>623</v>
      </c>
      <c r="D194" s="1" t="s">
        <v>491</v>
      </c>
      <c r="E194" s="1" t="s">
        <v>381</v>
      </c>
      <c r="F194" s="1" t="s">
        <v>19</v>
      </c>
      <c r="G194" s="1" t="s">
        <v>492</v>
      </c>
      <c r="H194" s="1" t="s">
        <v>21</v>
      </c>
      <c r="I194" s="1" t="s">
        <v>22</v>
      </c>
      <c r="J194" s="3">
        <v>-155</v>
      </c>
      <c r="K194" s="1" t="s">
        <v>576</v>
      </c>
      <c r="L194" s="1" t="s">
        <v>22</v>
      </c>
      <c r="M194" s="1" t="s">
        <v>22</v>
      </c>
      <c r="N194" s="1" t="s">
        <v>623</v>
      </c>
      <c r="O194" s="2">
        <v>38199</v>
      </c>
      <c r="P194" s="2">
        <v>38208</v>
      </c>
      <c r="Q194" s="1" t="s">
        <v>23</v>
      </c>
    </row>
    <row r="195" spans="1:17" x14ac:dyDescent="0.25">
      <c r="A195" s="1" t="s">
        <v>571</v>
      </c>
      <c r="B195" s="1" t="s">
        <v>476</v>
      </c>
      <c r="C195" s="1" t="s">
        <v>623</v>
      </c>
      <c r="D195" s="1" t="s">
        <v>520</v>
      </c>
      <c r="E195" s="1" t="s">
        <v>381</v>
      </c>
      <c r="F195" s="1" t="s">
        <v>19</v>
      </c>
      <c r="G195" s="1" t="s">
        <v>521</v>
      </c>
      <c r="H195" s="1" t="s">
        <v>21</v>
      </c>
      <c r="I195" s="1" t="s">
        <v>22</v>
      </c>
      <c r="J195" s="3">
        <v>-15078</v>
      </c>
      <c r="K195" s="1" t="s">
        <v>594</v>
      </c>
      <c r="L195" s="1" t="s">
        <v>22</v>
      </c>
      <c r="M195" s="1" t="s">
        <v>22</v>
      </c>
      <c r="N195" s="1" t="s">
        <v>623</v>
      </c>
      <c r="O195" s="2">
        <v>38199</v>
      </c>
      <c r="P195" s="2">
        <v>38208</v>
      </c>
      <c r="Q195" s="1" t="s">
        <v>23</v>
      </c>
    </row>
    <row r="196" spans="1:17" x14ac:dyDescent="0.25">
      <c r="A196" s="1" t="s">
        <v>571</v>
      </c>
      <c r="B196" s="1" t="s">
        <v>476</v>
      </c>
      <c r="C196" s="1" t="s">
        <v>623</v>
      </c>
      <c r="D196" s="1" t="s">
        <v>500</v>
      </c>
      <c r="E196" s="1" t="s">
        <v>381</v>
      </c>
      <c r="F196" s="1" t="s">
        <v>19</v>
      </c>
      <c r="G196" s="1" t="s">
        <v>501</v>
      </c>
      <c r="H196" s="1" t="s">
        <v>48</v>
      </c>
      <c r="I196" s="1" t="s">
        <v>22</v>
      </c>
      <c r="J196" s="3">
        <v>-427</v>
      </c>
      <c r="K196" s="1" t="s">
        <v>579</v>
      </c>
      <c r="L196" s="1" t="s">
        <v>22</v>
      </c>
      <c r="M196" s="1" t="s">
        <v>22</v>
      </c>
      <c r="N196" s="1" t="s">
        <v>623</v>
      </c>
      <c r="O196" s="2">
        <v>38199</v>
      </c>
      <c r="P196" s="2">
        <v>38208</v>
      </c>
      <c r="Q196" s="1" t="s">
        <v>23</v>
      </c>
    </row>
    <row r="197" spans="1:17" x14ac:dyDescent="0.25">
      <c r="A197" s="1" t="s">
        <v>571</v>
      </c>
      <c r="B197" s="1" t="s">
        <v>476</v>
      </c>
      <c r="C197" s="1" t="s">
        <v>623</v>
      </c>
      <c r="D197" s="1" t="s">
        <v>503</v>
      </c>
      <c r="E197" s="1" t="s">
        <v>381</v>
      </c>
      <c r="F197" s="1" t="s">
        <v>19</v>
      </c>
      <c r="G197" s="1" t="s">
        <v>43</v>
      </c>
      <c r="H197" s="1" t="s">
        <v>34</v>
      </c>
      <c r="I197" s="1" t="s">
        <v>22</v>
      </c>
      <c r="J197" s="3">
        <v>833</v>
      </c>
      <c r="K197" s="1" t="s">
        <v>598</v>
      </c>
      <c r="L197" s="1" t="s">
        <v>22</v>
      </c>
      <c r="M197" s="1" t="s">
        <v>22</v>
      </c>
      <c r="N197" s="1" t="s">
        <v>623</v>
      </c>
      <c r="O197" s="2">
        <v>38199</v>
      </c>
      <c r="P197" s="2">
        <v>38208</v>
      </c>
      <c r="Q197" s="1" t="s">
        <v>23</v>
      </c>
    </row>
    <row r="198" spans="1:17" x14ac:dyDescent="0.25">
      <c r="A198" s="1" t="s">
        <v>571</v>
      </c>
      <c r="B198" s="1" t="s">
        <v>476</v>
      </c>
      <c r="C198" s="1" t="s">
        <v>623</v>
      </c>
      <c r="D198" s="1" t="s">
        <v>511</v>
      </c>
      <c r="E198" s="1" t="s">
        <v>381</v>
      </c>
      <c r="F198" s="1" t="s">
        <v>19</v>
      </c>
      <c r="G198" s="1" t="s">
        <v>203</v>
      </c>
      <c r="H198" s="1" t="s">
        <v>21</v>
      </c>
      <c r="I198" s="1" t="s">
        <v>22</v>
      </c>
      <c r="J198" s="3">
        <v>2138</v>
      </c>
      <c r="K198" s="1" t="s">
        <v>573</v>
      </c>
      <c r="L198" s="1" t="s">
        <v>22</v>
      </c>
      <c r="M198" s="1" t="s">
        <v>22</v>
      </c>
      <c r="N198" s="1" t="s">
        <v>623</v>
      </c>
      <c r="O198" s="2">
        <v>38199</v>
      </c>
      <c r="P198" s="2">
        <v>38208</v>
      </c>
      <c r="Q198" s="1" t="s">
        <v>23</v>
      </c>
    </row>
    <row r="199" spans="1:17" x14ac:dyDescent="0.25">
      <c r="A199" s="1" t="s">
        <v>571</v>
      </c>
      <c r="B199" s="1" t="s">
        <v>476</v>
      </c>
      <c r="C199" s="1" t="s">
        <v>623</v>
      </c>
      <c r="D199" s="1" t="s">
        <v>503</v>
      </c>
      <c r="E199" s="1" t="s">
        <v>381</v>
      </c>
      <c r="F199" s="1" t="s">
        <v>19</v>
      </c>
      <c r="G199" s="1" t="s">
        <v>43</v>
      </c>
      <c r="H199" s="1" t="s">
        <v>34</v>
      </c>
      <c r="I199" s="1" t="s">
        <v>22</v>
      </c>
      <c r="J199" s="3">
        <v>-2672</v>
      </c>
      <c r="K199" s="1" t="s">
        <v>596</v>
      </c>
      <c r="L199" s="1" t="s">
        <v>22</v>
      </c>
      <c r="M199" s="1" t="s">
        <v>22</v>
      </c>
      <c r="N199" s="1" t="s">
        <v>623</v>
      </c>
      <c r="O199" s="2">
        <v>38199</v>
      </c>
      <c r="P199" s="2">
        <v>38208</v>
      </c>
      <c r="Q199" s="1" t="s">
        <v>23</v>
      </c>
    </row>
    <row r="200" spans="1:17" x14ac:dyDescent="0.25">
      <c r="A200" s="1" t="s">
        <v>571</v>
      </c>
      <c r="B200" s="1" t="s">
        <v>476</v>
      </c>
      <c r="C200" s="1" t="s">
        <v>623</v>
      </c>
      <c r="D200" s="1" t="s">
        <v>483</v>
      </c>
      <c r="E200" s="1" t="s">
        <v>381</v>
      </c>
      <c r="F200" s="1" t="s">
        <v>19</v>
      </c>
      <c r="G200" s="1" t="s">
        <v>357</v>
      </c>
      <c r="H200" s="1" t="s">
        <v>48</v>
      </c>
      <c r="I200" s="1" t="s">
        <v>22</v>
      </c>
      <c r="J200" s="3">
        <v>5557</v>
      </c>
      <c r="K200" s="1" t="s">
        <v>592</v>
      </c>
      <c r="L200" s="1" t="s">
        <v>22</v>
      </c>
      <c r="M200" s="1" t="s">
        <v>22</v>
      </c>
      <c r="N200" s="1" t="s">
        <v>623</v>
      </c>
      <c r="O200" s="2">
        <v>38199</v>
      </c>
      <c r="P200" s="2">
        <v>38208</v>
      </c>
      <c r="Q200" s="1" t="s">
        <v>23</v>
      </c>
    </row>
    <row r="201" spans="1:17" x14ac:dyDescent="0.25">
      <c r="A201" s="1" t="s">
        <v>571</v>
      </c>
      <c r="B201" s="1" t="s">
        <v>476</v>
      </c>
      <c r="C201" s="1" t="s">
        <v>623</v>
      </c>
      <c r="D201" s="1" t="s">
        <v>507</v>
      </c>
      <c r="E201" s="1" t="s">
        <v>381</v>
      </c>
      <c r="F201" s="1" t="s">
        <v>19</v>
      </c>
      <c r="G201" s="1" t="s">
        <v>191</v>
      </c>
      <c r="H201" s="1" t="s">
        <v>21</v>
      </c>
      <c r="I201" s="1" t="s">
        <v>22</v>
      </c>
      <c r="J201" s="3">
        <v>101</v>
      </c>
      <c r="K201" s="1" t="s">
        <v>601</v>
      </c>
      <c r="L201" s="1" t="s">
        <v>22</v>
      </c>
      <c r="M201" s="1" t="s">
        <v>22</v>
      </c>
      <c r="N201" s="1" t="s">
        <v>623</v>
      </c>
      <c r="O201" s="2">
        <v>38199</v>
      </c>
      <c r="P201" s="2">
        <v>38208</v>
      </c>
      <c r="Q201" s="1" t="s">
        <v>23</v>
      </c>
    </row>
    <row r="202" spans="1:17" x14ac:dyDescent="0.25">
      <c r="A202" s="1" t="s">
        <v>560</v>
      </c>
      <c r="B202" s="1" t="s">
        <v>476</v>
      </c>
      <c r="C202" s="1" t="s">
        <v>624</v>
      </c>
      <c r="D202" s="1" t="s">
        <v>505</v>
      </c>
      <c r="E202" s="1" t="s">
        <v>381</v>
      </c>
      <c r="F202" s="1" t="s">
        <v>19</v>
      </c>
      <c r="G202" s="1" t="s">
        <v>165</v>
      </c>
      <c r="H202" s="1" t="s">
        <v>166</v>
      </c>
      <c r="I202" s="1" t="s">
        <v>22</v>
      </c>
      <c r="J202" s="3">
        <v>1627</v>
      </c>
      <c r="K202" s="1" t="s">
        <v>456</v>
      </c>
      <c r="L202" s="1" t="s">
        <v>22</v>
      </c>
      <c r="M202" s="1" t="s">
        <v>22</v>
      </c>
      <c r="N202" s="1" t="s">
        <v>562</v>
      </c>
      <c r="O202" s="2">
        <v>38199</v>
      </c>
      <c r="P202" s="2">
        <v>38201</v>
      </c>
      <c r="Q202" s="1" t="s">
        <v>23</v>
      </c>
    </row>
    <row r="203" spans="1:17" x14ac:dyDescent="0.25">
      <c r="A203" s="1" t="s">
        <v>571</v>
      </c>
      <c r="B203" s="1" t="s">
        <v>476</v>
      </c>
      <c r="C203" s="1" t="s">
        <v>623</v>
      </c>
      <c r="D203" s="1" t="s">
        <v>503</v>
      </c>
      <c r="E203" s="1" t="s">
        <v>381</v>
      </c>
      <c r="F203" s="1" t="s">
        <v>19</v>
      </c>
      <c r="G203" s="1" t="s">
        <v>43</v>
      </c>
      <c r="H203" s="1" t="s">
        <v>34</v>
      </c>
      <c r="I203" s="1" t="s">
        <v>22</v>
      </c>
      <c r="J203" s="3">
        <v>-36054</v>
      </c>
      <c r="K203" s="1" t="s">
        <v>597</v>
      </c>
      <c r="L203" s="1" t="s">
        <v>22</v>
      </c>
      <c r="M203" s="1" t="s">
        <v>22</v>
      </c>
      <c r="N203" s="1" t="s">
        <v>623</v>
      </c>
      <c r="O203" s="2">
        <v>38199</v>
      </c>
      <c r="P203" s="2">
        <v>38208</v>
      </c>
      <c r="Q203" s="1" t="s">
        <v>23</v>
      </c>
    </row>
    <row r="204" spans="1:17" x14ac:dyDescent="0.25">
      <c r="A204" s="1" t="s">
        <v>571</v>
      </c>
      <c r="B204" s="1" t="s">
        <v>476</v>
      </c>
      <c r="C204" s="1" t="s">
        <v>623</v>
      </c>
      <c r="D204" s="1" t="s">
        <v>494</v>
      </c>
      <c r="E204" s="1" t="s">
        <v>381</v>
      </c>
      <c r="F204" s="1" t="s">
        <v>19</v>
      </c>
      <c r="G204" s="1" t="s">
        <v>63</v>
      </c>
      <c r="H204" s="1" t="s">
        <v>48</v>
      </c>
      <c r="I204" s="1" t="s">
        <v>22</v>
      </c>
      <c r="J204" s="3">
        <v>-359</v>
      </c>
      <c r="K204" s="1" t="s">
        <v>602</v>
      </c>
      <c r="L204" s="1" t="s">
        <v>22</v>
      </c>
      <c r="M204" s="1" t="s">
        <v>22</v>
      </c>
      <c r="N204" s="1" t="s">
        <v>623</v>
      </c>
      <c r="O204" s="2">
        <v>38199</v>
      </c>
      <c r="P204" s="2">
        <v>38208</v>
      </c>
      <c r="Q204" s="1" t="s">
        <v>23</v>
      </c>
    </row>
    <row r="205" spans="1:17" x14ac:dyDescent="0.25">
      <c r="A205" s="1" t="s">
        <v>571</v>
      </c>
      <c r="B205" s="1" t="s">
        <v>476</v>
      </c>
      <c r="C205" s="1" t="s">
        <v>623</v>
      </c>
      <c r="D205" s="1" t="s">
        <v>503</v>
      </c>
      <c r="E205" s="1" t="s">
        <v>381</v>
      </c>
      <c r="F205" s="1" t="s">
        <v>19</v>
      </c>
      <c r="G205" s="1" t="s">
        <v>43</v>
      </c>
      <c r="H205" s="1" t="s">
        <v>34</v>
      </c>
      <c r="I205" s="1" t="s">
        <v>22</v>
      </c>
      <c r="J205" s="3">
        <v>-1245</v>
      </c>
      <c r="K205" s="1" t="s">
        <v>580</v>
      </c>
      <c r="L205" s="1" t="s">
        <v>22</v>
      </c>
      <c r="M205" s="1" t="s">
        <v>22</v>
      </c>
      <c r="N205" s="1" t="s">
        <v>623</v>
      </c>
      <c r="O205" s="2">
        <v>38199</v>
      </c>
      <c r="P205" s="2">
        <v>38208</v>
      </c>
      <c r="Q205" s="1" t="s">
        <v>23</v>
      </c>
    </row>
    <row r="206" spans="1:17" x14ac:dyDescent="0.25">
      <c r="A206" s="1" t="s">
        <v>571</v>
      </c>
      <c r="B206" s="1" t="s">
        <v>476</v>
      </c>
      <c r="C206" s="1" t="s">
        <v>623</v>
      </c>
      <c r="D206" s="1" t="s">
        <v>489</v>
      </c>
      <c r="E206" s="1" t="s">
        <v>381</v>
      </c>
      <c r="F206" s="1" t="s">
        <v>19</v>
      </c>
      <c r="G206" s="1" t="s">
        <v>234</v>
      </c>
      <c r="H206" s="1" t="s">
        <v>48</v>
      </c>
      <c r="I206" s="1" t="s">
        <v>22</v>
      </c>
      <c r="J206" s="3">
        <v>-2338</v>
      </c>
      <c r="K206" s="1" t="s">
        <v>589</v>
      </c>
      <c r="L206" s="1" t="s">
        <v>22</v>
      </c>
      <c r="M206" s="1" t="s">
        <v>22</v>
      </c>
      <c r="N206" s="1" t="s">
        <v>623</v>
      </c>
      <c r="O206" s="2">
        <v>38199</v>
      </c>
      <c r="P206" s="2">
        <v>38208</v>
      </c>
      <c r="Q206" s="1" t="s">
        <v>23</v>
      </c>
    </row>
    <row r="207" spans="1:17" x14ac:dyDescent="0.25">
      <c r="A207" s="1" t="s">
        <v>571</v>
      </c>
      <c r="B207" s="1" t="s">
        <v>476</v>
      </c>
      <c r="C207" s="1" t="s">
        <v>623</v>
      </c>
      <c r="D207" s="1" t="s">
        <v>496</v>
      </c>
      <c r="E207" s="1" t="s">
        <v>381</v>
      </c>
      <c r="F207" s="1" t="s">
        <v>19</v>
      </c>
      <c r="G207" s="1" t="s">
        <v>79</v>
      </c>
      <c r="H207" s="1" t="s">
        <v>21</v>
      </c>
      <c r="I207" s="1" t="s">
        <v>22</v>
      </c>
      <c r="J207" s="3">
        <v>-1762</v>
      </c>
      <c r="K207" s="1" t="s">
        <v>599</v>
      </c>
      <c r="L207" s="1" t="s">
        <v>22</v>
      </c>
      <c r="M207" s="1" t="s">
        <v>22</v>
      </c>
      <c r="N207" s="1" t="s">
        <v>623</v>
      </c>
      <c r="O207" s="2">
        <v>38199</v>
      </c>
      <c r="P207" s="2">
        <v>38208</v>
      </c>
      <c r="Q207" s="1" t="s">
        <v>23</v>
      </c>
    </row>
    <row r="208" spans="1:17" x14ac:dyDescent="0.25">
      <c r="A208" s="1" t="s">
        <v>571</v>
      </c>
      <c r="B208" s="1" t="s">
        <v>476</v>
      </c>
      <c r="C208" s="1" t="s">
        <v>623</v>
      </c>
      <c r="D208" s="1" t="s">
        <v>485</v>
      </c>
      <c r="E208" s="1" t="s">
        <v>381</v>
      </c>
      <c r="F208" s="1" t="s">
        <v>19</v>
      </c>
      <c r="G208" s="1" t="s">
        <v>59</v>
      </c>
      <c r="H208" s="1" t="s">
        <v>48</v>
      </c>
      <c r="I208" s="1" t="s">
        <v>22</v>
      </c>
      <c r="J208" s="3">
        <v>7212</v>
      </c>
      <c r="K208" s="1" t="s">
        <v>607</v>
      </c>
      <c r="L208" s="1" t="s">
        <v>22</v>
      </c>
      <c r="M208" s="1" t="s">
        <v>22</v>
      </c>
      <c r="N208" s="1" t="s">
        <v>623</v>
      </c>
      <c r="O208" s="2">
        <v>38199</v>
      </c>
      <c r="P208" s="2">
        <v>38208</v>
      </c>
      <c r="Q208" s="1" t="s">
        <v>23</v>
      </c>
    </row>
    <row r="209" spans="1:17" x14ac:dyDescent="0.25">
      <c r="A209" s="1" t="s">
        <v>571</v>
      </c>
      <c r="B209" s="1" t="s">
        <v>476</v>
      </c>
      <c r="C209" s="1" t="s">
        <v>623</v>
      </c>
      <c r="D209" s="1" t="s">
        <v>503</v>
      </c>
      <c r="E209" s="1" t="s">
        <v>381</v>
      </c>
      <c r="F209" s="1" t="s">
        <v>19</v>
      </c>
      <c r="G209" s="1" t="s">
        <v>43</v>
      </c>
      <c r="H209" s="1" t="s">
        <v>34</v>
      </c>
      <c r="I209" s="1" t="s">
        <v>22</v>
      </c>
      <c r="J209" s="3">
        <v>-444</v>
      </c>
      <c r="K209" s="1" t="s">
        <v>608</v>
      </c>
      <c r="L209" s="1" t="s">
        <v>22</v>
      </c>
      <c r="M209" s="1" t="s">
        <v>22</v>
      </c>
      <c r="N209" s="1" t="s">
        <v>623</v>
      </c>
      <c r="O209" s="2">
        <v>38199</v>
      </c>
      <c r="P209" s="2">
        <v>38208</v>
      </c>
      <c r="Q209" s="1" t="s">
        <v>23</v>
      </c>
    </row>
    <row r="210" spans="1:17" x14ac:dyDescent="0.25">
      <c r="A210" s="1" t="s">
        <v>571</v>
      </c>
      <c r="B210" s="1" t="s">
        <v>476</v>
      </c>
      <c r="C210" s="1" t="s">
        <v>625</v>
      </c>
      <c r="D210" s="1" t="s">
        <v>511</v>
      </c>
      <c r="E210" s="1" t="s">
        <v>381</v>
      </c>
      <c r="F210" s="1" t="s">
        <v>19</v>
      </c>
      <c r="G210" s="1" t="s">
        <v>203</v>
      </c>
      <c r="H210" s="1" t="s">
        <v>21</v>
      </c>
      <c r="I210" s="1" t="s">
        <v>22</v>
      </c>
      <c r="J210" s="3">
        <v>2138</v>
      </c>
      <c r="K210" s="1" t="s">
        <v>573</v>
      </c>
      <c r="L210" s="1" t="s">
        <v>22</v>
      </c>
      <c r="M210" s="1" t="s">
        <v>22</v>
      </c>
      <c r="N210" s="1" t="s">
        <v>625</v>
      </c>
      <c r="O210" s="2">
        <v>38230</v>
      </c>
      <c r="P210" s="2">
        <v>38240</v>
      </c>
      <c r="Q210" s="1" t="s">
        <v>23</v>
      </c>
    </row>
    <row r="211" spans="1:17" x14ac:dyDescent="0.25">
      <c r="A211" s="1" t="s">
        <v>571</v>
      </c>
      <c r="B211" s="1" t="s">
        <v>476</v>
      </c>
      <c r="C211" s="1" t="s">
        <v>625</v>
      </c>
      <c r="D211" s="1" t="s">
        <v>500</v>
      </c>
      <c r="E211" s="1" t="s">
        <v>381</v>
      </c>
      <c r="F211" s="1" t="s">
        <v>19</v>
      </c>
      <c r="G211" s="1" t="s">
        <v>501</v>
      </c>
      <c r="H211" s="1" t="s">
        <v>48</v>
      </c>
      <c r="I211" s="1" t="s">
        <v>22</v>
      </c>
      <c r="J211" s="3">
        <v>-427</v>
      </c>
      <c r="K211" s="1" t="s">
        <v>579</v>
      </c>
      <c r="L211" s="1" t="s">
        <v>22</v>
      </c>
      <c r="M211" s="1" t="s">
        <v>22</v>
      </c>
      <c r="N211" s="1" t="s">
        <v>625</v>
      </c>
      <c r="O211" s="2">
        <v>38230</v>
      </c>
      <c r="P211" s="2">
        <v>38240</v>
      </c>
      <c r="Q211" s="1" t="s">
        <v>23</v>
      </c>
    </row>
    <row r="212" spans="1:17" x14ac:dyDescent="0.25">
      <c r="A212" s="1" t="s">
        <v>571</v>
      </c>
      <c r="B212" s="1" t="s">
        <v>476</v>
      </c>
      <c r="C212" s="1" t="s">
        <v>625</v>
      </c>
      <c r="D212" s="1" t="s">
        <v>528</v>
      </c>
      <c r="E212" s="1" t="s">
        <v>381</v>
      </c>
      <c r="F212" s="1" t="s">
        <v>19</v>
      </c>
      <c r="G212" s="1" t="s">
        <v>47</v>
      </c>
      <c r="H212" s="1" t="s">
        <v>21</v>
      </c>
      <c r="I212" s="1" t="s">
        <v>22</v>
      </c>
      <c r="J212" s="3">
        <v>3206</v>
      </c>
      <c r="K212" s="1" t="s">
        <v>575</v>
      </c>
      <c r="L212" s="1" t="s">
        <v>22</v>
      </c>
      <c r="M212" s="1" t="s">
        <v>22</v>
      </c>
      <c r="N212" s="1" t="s">
        <v>625</v>
      </c>
      <c r="O212" s="2">
        <v>38230</v>
      </c>
      <c r="P212" s="2">
        <v>38240</v>
      </c>
      <c r="Q212" s="1" t="s">
        <v>23</v>
      </c>
    </row>
    <row r="213" spans="1:17" x14ac:dyDescent="0.25">
      <c r="A213" s="1" t="s">
        <v>571</v>
      </c>
      <c r="B213" s="1" t="s">
        <v>476</v>
      </c>
      <c r="C213" s="1" t="s">
        <v>625</v>
      </c>
      <c r="D213" s="1" t="s">
        <v>489</v>
      </c>
      <c r="E213" s="1" t="s">
        <v>381</v>
      </c>
      <c r="F213" s="1" t="s">
        <v>19</v>
      </c>
      <c r="G213" s="1" t="s">
        <v>234</v>
      </c>
      <c r="H213" s="1" t="s">
        <v>48</v>
      </c>
      <c r="I213" s="1" t="s">
        <v>22</v>
      </c>
      <c r="J213" s="3">
        <v>-2338</v>
      </c>
      <c r="K213" s="1" t="s">
        <v>589</v>
      </c>
      <c r="L213" s="1" t="s">
        <v>22</v>
      </c>
      <c r="M213" s="1" t="s">
        <v>22</v>
      </c>
      <c r="N213" s="1" t="s">
        <v>625</v>
      </c>
      <c r="O213" s="2">
        <v>38230</v>
      </c>
      <c r="P213" s="2">
        <v>38240</v>
      </c>
      <c r="Q213" s="1" t="s">
        <v>23</v>
      </c>
    </row>
    <row r="214" spans="1:17" x14ac:dyDescent="0.25">
      <c r="A214" s="1" t="s">
        <v>571</v>
      </c>
      <c r="B214" s="1" t="s">
        <v>476</v>
      </c>
      <c r="C214" s="1" t="s">
        <v>625</v>
      </c>
      <c r="D214" s="1" t="s">
        <v>491</v>
      </c>
      <c r="E214" s="1" t="s">
        <v>381</v>
      </c>
      <c r="F214" s="1" t="s">
        <v>19</v>
      </c>
      <c r="G214" s="1" t="s">
        <v>492</v>
      </c>
      <c r="H214" s="1" t="s">
        <v>21</v>
      </c>
      <c r="I214" s="1" t="s">
        <v>22</v>
      </c>
      <c r="J214" s="3">
        <v>-155</v>
      </c>
      <c r="K214" s="1" t="s">
        <v>576</v>
      </c>
      <c r="L214" s="1" t="s">
        <v>22</v>
      </c>
      <c r="M214" s="1" t="s">
        <v>22</v>
      </c>
      <c r="N214" s="1" t="s">
        <v>625</v>
      </c>
      <c r="O214" s="2">
        <v>38230</v>
      </c>
      <c r="P214" s="2">
        <v>38240</v>
      </c>
      <c r="Q214" s="1" t="s">
        <v>23</v>
      </c>
    </row>
    <row r="215" spans="1:17" x14ac:dyDescent="0.25">
      <c r="A215" s="1" t="s">
        <v>571</v>
      </c>
      <c r="B215" s="1" t="s">
        <v>476</v>
      </c>
      <c r="C215" s="1" t="s">
        <v>625</v>
      </c>
      <c r="D215" s="1" t="s">
        <v>483</v>
      </c>
      <c r="E215" s="1" t="s">
        <v>381</v>
      </c>
      <c r="F215" s="1" t="s">
        <v>19</v>
      </c>
      <c r="G215" s="1" t="s">
        <v>357</v>
      </c>
      <c r="H215" s="1" t="s">
        <v>48</v>
      </c>
      <c r="I215" s="1" t="s">
        <v>22</v>
      </c>
      <c r="J215" s="3">
        <v>5557</v>
      </c>
      <c r="K215" s="1" t="s">
        <v>592</v>
      </c>
      <c r="L215" s="1" t="s">
        <v>22</v>
      </c>
      <c r="M215" s="1" t="s">
        <v>22</v>
      </c>
      <c r="N215" s="1" t="s">
        <v>625</v>
      </c>
      <c r="O215" s="2">
        <v>38230</v>
      </c>
      <c r="P215" s="2">
        <v>38240</v>
      </c>
      <c r="Q215" s="1" t="s">
        <v>23</v>
      </c>
    </row>
    <row r="216" spans="1:17" x14ac:dyDescent="0.25">
      <c r="A216" s="1" t="s">
        <v>571</v>
      </c>
      <c r="B216" s="1" t="s">
        <v>476</v>
      </c>
      <c r="C216" s="1" t="s">
        <v>625</v>
      </c>
      <c r="D216" s="1" t="s">
        <v>485</v>
      </c>
      <c r="E216" s="1" t="s">
        <v>381</v>
      </c>
      <c r="F216" s="1" t="s">
        <v>19</v>
      </c>
      <c r="G216" s="1" t="s">
        <v>59</v>
      </c>
      <c r="H216" s="1" t="s">
        <v>48</v>
      </c>
      <c r="I216" s="1" t="s">
        <v>22</v>
      </c>
      <c r="J216" s="3">
        <v>7212</v>
      </c>
      <c r="K216" s="1" t="s">
        <v>607</v>
      </c>
      <c r="L216" s="1" t="s">
        <v>22</v>
      </c>
      <c r="M216" s="1" t="s">
        <v>22</v>
      </c>
      <c r="N216" s="1" t="s">
        <v>625</v>
      </c>
      <c r="O216" s="2">
        <v>38230</v>
      </c>
      <c r="P216" s="2">
        <v>38240</v>
      </c>
      <c r="Q216" s="1" t="s">
        <v>23</v>
      </c>
    </row>
    <row r="217" spans="1:17" x14ac:dyDescent="0.25">
      <c r="A217" s="1" t="s">
        <v>560</v>
      </c>
      <c r="B217" s="1" t="s">
        <v>476</v>
      </c>
      <c r="C217" s="1" t="s">
        <v>626</v>
      </c>
      <c r="D217" s="1" t="s">
        <v>505</v>
      </c>
      <c r="E217" s="1" t="s">
        <v>381</v>
      </c>
      <c r="F217" s="1" t="s">
        <v>19</v>
      </c>
      <c r="G217" s="1" t="s">
        <v>165</v>
      </c>
      <c r="H217" s="1" t="s">
        <v>166</v>
      </c>
      <c r="I217" s="1" t="s">
        <v>22</v>
      </c>
      <c r="J217" s="3">
        <v>1627</v>
      </c>
      <c r="K217" s="1" t="s">
        <v>456</v>
      </c>
      <c r="L217" s="1" t="s">
        <v>22</v>
      </c>
      <c r="M217" s="1" t="s">
        <v>22</v>
      </c>
      <c r="N217" s="1" t="s">
        <v>562</v>
      </c>
      <c r="O217" s="2">
        <v>38230</v>
      </c>
      <c r="P217" s="2">
        <v>38231</v>
      </c>
      <c r="Q217" s="1" t="s">
        <v>23</v>
      </c>
    </row>
    <row r="218" spans="1:17" x14ac:dyDescent="0.25">
      <c r="A218" s="1" t="s">
        <v>571</v>
      </c>
      <c r="B218" s="1" t="s">
        <v>476</v>
      </c>
      <c r="C218" s="1" t="s">
        <v>625</v>
      </c>
      <c r="D218" s="1" t="s">
        <v>503</v>
      </c>
      <c r="E218" s="1" t="s">
        <v>381</v>
      </c>
      <c r="F218" s="1" t="s">
        <v>19</v>
      </c>
      <c r="G218" s="1" t="s">
        <v>43</v>
      </c>
      <c r="H218" s="1" t="s">
        <v>34</v>
      </c>
      <c r="I218" s="1" t="s">
        <v>22</v>
      </c>
      <c r="J218" s="3">
        <v>-36054</v>
      </c>
      <c r="K218" s="1" t="s">
        <v>597</v>
      </c>
      <c r="L218" s="1" t="s">
        <v>22</v>
      </c>
      <c r="M218" s="1" t="s">
        <v>22</v>
      </c>
      <c r="N218" s="1" t="s">
        <v>625</v>
      </c>
      <c r="O218" s="2">
        <v>38230</v>
      </c>
      <c r="P218" s="2">
        <v>38240</v>
      </c>
      <c r="Q218" s="1" t="s">
        <v>23</v>
      </c>
    </row>
    <row r="219" spans="1:17" x14ac:dyDescent="0.25">
      <c r="A219" s="1" t="s">
        <v>571</v>
      </c>
      <c r="B219" s="1" t="s">
        <v>476</v>
      </c>
      <c r="C219" s="1" t="s">
        <v>625</v>
      </c>
      <c r="D219" s="1" t="s">
        <v>494</v>
      </c>
      <c r="E219" s="1" t="s">
        <v>381</v>
      </c>
      <c r="F219" s="1" t="s">
        <v>19</v>
      </c>
      <c r="G219" s="1" t="s">
        <v>63</v>
      </c>
      <c r="H219" s="1" t="s">
        <v>48</v>
      </c>
      <c r="I219" s="1" t="s">
        <v>22</v>
      </c>
      <c r="J219" s="3">
        <v>-359</v>
      </c>
      <c r="K219" s="1" t="s">
        <v>602</v>
      </c>
      <c r="L219" s="1" t="s">
        <v>22</v>
      </c>
      <c r="M219" s="1" t="s">
        <v>22</v>
      </c>
      <c r="N219" s="1" t="s">
        <v>625</v>
      </c>
      <c r="O219" s="2">
        <v>38230</v>
      </c>
      <c r="P219" s="2">
        <v>38240</v>
      </c>
      <c r="Q219" s="1" t="s">
        <v>23</v>
      </c>
    </row>
    <row r="220" spans="1:17" x14ac:dyDescent="0.25">
      <c r="A220" s="1" t="s">
        <v>571</v>
      </c>
      <c r="B220" s="1" t="s">
        <v>476</v>
      </c>
      <c r="C220" s="1" t="s">
        <v>625</v>
      </c>
      <c r="D220" s="1" t="s">
        <v>503</v>
      </c>
      <c r="E220" s="1" t="s">
        <v>381</v>
      </c>
      <c r="F220" s="1" t="s">
        <v>19</v>
      </c>
      <c r="G220" s="1" t="s">
        <v>43</v>
      </c>
      <c r="H220" s="1" t="s">
        <v>34</v>
      </c>
      <c r="I220" s="1" t="s">
        <v>22</v>
      </c>
      <c r="J220" s="3">
        <v>-2672</v>
      </c>
      <c r="K220" s="1" t="s">
        <v>596</v>
      </c>
      <c r="L220" s="1" t="s">
        <v>22</v>
      </c>
      <c r="M220" s="1" t="s">
        <v>22</v>
      </c>
      <c r="N220" s="1" t="s">
        <v>625</v>
      </c>
      <c r="O220" s="2">
        <v>38230</v>
      </c>
      <c r="P220" s="2">
        <v>38240</v>
      </c>
      <c r="Q220" s="1" t="s">
        <v>23</v>
      </c>
    </row>
    <row r="221" spans="1:17" x14ac:dyDescent="0.25">
      <c r="A221" s="1" t="s">
        <v>571</v>
      </c>
      <c r="B221" s="1" t="s">
        <v>476</v>
      </c>
      <c r="C221" s="1" t="s">
        <v>625</v>
      </c>
      <c r="D221" s="1" t="s">
        <v>520</v>
      </c>
      <c r="E221" s="1" t="s">
        <v>381</v>
      </c>
      <c r="F221" s="1" t="s">
        <v>19</v>
      </c>
      <c r="G221" s="1" t="s">
        <v>521</v>
      </c>
      <c r="H221" s="1" t="s">
        <v>21</v>
      </c>
      <c r="I221" s="1" t="s">
        <v>22</v>
      </c>
      <c r="J221" s="3">
        <v>-15078</v>
      </c>
      <c r="K221" s="1" t="s">
        <v>594</v>
      </c>
      <c r="L221" s="1" t="s">
        <v>22</v>
      </c>
      <c r="M221" s="1" t="s">
        <v>22</v>
      </c>
      <c r="N221" s="1" t="s">
        <v>625</v>
      </c>
      <c r="O221" s="2">
        <v>38230</v>
      </c>
      <c r="P221" s="2">
        <v>38240</v>
      </c>
      <c r="Q221" s="1" t="s">
        <v>23</v>
      </c>
    </row>
    <row r="222" spans="1:17" x14ac:dyDescent="0.25">
      <c r="A222" s="1" t="s">
        <v>571</v>
      </c>
      <c r="B222" s="1" t="s">
        <v>476</v>
      </c>
      <c r="C222" s="1" t="s">
        <v>625</v>
      </c>
      <c r="D222" s="1" t="s">
        <v>503</v>
      </c>
      <c r="E222" s="1" t="s">
        <v>381</v>
      </c>
      <c r="F222" s="1" t="s">
        <v>19</v>
      </c>
      <c r="G222" s="1" t="s">
        <v>43</v>
      </c>
      <c r="H222" s="1" t="s">
        <v>34</v>
      </c>
      <c r="I222" s="1" t="s">
        <v>22</v>
      </c>
      <c r="J222" s="3">
        <v>-444</v>
      </c>
      <c r="K222" s="1" t="s">
        <v>608</v>
      </c>
      <c r="L222" s="1" t="s">
        <v>22</v>
      </c>
      <c r="M222" s="1" t="s">
        <v>22</v>
      </c>
      <c r="N222" s="1" t="s">
        <v>625</v>
      </c>
      <c r="O222" s="2">
        <v>38230</v>
      </c>
      <c r="P222" s="2">
        <v>38240</v>
      </c>
      <c r="Q222" s="1" t="s">
        <v>23</v>
      </c>
    </row>
    <row r="223" spans="1:17" x14ac:dyDescent="0.25">
      <c r="A223" s="1" t="s">
        <v>571</v>
      </c>
      <c r="B223" s="1" t="s">
        <v>476</v>
      </c>
      <c r="C223" s="1" t="s">
        <v>625</v>
      </c>
      <c r="D223" s="1" t="s">
        <v>496</v>
      </c>
      <c r="E223" s="1" t="s">
        <v>381</v>
      </c>
      <c r="F223" s="1" t="s">
        <v>19</v>
      </c>
      <c r="G223" s="1" t="s">
        <v>79</v>
      </c>
      <c r="H223" s="1" t="s">
        <v>21</v>
      </c>
      <c r="I223" s="1" t="s">
        <v>22</v>
      </c>
      <c r="J223" s="3">
        <v>-1762</v>
      </c>
      <c r="K223" s="1" t="s">
        <v>599</v>
      </c>
      <c r="L223" s="1" t="s">
        <v>22</v>
      </c>
      <c r="M223" s="1" t="s">
        <v>22</v>
      </c>
      <c r="N223" s="1" t="s">
        <v>625</v>
      </c>
      <c r="O223" s="2">
        <v>38230</v>
      </c>
      <c r="P223" s="2">
        <v>38240</v>
      </c>
      <c r="Q223" s="1" t="s">
        <v>23</v>
      </c>
    </row>
    <row r="224" spans="1:17" x14ac:dyDescent="0.25">
      <c r="A224" s="1" t="s">
        <v>571</v>
      </c>
      <c r="B224" s="1" t="s">
        <v>476</v>
      </c>
      <c r="C224" s="1" t="s">
        <v>625</v>
      </c>
      <c r="D224" s="1" t="s">
        <v>507</v>
      </c>
      <c r="E224" s="1" t="s">
        <v>381</v>
      </c>
      <c r="F224" s="1" t="s">
        <v>19</v>
      </c>
      <c r="G224" s="1" t="s">
        <v>191</v>
      </c>
      <c r="H224" s="1" t="s">
        <v>21</v>
      </c>
      <c r="I224" s="1" t="s">
        <v>22</v>
      </c>
      <c r="J224" s="3">
        <v>101</v>
      </c>
      <c r="K224" s="1" t="s">
        <v>601</v>
      </c>
      <c r="L224" s="1" t="s">
        <v>22</v>
      </c>
      <c r="M224" s="1" t="s">
        <v>22</v>
      </c>
      <c r="N224" s="1" t="s">
        <v>625</v>
      </c>
      <c r="O224" s="2">
        <v>38230</v>
      </c>
      <c r="P224" s="2">
        <v>38240</v>
      </c>
      <c r="Q224" s="1" t="s">
        <v>23</v>
      </c>
    </row>
    <row r="225" spans="1:17" x14ac:dyDescent="0.25">
      <c r="A225" s="1" t="s">
        <v>571</v>
      </c>
      <c r="B225" s="1" t="s">
        <v>476</v>
      </c>
      <c r="C225" s="1" t="s">
        <v>625</v>
      </c>
      <c r="D225" s="1" t="s">
        <v>503</v>
      </c>
      <c r="E225" s="1" t="s">
        <v>381</v>
      </c>
      <c r="F225" s="1" t="s">
        <v>19</v>
      </c>
      <c r="G225" s="1" t="s">
        <v>43</v>
      </c>
      <c r="H225" s="1" t="s">
        <v>34</v>
      </c>
      <c r="I225" s="1" t="s">
        <v>22</v>
      </c>
      <c r="J225" s="3">
        <v>-1245</v>
      </c>
      <c r="K225" s="1" t="s">
        <v>580</v>
      </c>
      <c r="L225" s="1" t="s">
        <v>22</v>
      </c>
      <c r="M225" s="1" t="s">
        <v>22</v>
      </c>
      <c r="N225" s="1" t="s">
        <v>625</v>
      </c>
      <c r="O225" s="2">
        <v>38230</v>
      </c>
      <c r="P225" s="2">
        <v>38240</v>
      </c>
      <c r="Q225" s="1" t="s">
        <v>23</v>
      </c>
    </row>
    <row r="226" spans="1:17" x14ac:dyDescent="0.25">
      <c r="A226" s="1" t="s">
        <v>571</v>
      </c>
      <c r="B226" s="1" t="s">
        <v>476</v>
      </c>
      <c r="C226" s="1" t="s">
        <v>625</v>
      </c>
      <c r="D226" s="1" t="s">
        <v>503</v>
      </c>
      <c r="E226" s="1" t="s">
        <v>381</v>
      </c>
      <c r="F226" s="1" t="s">
        <v>19</v>
      </c>
      <c r="G226" s="1" t="s">
        <v>43</v>
      </c>
      <c r="H226" s="1" t="s">
        <v>34</v>
      </c>
      <c r="I226" s="1" t="s">
        <v>22</v>
      </c>
      <c r="J226" s="3">
        <v>833</v>
      </c>
      <c r="K226" s="1" t="s">
        <v>598</v>
      </c>
      <c r="L226" s="1" t="s">
        <v>22</v>
      </c>
      <c r="M226" s="1" t="s">
        <v>22</v>
      </c>
      <c r="N226" s="1" t="s">
        <v>625</v>
      </c>
      <c r="O226" s="2">
        <v>38230</v>
      </c>
      <c r="P226" s="2">
        <v>38240</v>
      </c>
      <c r="Q226" s="1" t="s">
        <v>23</v>
      </c>
    </row>
    <row r="227" spans="1:17" x14ac:dyDescent="0.25">
      <c r="A227" s="1" t="s">
        <v>571</v>
      </c>
      <c r="B227" s="1" t="s">
        <v>476</v>
      </c>
      <c r="C227" s="1" t="s">
        <v>627</v>
      </c>
      <c r="D227" s="1" t="s">
        <v>511</v>
      </c>
      <c r="E227" s="1" t="s">
        <v>381</v>
      </c>
      <c r="F227" s="1" t="s">
        <v>19</v>
      </c>
      <c r="G227" s="1" t="s">
        <v>203</v>
      </c>
      <c r="H227" s="1" t="s">
        <v>21</v>
      </c>
      <c r="I227" s="1" t="s">
        <v>22</v>
      </c>
      <c r="J227" s="3">
        <v>2138</v>
      </c>
      <c r="K227" s="1" t="s">
        <v>573</v>
      </c>
      <c r="L227" s="1" t="s">
        <v>22</v>
      </c>
      <c r="M227" s="1" t="s">
        <v>22</v>
      </c>
      <c r="N227" s="1" t="s">
        <v>627</v>
      </c>
      <c r="O227" s="2">
        <v>38260</v>
      </c>
      <c r="P227" s="2">
        <v>38271</v>
      </c>
      <c r="Q227" s="1" t="s">
        <v>23</v>
      </c>
    </row>
    <row r="228" spans="1:17" x14ac:dyDescent="0.25">
      <c r="A228" s="1" t="s">
        <v>565</v>
      </c>
      <c r="B228" s="1" t="s">
        <v>476</v>
      </c>
      <c r="C228" s="1" t="s">
        <v>628</v>
      </c>
      <c r="D228" s="1" t="s">
        <v>503</v>
      </c>
      <c r="E228" s="1" t="s">
        <v>381</v>
      </c>
      <c r="F228" s="1" t="s">
        <v>19</v>
      </c>
      <c r="G228" s="1" t="s">
        <v>43</v>
      </c>
      <c r="H228" s="1" t="s">
        <v>34</v>
      </c>
      <c r="I228" s="1" t="s">
        <v>22</v>
      </c>
      <c r="J228" s="3">
        <v>-25920</v>
      </c>
      <c r="K228" s="1" t="s">
        <v>629</v>
      </c>
      <c r="L228" s="1" t="s">
        <v>22</v>
      </c>
      <c r="M228" s="1" t="s">
        <v>22</v>
      </c>
      <c r="N228" s="1" t="s">
        <v>628</v>
      </c>
      <c r="O228" s="2">
        <v>38260</v>
      </c>
      <c r="P228" s="2">
        <v>38283</v>
      </c>
      <c r="Q228" s="1" t="s">
        <v>23</v>
      </c>
    </row>
    <row r="229" spans="1:17" x14ac:dyDescent="0.25">
      <c r="A229" s="1" t="s">
        <v>571</v>
      </c>
      <c r="B229" s="1" t="s">
        <v>476</v>
      </c>
      <c r="C229" s="1" t="s">
        <v>627</v>
      </c>
      <c r="D229" s="1" t="s">
        <v>503</v>
      </c>
      <c r="E229" s="1" t="s">
        <v>381</v>
      </c>
      <c r="F229" s="1" t="s">
        <v>19</v>
      </c>
      <c r="G229" s="1" t="s">
        <v>43</v>
      </c>
      <c r="H229" s="1" t="s">
        <v>34</v>
      </c>
      <c r="I229" s="1" t="s">
        <v>22</v>
      </c>
      <c r="J229" s="3">
        <v>-1245</v>
      </c>
      <c r="K229" s="1" t="s">
        <v>580</v>
      </c>
      <c r="L229" s="1" t="s">
        <v>22</v>
      </c>
      <c r="M229" s="1" t="s">
        <v>22</v>
      </c>
      <c r="N229" s="1" t="s">
        <v>627</v>
      </c>
      <c r="O229" s="2">
        <v>38260</v>
      </c>
      <c r="P229" s="2">
        <v>38271</v>
      </c>
      <c r="Q229" s="1" t="s">
        <v>23</v>
      </c>
    </row>
    <row r="230" spans="1:17" x14ac:dyDescent="0.25">
      <c r="A230" s="1" t="s">
        <v>571</v>
      </c>
      <c r="B230" s="1" t="s">
        <v>476</v>
      </c>
      <c r="C230" s="1" t="s">
        <v>627</v>
      </c>
      <c r="D230" s="1" t="s">
        <v>500</v>
      </c>
      <c r="E230" s="1" t="s">
        <v>381</v>
      </c>
      <c r="F230" s="1" t="s">
        <v>19</v>
      </c>
      <c r="G230" s="1" t="s">
        <v>501</v>
      </c>
      <c r="H230" s="1" t="s">
        <v>48</v>
      </c>
      <c r="I230" s="1" t="s">
        <v>22</v>
      </c>
      <c r="J230" s="3">
        <v>-427</v>
      </c>
      <c r="K230" s="1" t="s">
        <v>579</v>
      </c>
      <c r="L230" s="1" t="s">
        <v>22</v>
      </c>
      <c r="M230" s="1" t="s">
        <v>22</v>
      </c>
      <c r="N230" s="1" t="s">
        <v>627</v>
      </c>
      <c r="O230" s="2">
        <v>38260</v>
      </c>
      <c r="P230" s="2">
        <v>38271</v>
      </c>
      <c r="Q230" s="1" t="s">
        <v>23</v>
      </c>
    </row>
    <row r="231" spans="1:17" x14ac:dyDescent="0.25">
      <c r="A231" s="1" t="s">
        <v>571</v>
      </c>
      <c r="B231" s="1" t="s">
        <v>476</v>
      </c>
      <c r="C231" s="1" t="s">
        <v>627</v>
      </c>
      <c r="D231" s="1" t="s">
        <v>528</v>
      </c>
      <c r="E231" s="1" t="s">
        <v>381</v>
      </c>
      <c r="F231" s="1" t="s">
        <v>19</v>
      </c>
      <c r="G231" s="1" t="s">
        <v>47</v>
      </c>
      <c r="H231" s="1" t="s">
        <v>21</v>
      </c>
      <c r="I231" s="1" t="s">
        <v>22</v>
      </c>
      <c r="J231" s="3">
        <v>3206</v>
      </c>
      <c r="K231" s="1" t="s">
        <v>575</v>
      </c>
      <c r="L231" s="1" t="s">
        <v>22</v>
      </c>
      <c r="M231" s="1" t="s">
        <v>22</v>
      </c>
      <c r="N231" s="1" t="s">
        <v>627</v>
      </c>
      <c r="O231" s="2">
        <v>38260</v>
      </c>
      <c r="P231" s="2">
        <v>38271</v>
      </c>
      <c r="Q231" s="1" t="s">
        <v>23</v>
      </c>
    </row>
    <row r="232" spans="1:17" x14ac:dyDescent="0.25">
      <c r="A232" s="1" t="s">
        <v>571</v>
      </c>
      <c r="B232" s="1" t="s">
        <v>476</v>
      </c>
      <c r="C232" s="1" t="s">
        <v>627</v>
      </c>
      <c r="D232" s="1" t="s">
        <v>503</v>
      </c>
      <c r="E232" s="1" t="s">
        <v>381</v>
      </c>
      <c r="F232" s="1" t="s">
        <v>19</v>
      </c>
      <c r="G232" s="1" t="s">
        <v>43</v>
      </c>
      <c r="H232" s="1" t="s">
        <v>34</v>
      </c>
      <c r="I232" s="1" t="s">
        <v>22</v>
      </c>
      <c r="J232" s="3">
        <v>-36054</v>
      </c>
      <c r="K232" s="1" t="s">
        <v>597</v>
      </c>
      <c r="L232" s="1" t="s">
        <v>22</v>
      </c>
      <c r="M232" s="1" t="s">
        <v>22</v>
      </c>
      <c r="N232" s="1" t="s">
        <v>627</v>
      </c>
      <c r="O232" s="2">
        <v>38260</v>
      </c>
      <c r="P232" s="2">
        <v>38271</v>
      </c>
      <c r="Q232" s="1" t="s">
        <v>23</v>
      </c>
    </row>
    <row r="233" spans="1:17" x14ac:dyDescent="0.25">
      <c r="A233" s="1" t="s">
        <v>571</v>
      </c>
      <c r="B233" s="1" t="s">
        <v>476</v>
      </c>
      <c r="C233" s="1" t="s">
        <v>627</v>
      </c>
      <c r="D233" s="1" t="s">
        <v>503</v>
      </c>
      <c r="E233" s="1" t="s">
        <v>381</v>
      </c>
      <c r="F233" s="1" t="s">
        <v>19</v>
      </c>
      <c r="G233" s="1" t="s">
        <v>43</v>
      </c>
      <c r="H233" s="1" t="s">
        <v>34</v>
      </c>
      <c r="I233" s="1" t="s">
        <v>22</v>
      </c>
      <c r="J233" s="3">
        <v>-444</v>
      </c>
      <c r="K233" s="1" t="s">
        <v>608</v>
      </c>
      <c r="L233" s="1" t="s">
        <v>22</v>
      </c>
      <c r="M233" s="1" t="s">
        <v>22</v>
      </c>
      <c r="N233" s="1" t="s">
        <v>627</v>
      </c>
      <c r="O233" s="2">
        <v>38260</v>
      </c>
      <c r="P233" s="2">
        <v>38271</v>
      </c>
      <c r="Q233" s="1" t="s">
        <v>23</v>
      </c>
    </row>
    <row r="234" spans="1:17" x14ac:dyDescent="0.25">
      <c r="A234" s="1" t="s">
        <v>571</v>
      </c>
      <c r="B234" s="1" t="s">
        <v>476</v>
      </c>
      <c r="C234" s="1" t="s">
        <v>627</v>
      </c>
      <c r="D234" s="1" t="s">
        <v>491</v>
      </c>
      <c r="E234" s="1" t="s">
        <v>381</v>
      </c>
      <c r="F234" s="1" t="s">
        <v>19</v>
      </c>
      <c r="G234" s="1" t="s">
        <v>492</v>
      </c>
      <c r="H234" s="1" t="s">
        <v>21</v>
      </c>
      <c r="I234" s="1" t="s">
        <v>22</v>
      </c>
      <c r="J234" s="3">
        <v>-155</v>
      </c>
      <c r="K234" s="1" t="s">
        <v>576</v>
      </c>
      <c r="L234" s="1" t="s">
        <v>22</v>
      </c>
      <c r="M234" s="1" t="s">
        <v>22</v>
      </c>
      <c r="N234" s="1" t="s">
        <v>627</v>
      </c>
      <c r="O234" s="2">
        <v>38260</v>
      </c>
      <c r="P234" s="2">
        <v>38271</v>
      </c>
      <c r="Q234" s="1" t="s">
        <v>23</v>
      </c>
    </row>
    <row r="235" spans="1:17" x14ac:dyDescent="0.25">
      <c r="A235" s="1" t="s">
        <v>571</v>
      </c>
      <c r="B235" s="1" t="s">
        <v>476</v>
      </c>
      <c r="C235" s="1" t="s">
        <v>627</v>
      </c>
      <c r="D235" s="1" t="s">
        <v>494</v>
      </c>
      <c r="E235" s="1" t="s">
        <v>381</v>
      </c>
      <c r="F235" s="1" t="s">
        <v>19</v>
      </c>
      <c r="G235" s="1" t="s">
        <v>63</v>
      </c>
      <c r="H235" s="1" t="s">
        <v>48</v>
      </c>
      <c r="I235" s="1" t="s">
        <v>22</v>
      </c>
      <c r="J235" s="3">
        <v>-359</v>
      </c>
      <c r="K235" s="1" t="s">
        <v>602</v>
      </c>
      <c r="L235" s="1" t="s">
        <v>22</v>
      </c>
      <c r="M235" s="1" t="s">
        <v>22</v>
      </c>
      <c r="N235" s="1" t="s">
        <v>627</v>
      </c>
      <c r="O235" s="2">
        <v>38260</v>
      </c>
      <c r="P235" s="2">
        <v>38271</v>
      </c>
      <c r="Q235" s="1" t="s">
        <v>23</v>
      </c>
    </row>
    <row r="236" spans="1:17" x14ac:dyDescent="0.25">
      <c r="A236" s="1" t="s">
        <v>571</v>
      </c>
      <c r="B236" s="1" t="s">
        <v>476</v>
      </c>
      <c r="C236" s="1" t="s">
        <v>627</v>
      </c>
      <c r="D236" s="1" t="s">
        <v>489</v>
      </c>
      <c r="E236" s="1" t="s">
        <v>381</v>
      </c>
      <c r="F236" s="1" t="s">
        <v>19</v>
      </c>
      <c r="G236" s="1" t="s">
        <v>234</v>
      </c>
      <c r="H236" s="1" t="s">
        <v>48</v>
      </c>
      <c r="I236" s="1" t="s">
        <v>22</v>
      </c>
      <c r="J236" s="3">
        <v>-2338</v>
      </c>
      <c r="K236" s="1" t="s">
        <v>589</v>
      </c>
      <c r="L236" s="1" t="s">
        <v>22</v>
      </c>
      <c r="M236" s="1" t="s">
        <v>22</v>
      </c>
      <c r="N236" s="1" t="s">
        <v>627</v>
      </c>
      <c r="O236" s="2">
        <v>38260</v>
      </c>
      <c r="P236" s="2">
        <v>38271</v>
      </c>
      <c r="Q236" s="1" t="s">
        <v>23</v>
      </c>
    </row>
    <row r="237" spans="1:17" x14ac:dyDescent="0.25">
      <c r="A237" s="1" t="s">
        <v>565</v>
      </c>
      <c r="B237" s="1" t="s">
        <v>476</v>
      </c>
      <c r="C237" s="1" t="s">
        <v>628</v>
      </c>
      <c r="D237" s="1" t="s">
        <v>503</v>
      </c>
      <c r="E237" s="1" t="s">
        <v>381</v>
      </c>
      <c r="F237" s="1" t="s">
        <v>19</v>
      </c>
      <c r="G237" s="1" t="s">
        <v>43</v>
      </c>
      <c r="H237" s="1" t="s">
        <v>34</v>
      </c>
      <c r="I237" s="1" t="s">
        <v>22</v>
      </c>
      <c r="J237" s="3">
        <v>-156585</v>
      </c>
      <c r="K237" s="1" t="s">
        <v>630</v>
      </c>
      <c r="L237" s="1" t="s">
        <v>22</v>
      </c>
      <c r="M237" s="1" t="s">
        <v>22</v>
      </c>
      <c r="N237" s="1" t="s">
        <v>628</v>
      </c>
      <c r="O237" s="2">
        <v>38260</v>
      </c>
      <c r="P237" s="2">
        <v>38283</v>
      </c>
      <c r="Q237" s="1" t="s">
        <v>23</v>
      </c>
    </row>
    <row r="238" spans="1:17" x14ac:dyDescent="0.25">
      <c r="A238" s="1" t="s">
        <v>571</v>
      </c>
      <c r="B238" s="1" t="s">
        <v>476</v>
      </c>
      <c r="C238" s="1" t="s">
        <v>627</v>
      </c>
      <c r="D238" s="1" t="s">
        <v>507</v>
      </c>
      <c r="E238" s="1" t="s">
        <v>381</v>
      </c>
      <c r="F238" s="1" t="s">
        <v>19</v>
      </c>
      <c r="G238" s="1" t="s">
        <v>191</v>
      </c>
      <c r="H238" s="1" t="s">
        <v>21</v>
      </c>
      <c r="I238" s="1" t="s">
        <v>22</v>
      </c>
      <c r="J238" s="3">
        <v>101</v>
      </c>
      <c r="K238" s="1" t="s">
        <v>601</v>
      </c>
      <c r="L238" s="1" t="s">
        <v>22</v>
      </c>
      <c r="M238" s="1" t="s">
        <v>22</v>
      </c>
      <c r="N238" s="1" t="s">
        <v>627</v>
      </c>
      <c r="O238" s="2">
        <v>38260</v>
      </c>
      <c r="P238" s="2">
        <v>38271</v>
      </c>
      <c r="Q238" s="1" t="s">
        <v>23</v>
      </c>
    </row>
    <row r="239" spans="1:17" x14ac:dyDescent="0.25">
      <c r="A239" s="1" t="s">
        <v>560</v>
      </c>
      <c r="B239" s="1" t="s">
        <v>476</v>
      </c>
      <c r="C239" s="1" t="s">
        <v>631</v>
      </c>
      <c r="D239" s="1" t="s">
        <v>505</v>
      </c>
      <c r="E239" s="1" t="s">
        <v>381</v>
      </c>
      <c r="F239" s="1" t="s">
        <v>19</v>
      </c>
      <c r="G239" s="1" t="s">
        <v>165</v>
      </c>
      <c r="H239" s="1" t="s">
        <v>166</v>
      </c>
      <c r="I239" s="1" t="s">
        <v>22</v>
      </c>
      <c r="J239" s="3">
        <v>1627</v>
      </c>
      <c r="K239" s="1" t="s">
        <v>456</v>
      </c>
      <c r="L239" s="1" t="s">
        <v>22</v>
      </c>
      <c r="M239" s="1" t="s">
        <v>22</v>
      </c>
      <c r="N239" s="1" t="s">
        <v>562</v>
      </c>
      <c r="O239" s="2">
        <v>38260</v>
      </c>
      <c r="P239" s="2">
        <v>38261</v>
      </c>
      <c r="Q239" s="1" t="s">
        <v>23</v>
      </c>
    </row>
    <row r="240" spans="1:17" x14ac:dyDescent="0.25">
      <c r="A240" s="1" t="s">
        <v>571</v>
      </c>
      <c r="B240" s="1" t="s">
        <v>476</v>
      </c>
      <c r="C240" s="1" t="s">
        <v>627</v>
      </c>
      <c r="D240" s="1" t="s">
        <v>485</v>
      </c>
      <c r="E240" s="1" t="s">
        <v>381</v>
      </c>
      <c r="F240" s="1" t="s">
        <v>19</v>
      </c>
      <c r="G240" s="1" t="s">
        <v>59</v>
      </c>
      <c r="H240" s="1" t="s">
        <v>48</v>
      </c>
      <c r="I240" s="1" t="s">
        <v>22</v>
      </c>
      <c r="J240" s="3">
        <v>7212</v>
      </c>
      <c r="K240" s="1" t="s">
        <v>607</v>
      </c>
      <c r="L240" s="1" t="s">
        <v>22</v>
      </c>
      <c r="M240" s="1" t="s">
        <v>22</v>
      </c>
      <c r="N240" s="1" t="s">
        <v>627</v>
      </c>
      <c r="O240" s="2">
        <v>38260</v>
      </c>
      <c r="P240" s="2">
        <v>38271</v>
      </c>
      <c r="Q240" s="1" t="s">
        <v>23</v>
      </c>
    </row>
    <row r="241" spans="1:17" x14ac:dyDescent="0.25">
      <c r="A241" s="1" t="s">
        <v>571</v>
      </c>
      <c r="B241" s="1" t="s">
        <v>476</v>
      </c>
      <c r="C241" s="1" t="s">
        <v>627</v>
      </c>
      <c r="D241" s="1" t="s">
        <v>496</v>
      </c>
      <c r="E241" s="1" t="s">
        <v>381</v>
      </c>
      <c r="F241" s="1" t="s">
        <v>19</v>
      </c>
      <c r="G241" s="1" t="s">
        <v>79</v>
      </c>
      <c r="H241" s="1" t="s">
        <v>21</v>
      </c>
      <c r="I241" s="1" t="s">
        <v>22</v>
      </c>
      <c r="J241" s="3">
        <v>-1762</v>
      </c>
      <c r="K241" s="1" t="s">
        <v>599</v>
      </c>
      <c r="L241" s="1" t="s">
        <v>22</v>
      </c>
      <c r="M241" s="1" t="s">
        <v>22</v>
      </c>
      <c r="N241" s="1" t="s">
        <v>627</v>
      </c>
      <c r="O241" s="2">
        <v>38260</v>
      </c>
      <c r="P241" s="2">
        <v>38271</v>
      </c>
      <c r="Q241" s="1" t="s">
        <v>23</v>
      </c>
    </row>
    <row r="242" spans="1:17" x14ac:dyDescent="0.25">
      <c r="A242" s="1" t="s">
        <v>571</v>
      </c>
      <c r="B242" s="1" t="s">
        <v>476</v>
      </c>
      <c r="C242" s="1" t="s">
        <v>627</v>
      </c>
      <c r="D242" s="1" t="s">
        <v>503</v>
      </c>
      <c r="E242" s="1" t="s">
        <v>381</v>
      </c>
      <c r="F242" s="1" t="s">
        <v>19</v>
      </c>
      <c r="G242" s="1" t="s">
        <v>43</v>
      </c>
      <c r="H242" s="1" t="s">
        <v>34</v>
      </c>
      <c r="I242" s="1" t="s">
        <v>22</v>
      </c>
      <c r="J242" s="3">
        <v>-2672</v>
      </c>
      <c r="K242" s="1" t="s">
        <v>596</v>
      </c>
      <c r="L242" s="1" t="s">
        <v>22</v>
      </c>
      <c r="M242" s="1" t="s">
        <v>22</v>
      </c>
      <c r="N242" s="1" t="s">
        <v>627</v>
      </c>
      <c r="O242" s="2">
        <v>38260</v>
      </c>
      <c r="P242" s="2">
        <v>38271</v>
      </c>
      <c r="Q242" s="1" t="s">
        <v>23</v>
      </c>
    </row>
    <row r="243" spans="1:17" x14ac:dyDescent="0.25">
      <c r="A243" s="1" t="s">
        <v>571</v>
      </c>
      <c r="B243" s="1" t="s">
        <v>476</v>
      </c>
      <c r="C243" s="1" t="s">
        <v>627</v>
      </c>
      <c r="D243" s="1" t="s">
        <v>503</v>
      </c>
      <c r="E243" s="1" t="s">
        <v>381</v>
      </c>
      <c r="F243" s="1" t="s">
        <v>19</v>
      </c>
      <c r="G243" s="1" t="s">
        <v>43</v>
      </c>
      <c r="H243" s="1" t="s">
        <v>34</v>
      </c>
      <c r="I243" s="1" t="s">
        <v>22</v>
      </c>
      <c r="J243" s="3">
        <v>833</v>
      </c>
      <c r="K243" s="1" t="s">
        <v>598</v>
      </c>
      <c r="L243" s="1" t="s">
        <v>22</v>
      </c>
      <c r="M243" s="1" t="s">
        <v>22</v>
      </c>
      <c r="N243" s="1" t="s">
        <v>627</v>
      </c>
      <c r="O243" s="2">
        <v>38260</v>
      </c>
      <c r="P243" s="2">
        <v>38271</v>
      </c>
      <c r="Q243" s="1" t="s">
        <v>23</v>
      </c>
    </row>
    <row r="244" spans="1:17" x14ac:dyDescent="0.25">
      <c r="A244" s="1" t="s">
        <v>571</v>
      </c>
      <c r="B244" s="1" t="s">
        <v>476</v>
      </c>
      <c r="C244" s="1" t="s">
        <v>627</v>
      </c>
      <c r="D244" s="1" t="s">
        <v>483</v>
      </c>
      <c r="E244" s="1" t="s">
        <v>381</v>
      </c>
      <c r="F244" s="1" t="s">
        <v>19</v>
      </c>
      <c r="G244" s="1" t="s">
        <v>357</v>
      </c>
      <c r="H244" s="1" t="s">
        <v>48</v>
      </c>
      <c r="I244" s="1" t="s">
        <v>22</v>
      </c>
      <c r="J244" s="3">
        <v>5557</v>
      </c>
      <c r="K244" s="1" t="s">
        <v>592</v>
      </c>
      <c r="L244" s="1" t="s">
        <v>22</v>
      </c>
      <c r="M244" s="1" t="s">
        <v>22</v>
      </c>
      <c r="N244" s="1" t="s">
        <v>627</v>
      </c>
      <c r="O244" s="2">
        <v>38260</v>
      </c>
      <c r="P244" s="2">
        <v>38271</v>
      </c>
      <c r="Q244" s="1" t="s">
        <v>23</v>
      </c>
    </row>
    <row r="245" spans="1:17" x14ac:dyDescent="0.25">
      <c r="A245" s="1" t="s">
        <v>571</v>
      </c>
      <c r="B245" s="1" t="s">
        <v>476</v>
      </c>
      <c r="C245" s="1" t="s">
        <v>627</v>
      </c>
      <c r="D245" s="1" t="s">
        <v>520</v>
      </c>
      <c r="E245" s="1" t="s">
        <v>381</v>
      </c>
      <c r="F245" s="1" t="s">
        <v>19</v>
      </c>
      <c r="G245" s="1" t="s">
        <v>521</v>
      </c>
      <c r="H245" s="1" t="s">
        <v>21</v>
      </c>
      <c r="I245" s="1" t="s">
        <v>22</v>
      </c>
      <c r="J245" s="3">
        <v>-15078</v>
      </c>
      <c r="K245" s="1" t="s">
        <v>594</v>
      </c>
      <c r="L245" s="1" t="s">
        <v>22</v>
      </c>
      <c r="M245" s="1" t="s">
        <v>22</v>
      </c>
      <c r="N245" s="1" t="s">
        <v>627</v>
      </c>
      <c r="O245" s="2">
        <v>38260</v>
      </c>
      <c r="P245" s="2">
        <v>38271</v>
      </c>
      <c r="Q245" s="1" t="s">
        <v>23</v>
      </c>
    </row>
    <row r="246" spans="1:17" x14ac:dyDescent="0.25">
      <c r="A246" s="1" t="s">
        <v>571</v>
      </c>
      <c r="B246" s="1" t="s">
        <v>476</v>
      </c>
      <c r="C246" s="1" t="s">
        <v>632</v>
      </c>
      <c r="D246" s="1" t="s">
        <v>485</v>
      </c>
      <c r="E246" s="1" t="s">
        <v>381</v>
      </c>
      <c r="F246" s="1" t="s">
        <v>19</v>
      </c>
      <c r="G246" s="1" t="s">
        <v>59</v>
      </c>
      <c r="H246" s="1" t="s">
        <v>48</v>
      </c>
      <c r="I246" s="1" t="s">
        <v>22</v>
      </c>
      <c r="J246" s="3">
        <v>7212</v>
      </c>
      <c r="K246" s="1" t="s">
        <v>607</v>
      </c>
      <c r="L246" s="1" t="s">
        <v>22</v>
      </c>
      <c r="M246" s="1" t="s">
        <v>22</v>
      </c>
      <c r="N246" s="1" t="s">
        <v>632</v>
      </c>
      <c r="O246" s="2">
        <v>38291</v>
      </c>
      <c r="P246" s="2">
        <v>38296</v>
      </c>
      <c r="Q246" s="1" t="s">
        <v>23</v>
      </c>
    </row>
    <row r="247" spans="1:17" x14ac:dyDescent="0.25">
      <c r="A247" s="1" t="s">
        <v>571</v>
      </c>
      <c r="B247" s="1" t="s">
        <v>476</v>
      </c>
      <c r="C247" s="1" t="s">
        <v>632</v>
      </c>
      <c r="D247" s="1" t="s">
        <v>491</v>
      </c>
      <c r="E247" s="1" t="s">
        <v>381</v>
      </c>
      <c r="F247" s="1" t="s">
        <v>19</v>
      </c>
      <c r="G247" s="1" t="s">
        <v>492</v>
      </c>
      <c r="H247" s="1" t="s">
        <v>21</v>
      </c>
      <c r="I247" s="1" t="s">
        <v>22</v>
      </c>
      <c r="J247" s="3">
        <v>-155</v>
      </c>
      <c r="K247" s="1" t="s">
        <v>576</v>
      </c>
      <c r="L247" s="1" t="s">
        <v>22</v>
      </c>
      <c r="M247" s="1" t="s">
        <v>22</v>
      </c>
      <c r="N247" s="1" t="s">
        <v>632</v>
      </c>
      <c r="O247" s="2">
        <v>38291</v>
      </c>
      <c r="P247" s="2">
        <v>38296</v>
      </c>
      <c r="Q247" s="1" t="s">
        <v>23</v>
      </c>
    </row>
    <row r="248" spans="1:17" x14ac:dyDescent="0.25">
      <c r="A248" s="1" t="s">
        <v>571</v>
      </c>
      <c r="B248" s="1" t="s">
        <v>476</v>
      </c>
      <c r="C248" s="1" t="s">
        <v>632</v>
      </c>
      <c r="D248" s="1" t="s">
        <v>503</v>
      </c>
      <c r="E248" s="1" t="s">
        <v>381</v>
      </c>
      <c r="F248" s="1" t="s">
        <v>19</v>
      </c>
      <c r="G248" s="1" t="s">
        <v>43</v>
      </c>
      <c r="H248" s="1" t="s">
        <v>34</v>
      </c>
      <c r="I248" s="1" t="s">
        <v>22</v>
      </c>
      <c r="J248" s="3">
        <v>-2672</v>
      </c>
      <c r="K248" s="1" t="s">
        <v>596</v>
      </c>
      <c r="L248" s="1" t="s">
        <v>22</v>
      </c>
      <c r="M248" s="1" t="s">
        <v>22</v>
      </c>
      <c r="N248" s="1" t="s">
        <v>632</v>
      </c>
      <c r="O248" s="2">
        <v>38291</v>
      </c>
      <c r="P248" s="2">
        <v>38296</v>
      </c>
      <c r="Q248" s="1" t="s">
        <v>23</v>
      </c>
    </row>
    <row r="249" spans="1:17" x14ac:dyDescent="0.25">
      <c r="A249" s="1" t="s">
        <v>571</v>
      </c>
      <c r="B249" s="1" t="s">
        <v>476</v>
      </c>
      <c r="C249" s="1" t="s">
        <v>632</v>
      </c>
      <c r="D249" s="1" t="s">
        <v>503</v>
      </c>
      <c r="E249" s="1" t="s">
        <v>381</v>
      </c>
      <c r="F249" s="1" t="s">
        <v>19</v>
      </c>
      <c r="G249" s="1" t="s">
        <v>43</v>
      </c>
      <c r="H249" s="1" t="s">
        <v>34</v>
      </c>
      <c r="I249" s="1" t="s">
        <v>22</v>
      </c>
      <c r="J249" s="3">
        <v>-36054</v>
      </c>
      <c r="K249" s="1" t="s">
        <v>597</v>
      </c>
      <c r="L249" s="1" t="s">
        <v>22</v>
      </c>
      <c r="M249" s="1" t="s">
        <v>22</v>
      </c>
      <c r="N249" s="1" t="s">
        <v>632</v>
      </c>
      <c r="O249" s="2">
        <v>38291</v>
      </c>
      <c r="P249" s="2">
        <v>38296</v>
      </c>
      <c r="Q249" s="1" t="s">
        <v>23</v>
      </c>
    </row>
    <row r="250" spans="1:17" x14ac:dyDescent="0.25">
      <c r="A250" s="1" t="s">
        <v>571</v>
      </c>
      <c r="B250" s="1" t="s">
        <v>476</v>
      </c>
      <c r="C250" s="1" t="s">
        <v>632</v>
      </c>
      <c r="D250" s="1" t="s">
        <v>494</v>
      </c>
      <c r="E250" s="1" t="s">
        <v>381</v>
      </c>
      <c r="F250" s="1" t="s">
        <v>19</v>
      </c>
      <c r="G250" s="1" t="s">
        <v>63</v>
      </c>
      <c r="H250" s="1" t="s">
        <v>48</v>
      </c>
      <c r="I250" s="1" t="s">
        <v>22</v>
      </c>
      <c r="J250" s="3">
        <v>-359</v>
      </c>
      <c r="K250" s="1" t="s">
        <v>602</v>
      </c>
      <c r="L250" s="1" t="s">
        <v>22</v>
      </c>
      <c r="M250" s="1" t="s">
        <v>22</v>
      </c>
      <c r="N250" s="1" t="s">
        <v>632</v>
      </c>
      <c r="O250" s="2">
        <v>38291</v>
      </c>
      <c r="P250" s="2">
        <v>38296</v>
      </c>
      <c r="Q250" s="1" t="s">
        <v>23</v>
      </c>
    </row>
    <row r="251" spans="1:17" x14ac:dyDescent="0.25">
      <c r="A251" s="1" t="s">
        <v>571</v>
      </c>
      <c r="B251" s="1" t="s">
        <v>476</v>
      </c>
      <c r="C251" s="1" t="s">
        <v>632</v>
      </c>
      <c r="D251" s="1" t="s">
        <v>483</v>
      </c>
      <c r="E251" s="1" t="s">
        <v>381</v>
      </c>
      <c r="F251" s="1" t="s">
        <v>19</v>
      </c>
      <c r="G251" s="1" t="s">
        <v>357</v>
      </c>
      <c r="H251" s="1" t="s">
        <v>48</v>
      </c>
      <c r="I251" s="1" t="s">
        <v>22</v>
      </c>
      <c r="J251" s="3">
        <v>5557</v>
      </c>
      <c r="K251" s="1" t="s">
        <v>592</v>
      </c>
      <c r="L251" s="1" t="s">
        <v>22</v>
      </c>
      <c r="M251" s="1" t="s">
        <v>22</v>
      </c>
      <c r="N251" s="1" t="s">
        <v>632</v>
      </c>
      <c r="O251" s="2">
        <v>38291</v>
      </c>
      <c r="P251" s="2">
        <v>38296</v>
      </c>
      <c r="Q251" s="1" t="s">
        <v>23</v>
      </c>
    </row>
    <row r="252" spans="1:17" x14ac:dyDescent="0.25">
      <c r="A252" s="1" t="s">
        <v>571</v>
      </c>
      <c r="B252" s="1" t="s">
        <v>476</v>
      </c>
      <c r="C252" s="1" t="s">
        <v>632</v>
      </c>
      <c r="D252" s="1" t="s">
        <v>503</v>
      </c>
      <c r="E252" s="1" t="s">
        <v>381</v>
      </c>
      <c r="F252" s="1" t="s">
        <v>19</v>
      </c>
      <c r="G252" s="1" t="s">
        <v>43</v>
      </c>
      <c r="H252" s="1" t="s">
        <v>34</v>
      </c>
      <c r="I252" s="1" t="s">
        <v>22</v>
      </c>
      <c r="J252" s="3">
        <v>-444</v>
      </c>
      <c r="K252" s="1" t="s">
        <v>608</v>
      </c>
      <c r="L252" s="1" t="s">
        <v>22</v>
      </c>
      <c r="M252" s="1" t="s">
        <v>22</v>
      </c>
      <c r="N252" s="1" t="s">
        <v>632</v>
      </c>
      <c r="O252" s="2">
        <v>38291</v>
      </c>
      <c r="P252" s="2">
        <v>38296</v>
      </c>
      <c r="Q252" s="1" t="s">
        <v>23</v>
      </c>
    </row>
    <row r="253" spans="1:17" x14ac:dyDescent="0.25">
      <c r="A253" s="1" t="s">
        <v>571</v>
      </c>
      <c r="B253" s="1" t="s">
        <v>476</v>
      </c>
      <c r="C253" s="1" t="s">
        <v>632</v>
      </c>
      <c r="D253" s="1" t="s">
        <v>520</v>
      </c>
      <c r="E253" s="1" t="s">
        <v>381</v>
      </c>
      <c r="F253" s="1" t="s">
        <v>19</v>
      </c>
      <c r="G253" s="1" t="s">
        <v>521</v>
      </c>
      <c r="H253" s="1" t="s">
        <v>21</v>
      </c>
      <c r="I253" s="1" t="s">
        <v>22</v>
      </c>
      <c r="J253" s="3">
        <v>-15078</v>
      </c>
      <c r="K253" s="1" t="s">
        <v>594</v>
      </c>
      <c r="L253" s="1" t="s">
        <v>22</v>
      </c>
      <c r="M253" s="1" t="s">
        <v>22</v>
      </c>
      <c r="N253" s="1" t="s">
        <v>632</v>
      </c>
      <c r="O253" s="2">
        <v>38291</v>
      </c>
      <c r="P253" s="2">
        <v>38296</v>
      </c>
      <c r="Q253" s="1" t="s">
        <v>23</v>
      </c>
    </row>
    <row r="254" spans="1:17" x14ac:dyDescent="0.25">
      <c r="A254" s="1" t="s">
        <v>571</v>
      </c>
      <c r="B254" s="1" t="s">
        <v>476</v>
      </c>
      <c r="C254" s="1" t="s">
        <v>632</v>
      </c>
      <c r="D254" s="1" t="s">
        <v>496</v>
      </c>
      <c r="E254" s="1" t="s">
        <v>381</v>
      </c>
      <c r="F254" s="1" t="s">
        <v>19</v>
      </c>
      <c r="G254" s="1" t="s">
        <v>79</v>
      </c>
      <c r="H254" s="1" t="s">
        <v>21</v>
      </c>
      <c r="I254" s="1" t="s">
        <v>22</v>
      </c>
      <c r="J254" s="3">
        <v>-1762</v>
      </c>
      <c r="K254" s="1" t="s">
        <v>599</v>
      </c>
      <c r="L254" s="1" t="s">
        <v>22</v>
      </c>
      <c r="M254" s="1" t="s">
        <v>22</v>
      </c>
      <c r="N254" s="1" t="s">
        <v>632</v>
      </c>
      <c r="O254" s="2">
        <v>38291</v>
      </c>
      <c r="P254" s="2">
        <v>38296</v>
      </c>
      <c r="Q254" s="1" t="s">
        <v>23</v>
      </c>
    </row>
    <row r="255" spans="1:17" x14ac:dyDescent="0.25">
      <c r="A255" s="1" t="s">
        <v>571</v>
      </c>
      <c r="B255" s="1" t="s">
        <v>476</v>
      </c>
      <c r="C255" s="1" t="s">
        <v>632</v>
      </c>
      <c r="D255" s="1" t="s">
        <v>528</v>
      </c>
      <c r="E255" s="1" t="s">
        <v>381</v>
      </c>
      <c r="F255" s="1" t="s">
        <v>19</v>
      </c>
      <c r="G255" s="1" t="s">
        <v>47</v>
      </c>
      <c r="H255" s="1" t="s">
        <v>21</v>
      </c>
      <c r="I255" s="1" t="s">
        <v>22</v>
      </c>
      <c r="J255" s="3">
        <v>3206</v>
      </c>
      <c r="K255" s="1" t="s">
        <v>575</v>
      </c>
      <c r="L255" s="1" t="s">
        <v>22</v>
      </c>
      <c r="M255" s="1" t="s">
        <v>22</v>
      </c>
      <c r="N255" s="1" t="s">
        <v>632</v>
      </c>
      <c r="O255" s="2">
        <v>38291</v>
      </c>
      <c r="P255" s="2">
        <v>38296</v>
      </c>
      <c r="Q255" s="1" t="s">
        <v>23</v>
      </c>
    </row>
    <row r="256" spans="1:17" x14ac:dyDescent="0.25">
      <c r="A256" s="1" t="s">
        <v>571</v>
      </c>
      <c r="B256" s="1" t="s">
        <v>476</v>
      </c>
      <c r="C256" s="1" t="s">
        <v>632</v>
      </c>
      <c r="D256" s="1" t="s">
        <v>511</v>
      </c>
      <c r="E256" s="1" t="s">
        <v>381</v>
      </c>
      <c r="F256" s="1" t="s">
        <v>19</v>
      </c>
      <c r="G256" s="1" t="s">
        <v>203</v>
      </c>
      <c r="H256" s="1" t="s">
        <v>21</v>
      </c>
      <c r="I256" s="1" t="s">
        <v>22</v>
      </c>
      <c r="J256" s="3">
        <v>2138</v>
      </c>
      <c r="K256" s="1" t="s">
        <v>573</v>
      </c>
      <c r="L256" s="1" t="s">
        <v>22</v>
      </c>
      <c r="M256" s="1" t="s">
        <v>22</v>
      </c>
      <c r="N256" s="1" t="s">
        <v>632</v>
      </c>
      <c r="O256" s="2">
        <v>38291</v>
      </c>
      <c r="P256" s="2">
        <v>38296</v>
      </c>
      <c r="Q256" s="1" t="s">
        <v>23</v>
      </c>
    </row>
    <row r="257" spans="1:17" x14ac:dyDescent="0.25">
      <c r="A257" s="1" t="s">
        <v>560</v>
      </c>
      <c r="B257" s="1" t="s">
        <v>476</v>
      </c>
      <c r="C257" s="1" t="s">
        <v>633</v>
      </c>
      <c r="D257" s="1" t="s">
        <v>505</v>
      </c>
      <c r="E257" s="1" t="s">
        <v>381</v>
      </c>
      <c r="F257" s="1" t="s">
        <v>19</v>
      </c>
      <c r="G257" s="1" t="s">
        <v>165</v>
      </c>
      <c r="H257" s="1" t="s">
        <v>166</v>
      </c>
      <c r="I257" s="1" t="s">
        <v>22</v>
      </c>
      <c r="J257" s="3">
        <v>1627</v>
      </c>
      <c r="K257" s="1" t="s">
        <v>456</v>
      </c>
      <c r="L257" s="1" t="s">
        <v>22</v>
      </c>
      <c r="M257" s="1" t="s">
        <v>22</v>
      </c>
      <c r="N257" s="1" t="s">
        <v>562</v>
      </c>
      <c r="O257" s="2">
        <v>38291</v>
      </c>
      <c r="P257" s="2">
        <v>38292</v>
      </c>
      <c r="Q257" s="1" t="s">
        <v>23</v>
      </c>
    </row>
    <row r="258" spans="1:17" x14ac:dyDescent="0.25">
      <c r="A258" s="1" t="s">
        <v>571</v>
      </c>
      <c r="B258" s="1" t="s">
        <v>476</v>
      </c>
      <c r="C258" s="1" t="s">
        <v>632</v>
      </c>
      <c r="D258" s="1" t="s">
        <v>500</v>
      </c>
      <c r="E258" s="1" t="s">
        <v>381</v>
      </c>
      <c r="F258" s="1" t="s">
        <v>19</v>
      </c>
      <c r="G258" s="1" t="s">
        <v>501</v>
      </c>
      <c r="H258" s="1" t="s">
        <v>48</v>
      </c>
      <c r="I258" s="1" t="s">
        <v>22</v>
      </c>
      <c r="J258" s="3">
        <v>-427</v>
      </c>
      <c r="K258" s="1" t="s">
        <v>579</v>
      </c>
      <c r="L258" s="1" t="s">
        <v>22</v>
      </c>
      <c r="M258" s="1" t="s">
        <v>22</v>
      </c>
      <c r="N258" s="1" t="s">
        <v>632</v>
      </c>
      <c r="O258" s="2">
        <v>38291</v>
      </c>
      <c r="P258" s="2">
        <v>38296</v>
      </c>
      <c r="Q258" s="1" t="s">
        <v>23</v>
      </c>
    </row>
    <row r="259" spans="1:17" x14ac:dyDescent="0.25">
      <c r="A259" s="1" t="s">
        <v>571</v>
      </c>
      <c r="B259" s="1" t="s">
        <v>476</v>
      </c>
      <c r="C259" s="1" t="s">
        <v>632</v>
      </c>
      <c r="D259" s="1" t="s">
        <v>507</v>
      </c>
      <c r="E259" s="1" t="s">
        <v>381</v>
      </c>
      <c r="F259" s="1" t="s">
        <v>19</v>
      </c>
      <c r="G259" s="1" t="s">
        <v>191</v>
      </c>
      <c r="H259" s="1" t="s">
        <v>21</v>
      </c>
      <c r="I259" s="1" t="s">
        <v>22</v>
      </c>
      <c r="J259" s="3">
        <v>101</v>
      </c>
      <c r="K259" s="1" t="s">
        <v>601</v>
      </c>
      <c r="L259" s="1" t="s">
        <v>22</v>
      </c>
      <c r="M259" s="1" t="s">
        <v>22</v>
      </c>
      <c r="N259" s="1" t="s">
        <v>632</v>
      </c>
      <c r="O259" s="2">
        <v>38291</v>
      </c>
      <c r="P259" s="2">
        <v>38296</v>
      </c>
      <c r="Q259" s="1" t="s">
        <v>23</v>
      </c>
    </row>
    <row r="260" spans="1:17" x14ac:dyDescent="0.25">
      <c r="A260" s="1" t="s">
        <v>571</v>
      </c>
      <c r="B260" s="1" t="s">
        <v>476</v>
      </c>
      <c r="C260" s="1" t="s">
        <v>632</v>
      </c>
      <c r="D260" s="1" t="s">
        <v>489</v>
      </c>
      <c r="E260" s="1" t="s">
        <v>381</v>
      </c>
      <c r="F260" s="1" t="s">
        <v>19</v>
      </c>
      <c r="G260" s="1" t="s">
        <v>234</v>
      </c>
      <c r="H260" s="1" t="s">
        <v>48</v>
      </c>
      <c r="I260" s="1" t="s">
        <v>22</v>
      </c>
      <c r="J260" s="3">
        <v>-2338</v>
      </c>
      <c r="K260" s="1" t="s">
        <v>589</v>
      </c>
      <c r="L260" s="1" t="s">
        <v>22</v>
      </c>
      <c r="M260" s="1" t="s">
        <v>22</v>
      </c>
      <c r="N260" s="1" t="s">
        <v>632</v>
      </c>
      <c r="O260" s="2">
        <v>38291</v>
      </c>
      <c r="P260" s="2">
        <v>38296</v>
      </c>
      <c r="Q260" s="1" t="s">
        <v>23</v>
      </c>
    </row>
    <row r="261" spans="1:17" x14ac:dyDescent="0.25">
      <c r="A261" s="1" t="s">
        <v>571</v>
      </c>
      <c r="B261" s="1" t="s">
        <v>476</v>
      </c>
      <c r="C261" s="1" t="s">
        <v>632</v>
      </c>
      <c r="D261" s="1" t="s">
        <v>503</v>
      </c>
      <c r="E261" s="1" t="s">
        <v>381</v>
      </c>
      <c r="F261" s="1" t="s">
        <v>19</v>
      </c>
      <c r="G261" s="1" t="s">
        <v>43</v>
      </c>
      <c r="H261" s="1" t="s">
        <v>34</v>
      </c>
      <c r="I261" s="1" t="s">
        <v>22</v>
      </c>
      <c r="J261" s="3">
        <v>833</v>
      </c>
      <c r="K261" s="1" t="s">
        <v>598</v>
      </c>
      <c r="L261" s="1" t="s">
        <v>22</v>
      </c>
      <c r="M261" s="1" t="s">
        <v>22</v>
      </c>
      <c r="N261" s="1" t="s">
        <v>632</v>
      </c>
      <c r="O261" s="2">
        <v>38291</v>
      </c>
      <c r="P261" s="2">
        <v>38296</v>
      </c>
      <c r="Q261" s="1" t="s">
        <v>23</v>
      </c>
    </row>
    <row r="262" spans="1:17" x14ac:dyDescent="0.25">
      <c r="A262" s="1" t="s">
        <v>571</v>
      </c>
      <c r="B262" s="1" t="s">
        <v>476</v>
      </c>
      <c r="C262" s="1" t="s">
        <v>632</v>
      </c>
      <c r="D262" s="1" t="s">
        <v>503</v>
      </c>
      <c r="E262" s="1" t="s">
        <v>381</v>
      </c>
      <c r="F262" s="1" t="s">
        <v>19</v>
      </c>
      <c r="G262" s="1" t="s">
        <v>43</v>
      </c>
      <c r="H262" s="1" t="s">
        <v>34</v>
      </c>
      <c r="I262" s="1" t="s">
        <v>22</v>
      </c>
      <c r="J262" s="3">
        <v>-1245</v>
      </c>
      <c r="K262" s="1" t="s">
        <v>580</v>
      </c>
      <c r="L262" s="1" t="s">
        <v>22</v>
      </c>
      <c r="M262" s="1" t="s">
        <v>22</v>
      </c>
      <c r="N262" s="1" t="s">
        <v>632</v>
      </c>
      <c r="O262" s="2">
        <v>38291</v>
      </c>
      <c r="P262" s="2">
        <v>38296</v>
      </c>
      <c r="Q262" s="1" t="s">
        <v>23</v>
      </c>
    </row>
    <row r="263" spans="1:17" x14ac:dyDescent="0.25">
      <c r="A263" s="1" t="s">
        <v>571</v>
      </c>
      <c r="B263" s="1" t="s">
        <v>476</v>
      </c>
      <c r="C263" s="1" t="s">
        <v>634</v>
      </c>
      <c r="D263" s="1" t="s">
        <v>511</v>
      </c>
      <c r="E263" s="1" t="s">
        <v>381</v>
      </c>
      <c r="F263" s="1" t="s">
        <v>19</v>
      </c>
      <c r="G263" s="1" t="s">
        <v>203</v>
      </c>
      <c r="H263" s="1" t="s">
        <v>21</v>
      </c>
      <c r="I263" s="1" t="s">
        <v>22</v>
      </c>
      <c r="J263" s="3">
        <v>2138</v>
      </c>
      <c r="K263" s="1" t="s">
        <v>573</v>
      </c>
      <c r="L263" s="1" t="s">
        <v>22</v>
      </c>
      <c r="M263" s="1" t="s">
        <v>22</v>
      </c>
      <c r="N263" s="1" t="s">
        <v>634</v>
      </c>
      <c r="O263" s="2">
        <v>38321</v>
      </c>
      <c r="P263" s="2">
        <v>38329</v>
      </c>
      <c r="Q263" s="1" t="s">
        <v>23</v>
      </c>
    </row>
    <row r="264" spans="1:17" x14ac:dyDescent="0.25">
      <c r="A264" s="1" t="s">
        <v>571</v>
      </c>
      <c r="B264" s="1" t="s">
        <v>476</v>
      </c>
      <c r="C264" s="1" t="s">
        <v>634</v>
      </c>
      <c r="D264" s="1" t="s">
        <v>500</v>
      </c>
      <c r="E264" s="1" t="s">
        <v>381</v>
      </c>
      <c r="F264" s="1" t="s">
        <v>19</v>
      </c>
      <c r="G264" s="1" t="s">
        <v>501</v>
      </c>
      <c r="H264" s="1" t="s">
        <v>48</v>
      </c>
      <c r="I264" s="1" t="s">
        <v>22</v>
      </c>
      <c r="J264" s="3">
        <v>-427</v>
      </c>
      <c r="K264" s="1" t="s">
        <v>579</v>
      </c>
      <c r="L264" s="1" t="s">
        <v>22</v>
      </c>
      <c r="M264" s="1" t="s">
        <v>22</v>
      </c>
      <c r="N264" s="1" t="s">
        <v>634</v>
      </c>
      <c r="O264" s="2">
        <v>38321</v>
      </c>
      <c r="P264" s="2">
        <v>38329</v>
      </c>
      <c r="Q264" s="1" t="s">
        <v>23</v>
      </c>
    </row>
    <row r="265" spans="1:17" x14ac:dyDescent="0.25">
      <c r="A265" s="1" t="s">
        <v>571</v>
      </c>
      <c r="B265" s="1" t="s">
        <v>476</v>
      </c>
      <c r="C265" s="1" t="s">
        <v>634</v>
      </c>
      <c r="D265" s="1" t="s">
        <v>489</v>
      </c>
      <c r="E265" s="1" t="s">
        <v>381</v>
      </c>
      <c r="F265" s="1" t="s">
        <v>19</v>
      </c>
      <c r="G265" s="1" t="s">
        <v>234</v>
      </c>
      <c r="H265" s="1" t="s">
        <v>48</v>
      </c>
      <c r="I265" s="1" t="s">
        <v>22</v>
      </c>
      <c r="J265" s="3">
        <v>-2338</v>
      </c>
      <c r="K265" s="1" t="s">
        <v>589</v>
      </c>
      <c r="L265" s="1" t="s">
        <v>22</v>
      </c>
      <c r="M265" s="1" t="s">
        <v>22</v>
      </c>
      <c r="N265" s="1" t="s">
        <v>634</v>
      </c>
      <c r="O265" s="2">
        <v>38321</v>
      </c>
      <c r="P265" s="2">
        <v>38329</v>
      </c>
      <c r="Q265" s="1" t="s">
        <v>23</v>
      </c>
    </row>
    <row r="266" spans="1:17" x14ac:dyDescent="0.25">
      <c r="A266" s="1" t="s">
        <v>571</v>
      </c>
      <c r="B266" s="1" t="s">
        <v>476</v>
      </c>
      <c r="C266" s="1" t="s">
        <v>634</v>
      </c>
      <c r="D266" s="1" t="s">
        <v>528</v>
      </c>
      <c r="E266" s="1" t="s">
        <v>381</v>
      </c>
      <c r="F266" s="1" t="s">
        <v>19</v>
      </c>
      <c r="G266" s="1" t="s">
        <v>47</v>
      </c>
      <c r="H266" s="1" t="s">
        <v>21</v>
      </c>
      <c r="I266" s="1" t="s">
        <v>22</v>
      </c>
      <c r="J266" s="3">
        <v>3206</v>
      </c>
      <c r="K266" s="1" t="s">
        <v>575</v>
      </c>
      <c r="L266" s="1" t="s">
        <v>22</v>
      </c>
      <c r="M266" s="1" t="s">
        <v>22</v>
      </c>
      <c r="N266" s="1" t="s">
        <v>634</v>
      </c>
      <c r="O266" s="2">
        <v>38321</v>
      </c>
      <c r="P266" s="2">
        <v>38329</v>
      </c>
      <c r="Q266" s="1" t="s">
        <v>23</v>
      </c>
    </row>
    <row r="267" spans="1:17" x14ac:dyDescent="0.25">
      <c r="A267" s="1" t="s">
        <v>571</v>
      </c>
      <c r="B267" s="1" t="s">
        <v>476</v>
      </c>
      <c r="C267" s="1" t="s">
        <v>634</v>
      </c>
      <c r="D267" s="1" t="s">
        <v>503</v>
      </c>
      <c r="E267" s="1" t="s">
        <v>381</v>
      </c>
      <c r="F267" s="1" t="s">
        <v>19</v>
      </c>
      <c r="G267" s="1" t="s">
        <v>43</v>
      </c>
      <c r="H267" s="1" t="s">
        <v>34</v>
      </c>
      <c r="I267" s="1" t="s">
        <v>22</v>
      </c>
      <c r="J267" s="3">
        <v>-2672</v>
      </c>
      <c r="K267" s="1" t="s">
        <v>596</v>
      </c>
      <c r="L267" s="1" t="s">
        <v>22</v>
      </c>
      <c r="M267" s="1" t="s">
        <v>22</v>
      </c>
      <c r="N267" s="1" t="s">
        <v>634</v>
      </c>
      <c r="O267" s="2">
        <v>38321</v>
      </c>
      <c r="P267" s="2">
        <v>38329</v>
      </c>
      <c r="Q267" s="1" t="s">
        <v>23</v>
      </c>
    </row>
    <row r="268" spans="1:17" x14ac:dyDescent="0.25">
      <c r="A268" s="1" t="s">
        <v>571</v>
      </c>
      <c r="B268" s="1" t="s">
        <v>476</v>
      </c>
      <c r="C268" s="1" t="s">
        <v>634</v>
      </c>
      <c r="D268" s="1" t="s">
        <v>503</v>
      </c>
      <c r="E268" s="1" t="s">
        <v>381</v>
      </c>
      <c r="F268" s="1" t="s">
        <v>19</v>
      </c>
      <c r="G268" s="1" t="s">
        <v>43</v>
      </c>
      <c r="H268" s="1" t="s">
        <v>34</v>
      </c>
      <c r="I268" s="1" t="s">
        <v>22</v>
      </c>
      <c r="J268" s="3">
        <v>833</v>
      </c>
      <c r="K268" s="1" t="s">
        <v>598</v>
      </c>
      <c r="L268" s="1" t="s">
        <v>22</v>
      </c>
      <c r="M268" s="1" t="s">
        <v>22</v>
      </c>
      <c r="N268" s="1" t="s">
        <v>634</v>
      </c>
      <c r="O268" s="2">
        <v>38321</v>
      </c>
      <c r="P268" s="2">
        <v>38329</v>
      </c>
      <c r="Q268" s="1" t="s">
        <v>23</v>
      </c>
    </row>
    <row r="269" spans="1:17" x14ac:dyDescent="0.25">
      <c r="A269" s="1" t="s">
        <v>571</v>
      </c>
      <c r="B269" s="1" t="s">
        <v>476</v>
      </c>
      <c r="C269" s="1" t="s">
        <v>634</v>
      </c>
      <c r="D269" s="1" t="s">
        <v>503</v>
      </c>
      <c r="E269" s="1" t="s">
        <v>381</v>
      </c>
      <c r="F269" s="1" t="s">
        <v>19</v>
      </c>
      <c r="G269" s="1" t="s">
        <v>43</v>
      </c>
      <c r="H269" s="1" t="s">
        <v>34</v>
      </c>
      <c r="I269" s="1" t="s">
        <v>22</v>
      </c>
      <c r="J269" s="3">
        <v>-1245</v>
      </c>
      <c r="K269" s="1" t="s">
        <v>580</v>
      </c>
      <c r="L269" s="1" t="s">
        <v>22</v>
      </c>
      <c r="M269" s="1" t="s">
        <v>22</v>
      </c>
      <c r="N269" s="1" t="s">
        <v>634</v>
      </c>
      <c r="O269" s="2">
        <v>38321</v>
      </c>
      <c r="P269" s="2">
        <v>38329</v>
      </c>
      <c r="Q269" s="1" t="s">
        <v>23</v>
      </c>
    </row>
    <row r="270" spans="1:17" x14ac:dyDescent="0.25">
      <c r="A270" s="1" t="s">
        <v>571</v>
      </c>
      <c r="B270" s="1" t="s">
        <v>476</v>
      </c>
      <c r="C270" s="1" t="s">
        <v>634</v>
      </c>
      <c r="D270" s="1" t="s">
        <v>503</v>
      </c>
      <c r="E270" s="1" t="s">
        <v>381</v>
      </c>
      <c r="F270" s="1" t="s">
        <v>19</v>
      </c>
      <c r="G270" s="1" t="s">
        <v>43</v>
      </c>
      <c r="H270" s="1" t="s">
        <v>34</v>
      </c>
      <c r="I270" s="1" t="s">
        <v>22</v>
      </c>
      <c r="J270" s="3">
        <v>-36054</v>
      </c>
      <c r="K270" s="1" t="s">
        <v>597</v>
      </c>
      <c r="L270" s="1" t="s">
        <v>22</v>
      </c>
      <c r="M270" s="1" t="s">
        <v>22</v>
      </c>
      <c r="N270" s="1" t="s">
        <v>634</v>
      </c>
      <c r="O270" s="2">
        <v>38321</v>
      </c>
      <c r="P270" s="2">
        <v>38329</v>
      </c>
      <c r="Q270" s="1" t="s">
        <v>23</v>
      </c>
    </row>
    <row r="271" spans="1:17" x14ac:dyDescent="0.25">
      <c r="A271" s="1" t="s">
        <v>571</v>
      </c>
      <c r="B271" s="1" t="s">
        <v>476</v>
      </c>
      <c r="C271" s="1" t="s">
        <v>634</v>
      </c>
      <c r="D271" s="1" t="s">
        <v>485</v>
      </c>
      <c r="E271" s="1" t="s">
        <v>381</v>
      </c>
      <c r="F271" s="1" t="s">
        <v>19</v>
      </c>
      <c r="G271" s="1" t="s">
        <v>59</v>
      </c>
      <c r="H271" s="1" t="s">
        <v>48</v>
      </c>
      <c r="I271" s="1" t="s">
        <v>22</v>
      </c>
      <c r="J271" s="3">
        <v>7212</v>
      </c>
      <c r="K271" s="1" t="s">
        <v>607</v>
      </c>
      <c r="L271" s="1" t="s">
        <v>22</v>
      </c>
      <c r="M271" s="1" t="s">
        <v>22</v>
      </c>
      <c r="N271" s="1" t="s">
        <v>634</v>
      </c>
      <c r="O271" s="2">
        <v>38321</v>
      </c>
      <c r="P271" s="2">
        <v>38329</v>
      </c>
      <c r="Q271" s="1" t="s">
        <v>23</v>
      </c>
    </row>
    <row r="272" spans="1:17" x14ac:dyDescent="0.25">
      <c r="A272" s="1" t="s">
        <v>571</v>
      </c>
      <c r="B272" s="1" t="s">
        <v>476</v>
      </c>
      <c r="C272" s="1" t="s">
        <v>634</v>
      </c>
      <c r="D272" s="1" t="s">
        <v>520</v>
      </c>
      <c r="E272" s="1" t="s">
        <v>381</v>
      </c>
      <c r="F272" s="1" t="s">
        <v>19</v>
      </c>
      <c r="G272" s="1" t="s">
        <v>521</v>
      </c>
      <c r="H272" s="1" t="s">
        <v>21</v>
      </c>
      <c r="I272" s="1" t="s">
        <v>22</v>
      </c>
      <c r="J272" s="3">
        <v>-15078</v>
      </c>
      <c r="K272" s="1" t="s">
        <v>594</v>
      </c>
      <c r="L272" s="1" t="s">
        <v>22</v>
      </c>
      <c r="M272" s="1" t="s">
        <v>22</v>
      </c>
      <c r="N272" s="1" t="s">
        <v>634</v>
      </c>
      <c r="O272" s="2">
        <v>38321</v>
      </c>
      <c r="P272" s="2">
        <v>38329</v>
      </c>
      <c r="Q272" s="1" t="s">
        <v>23</v>
      </c>
    </row>
    <row r="273" spans="1:17" x14ac:dyDescent="0.25">
      <c r="A273" s="1" t="s">
        <v>560</v>
      </c>
      <c r="B273" s="1" t="s">
        <v>476</v>
      </c>
      <c r="C273" s="1" t="s">
        <v>635</v>
      </c>
      <c r="D273" s="1" t="s">
        <v>505</v>
      </c>
      <c r="E273" s="1" t="s">
        <v>381</v>
      </c>
      <c r="F273" s="1" t="s">
        <v>19</v>
      </c>
      <c r="G273" s="1" t="s">
        <v>165</v>
      </c>
      <c r="H273" s="1" t="s">
        <v>166</v>
      </c>
      <c r="I273" s="1" t="s">
        <v>22</v>
      </c>
      <c r="J273" s="3">
        <v>1627</v>
      </c>
      <c r="K273" s="1" t="s">
        <v>456</v>
      </c>
      <c r="L273" s="1" t="s">
        <v>22</v>
      </c>
      <c r="M273" s="1" t="s">
        <v>22</v>
      </c>
      <c r="N273" s="1" t="s">
        <v>562</v>
      </c>
      <c r="O273" s="2">
        <v>38321</v>
      </c>
      <c r="P273" s="2">
        <v>38322</v>
      </c>
      <c r="Q273" s="1" t="s">
        <v>23</v>
      </c>
    </row>
    <row r="274" spans="1:17" x14ac:dyDescent="0.25">
      <c r="A274" s="1" t="s">
        <v>571</v>
      </c>
      <c r="B274" s="1" t="s">
        <v>476</v>
      </c>
      <c r="C274" s="1" t="s">
        <v>634</v>
      </c>
      <c r="D274" s="1" t="s">
        <v>483</v>
      </c>
      <c r="E274" s="1" t="s">
        <v>381</v>
      </c>
      <c r="F274" s="1" t="s">
        <v>19</v>
      </c>
      <c r="G274" s="1" t="s">
        <v>357</v>
      </c>
      <c r="H274" s="1" t="s">
        <v>48</v>
      </c>
      <c r="I274" s="1" t="s">
        <v>22</v>
      </c>
      <c r="J274" s="3">
        <v>5557</v>
      </c>
      <c r="K274" s="1" t="s">
        <v>592</v>
      </c>
      <c r="L274" s="1" t="s">
        <v>22</v>
      </c>
      <c r="M274" s="1" t="s">
        <v>22</v>
      </c>
      <c r="N274" s="1" t="s">
        <v>634</v>
      </c>
      <c r="O274" s="2">
        <v>38321</v>
      </c>
      <c r="P274" s="2">
        <v>38329</v>
      </c>
      <c r="Q274" s="1" t="s">
        <v>23</v>
      </c>
    </row>
    <row r="275" spans="1:17" x14ac:dyDescent="0.25">
      <c r="A275" s="1" t="s">
        <v>571</v>
      </c>
      <c r="B275" s="1" t="s">
        <v>476</v>
      </c>
      <c r="C275" s="1" t="s">
        <v>634</v>
      </c>
      <c r="D275" s="1" t="s">
        <v>491</v>
      </c>
      <c r="E275" s="1" t="s">
        <v>381</v>
      </c>
      <c r="F275" s="1" t="s">
        <v>19</v>
      </c>
      <c r="G275" s="1" t="s">
        <v>492</v>
      </c>
      <c r="H275" s="1" t="s">
        <v>21</v>
      </c>
      <c r="I275" s="1" t="s">
        <v>22</v>
      </c>
      <c r="J275" s="3">
        <v>-155</v>
      </c>
      <c r="K275" s="1" t="s">
        <v>576</v>
      </c>
      <c r="L275" s="1" t="s">
        <v>22</v>
      </c>
      <c r="M275" s="1" t="s">
        <v>22</v>
      </c>
      <c r="N275" s="1" t="s">
        <v>634</v>
      </c>
      <c r="O275" s="2">
        <v>38321</v>
      </c>
      <c r="P275" s="2">
        <v>38329</v>
      </c>
      <c r="Q275" s="1" t="s">
        <v>23</v>
      </c>
    </row>
    <row r="276" spans="1:17" x14ac:dyDescent="0.25">
      <c r="A276" s="1" t="s">
        <v>571</v>
      </c>
      <c r="B276" s="1" t="s">
        <v>476</v>
      </c>
      <c r="C276" s="1" t="s">
        <v>634</v>
      </c>
      <c r="D276" s="1" t="s">
        <v>494</v>
      </c>
      <c r="E276" s="1" t="s">
        <v>381</v>
      </c>
      <c r="F276" s="1" t="s">
        <v>19</v>
      </c>
      <c r="G276" s="1" t="s">
        <v>63</v>
      </c>
      <c r="H276" s="1" t="s">
        <v>48</v>
      </c>
      <c r="I276" s="1" t="s">
        <v>22</v>
      </c>
      <c r="J276" s="3">
        <v>-359</v>
      </c>
      <c r="K276" s="1" t="s">
        <v>602</v>
      </c>
      <c r="L276" s="1" t="s">
        <v>22</v>
      </c>
      <c r="M276" s="1" t="s">
        <v>22</v>
      </c>
      <c r="N276" s="1" t="s">
        <v>634</v>
      </c>
      <c r="O276" s="2">
        <v>38321</v>
      </c>
      <c r="P276" s="2">
        <v>38329</v>
      </c>
      <c r="Q276" s="1" t="s">
        <v>23</v>
      </c>
    </row>
    <row r="277" spans="1:17" x14ac:dyDescent="0.25">
      <c r="A277" s="1" t="s">
        <v>571</v>
      </c>
      <c r="B277" s="1" t="s">
        <v>476</v>
      </c>
      <c r="C277" s="1" t="s">
        <v>634</v>
      </c>
      <c r="D277" s="1" t="s">
        <v>507</v>
      </c>
      <c r="E277" s="1" t="s">
        <v>381</v>
      </c>
      <c r="F277" s="1" t="s">
        <v>19</v>
      </c>
      <c r="G277" s="1" t="s">
        <v>191</v>
      </c>
      <c r="H277" s="1" t="s">
        <v>21</v>
      </c>
      <c r="I277" s="1" t="s">
        <v>22</v>
      </c>
      <c r="J277" s="3">
        <v>101</v>
      </c>
      <c r="K277" s="1" t="s">
        <v>601</v>
      </c>
      <c r="L277" s="1" t="s">
        <v>22</v>
      </c>
      <c r="M277" s="1" t="s">
        <v>22</v>
      </c>
      <c r="N277" s="1" t="s">
        <v>634</v>
      </c>
      <c r="O277" s="2">
        <v>38321</v>
      </c>
      <c r="P277" s="2">
        <v>38329</v>
      </c>
      <c r="Q277" s="1" t="s">
        <v>23</v>
      </c>
    </row>
    <row r="278" spans="1:17" x14ac:dyDescent="0.25">
      <c r="A278" s="1" t="s">
        <v>571</v>
      </c>
      <c r="B278" s="1" t="s">
        <v>476</v>
      </c>
      <c r="C278" s="1" t="s">
        <v>634</v>
      </c>
      <c r="D278" s="1" t="s">
        <v>496</v>
      </c>
      <c r="E278" s="1" t="s">
        <v>381</v>
      </c>
      <c r="F278" s="1" t="s">
        <v>19</v>
      </c>
      <c r="G278" s="1" t="s">
        <v>79</v>
      </c>
      <c r="H278" s="1" t="s">
        <v>21</v>
      </c>
      <c r="I278" s="1" t="s">
        <v>22</v>
      </c>
      <c r="J278" s="3">
        <v>-1762</v>
      </c>
      <c r="K278" s="1" t="s">
        <v>599</v>
      </c>
      <c r="L278" s="1" t="s">
        <v>22</v>
      </c>
      <c r="M278" s="1" t="s">
        <v>22</v>
      </c>
      <c r="N278" s="1" t="s">
        <v>634</v>
      </c>
      <c r="O278" s="2">
        <v>38321</v>
      </c>
      <c r="P278" s="2">
        <v>38329</v>
      </c>
      <c r="Q278" s="1" t="s">
        <v>23</v>
      </c>
    </row>
    <row r="279" spans="1:17" x14ac:dyDescent="0.25">
      <c r="A279" s="1" t="s">
        <v>571</v>
      </c>
      <c r="B279" s="1" t="s">
        <v>476</v>
      </c>
      <c r="C279" s="1" t="s">
        <v>634</v>
      </c>
      <c r="D279" s="1" t="s">
        <v>503</v>
      </c>
      <c r="E279" s="1" t="s">
        <v>381</v>
      </c>
      <c r="F279" s="1" t="s">
        <v>19</v>
      </c>
      <c r="G279" s="1" t="s">
        <v>43</v>
      </c>
      <c r="H279" s="1" t="s">
        <v>34</v>
      </c>
      <c r="I279" s="1" t="s">
        <v>22</v>
      </c>
      <c r="J279" s="3">
        <v>-444</v>
      </c>
      <c r="K279" s="1" t="s">
        <v>608</v>
      </c>
      <c r="L279" s="1" t="s">
        <v>22</v>
      </c>
      <c r="M279" s="1" t="s">
        <v>22</v>
      </c>
      <c r="N279" s="1" t="s">
        <v>634</v>
      </c>
      <c r="O279" s="2">
        <v>38321</v>
      </c>
      <c r="P279" s="2">
        <v>38329</v>
      </c>
      <c r="Q279" s="1" t="s">
        <v>23</v>
      </c>
    </row>
    <row r="280" spans="1:17" x14ac:dyDescent="0.25">
      <c r="A280" s="1" t="s">
        <v>571</v>
      </c>
      <c r="B280" s="1" t="s">
        <v>476</v>
      </c>
      <c r="C280" s="1" t="s">
        <v>636</v>
      </c>
      <c r="D280" s="1" t="s">
        <v>507</v>
      </c>
      <c r="E280" s="1" t="s">
        <v>381</v>
      </c>
      <c r="F280" s="1" t="s">
        <v>19</v>
      </c>
      <c r="G280" s="1" t="s">
        <v>191</v>
      </c>
      <c r="H280" s="1" t="s">
        <v>21</v>
      </c>
      <c r="I280" s="1" t="s">
        <v>22</v>
      </c>
      <c r="J280" s="3">
        <v>101</v>
      </c>
      <c r="K280" s="1" t="s">
        <v>601</v>
      </c>
      <c r="L280" s="1" t="s">
        <v>22</v>
      </c>
      <c r="M280" s="1" t="s">
        <v>22</v>
      </c>
      <c r="N280" s="1" t="s">
        <v>636</v>
      </c>
      <c r="O280" s="2">
        <v>38352</v>
      </c>
      <c r="P280" s="2">
        <v>38364</v>
      </c>
      <c r="Q280" s="1" t="s">
        <v>23</v>
      </c>
    </row>
    <row r="281" spans="1:17" x14ac:dyDescent="0.25">
      <c r="A281" s="1" t="s">
        <v>571</v>
      </c>
      <c r="B281" s="1" t="s">
        <v>476</v>
      </c>
      <c r="C281" s="1" t="s">
        <v>637</v>
      </c>
      <c r="D281" s="1" t="s">
        <v>528</v>
      </c>
      <c r="E281" s="1" t="s">
        <v>381</v>
      </c>
      <c r="F281" s="1" t="s">
        <v>19</v>
      </c>
      <c r="G281" s="1" t="s">
        <v>47</v>
      </c>
      <c r="H281" s="1" t="s">
        <v>21</v>
      </c>
      <c r="I281" s="1" t="s">
        <v>22</v>
      </c>
      <c r="J281" s="3">
        <v>-2110</v>
      </c>
      <c r="K281" s="1" t="s">
        <v>575</v>
      </c>
      <c r="L281" s="1" t="s">
        <v>22</v>
      </c>
      <c r="M281" s="1" t="s">
        <v>22</v>
      </c>
      <c r="N281" s="1" t="s">
        <v>637</v>
      </c>
      <c r="O281" s="2">
        <v>38352</v>
      </c>
      <c r="P281" s="2">
        <v>38376</v>
      </c>
      <c r="Q281" s="1" t="s">
        <v>23</v>
      </c>
    </row>
    <row r="282" spans="1:17" x14ac:dyDescent="0.25">
      <c r="A282" s="1" t="s">
        <v>571</v>
      </c>
      <c r="B282" s="1" t="s">
        <v>476</v>
      </c>
      <c r="C282" s="1" t="s">
        <v>636</v>
      </c>
      <c r="D282" s="1" t="s">
        <v>503</v>
      </c>
      <c r="E282" s="1" t="s">
        <v>381</v>
      </c>
      <c r="F282" s="1" t="s">
        <v>19</v>
      </c>
      <c r="G282" s="1" t="s">
        <v>43</v>
      </c>
      <c r="H282" s="1" t="s">
        <v>34</v>
      </c>
      <c r="I282" s="1" t="s">
        <v>22</v>
      </c>
      <c r="J282" s="3">
        <v>-1245</v>
      </c>
      <c r="K282" s="1" t="s">
        <v>580</v>
      </c>
      <c r="L282" s="1" t="s">
        <v>22</v>
      </c>
      <c r="M282" s="1" t="s">
        <v>22</v>
      </c>
      <c r="N282" s="1" t="s">
        <v>636</v>
      </c>
      <c r="O282" s="2">
        <v>38352</v>
      </c>
      <c r="P282" s="2">
        <v>38364</v>
      </c>
      <c r="Q282" s="1" t="s">
        <v>23</v>
      </c>
    </row>
    <row r="283" spans="1:17" x14ac:dyDescent="0.25">
      <c r="A283" s="1" t="s">
        <v>571</v>
      </c>
      <c r="B283" s="1" t="s">
        <v>476</v>
      </c>
      <c r="C283" s="1" t="s">
        <v>637</v>
      </c>
      <c r="D283" s="1" t="s">
        <v>500</v>
      </c>
      <c r="E283" s="1" t="s">
        <v>381</v>
      </c>
      <c r="F283" s="1" t="s">
        <v>19</v>
      </c>
      <c r="G283" s="1" t="s">
        <v>501</v>
      </c>
      <c r="H283" s="1" t="s">
        <v>48</v>
      </c>
      <c r="I283" s="1" t="s">
        <v>22</v>
      </c>
      <c r="J283" s="3">
        <v>12334</v>
      </c>
      <c r="K283" s="1" t="s">
        <v>579</v>
      </c>
      <c r="L283" s="1" t="s">
        <v>22</v>
      </c>
      <c r="M283" s="1" t="s">
        <v>22</v>
      </c>
      <c r="N283" s="1" t="s">
        <v>637</v>
      </c>
      <c r="O283" s="2">
        <v>38352</v>
      </c>
      <c r="P283" s="2">
        <v>38376</v>
      </c>
      <c r="Q283" s="1" t="s">
        <v>23</v>
      </c>
    </row>
    <row r="284" spans="1:17" x14ac:dyDescent="0.25">
      <c r="A284" s="1" t="s">
        <v>571</v>
      </c>
      <c r="B284" s="1" t="s">
        <v>476</v>
      </c>
      <c r="C284" s="1" t="s">
        <v>638</v>
      </c>
      <c r="D284" s="1" t="s">
        <v>489</v>
      </c>
      <c r="E284" s="1" t="s">
        <v>381</v>
      </c>
      <c r="F284" s="1" t="s">
        <v>19</v>
      </c>
      <c r="G284" s="1" t="s">
        <v>234</v>
      </c>
      <c r="H284" s="1" t="s">
        <v>48</v>
      </c>
      <c r="I284" s="1" t="s">
        <v>22</v>
      </c>
      <c r="J284" s="3">
        <v>-5543</v>
      </c>
      <c r="K284" s="1" t="s">
        <v>639</v>
      </c>
      <c r="L284" s="1" t="s">
        <v>22</v>
      </c>
      <c r="M284" s="1" t="s">
        <v>22</v>
      </c>
      <c r="N284" s="1" t="s">
        <v>638</v>
      </c>
      <c r="O284" s="2">
        <v>38352</v>
      </c>
      <c r="P284" s="2">
        <v>38380</v>
      </c>
      <c r="Q284" s="1" t="s">
        <v>23</v>
      </c>
    </row>
    <row r="285" spans="1:17" x14ac:dyDescent="0.25">
      <c r="A285" s="1" t="s">
        <v>571</v>
      </c>
      <c r="B285" s="1" t="s">
        <v>476</v>
      </c>
      <c r="C285" s="1" t="s">
        <v>637</v>
      </c>
      <c r="D285" s="1" t="s">
        <v>505</v>
      </c>
      <c r="E285" s="1" t="s">
        <v>381</v>
      </c>
      <c r="F285" s="1" t="s">
        <v>19</v>
      </c>
      <c r="G285" s="1" t="s">
        <v>165</v>
      </c>
      <c r="H285" s="1" t="s">
        <v>166</v>
      </c>
      <c r="I285" s="1" t="s">
        <v>22</v>
      </c>
      <c r="J285" s="3">
        <v>19524</v>
      </c>
      <c r="K285" s="1" t="s">
        <v>460</v>
      </c>
      <c r="L285" s="1" t="s">
        <v>22</v>
      </c>
      <c r="M285" s="1" t="s">
        <v>22</v>
      </c>
      <c r="N285" s="1" t="s">
        <v>637</v>
      </c>
      <c r="O285" s="2">
        <v>38352</v>
      </c>
      <c r="P285" s="2">
        <v>38376</v>
      </c>
      <c r="Q285" s="1" t="s">
        <v>23</v>
      </c>
    </row>
    <row r="286" spans="1:17" x14ac:dyDescent="0.25">
      <c r="A286" s="1" t="s">
        <v>571</v>
      </c>
      <c r="B286" s="1" t="s">
        <v>476</v>
      </c>
      <c r="C286" s="1" t="s">
        <v>637</v>
      </c>
      <c r="D286" s="1" t="s">
        <v>511</v>
      </c>
      <c r="E286" s="1" t="s">
        <v>381</v>
      </c>
      <c r="F286" s="1" t="s">
        <v>19</v>
      </c>
      <c r="G286" s="1" t="s">
        <v>203</v>
      </c>
      <c r="H286" s="1" t="s">
        <v>21</v>
      </c>
      <c r="I286" s="1" t="s">
        <v>22</v>
      </c>
      <c r="J286" s="3">
        <v>27629</v>
      </c>
      <c r="K286" s="1" t="s">
        <v>573</v>
      </c>
      <c r="L286" s="1" t="s">
        <v>22</v>
      </c>
      <c r="M286" s="1" t="s">
        <v>22</v>
      </c>
      <c r="N286" s="1" t="s">
        <v>637</v>
      </c>
      <c r="O286" s="2">
        <v>38352</v>
      </c>
      <c r="P286" s="2">
        <v>38376</v>
      </c>
      <c r="Q286" s="1" t="s">
        <v>23</v>
      </c>
    </row>
    <row r="287" spans="1:17" x14ac:dyDescent="0.25">
      <c r="A287" s="1" t="s">
        <v>571</v>
      </c>
      <c r="B287" s="1" t="s">
        <v>476</v>
      </c>
      <c r="C287" s="1" t="s">
        <v>637</v>
      </c>
      <c r="D287" s="1" t="s">
        <v>491</v>
      </c>
      <c r="E287" s="1" t="s">
        <v>381</v>
      </c>
      <c r="F287" s="1" t="s">
        <v>19</v>
      </c>
      <c r="G287" s="1" t="s">
        <v>492</v>
      </c>
      <c r="H287" s="1" t="s">
        <v>21</v>
      </c>
      <c r="I287" s="1" t="s">
        <v>22</v>
      </c>
      <c r="J287" s="3">
        <v>-1859</v>
      </c>
      <c r="K287" s="1" t="s">
        <v>576</v>
      </c>
      <c r="L287" s="1" t="s">
        <v>22</v>
      </c>
      <c r="M287" s="1" t="s">
        <v>22</v>
      </c>
      <c r="N287" s="1" t="s">
        <v>637</v>
      </c>
      <c r="O287" s="2">
        <v>38352</v>
      </c>
      <c r="P287" s="2">
        <v>38376</v>
      </c>
      <c r="Q287" s="1" t="s">
        <v>23</v>
      </c>
    </row>
    <row r="288" spans="1:17" x14ac:dyDescent="0.25">
      <c r="A288" s="1" t="s">
        <v>571</v>
      </c>
      <c r="B288" s="1" t="s">
        <v>476</v>
      </c>
      <c r="C288" s="1" t="s">
        <v>640</v>
      </c>
      <c r="D288" s="1" t="s">
        <v>489</v>
      </c>
      <c r="E288" s="1" t="s">
        <v>381</v>
      </c>
      <c r="F288" s="1" t="s">
        <v>19</v>
      </c>
      <c r="G288" s="1" t="s">
        <v>234</v>
      </c>
      <c r="H288" s="1" t="s">
        <v>48</v>
      </c>
      <c r="I288" s="1" t="s">
        <v>22</v>
      </c>
      <c r="J288" s="3">
        <v>133559</v>
      </c>
      <c r="K288" s="1" t="s">
        <v>641</v>
      </c>
      <c r="L288" s="1" t="s">
        <v>22</v>
      </c>
      <c r="M288" s="1" t="s">
        <v>22</v>
      </c>
      <c r="N288" s="1" t="s">
        <v>640</v>
      </c>
      <c r="O288" s="2">
        <v>38352</v>
      </c>
      <c r="P288" s="2">
        <v>38394</v>
      </c>
      <c r="Q288" s="1" t="s">
        <v>23</v>
      </c>
    </row>
    <row r="289" spans="1:17" x14ac:dyDescent="0.25">
      <c r="A289" s="1" t="s">
        <v>571</v>
      </c>
      <c r="B289" s="1" t="s">
        <v>476</v>
      </c>
      <c r="C289" s="1" t="s">
        <v>642</v>
      </c>
      <c r="D289" s="1" t="s">
        <v>487</v>
      </c>
      <c r="E289" s="1" t="s">
        <v>381</v>
      </c>
      <c r="F289" s="1" t="s">
        <v>19</v>
      </c>
      <c r="G289" s="1" t="s">
        <v>214</v>
      </c>
      <c r="H289" s="1" t="s">
        <v>21</v>
      </c>
      <c r="I289" s="1" t="s">
        <v>22</v>
      </c>
      <c r="J289" s="3">
        <v>-35093</v>
      </c>
      <c r="K289" s="1" t="s">
        <v>643</v>
      </c>
      <c r="L289" s="1" t="s">
        <v>22</v>
      </c>
      <c r="M289" s="1" t="s">
        <v>22</v>
      </c>
      <c r="N289" s="1" t="s">
        <v>642</v>
      </c>
      <c r="O289" s="2">
        <v>38352</v>
      </c>
      <c r="P289" s="2">
        <v>38392</v>
      </c>
      <c r="Q289" s="1" t="s">
        <v>23</v>
      </c>
    </row>
    <row r="290" spans="1:17" x14ac:dyDescent="0.25">
      <c r="A290" s="1" t="s">
        <v>571</v>
      </c>
      <c r="B290" s="1" t="s">
        <v>476</v>
      </c>
      <c r="C290" s="1" t="s">
        <v>644</v>
      </c>
      <c r="D290" s="1" t="s">
        <v>528</v>
      </c>
      <c r="E290" s="1" t="s">
        <v>381</v>
      </c>
      <c r="F290" s="1" t="s">
        <v>19</v>
      </c>
      <c r="G290" s="1" t="s">
        <v>47</v>
      </c>
      <c r="H290" s="1" t="s">
        <v>21</v>
      </c>
      <c r="I290" s="1" t="s">
        <v>22</v>
      </c>
      <c r="J290" s="3">
        <v>-65880</v>
      </c>
      <c r="K290" s="1" t="s">
        <v>575</v>
      </c>
      <c r="L290" s="1" t="s">
        <v>22</v>
      </c>
      <c r="M290" s="1" t="s">
        <v>22</v>
      </c>
      <c r="N290" s="1" t="s">
        <v>644</v>
      </c>
      <c r="O290" s="2">
        <v>38352</v>
      </c>
      <c r="P290" s="2">
        <v>38386</v>
      </c>
      <c r="Q290" s="1" t="s">
        <v>23</v>
      </c>
    </row>
    <row r="291" spans="1:17" x14ac:dyDescent="0.25">
      <c r="A291" s="1" t="s">
        <v>571</v>
      </c>
      <c r="B291" s="1" t="s">
        <v>476</v>
      </c>
      <c r="C291" s="1" t="s">
        <v>642</v>
      </c>
      <c r="D291" s="1" t="s">
        <v>507</v>
      </c>
      <c r="E291" s="1" t="s">
        <v>381</v>
      </c>
      <c r="F291" s="1" t="s">
        <v>19</v>
      </c>
      <c r="G291" s="1" t="s">
        <v>191</v>
      </c>
      <c r="H291" s="1" t="s">
        <v>21</v>
      </c>
      <c r="I291" s="1" t="s">
        <v>22</v>
      </c>
      <c r="J291" s="3">
        <v>-32</v>
      </c>
      <c r="K291" s="1" t="s">
        <v>645</v>
      </c>
      <c r="L291" s="1" t="s">
        <v>22</v>
      </c>
      <c r="M291" s="1" t="s">
        <v>22</v>
      </c>
      <c r="N291" s="1" t="s">
        <v>642</v>
      </c>
      <c r="O291" s="2">
        <v>38352</v>
      </c>
      <c r="P291" s="2">
        <v>38392</v>
      </c>
      <c r="Q291" s="1" t="s">
        <v>23</v>
      </c>
    </row>
    <row r="292" spans="1:17" x14ac:dyDescent="0.25">
      <c r="A292" s="1" t="s">
        <v>571</v>
      </c>
      <c r="B292" s="1" t="s">
        <v>476</v>
      </c>
      <c r="C292" s="1" t="s">
        <v>642</v>
      </c>
      <c r="D292" s="1" t="s">
        <v>487</v>
      </c>
      <c r="E292" s="1" t="s">
        <v>381</v>
      </c>
      <c r="F292" s="1" t="s">
        <v>19</v>
      </c>
      <c r="G292" s="1" t="s">
        <v>214</v>
      </c>
      <c r="H292" s="1" t="s">
        <v>21</v>
      </c>
      <c r="I292" s="1" t="s">
        <v>22</v>
      </c>
      <c r="J292" s="3">
        <v>-12843</v>
      </c>
      <c r="K292" s="1" t="s">
        <v>646</v>
      </c>
      <c r="L292" s="1" t="s">
        <v>22</v>
      </c>
      <c r="M292" s="1" t="s">
        <v>22</v>
      </c>
      <c r="N292" s="1" t="s">
        <v>642</v>
      </c>
      <c r="O292" s="2">
        <v>38352</v>
      </c>
      <c r="P292" s="2">
        <v>38392</v>
      </c>
      <c r="Q292" s="1" t="s">
        <v>23</v>
      </c>
    </row>
    <row r="293" spans="1:17" x14ac:dyDescent="0.25">
      <c r="A293" s="1" t="s">
        <v>571</v>
      </c>
      <c r="B293" s="1" t="s">
        <v>476</v>
      </c>
      <c r="C293" s="1" t="s">
        <v>647</v>
      </c>
      <c r="D293" s="1" t="s">
        <v>478</v>
      </c>
      <c r="E293" s="1" t="s">
        <v>381</v>
      </c>
      <c r="F293" s="1" t="s">
        <v>19</v>
      </c>
      <c r="G293" s="1" t="s">
        <v>43</v>
      </c>
      <c r="H293" s="1" t="s">
        <v>28</v>
      </c>
      <c r="I293" s="1" t="s">
        <v>22</v>
      </c>
      <c r="J293" s="3">
        <v>4004</v>
      </c>
      <c r="K293" s="1" t="s">
        <v>648</v>
      </c>
      <c r="L293" s="1" t="s">
        <v>22</v>
      </c>
      <c r="M293" s="1" t="s">
        <v>22</v>
      </c>
      <c r="N293" s="1" t="s">
        <v>647</v>
      </c>
      <c r="O293" s="2">
        <v>38352</v>
      </c>
      <c r="P293" s="2">
        <v>38392</v>
      </c>
      <c r="Q293" s="1" t="s">
        <v>23</v>
      </c>
    </row>
    <row r="294" spans="1:17" x14ac:dyDescent="0.25">
      <c r="A294" s="1" t="s">
        <v>571</v>
      </c>
      <c r="B294" s="1" t="s">
        <v>476</v>
      </c>
      <c r="C294" s="1" t="s">
        <v>642</v>
      </c>
      <c r="D294" s="1" t="s">
        <v>489</v>
      </c>
      <c r="E294" s="1" t="s">
        <v>381</v>
      </c>
      <c r="F294" s="1" t="s">
        <v>19</v>
      </c>
      <c r="G294" s="1" t="s">
        <v>234</v>
      </c>
      <c r="H294" s="1" t="s">
        <v>48</v>
      </c>
      <c r="I294" s="1" t="s">
        <v>22</v>
      </c>
      <c r="J294" s="3">
        <v>-128016</v>
      </c>
      <c r="K294" s="1" t="s">
        <v>649</v>
      </c>
      <c r="L294" s="1" t="s">
        <v>22</v>
      </c>
      <c r="M294" s="1" t="s">
        <v>22</v>
      </c>
      <c r="N294" s="1" t="s">
        <v>642</v>
      </c>
      <c r="O294" s="2">
        <v>38352</v>
      </c>
      <c r="P294" s="2">
        <v>38392</v>
      </c>
      <c r="Q294" s="1" t="s">
        <v>23</v>
      </c>
    </row>
    <row r="295" spans="1:17" x14ac:dyDescent="0.25">
      <c r="A295" s="1" t="s">
        <v>571</v>
      </c>
      <c r="B295" s="1" t="s">
        <v>476</v>
      </c>
      <c r="C295" s="1" t="s">
        <v>636</v>
      </c>
      <c r="D295" s="1" t="s">
        <v>503</v>
      </c>
      <c r="E295" s="1" t="s">
        <v>381</v>
      </c>
      <c r="F295" s="1" t="s">
        <v>19</v>
      </c>
      <c r="G295" s="1" t="s">
        <v>43</v>
      </c>
      <c r="H295" s="1" t="s">
        <v>34</v>
      </c>
      <c r="I295" s="1" t="s">
        <v>22</v>
      </c>
      <c r="J295" s="3">
        <v>-444</v>
      </c>
      <c r="K295" s="1" t="s">
        <v>608</v>
      </c>
      <c r="L295" s="1" t="s">
        <v>22</v>
      </c>
      <c r="M295" s="1" t="s">
        <v>22</v>
      </c>
      <c r="N295" s="1" t="s">
        <v>636</v>
      </c>
      <c r="O295" s="2">
        <v>38352</v>
      </c>
      <c r="P295" s="2">
        <v>38364</v>
      </c>
      <c r="Q295" s="1" t="s">
        <v>23</v>
      </c>
    </row>
    <row r="296" spans="1:17" x14ac:dyDescent="0.25">
      <c r="A296" s="1" t="s">
        <v>571</v>
      </c>
      <c r="B296" s="1" t="s">
        <v>476</v>
      </c>
      <c r="C296" s="1" t="s">
        <v>636</v>
      </c>
      <c r="D296" s="1" t="s">
        <v>485</v>
      </c>
      <c r="E296" s="1" t="s">
        <v>381</v>
      </c>
      <c r="F296" s="1" t="s">
        <v>19</v>
      </c>
      <c r="G296" s="1" t="s">
        <v>59</v>
      </c>
      <c r="H296" s="1" t="s">
        <v>48</v>
      </c>
      <c r="I296" s="1" t="s">
        <v>22</v>
      </c>
      <c r="J296" s="3">
        <v>7212</v>
      </c>
      <c r="K296" s="1" t="s">
        <v>607</v>
      </c>
      <c r="L296" s="1" t="s">
        <v>22</v>
      </c>
      <c r="M296" s="1" t="s">
        <v>22</v>
      </c>
      <c r="N296" s="1" t="s">
        <v>636</v>
      </c>
      <c r="O296" s="2">
        <v>38352</v>
      </c>
      <c r="P296" s="2">
        <v>38364</v>
      </c>
      <c r="Q296" s="1" t="s">
        <v>23</v>
      </c>
    </row>
    <row r="297" spans="1:17" x14ac:dyDescent="0.25">
      <c r="A297" s="1" t="s">
        <v>571</v>
      </c>
      <c r="B297" s="1" t="s">
        <v>476</v>
      </c>
      <c r="C297" s="1" t="s">
        <v>637</v>
      </c>
      <c r="D297" s="1" t="s">
        <v>503</v>
      </c>
      <c r="E297" s="1" t="s">
        <v>381</v>
      </c>
      <c r="F297" s="1" t="s">
        <v>19</v>
      </c>
      <c r="G297" s="1" t="s">
        <v>43</v>
      </c>
      <c r="H297" s="1" t="s">
        <v>34</v>
      </c>
      <c r="I297" s="1" t="s">
        <v>22</v>
      </c>
      <c r="J297" s="3">
        <v>-547541</v>
      </c>
      <c r="K297" s="1" t="s">
        <v>597</v>
      </c>
      <c r="L297" s="1" t="s">
        <v>22</v>
      </c>
      <c r="M297" s="1" t="s">
        <v>22</v>
      </c>
      <c r="N297" s="1" t="s">
        <v>637</v>
      </c>
      <c r="O297" s="2">
        <v>38352</v>
      </c>
      <c r="P297" s="2">
        <v>38376</v>
      </c>
      <c r="Q297" s="1" t="s">
        <v>23</v>
      </c>
    </row>
    <row r="298" spans="1:17" x14ac:dyDescent="0.25">
      <c r="A298" s="1" t="s">
        <v>571</v>
      </c>
      <c r="B298" s="1" t="s">
        <v>476</v>
      </c>
      <c r="C298" s="1" t="s">
        <v>637</v>
      </c>
      <c r="D298" s="1" t="s">
        <v>503</v>
      </c>
      <c r="E298" s="1" t="s">
        <v>381</v>
      </c>
      <c r="F298" s="1" t="s">
        <v>19</v>
      </c>
      <c r="G298" s="1" t="s">
        <v>43</v>
      </c>
      <c r="H298" s="1" t="s">
        <v>34</v>
      </c>
      <c r="I298" s="1" t="s">
        <v>22</v>
      </c>
      <c r="J298" s="3">
        <v>-84327</v>
      </c>
      <c r="K298" s="1" t="s">
        <v>596</v>
      </c>
      <c r="L298" s="1" t="s">
        <v>22</v>
      </c>
      <c r="M298" s="1" t="s">
        <v>22</v>
      </c>
      <c r="N298" s="1" t="s">
        <v>637</v>
      </c>
      <c r="O298" s="2">
        <v>38352</v>
      </c>
      <c r="P298" s="2">
        <v>38376</v>
      </c>
      <c r="Q298" s="1" t="s">
        <v>23</v>
      </c>
    </row>
    <row r="299" spans="1:17" x14ac:dyDescent="0.25">
      <c r="A299" s="1" t="s">
        <v>571</v>
      </c>
      <c r="B299" s="1" t="s">
        <v>476</v>
      </c>
      <c r="C299" s="1" t="s">
        <v>637</v>
      </c>
      <c r="D299" s="1" t="s">
        <v>503</v>
      </c>
      <c r="E299" s="1" t="s">
        <v>381</v>
      </c>
      <c r="F299" s="1" t="s">
        <v>19</v>
      </c>
      <c r="G299" s="1" t="s">
        <v>43</v>
      </c>
      <c r="H299" s="1" t="s">
        <v>34</v>
      </c>
      <c r="I299" s="1" t="s">
        <v>22</v>
      </c>
      <c r="J299" s="3">
        <v>375312</v>
      </c>
      <c r="K299" s="1" t="s">
        <v>650</v>
      </c>
      <c r="L299" s="1" t="s">
        <v>22</v>
      </c>
      <c r="M299" s="1" t="s">
        <v>22</v>
      </c>
      <c r="N299" s="1" t="s">
        <v>637</v>
      </c>
      <c r="O299" s="2">
        <v>38352</v>
      </c>
      <c r="P299" s="2">
        <v>38376</v>
      </c>
      <c r="Q299" s="1" t="s">
        <v>23</v>
      </c>
    </row>
    <row r="300" spans="1:17" x14ac:dyDescent="0.25">
      <c r="A300" s="1" t="s">
        <v>571</v>
      </c>
      <c r="B300" s="1" t="s">
        <v>476</v>
      </c>
      <c r="C300" s="1" t="s">
        <v>637</v>
      </c>
      <c r="D300" s="1" t="s">
        <v>489</v>
      </c>
      <c r="E300" s="1" t="s">
        <v>381</v>
      </c>
      <c r="F300" s="1" t="s">
        <v>19</v>
      </c>
      <c r="G300" s="1" t="s">
        <v>234</v>
      </c>
      <c r="H300" s="1" t="s">
        <v>48</v>
      </c>
      <c r="I300" s="1" t="s">
        <v>22</v>
      </c>
      <c r="J300" s="3">
        <v>-35179</v>
      </c>
      <c r="K300" s="1" t="s">
        <v>589</v>
      </c>
      <c r="L300" s="1" t="s">
        <v>22</v>
      </c>
      <c r="M300" s="1" t="s">
        <v>22</v>
      </c>
      <c r="N300" s="1" t="s">
        <v>637</v>
      </c>
      <c r="O300" s="2">
        <v>38352</v>
      </c>
      <c r="P300" s="2">
        <v>38376</v>
      </c>
      <c r="Q300" s="1" t="s">
        <v>23</v>
      </c>
    </row>
    <row r="301" spans="1:17" x14ac:dyDescent="0.25">
      <c r="A301" s="1" t="s">
        <v>571</v>
      </c>
      <c r="B301" s="1" t="s">
        <v>476</v>
      </c>
      <c r="C301" s="1" t="s">
        <v>651</v>
      </c>
      <c r="D301" s="1" t="s">
        <v>485</v>
      </c>
      <c r="E301" s="1" t="s">
        <v>381</v>
      </c>
      <c r="F301" s="1" t="s">
        <v>19</v>
      </c>
      <c r="G301" s="1" t="s">
        <v>59</v>
      </c>
      <c r="H301" s="1" t="s">
        <v>48</v>
      </c>
      <c r="I301" s="1" t="s">
        <v>22</v>
      </c>
      <c r="J301" s="3">
        <v>-79332</v>
      </c>
      <c r="K301" s="1" t="s">
        <v>652</v>
      </c>
      <c r="L301" s="1" t="s">
        <v>22</v>
      </c>
      <c r="M301" s="1" t="s">
        <v>22</v>
      </c>
      <c r="N301" s="1" t="s">
        <v>651</v>
      </c>
      <c r="O301" s="2">
        <v>38352</v>
      </c>
      <c r="P301" s="2">
        <v>38365</v>
      </c>
      <c r="Q301" s="1" t="s">
        <v>23</v>
      </c>
    </row>
    <row r="302" spans="1:17" x14ac:dyDescent="0.25">
      <c r="A302" s="1" t="s">
        <v>571</v>
      </c>
      <c r="B302" s="1" t="s">
        <v>476</v>
      </c>
      <c r="C302" s="1" t="s">
        <v>651</v>
      </c>
      <c r="D302" s="1" t="s">
        <v>507</v>
      </c>
      <c r="E302" s="1" t="s">
        <v>381</v>
      </c>
      <c r="F302" s="1" t="s">
        <v>19</v>
      </c>
      <c r="G302" s="1" t="s">
        <v>191</v>
      </c>
      <c r="H302" s="1" t="s">
        <v>21</v>
      </c>
      <c r="I302" s="1" t="s">
        <v>22</v>
      </c>
      <c r="J302" s="3">
        <v>-1112</v>
      </c>
      <c r="K302" s="1" t="s">
        <v>652</v>
      </c>
      <c r="L302" s="1" t="s">
        <v>22</v>
      </c>
      <c r="M302" s="1" t="s">
        <v>22</v>
      </c>
      <c r="N302" s="1" t="s">
        <v>651</v>
      </c>
      <c r="O302" s="2">
        <v>38352</v>
      </c>
      <c r="P302" s="2">
        <v>38365</v>
      </c>
      <c r="Q302" s="1" t="s">
        <v>23</v>
      </c>
    </row>
    <row r="303" spans="1:17" x14ac:dyDescent="0.25">
      <c r="A303" s="1" t="s">
        <v>571</v>
      </c>
      <c r="B303" s="1" t="s">
        <v>476</v>
      </c>
      <c r="C303" s="1" t="s">
        <v>651</v>
      </c>
      <c r="D303" s="1" t="s">
        <v>511</v>
      </c>
      <c r="E303" s="1" t="s">
        <v>381</v>
      </c>
      <c r="F303" s="1" t="s">
        <v>19</v>
      </c>
      <c r="G303" s="1" t="s">
        <v>203</v>
      </c>
      <c r="H303" s="1" t="s">
        <v>21</v>
      </c>
      <c r="I303" s="1" t="s">
        <v>22</v>
      </c>
      <c r="J303" s="3">
        <v>-23518</v>
      </c>
      <c r="K303" s="1" t="s">
        <v>652</v>
      </c>
      <c r="L303" s="1" t="s">
        <v>22</v>
      </c>
      <c r="M303" s="1" t="s">
        <v>22</v>
      </c>
      <c r="N303" s="1" t="s">
        <v>651</v>
      </c>
      <c r="O303" s="2">
        <v>38352</v>
      </c>
      <c r="P303" s="2">
        <v>38365</v>
      </c>
      <c r="Q303" s="1" t="s">
        <v>23</v>
      </c>
    </row>
    <row r="304" spans="1:17" x14ac:dyDescent="0.25">
      <c r="A304" s="1" t="s">
        <v>571</v>
      </c>
      <c r="B304" s="1" t="s">
        <v>476</v>
      </c>
      <c r="C304" s="1" t="s">
        <v>651</v>
      </c>
      <c r="D304" s="1" t="s">
        <v>494</v>
      </c>
      <c r="E304" s="1" t="s">
        <v>381</v>
      </c>
      <c r="F304" s="1" t="s">
        <v>19</v>
      </c>
      <c r="G304" s="1" t="s">
        <v>63</v>
      </c>
      <c r="H304" s="1" t="s">
        <v>48</v>
      </c>
      <c r="I304" s="1" t="s">
        <v>22</v>
      </c>
      <c r="J304" s="3">
        <v>3948</v>
      </c>
      <c r="K304" s="1" t="s">
        <v>652</v>
      </c>
      <c r="L304" s="1" t="s">
        <v>22</v>
      </c>
      <c r="M304" s="1" t="s">
        <v>22</v>
      </c>
      <c r="N304" s="1" t="s">
        <v>651</v>
      </c>
      <c r="O304" s="2">
        <v>38352</v>
      </c>
      <c r="P304" s="2">
        <v>38365</v>
      </c>
      <c r="Q304" s="1" t="s">
        <v>23</v>
      </c>
    </row>
    <row r="305" spans="1:17" x14ac:dyDescent="0.25">
      <c r="A305" s="1" t="s">
        <v>571</v>
      </c>
      <c r="B305" s="1" t="s">
        <v>476</v>
      </c>
      <c r="C305" s="1" t="s">
        <v>651</v>
      </c>
      <c r="D305" s="1" t="s">
        <v>528</v>
      </c>
      <c r="E305" s="1" t="s">
        <v>381</v>
      </c>
      <c r="F305" s="1" t="s">
        <v>19</v>
      </c>
      <c r="G305" s="1" t="s">
        <v>47</v>
      </c>
      <c r="H305" s="1" t="s">
        <v>21</v>
      </c>
      <c r="I305" s="1" t="s">
        <v>22</v>
      </c>
      <c r="J305" s="3">
        <v>-35266</v>
      </c>
      <c r="K305" s="1" t="s">
        <v>652</v>
      </c>
      <c r="L305" s="1" t="s">
        <v>22</v>
      </c>
      <c r="M305" s="1" t="s">
        <v>22</v>
      </c>
      <c r="N305" s="1" t="s">
        <v>651</v>
      </c>
      <c r="O305" s="2">
        <v>38352</v>
      </c>
      <c r="P305" s="2">
        <v>38365</v>
      </c>
      <c r="Q305" s="1" t="s">
        <v>23</v>
      </c>
    </row>
    <row r="306" spans="1:17" x14ac:dyDescent="0.25">
      <c r="A306" s="1" t="s">
        <v>571</v>
      </c>
      <c r="B306" s="1" t="s">
        <v>476</v>
      </c>
      <c r="C306" s="1" t="s">
        <v>651</v>
      </c>
      <c r="D306" s="1" t="s">
        <v>483</v>
      </c>
      <c r="E306" s="1" t="s">
        <v>381</v>
      </c>
      <c r="F306" s="1" t="s">
        <v>19</v>
      </c>
      <c r="G306" s="1" t="s">
        <v>357</v>
      </c>
      <c r="H306" s="1" t="s">
        <v>48</v>
      </c>
      <c r="I306" s="1" t="s">
        <v>22</v>
      </c>
      <c r="J306" s="3">
        <v>-61127</v>
      </c>
      <c r="K306" s="1" t="s">
        <v>652</v>
      </c>
      <c r="L306" s="1" t="s">
        <v>22</v>
      </c>
      <c r="M306" s="1" t="s">
        <v>22</v>
      </c>
      <c r="N306" s="1" t="s">
        <v>651</v>
      </c>
      <c r="O306" s="2">
        <v>38352</v>
      </c>
      <c r="P306" s="2">
        <v>38365</v>
      </c>
      <c r="Q306" s="1" t="s">
        <v>23</v>
      </c>
    </row>
    <row r="307" spans="1:17" x14ac:dyDescent="0.25">
      <c r="A307" s="1" t="s">
        <v>571</v>
      </c>
      <c r="B307" s="1" t="s">
        <v>476</v>
      </c>
      <c r="C307" s="1" t="s">
        <v>651</v>
      </c>
      <c r="D307" s="1" t="s">
        <v>500</v>
      </c>
      <c r="E307" s="1" t="s">
        <v>381</v>
      </c>
      <c r="F307" s="1" t="s">
        <v>19</v>
      </c>
      <c r="G307" s="1" t="s">
        <v>501</v>
      </c>
      <c r="H307" s="1" t="s">
        <v>48</v>
      </c>
      <c r="I307" s="1" t="s">
        <v>22</v>
      </c>
      <c r="J307" s="3">
        <v>4697</v>
      </c>
      <c r="K307" s="1" t="s">
        <v>652</v>
      </c>
      <c r="L307" s="1" t="s">
        <v>22</v>
      </c>
      <c r="M307" s="1" t="s">
        <v>22</v>
      </c>
      <c r="N307" s="1" t="s">
        <v>651</v>
      </c>
      <c r="O307" s="2">
        <v>38352</v>
      </c>
      <c r="P307" s="2">
        <v>38365</v>
      </c>
      <c r="Q307" s="1" t="s">
        <v>23</v>
      </c>
    </row>
    <row r="308" spans="1:17" x14ac:dyDescent="0.25">
      <c r="A308" s="1" t="s">
        <v>571</v>
      </c>
      <c r="B308" s="1" t="s">
        <v>476</v>
      </c>
      <c r="C308" s="1" t="s">
        <v>651</v>
      </c>
      <c r="D308" s="1" t="s">
        <v>491</v>
      </c>
      <c r="E308" s="1" t="s">
        <v>381</v>
      </c>
      <c r="F308" s="1" t="s">
        <v>19</v>
      </c>
      <c r="G308" s="1" t="s">
        <v>492</v>
      </c>
      <c r="H308" s="1" t="s">
        <v>21</v>
      </c>
      <c r="I308" s="1" t="s">
        <v>22</v>
      </c>
      <c r="J308" s="3">
        <v>1705</v>
      </c>
      <c r="K308" s="1" t="s">
        <v>652</v>
      </c>
      <c r="L308" s="1" t="s">
        <v>22</v>
      </c>
      <c r="M308" s="1" t="s">
        <v>22</v>
      </c>
      <c r="N308" s="1" t="s">
        <v>651</v>
      </c>
      <c r="O308" s="2">
        <v>38352</v>
      </c>
      <c r="P308" s="2">
        <v>38365</v>
      </c>
      <c r="Q308" s="1" t="s">
        <v>23</v>
      </c>
    </row>
    <row r="309" spans="1:17" x14ac:dyDescent="0.25">
      <c r="A309" s="1" t="s">
        <v>571</v>
      </c>
      <c r="B309" s="1" t="s">
        <v>476</v>
      </c>
      <c r="C309" s="1" t="s">
        <v>651</v>
      </c>
      <c r="D309" s="1" t="s">
        <v>503</v>
      </c>
      <c r="E309" s="1" t="s">
        <v>381</v>
      </c>
      <c r="F309" s="1" t="s">
        <v>19</v>
      </c>
      <c r="G309" s="1" t="s">
        <v>43</v>
      </c>
      <c r="H309" s="1" t="s">
        <v>34</v>
      </c>
      <c r="I309" s="1" t="s">
        <v>22</v>
      </c>
      <c r="J309" s="3">
        <v>435401</v>
      </c>
      <c r="K309" s="1" t="s">
        <v>652</v>
      </c>
      <c r="L309" s="1" t="s">
        <v>22</v>
      </c>
      <c r="M309" s="1" t="s">
        <v>22</v>
      </c>
      <c r="N309" s="1" t="s">
        <v>651</v>
      </c>
      <c r="O309" s="2">
        <v>38352</v>
      </c>
      <c r="P309" s="2">
        <v>38365</v>
      </c>
      <c r="Q309" s="1" t="s">
        <v>23</v>
      </c>
    </row>
    <row r="310" spans="1:17" x14ac:dyDescent="0.25">
      <c r="A310" s="1" t="s">
        <v>571</v>
      </c>
      <c r="B310" s="1" t="s">
        <v>476</v>
      </c>
      <c r="C310" s="1" t="s">
        <v>651</v>
      </c>
      <c r="D310" s="1" t="s">
        <v>520</v>
      </c>
      <c r="E310" s="1" t="s">
        <v>381</v>
      </c>
      <c r="F310" s="1" t="s">
        <v>19</v>
      </c>
      <c r="G310" s="1" t="s">
        <v>521</v>
      </c>
      <c r="H310" s="1" t="s">
        <v>21</v>
      </c>
      <c r="I310" s="1" t="s">
        <v>22</v>
      </c>
      <c r="J310" s="3">
        <v>105546</v>
      </c>
      <c r="K310" s="1" t="s">
        <v>652</v>
      </c>
      <c r="L310" s="1" t="s">
        <v>22</v>
      </c>
      <c r="M310" s="1" t="s">
        <v>22</v>
      </c>
      <c r="N310" s="1" t="s">
        <v>651</v>
      </c>
      <c r="O310" s="2">
        <v>38352</v>
      </c>
      <c r="P310" s="2">
        <v>38365</v>
      </c>
      <c r="Q310" s="1" t="s">
        <v>23</v>
      </c>
    </row>
    <row r="311" spans="1:17" x14ac:dyDescent="0.25">
      <c r="A311" s="1" t="s">
        <v>571</v>
      </c>
      <c r="B311" s="1" t="s">
        <v>476</v>
      </c>
      <c r="C311" s="1" t="s">
        <v>651</v>
      </c>
      <c r="D311" s="1" t="s">
        <v>489</v>
      </c>
      <c r="E311" s="1" t="s">
        <v>381</v>
      </c>
      <c r="F311" s="1" t="s">
        <v>19</v>
      </c>
      <c r="G311" s="1" t="s">
        <v>234</v>
      </c>
      <c r="H311" s="1" t="s">
        <v>48</v>
      </c>
      <c r="I311" s="1" t="s">
        <v>22</v>
      </c>
      <c r="J311" s="3">
        <v>25718</v>
      </c>
      <c r="K311" s="1" t="s">
        <v>652</v>
      </c>
      <c r="L311" s="1" t="s">
        <v>22</v>
      </c>
      <c r="M311" s="1" t="s">
        <v>22</v>
      </c>
      <c r="N311" s="1" t="s">
        <v>651</v>
      </c>
      <c r="O311" s="2">
        <v>38352</v>
      </c>
      <c r="P311" s="2">
        <v>38365</v>
      </c>
      <c r="Q311" s="1" t="s">
        <v>23</v>
      </c>
    </row>
    <row r="312" spans="1:17" x14ac:dyDescent="0.25">
      <c r="A312" s="1" t="s">
        <v>571</v>
      </c>
      <c r="B312" s="1" t="s">
        <v>476</v>
      </c>
      <c r="C312" s="1" t="s">
        <v>651</v>
      </c>
      <c r="D312" s="1" t="s">
        <v>505</v>
      </c>
      <c r="E312" s="1" t="s">
        <v>381</v>
      </c>
      <c r="F312" s="1" t="s">
        <v>19</v>
      </c>
      <c r="G312" s="1" t="s">
        <v>165</v>
      </c>
      <c r="H312" s="1" t="s">
        <v>166</v>
      </c>
      <c r="I312" s="1" t="s">
        <v>22</v>
      </c>
      <c r="J312" s="3">
        <v>-19524</v>
      </c>
      <c r="K312" s="1" t="s">
        <v>653</v>
      </c>
      <c r="L312" s="1" t="s">
        <v>22</v>
      </c>
      <c r="M312" s="1" t="s">
        <v>22</v>
      </c>
      <c r="N312" s="1" t="s">
        <v>651</v>
      </c>
      <c r="O312" s="2">
        <v>38352</v>
      </c>
      <c r="P312" s="2">
        <v>38365</v>
      </c>
      <c r="Q312" s="1" t="s">
        <v>23</v>
      </c>
    </row>
    <row r="313" spans="1:17" x14ac:dyDescent="0.25">
      <c r="A313" s="1" t="s">
        <v>571</v>
      </c>
      <c r="B313" s="1" t="s">
        <v>476</v>
      </c>
      <c r="C313" s="1" t="s">
        <v>651</v>
      </c>
      <c r="D313" s="1" t="s">
        <v>496</v>
      </c>
      <c r="E313" s="1" t="s">
        <v>381</v>
      </c>
      <c r="F313" s="1" t="s">
        <v>19</v>
      </c>
      <c r="G313" s="1" t="s">
        <v>79</v>
      </c>
      <c r="H313" s="1" t="s">
        <v>21</v>
      </c>
      <c r="I313" s="1" t="s">
        <v>22</v>
      </c>
      <c r="J313" s="3">
        <v>19383</v>
      </c>
      <c r="K313" s="1" t="s">
        <v>652</v>
      </c>
      <c r="L313" s="1" t="s">
        <v>22</v>
      </c>
      <c r="M313" s="1" t="s">
        <v>22</v>
      </c>
      <c r="N313" s="1" t="s">
        <v>651</v>
      </c>
      <c r="O313" s="2">
        <v>38352</v>
      </c>
      <c r="P313" s="2">
        <v>38365</v>
      </c>
      <c r="Q313" s="1" t="s">
        <v>23</v>
      </c>
    </row>
    <row r="314" spans="1:17" x14ac:dyDescent="0.25">
      <c r="A314" s="1" t="s">
        <v>571</v>
      </c>
      <c r="B314" s="1" t="s">
        <v>476</v>
      </c>
      <c r="C314" s="1" t="s">
        <v>636</v>
      </c>
      <c r="D314" s="1" t="s">
        <v>494</v>
      </c>
      <c r="E314" s="1" t="s">
        <v>381</v>
      </c>
      <c r="F314" s="1" t="s">
        <v>19</v>
      </c>
      <c r="G314" s="1" t="s">
        <v>63</v>
      </c>
      <c r="H314" s="1" t="s">
        <v>48</v>
      </c>
      <c r="I314" s="1" t="s">
        <v>22</v>
      </c>
      <c r="J314" s="3">
        <v>-359</v>
      </c>
      <c r="K314" s="1" t="s">
        <v>602</v>
      </c>
      <c r="L314" s="1" t="s">
        <v>22</v>
      </c>
      <c r="M314" s="1" t="s">
        <v>22</v>
      </c>
      <c r="N314" s="1" t="s">
        <v>636</v>
      </c>
      <c r="O314" s="2">
        <v>38352</v>
      </c>
      <c r="P314" s="2">
        <v>38364</v>
      </c>
      <c r="Q314" s="1" t="s">
        <v>23</v>
      </c>
    </row>
    <row r="315" spans="1:17" x14ac:dyDescent="0.25">
      <c r="A315" s="1" t="s">
        <v>475</v>
      </c>
      <c r="B315" s="1" t="s">
        <v>476</v>
      </c>
      <c r="C315" s="1" t="s">
        <v>654</v>
      </c>
      <c r="D315" s="1" t="s">
        <v>503</v>
      </c>
      <c r="E315" s="1" t="s">
        <v>381</v>
      </c>
      <c r="F315" s="1" t="s">
        <v>19</v>
      </c>
      <c r="G315" s="1" t="s">
        <v>43</v>
      </c>
      <c r="H315" s="1" t="s">
        <v>34</v>
      </c>
      <c r="I315" s="1" t="s">
        <v>22</v>
      </c>
      <c r="J315" s="3">
        <v>-366117.52</v>
      </c>
      <c r="K315" s="1" t="s">
        <v>655</v>
      </c>
      <c r="L315" s="1" t="s">
        <v>22</v>
      </c>
      <c r="M315" s="1" t="s">
        <v>22</v>
      </c>
      <c r="N315" s="1" t="s">
        <v>654</v>
      </c>
      <c r="O315" s="2">
        <v>38352</v>
      </c>
      <c r="P315" s="2">
        <v>38376</v>
      </c>
      <c r="Q315" s="1" t="s">
        <v>23</v>
      </c>
    </row>
    <row r="316" spans="1:17" x14ac:dyDescent="0.25">
      <c r="A316" s="1" t="s">
        <v>571</v>
      </c>
      <c r="B316" s="1" t="s">
        <v>476</v>
      </c>
      <c r="C316" s="1" t="s">
        <v>637</v>
      </c>
      <c r="D316" s="1" t="s">
        <v>485</v>
      </c>
      <c r="E316" s="1" t="s">
        <v>381</v>
      </c>
      <c r="F316" s="1" t="s">
        <v>19</v>
      </c>
      <c r="G316" s="1" t="s">
        <v>59</v>
      </c>
      <c r="H316" s="1" t="s">
        <v>48</v>
      </c>
      <c r="I316" s="1" t="s">
        <v>22</v>
      </c>
      <c r="J316" s="3">
        <v>342136</v>
      </c>
      <c r="K316" s="1" t="s">
        <v>607</v>
      </c>
      <c r="L316" s="1" t="s">
        <v>22</v>
      </c>
      <c r="M316" s="1" t="s">
        <v>22</v>
      </c>
      <c r="N316" s="1" t="s">
        <v>637</v>
      </c>
      <c r="O316" s="2">
        <v>38352</v>
      </c>
      <c r="P316" s="2">
        <v>38376</v>
      </c>
      <c r="Q316" s="1" t="s">
        <v>23</v>
      </c>
    </row>
    <row r="317" spans="1:17" x14ac:dyDescent="0.25">
      <c r="A317" s="1" t="s">
        <v>571</v>
      </c>
      <c r="B317" s="1" t="s">
        <v>476</v>
      </c>
      <c r="C317" s="1" t="s">
        <v>637</v>
      </c>
      <c r="D317" s="1" t="s">
        <v>494</v>
      </c>
      <c r="E317" s="1" t="s">
        <v>381</v>
      </c>
      <c r="F317" s="1" t="s">
        <v>19</v>
      </c>
      <c r="G317" s="1" t="s">
        <v>63</v>
      </c>
      <c r="H317" s="1" t="s">
        <v>48</v>
      </c>
      <c r="I317" s="1" t="s">
        <v>22</v>
      </c>
      <c r="J317" s="3">
        <v>600</v>
      </c>
      <c r="K317" s="1" t="s">
        <v>602</v>
      </c>
      <c r="L317" s="1" t="s">
        <v>22</v>
      </c>
      <c r="M317" s="1" t="s">
        <v>22</v>
      </c>
      <c r="N317" s="1" t="s">
        <v>637</v>
      </c>
      <c r="O317" s="2">
        <v>38352</v>
      </c>
      <c r="P317" s="2">
        <v>38376</v>
      </c>
      <c r="Q317" s="1" t="s">
        <v>23</v>
      </c>
    </row>
    <row r="318" spans="1:17" x14ac:dyDescent="0.25">
      <c r="A318" s="1" t="s">
        <v>571</v>
      </c>
      <c r="B318" s="1" t="s">
        <v>476</v>
      </c>
      <c r="C318" s="1" t="s">
        <v>636</v>
      </c>
      <c r="D318" s="1" t="s">
        <v>503</v>
      </c>
      <c r="E318" s="1" t="s">
        <v>381</v>
      </c>
      <c r="F318" s="1" t="s">
        <v>19</v>
      </c>
      <c r="G318" s="1" t="s">
        <v>43</v>
      </c>
      <c r="H318" s="1" t="s">
        <v>34</v>
      </c>
      <c r="I318" s="1" t="s">
        <v>22</v>
      </c>
      <c r="J318" s="3">
        <v>-36054</v>
      </c>
      <c r="K318" s="1" t="s">
        <v>597</v>
      </c>
      <c r="L318" s="1" t="s">
        <v>22</v>
      </c>
      <c r="M318" s="1" t="s">
        <v>22</v>
      </c>
      <c r="N318" s="1" t="s">
        <v>636</v>
      </c>
      <c r="O318" s="2">
        <v>38352</v>
      </c>
      <c r="P318" s="2">
        <v>38364</v>
      </c>
      <c r="Q318" s="1" t="s">
        <v>23</v>
      </c>
    </row>
    <row r="319" spans="1:17" x14ac:dyDescent="0.25">
      <c r="A319" s="1" t="s">
        <v>571</v>
      </c>
      <c r="B319" s="1" t="s">
        <v>476</v>
      </c>
      <c r="C319" s="1" t="s">
        <v>637</v>
      </c>
      <c r="D319" s="1" t="s">
        <v>507</v>
      </c>
      <c r="E319" s="1" t="s">
        <v>381</v>
      </c>
      <c r="F319" s="1" t="s">
        <v>19</v>
      </c>
      <c r="G319" s="1" t="s">
        <v>191</v>
      </c>
      <c r="H319" s="1" t="s">
        <v>21</v>
      </c>
      <c r="I319" s="1" t="s">
        <v>22</v>
      </c>
      <c r="J319" s="3">
        <v>0</v>
      </c>
      <c r="K319" s="1" t="s">
        <v>601</v>
      </c>
      <c r="L319" s="1" t="s">
        <v>22</v>
      </c>
      <c r="M319" s="1" t="s">
        <v>22</v>
      </c>
      <c r="N319" s="1" t="s">
        <v>637</v>
      </c>
      <c r="O319" s="2">
        <v>38352</v>
      </c>
      <c r="P319" s="2">
        <v>38376</v>
      </c>
      <c r="Q319" s="1" t="s">
        <v>23</v>
      </c>
    </row>
    <row r="320" spans="1:17" x14ac:dyDescent="0.25">
      <c r="A320" s="1" t="s">
        <v>571</v>
      </c>
      <c r="B320" s="1" t="s">
        <v>476</v>
      </c>
      <c r="C320" s="1" t="s">
        <v>637</v>
      </c>
      <c r="D320" s="1" t="s">
        <v>496</v>
      </c>
      <c r="E320" s="1" t="s">
        <v>381</v>
      </c>
      <c r="F320" s="1" t="s">
        <v>19</v>
      </c>
      <c r="G320" s="1" t="s">
        <v>79</v>
      </c>
      <c r="H320" s="1" t="s">
        <v>21</v>
      </c>
      <c r="I320" s="1" t="s">
        <v>22</v>
      </c>
      <c r="J320" s="3">
        <v>-9120</v>
      </c>
      <c r="K320" s="1" t="s">
        <v>599</v>
      </c>
      <c r="L320" s="1" t="s">
        <v>22</v>
      </c>
      <c r="M320" s="1" t="s">
        <v>22</v>
      </c>
      <c r="N320" s="1" t="s">
        <v>637</v>
      </c>
      <c r="O320" s="2">
        <v>38352</v>
      </c>
      <c r="P320" s="2">
        <v>38376</v>
      </c>
      <c r="Q320" s="1" t="s">
        <v>23</v>
      </c>
    </row>
    <row r="321" spans="1:17" x14ac:dyDescent="0.25">
      <c r="A321" s="1" t="s">
        <v>560</v>
      </c>
      <c r="B321" s="1" t="s">
        <v>476</v>
      </c>
      <c r="C321" s="1" t="s">
        <v>656</v>
      </c>
      <c r="D321" s="1" t="s">
        <v>505</v>
      </c>
      <c r="E321" s="1" t="s">
        <v>381</v>
      </c>
      <c r="F321" s="1" t="s">
        <v>19</v>
      </c>
      <c r="G321" s="1" t="s">
        <v>165</v>
      </c>
      <c r="H321" s="1" t="s">
        <v>166</v>
      </c>
      <c r="I321" s="1" t="s">
        <v>22</v>
      </c>
      <c r="J321" s="3">
        <v>1627</v>
      </c>
      <c r="K321" s="1" t="s">
        <v>456</v>
      </c>
      <c r="L321" s="1" t="s">
        <v>22</v>
      </c>
      <c r="M321" s="1" t="s">
        <v>22</v>
      </c>
      <c r="N321" s="1" t="s">
        <v>562</v>
      </c>
      <c r="O321" s="2">
        <v>38352</v>
      </c>
      <c r="P321" s="2">
        <v>38355</v>
      </c>
      <c r="Q321" s="1" t="s">
        <v>23</v>
      </c>
    </row>
    <row r="322" spans="1:17" x14ac:dyDescent="0.25">
      <c r="A322" s="1" t="s">
        <v>571</v>
      </c>
      <c r="B322" s="1" t="s">
        <v>476</v>
      </c>
      <c r="C322" s="1" t="s">
        <v>636</v>
      </c>
      <c r="D322" s="1" t="s">
        <v>528</v>
      </c>
      <c r="E322" s="1" t="s">
        <v>381</v>
      </c>
      <c r="F322" s="1" t="s">
        <v>19</v>
      </c>
      <c r="G322" s="1" t="s">
        <v>47</v>
      </c>
      <c r="H322" s="1" t="s">
        <v>21</v>
      </c>
      <c r="I322" s="1" t="s">
        <v>22</v>
      </c>
      <c r="J322" s="3">
        <v>3206</v>
      </c>
      <c r="K322" s="1" t="s">
        <v>575</v>
      </c>
      <c r="L322" s="1" t="s">
        <v>22</v>
      </c>
      <c r="M322" s="1" t="s">
        <v>22</v>
      </c>
      <c r="N322" s="1" t="s">
        <v>636</v>
      </c>
      <c r="O322" s="2">
        <v>38352</v>
      </c>
      <c r="P322" s="2">
        <v>38364</v>
      </c>
      <c r="Q322" s="1" t="s">
        <v>23</v>
      </c>
    </row>
    <row r="323" spans="1:17" x14ac:dyDescent="0.25">
      <c r="A323" s="1" t="s">
        <v>571</v>
      </c>
      <c r="B323" s="1" t="s">
        <v>476</v>
      </c>
      <c r="C323" s="1" t="s">
        <v>657</v>
      </c>
      <c r="D323" s="1" t="s">
        <v>485</v>
      </c>
      <c r="E323" s="1" t="s">
        <v>381</v>
      </c>
      <c r="F323" s="1" t="s">
        <v>19</v>
      </c>
      <c r="G323" s="1" t="s">
        <v>59</v>
      </c>
      <c r="H323" s="1" t="s">
        <v>48</v>
      </c>
      <c r="I323" s="1" t="s">
        <v>22</v>
      </c>
      <c r="J323" s="3">
        <v>-505341</v>
      </c>
      <c r="K323" s="1" t="s">
        <v>607</v>
      </c>
      <c r="L323" s="1" t="s">
        <v>22</v>
      </c>
      <c r="M323" s="1" t="s">
        <v>22</v>
      </c>
      <c r="N323" s="1" t="s">
        <v>657</v>
      </c>
      <c r="O323" s="2">
        <v>38352</v>
      </c>
      <c r="P323" s="2">
        <v>38386</v>
      </c>
      <c r="Q323" s="1" t="s">
        <v>23</v>
      </c>
    </row>
    <row r="324" spans="1:17" x14ac:dyDescent="0.25">
      <c r="A324" s="1" t="s">
        <v>571</v>
      </c>
      <c r="B324" s="1" t="s">
        <v>476</v>
      </c>
      <c r="C324" s="1" t="s">
        <v>638</v>
      </c>
      <c r="D324" s="1" t="s">
        <v>489</v>
      </c>
      <c r="E324" s="1" t="s">
        <v>381</v>
      </c>
      <c r="F324" s="1" t="s">
        <v>19</v>
      </c>
      <c r="G324" s="1" t="s">
        <v>234</v>
      </c>
      <c r="H324" s="1" t="s">
        <v>48</v>
      </c>
      <c r="I324" s="1" t="s">
        <v>22</v>
      </c>
      <c r="J324" s="3">
        <v>35179</v>
      </c>
      <c r="K324" s="1" t="s">
        <v>658</v>
      </c>
      <c r="L324" s="1" t="s">
        <v>22</v>
      </c>
      <c r="M324" s="1" t="s">
        <v>22</v>
      </c>
      <c r="N324" s="1" t="s">
        <v>638</v>
      </c>
      <c r="O324" s="2">
        <v>38352</v>
      </c>
      <c r="P324" s="2">
        <v>38380</v>
      </c>
      <c r="Q324" s="1" t="s">
        <v>23</v>
      </c>
    </row>
    <row r="325" spans="1:17" x14ac:dyDescent="0.25">
      <c r="A325" s="1" t="s">
        <v>571</v>
      </c>
      <c r="B325" s="1" t="s">
        <v>476</v>
      </c>
      <c r="C325" s="1" t="s">
        <v>637</v>
      </c>
      <c r="D325" s="1" t="s">
        <v>503</v>
      </c>
      <c r="E325" s="1" t="s">
        <v>381</v>
      </c>
      <c r="F325" s="1" t="s">
        <v>19</v>
      </c>
      <c r="G325" s="1" t="s">
        <v>43</v>
      </c>
      <c r="H325" s="1" t="s">
        <v>34</v>
      </c>
      <c r="I325" s="1" t="s">
        <v>22</v>
      </c>
      <c r="J325" s="3">
        <v>-15514</v>
      </c>
      <c r="K325" s="1" t="s">
        <v>580</v>
      </c>
      <c r="L325" s="1" t="s">
        <v>22</v>
      </c>
      <c r="M325" s="1" t="s">
        <v>22</v>
      </c>
      <c r="N325" s="1" t="s">
        <v>637</v>
      </c>
      <c r="O325" s="2">
        <v>38352</v>
      </c>
      <c r="P325" s="2">
        <v>38376</v>
      </c>
      <c r="Q325" s="1" t="s">
        <v>23</v>
      </c>
    </row>
    <row r="326" spans="1:17" x14ac:dyDescent="0.25">
      <c r="A326" s="1" t="s">
        <v>571</v>
      </c>
      <c r="B326" s="1" t="s">
        <v>476</v>
      </c>
      <c r="C326" s="1" t="s">
        <v>636</v>
      </c>
      <c r="D326" s="1" t="s">
        <v>483</v>
      </c>
      <c r="E326" s="1" t="s">
        <v>381</v>
      </c>
      <c r="F326" s="1" t="s">
        <v>19</v>
      </c>
      <c r="G326" s="1" t="s">
        <v>357</v>
      </c>
      <c r="H326" s="1" t="s">
        <v>48</v>
      </c>
      <c r="I326" s="1" t="s">
        <v>22</v>
      </c>
      <c r="J326" s="3">
        <v>5557</v>
      </c>
      <c r="K326" s="1" t="s">
        <v>592</v>
      </c>
      <c r="L326" s="1" t="s">
        <v>22</v>
      </c>
      <c r="M326" s="1" t="s">
        <v>22</v>
      </c>
      <c r="N326" s="1" t="s">
        <v>636</v>
      </c>
      <c r="O326" s="2">
        <v>38352</v>
      </c>
      <c r="P326" s="2">
        <v>38364</v>
      </c>
      <c r="Q326" s="1" t="s">
        <v>23</v>
      </c>
    </row>
    <row r="327" spans="1:17" x14ac:dyDescent="0.25">
      <c r="A327" s="1" t="s">
        <v>565</v>
      </c>
      <c r="B327" s="1" t="s">
        <v>476</v>
      </c>
      <c r="C327" s="1" t="s">
        <v>659</v>
      </c>
      <c r="D327" s="1" t="s">
        <v>503</v>
      </c>
      <c r="E327" s="1" t="s">
        <v>381</v>
      </c>
      <c r="F327" s="1" t="s">
        <v>19</v>
      </c>
      <c r="G327" s="1" t="s">
        <v>43</v>
      </c>
      <c r="H327" s="1" t="s">
        <v>34</v>
      </c>
      <c r="I327" s="1" t="s">
        <v>22</v>
      </c>
      <c r="J327" s="3">
        <v>4467</v>
      </c>
      <c r="K327" s="1" t="s">
        <v>660</v>
      </c>
      <c r="L327" s="1" t="s">
        <v>22</v>
      </c>
      <c r="M327" s="1" t="s">
        <v>22</v>
      </c>
      <c r="N327" s="1" t="s">
        <v>659</v>
      </c>
      <c r="O327" s="2">
        <v>38352</v>
      </c>
      <c r="P327" s="2">
        <v>38388</v>
      </c>
      <c r="Q327" s="1" t="s">
        <v>23</v>
      </c>
    </row>
    <row r="328" spans="1:17" x14ac:dyDescent="0.25">
      <c r="A328" s="1" t="s">
        <v>571</v>
      </c>
      <c r="B328" s="1" t="s">
        <v>476</v>
      </c>
      <c r="C328" s="1" t="s">
        <v>636</v>
      </c>
      <c r="D328" s="1" t="s">
        <v>520</v>
      </c>
      <c r="E328" s="1" t="s">
        <v>381</v>
      </c>
      <c r="F328" s="1" t="s">
        <v>19</v>
      </c>
      <c r="G328" s="1" t="s">
        <v>521</v>
      </c>
      <c r="H328" s="1" t="s">
        <v>21</v>
      </c>
      <c r="I328" s="1" t="s">
        <v>22</v>
      </c>
      <c r="J328" s="3">
        <v>-15078</v>
      </c>
      <c r="K328" s="1" t="s">
        <v>594</v>
      </c>
      <c r="L328" s="1" t="s">
        <v>22</v>
      </c>
      <c r="M328" s="1" t="s">
        <v>22</v>
      </c>
      <c r="N328" s="1" t="s">
        <v>636</v>
      </c>
      <c r="O328" s="2">
        <v>38352</v>
      </c>
      <c r="P328" s="2">
        <v>38364</v>
      </c>
      <c r="Q328" s="1" t="s">
        <v>23</v>
      </c>
    </row>
    <row r="329" spans="1:17" x14ac:dyDescent="0.25">
      <c r="A329" s="1" t="s">
        <v>571</v>
      </c>
      <c r="B329" s="1" t="s">
        <v>476</v>
      </c>
      <c r="C329" s="1" t="s">
        <v>637</v>
      </c>
      <c r="D329" s="1" t="s">
        <v>503</v>
      </c>
      <c r="E329" s="1" t="s">
        <v>381</v>
      </c>
      <c r="F329" s="1" t="s">
        <v>19</v>
      </c>
      <c r="G329" s="1" t="s">
        <v>43</v>
      </c>
      <c r="H329" s="1" t="s">
        <v>34</v>
      </c>
      <c r="I329" s="1" t="s">
        <v>22</v>
      </c>
      <c r="J329" s="3">
        <v>15884</v>
      </c>
      <c r="K329" s="1" t="s">
        <v>598</v>
      </c>
      <c r="L329" s="1" t="s">
        <v>22</v>
      </c>
      <c r="M329" s="1" t="s">
        <v>22</v>
      </c>
      <c r="N329" s="1" t="s">
        <v>637</v>
      </c>
      <c r="O329" s="2">
        <v>38352</v>
      </c>
      <c r="P329" s="2">
        <v>38376</v>
      </c>
      <c r="Q329" s="1" t="s">
        <v>23</v>
      </c>
    </row>
    <row r="330" spans="1:17" x14ac:dyDescent="0.25">
      <c r="A330" s="1" t="s">
        <v>571</v>
      </c>
      <c r="B330" s="1" t="s">
        <v>476</v>
      </c>
      <c r="C330" s="1" t="s">
        <v>636</v>
      </c>
      <c r="D330" s="1" t="s">
        <v>491</v>
      </c>
      <c r="E330" s="1" t="s">
        <v>381</v>
      </c>
      <c r="F330" s="1" t="s">
        <v>19</v>
      </c>
      <c r="G330" s="1" t="s">
        <v>492</v>
      </c>
      <c r="H330" s="1" t="s">
        <v>21</v>
      </c>
      <c r="I330" s="1" t="s">
        <v>22</v>
      </c>
      <c r="J330" s="3">
        <v>-155</v>
      </c>
      <c r="K330" s="1" t="s">
        <v>576</v>
      </c>
      <c r="L330" s="1" t="s">
        <v>22</v>
      </c>
      <c r="M330" s="1" t="s">
        <v>22</v>
      </c>
      <c r="N330" s="1" t="s">
        <v>636</v>
      </c>
      <c r="O330" s="2">
        <v>38352</v>
      </c>
      <c r="P330" s="2">
        <v>38364</v>
      </c>
      <c r="Q330" s="1" t="s">
        <v>23</v>
      </c>
    </row>
    <row r="331" spans="1:17" x14ac:dyDescent="0.25">
      <c r="A331" s="1" t="s">
        <v>571</v>
      </c>
      <c r="B331" s="1" t="s">
        <v>476</v>
      </c>
      <c r="C331" s="1" t="s">
        <v>636</v>
      </c>
      <c r="D331" s="1" t="s">
        <v>496</v>
      </c>
      <c r="E331" s="1" t="s">
        <v>381</v>
      </c>
      <c r="F331" s="1" t="s">
        <v>19</v>
      </c>
      <c r="G331" s="1" t="s">
        <v>79</v>
      </c>
      <c r="H331" s="1" t="s">
        <v>21</v>
      </c>
      <c r="I331" s="1" t="s">
        <v>22</v>
      </c>
      <c r="J331" s="3">
        <v>-1762</v>
      </c>
      <c r="K331" s="1" t="s">
        <v>599</v>
      </c>
      <c r="L331" s="1" t="s">
        <v>22</v>
      </c>
      <c r="M331" s="1" t="s">
        <v>22</v>
      </c>
      <c r="N331" s="1" t="s">
        <v>636</v>
      </c>
      <c r="O331" s="2">
        <v>38352</v>
      </c>
      <c r="P331" s="2">
        <v>38364</v>
      </c>
      <c r="Q331" s="1" t="s">
        <v>23</v>
      </c>
    </row>
    <row r="332" spans="1:17" x14ac:dyDescent="0.25">
      <c r="A332" s="1" t="s">
        <v>571</v>
      </c>
      <c r="B332" s="1" t="s">
        <v>476</v>
      </c>
      <c r="C332" s="1" t="s">
        <v>637</v>
      </c>
      <c r="D332" s="1" t="s">
        <v>520</v>
      </c>
      <c r="E332" s="1" t="s">
        <v>381</v>
      </c>
      <c r="F332" s="1" t="s">
        <v>19</v>
      </c>
      <c r="G332" s="1" t="s">
        <v>521</v>
      </c>
      <c r="H332" s="1" t="s">
        <v>21</v>
      </c>
      <c r="I332" s="1" t="s">
        <v>22</v>
      </c>
      <c r="J332" s="3">
        <v>-3</v>
      </c>
      <c r="K332" s="1" t="s">
        <v>594</v>
      </c>
      <c r="L332" s="1" t="s">
        <v>22</v>
      </c>
      <c r="M332" s="1" t="s">
        <v>22</v>
      </c>
      <c r="N332" s="1" t="s">
        <v>637</v>
      </c>
      <c r="O332" s="2">
        <v>38352</v>
      </c>
      <c r="P332" s="2">
        <v>38376</v>
      </c>
      <c r="Q332" s="1" t="s">
        <v>23</v>
      </c>
    </row>
    <row r="333" spans="1:17" x14ac:dyDescent="0.25">
      <c r="A333" s="1" t="s">
        <v>571</v>
      </c>
      <c r="B333" s="1" t="s">
        <v>476</v>
      </c>
      <c r="C333" s="1" t="s">
        <v>657</v>
      </c>
      <c r="D333" s="1" t="s">
        <v>496</v>
      </c>
      <c r="E333" s="1" t="s">
        <v>381</v>
      </c>
      <c r="F333" s="1" t="s">
        <v>19</v>
      </c>
      <c r="G333" s="1" t="s">
        <v>79</v>
      </c>
      <c r="H333" s="1" t="s">
        <v>21</v>
      </c>
      <c r="I333" s="1" t="s">
        <v>22</v>
      </c>
      <c r="J333" s="3">
        <v>-1167</v>
      </c>
      <c r="K333" s="1" t="s">
        <v>599</v>
      </c>
      <c r="L333" s="1" t="s">
        <v>22</v>
      </c>
      <c r="M333" s="1" t="s">
        <v>22</v>
      </c>
      <c r="N333" s="1" t="s">
        <v>657</v>
      </c>
      <c r="O333" s="2">
        <v>38352</v>
      </c>
      <c r="P333" s="2">
        <v>38386</v>
      </c>
      <c r="Q333" s="1" t="s">
        <v>23</v>
      </c>
    </row>
    <row r="334" spans="1:17" x14ac:dyDescent="0.25">
      <c r="A334" s="1" t="s">
        <v>571</v>
      </c>
      <c r="B334" s="1" t="s">
        <v>476</v>
      </c>
      <c r="C334" s="1" t="s">
        <v>636</v>
      </c>
      <c r="D334" s="1" t="s">
        <v>489</v>
      </c>
      <c r="E334" s="1" t="s">
        <v>381</v>
      </c>
      <c r="F334" s="1" t="s">
        <v>19</v>
      </c>
      <c r="G334" s="1" t="s">
        <v>234</v>
      </c>
      <c r="H334" s="1" t="s">
        <v>48</v>
      </c>
      <c r="I334" s="1" t="s">
        <v>22</v>
      </c>
      <c r="J334" s="3">
        <v>-2338</v>
      </c>
      <c r="K334" s="1" t="s">
        <v>589</v>
      </c>
      <c r="L334" s="1" t="s">
        <v>22</v>
      </c>
      <c r="M334" s="1" t="s">
        <v>22</v>
      </c>
      <c r="N334" s="1" t="s">
        <v>636</v>
      </c>
      <c r="O334" s="2">
        <v>38352</v>
      </c>
      <c r="P334" s="2">
        <v>38364</v>
      </c>
      <c r="Q334" s="1" t="s">
        <v>23</v>
      </c>
    </row>
    <row r="335" spans="1:17" x14ac:dyDescent="0.25">
      <c r="A335" s="1" t="s">
        <v>571</v>
      </c>
      <c r="B335" s="1" t="s">
        <v>476</v>
      </c>
      <c r="C335" s="1" t="s">
        <v>661</v>
      </c>
      <c r="D335" s="1" t="s">
        <v>509</v>
      </c>
      <c r="E335" s="1" t="s">
        <v>381</v>
      </c>
      <c r="F335" s="1" t="s">
        <v>19</v>
      </c>
      <c r="G335" s="1" t="s">
        <v>177</v>
      </c>
      <c r="H335" s="1" t="s">
        <v>21</v>
      </c>
      <c r="I335" s="1" t="s">
        <v>22</v>
      </c>
      <c r="J335" s="3">
        <v>-73466</v>
      </c>
      <c r="K335" s="1" t="s">
        <v>662</v>
      </c>
      <c r="L335" s="1" t="s">
        <v>22</v>
      </c>
      <c r="M335" s="1" t="s">
        <v>22</v>
      </c>
      <c r="N335" s="1" t="s">
        <v>661</v>
      </c>
      <c r="O335" s="2">
        <v>38352</v>
      </c>
      <c r="P335" s="2">
        <v>38393</v>
      </c>
      <c r="Q335" s="1" t="s">
        <v>23</v>
      </c>
    </row>
    <row r="336" spans="1:17" x14ac:dyDescent="0.25">
      <c r="A336" s="1" t="s">
        <v>571</v>
      </c>
      <c r="B336" s="1" t="s">
        <v>476</v>
      </c>
      <c r="C336" s="1" t="s">
        <v>637</v>
      </c>
      <c r="D336" s="1" t="s">
        <v>483</v>
      </c>
      <c r="E336" s="1" t="s">
        <v>381</v>
      </c>
      <c r="F336" s="1" t="s">
        <v>19</v>
      </c>
      <c r="G336" s="1" t="s">
        <v>357</v>
      </c>
      <c r="H336" s="1" t="s">
        <v>48</v>
      </c>
      <c r="I336" s="1" t="s">
        <v>22</v>
      </c>
      <c r="J336" s="3">
        <v>-72232</v>
      </c>
      <c r="K336" s="1" t="s">
        <v>592</v>
      </c>
      <c r="L336" s="1" t="s">
        <v>22</v>
      </c>
      <c r="M336" s="1" t="s">
        <v>22</v>
      </c>
      <c r="N336" s="1" t="s">
        <v>637</v>
      </c>
      <c r="O336" s="2">
        <v>38352</v>
      </c>
      <c r="P336" s="2">
        <v>38376</v>
      </c>
      <c r="Q336" s="1" t="s">
        <v>23</v>
      </c>
    </row>
    <row r="337" spans="1:17" x14ac:dyDescent="0.25">
      <c r="A337" s="1" t="s">
        <v>571</v>
      </c>
      <c r="B337" s="1" t="s">
        <v>476</v>
      </c>
      <c r="C337" s="1" t="s">
        <v>636</v>
      </c>
      <c r="D337" s="1" t="s">
        <v>503</v>
      </c>
      <c r="E337" s="1" t="s">
        <v>381</v>
      </c>
      <c r="F337" s="1" t="s">
        <v>19</v>
      </c>
      <c r="G337" s="1" t="s">
        <v>43</v>
      </c>
      <c r="H337" s="1" t="s">
        <v>34</v>
      </c>
      <c r="I337" s="1" t="s">
        <v>22</v>
      </c>
      <c r="J337" s="3">
        <v>833</v>
      </c>
      <c r="K337" s="1" t="s">
        <v>598</v>
      </c>
      <c r="L337" s="1" t="s">
        <v>22</v>
      </c>
      <c r="M337" s="1" t="s">
        <v>22</v>
      </c>
      <c r="N337" s="1" t="s">
        <v>636</v>
      </c>
      <c r="O337" s="2">
        <v>38352</v>
      </c>
      <c r="P337" s="2">
        <v>38364</v>
      </c>
      <c r="Q337" s="1" t="s">
        <v>23</v>
      </c>
    </row>
    <row r="338" spans="1:17" x14ac:dyDescent="0.25">
      <c r="A338" s="1" t="s">
        <v>571</v>
      </c>
      <c r="B338" s="1" t="s">
        <v>476</v>
      </c>
      <c r="C338" s="1" t="s">
        <v>636</v>
      </c>
      <c r="D338" s="1" t="s">
        <v>511</v>
      </c>
      <c r="E338" s="1" t="s">
        <v>381</v>
      </c>
      <c r="F338" s="1" t="s">
        <v>19</v>
      </c>
      <c r="G338" s="1" t="s">
        <v>203</v>
      </c>
      <c r="H338" s="1" t="s">
        <v>21</v>
      </c>
      <c r="I338" s="1" t="s">
        <v>22</v>
      </c>
      <c r="J338" s="3">
        <v>2138</v>
      </c>
      <c r="K338" s="1" t="s">
        <v>573</v>
      </c>
      <c r="L338" s="1" t="s">
        <v>22</v>
      </c>
      <c r="M338" s="1" t="s">
        <v>22</v>
      </c>
      <c r="N338" s="1" t="s">
        <v>636</v>
      </c>
      <c r="O338" s="2">
        <v>38352</v>
      </c>
      <c r="P338" s="2">
        <v>38364</v>
      </c>
      <c r="Q338" s="1" t="s">
        <v>23</v>
      </c>
    </row>
    <row r="339" spans="1:17" x14ac:dyDescent="0.25">
      <c r="A339" s="1" t="s">
        <v>571</v>
      </c>
      <c r="B339" s="1" t="s">
        <v>476</v>
      </c>
      <c r="C339" s="1" t="s">
        <v>663</v>
      </c>
      <c r="D339" s="1" t="s">
        <v>503</v>
      </c>
      <c r="E339" s="1" t="s">
        <v>381</v>
      </c>
      <c r="F339" s="1" t="s">
        <v>19</v>
      </c>
      <c r="G339" s="1" t="s">
        <v>43</v>
      </c>
      <c r="H339" s="1" t="s">
        <v>34</v>
      </c>
      <c r="I339" s="1" t="s">
        <v>22</v>
      </c>
      <c r="J339" s="3">
        <v>-150145</v>
      </c>
      <c r="K339" s="1" t="s">
        <v>664</v>
      </c>
      <c r="L339" s="1" t="s">
        <v>22</v>
      </c>
      <c r="M339" s="1" t="s">
        <v>22</v>
      </c>
      <c r="N339" s="1" t="s">
        <v>663</v>
      </c>
      <c r="O339" s="2">
        <v>38352</v>
      </c>
      <c r="P339" s="2">
        <v>38392</v>
      </c>
      <c r="Q339" s="1" t="s">
        <v>23</v>
      </c>
    </row>
    <row r="340" spans="1:17" x14ac:dyDescent="0.25">
      <c r="A340" s="1" t="s">
        <v>571</v>
      </c>
      <c r="B340" s="1" t="s">
        <v>476</v>
      </c>
      <c r="C340" s="1" t="s">
        <v>636</v>
      </c>
      <c r="D340" s="1" t="s">
        <v>503</v>
      </c>
      <c r="E340" s="1" t="s">
        <v>381</v>
      </c>
      <c r="F340" s="1" t="s">
        <v>19</v>
      </c>
      <c r="G340" s="1" t="s">
        <v>43</v>
      </c>
      <c r="H340" s="1" t="s">
        <v>34</v>
      </c>
      <c r="I340" s="1" t="s">
        <v>22</v>
      </c>
      <c r="J340" s="3">
        <v>-2672</v>
      </c>
      <c r="K340" s="1" t="s">
        <v>596</v>
      </c>
      <c r="L340" s="1" t="s">
        <v>22</v>
      </c>
      <c r="M340" s="1" t="s">
        <v>22</v>
      </c>
      <c r="N340" s="1" t="s">
        <v>636</v>
      </c>
      <c r="O340" s="2">
        <v>38352</v>
      </c>
      <c r="P340" s="2">
        <v>38364</v>
      </c>
      <c r="Q340" s="1" t="s">
        <v>23</v>
      </c>
    </row>
    <row r="341" spans="1:17" x14ac:dyDescent="0.25">
      <c r="A341" s="1" t="s">
        <v>571</v>
      </c>
      <c r="B341" s="1" t="s">
        <v>476</v>
      </c>
      <c r="C341" s="1" t="s">
        <v>663</v>
      </c>
      <c r="D341" s="1" t="s">
        <v>503</v>
      </c>
      <c r="E341" s="1" t="s">
        <v>381</v>
      </c>
      <c r="F341" s="1" t="s">
        <v>19</v>
      </c>
      <c r="G341" s="1" t="s">
        <v>43</v>
      </c>
      <c r="H341" s="1" t="s">
        <v>34</v>
      </c>
      <c r="I341" s="1" t="s">
        <v>22</v>
      </c>
      <c r="J341" s="3">
        <v>-135542</v>
      </c>
      <c r="K341" s="1" t="s">
        <v>665</v>
      </c>
      <c r="L341" s="1" t="s">
        <v>22</v>
      </c>
      <c r="M341" s="1" t="s">
        <v>22</v>
      </c>
      <c r="N341" s="1" t="s">
        <v>663</v>
      </c>
      <c r="O341" s="2">
        <v>38352</v>
      </c>
      <c r="P341" s="2">
        <v>38392</v>
      </c>
      <c r="Q341" s="1" t="s">
        <v>23</v>
      </c>
    </row>
    <row r="342" spans="1:17" x14ac:dyDescent="0.25">
      <c r="A342" s="1" t="s">
        <v>571</v>
      </c>
      <c r="B342" s="1" t="s">
        <v>476</v>
      </c>
      <c r="C342" s="1" t="s">
        <v>636</v>
      </c>
      <c r="D342" s="1" t="s">
        <v>500</v>
      </c>
      <c r="E342" s="1" t="s">
        <v>381</v>
      </c>
      <c r="F342" s="1" t="s">
        <v>19</v>
      </c>
      <c r="G342" s="1" t="s">
        <v>501</v>
      </c>
      <c r="H342" s="1" t="s">
        <v>48</v>
      </c>
      <c r="I342" s="1" t="s">
        <v>22</v>
      </c>
      <c r="J342" s="3">
        <v>-427</v>
      </c>
      <c r="K342" s="1" t="s">
        <v>579</v>
      </c>
      <c r="L342" s="1" t="s">
        <v>22</v>
      </c>
      <c r="M342" s="1" t="s">
        <v>22</v>
      </c>
      <c r="N342" s="1" t="s">
        <v>636</v>
      </c>
      <c r="O342" s="2">
        <v>38352</v>
      </c>
      <c r="P342" s="2">
        <v>38364</v>
      </c>
      <c r="Q342" s="1" t="s">
        <v>23</v>
      </c>
    </row>
    <row r="343" spans="1:17" x14ac:dyDescent="0.25">
      <c r="A343" s="1" t="s">
        <v>571</v>
      </c>
      <c r="B343" s="1" t="s">
        <v>476</v>
      </c>
      <c r="C343" s="1" t="s">
        <v>637</v>
      </c>
      <c r="D343" s="1" t="s">
        <v>503</v>
      </c>
      <c r="E343" s="1" t="s">
        <v>381</v>
      </c>
      <c r="F343" s="1" t="s">
        <v>19</v>
      </c>
      <c r="G343" s="1" t="s">
        <v>43</v>
      </c>
      <c r="H343" s="1" t="s">
        <v>34</v>
      </c>
      <c r="I343" s="1" t="s">
        <v>22</v>
      </c>
      <c r="J343" s="3">
        <v>-6888</v>
      </c>
      <c r="K343" s="1" t="s">
        <v>608</v>
      </c>
      <c r="L343" s="1" t="s">
        <v>22</v>
      </c>
      <c r="M343" s="1" t="s">
        <v>22</v>
      </c>
      <c r="N343" s="1" t="s">
        <v>637</v>
      </c>
      <c r="O343" s="2">
        <v>38352</v>
      </c>
      <c r="P343" s="2">
        <v>38376</v>
      </c>
      <c r="Q343" s="1" t="s">
        <v>23</v>
      </c>
    </row>
    <row r="344" spans="1:17" x14ac:dyDescent="0.25">
      <c r="A344" s="1" t="s">
        <v>560</v>
      </c>
      <c r="B344" s="1" t="s">
        <v>476</v>
      </c>
      <c r="C344" s="1" t="s">
        <v>666</v>
      </c>
      <c r="D344" s="1" t="s">
        <v>505</v>
      </c>
      <c r="E344" s="1" t="s">
        <v>381</v>
      </c>
      <c r="F344" s="1" t="s">
        <v>19</v>
      </c>
      <c r="G344" s="1" t="s">
        <v>165</v>
      </c>
      <c r="H344" s="1" t="s">
        <v>166</v>
      </c>
      <c r="I344" s="1" t="s">
        <v>22</v>
      </c>
      <c r="J344" s="3">
        <v>1627</v>
      </c>
      <c r="K344" s="1" t="s">
        <v>456</v>
      </c>
      <c r="L344" s="1" t="s">
        <v>22</v>
      </c>
      <c r="M344" s="1" t="s">
        <v>22</v>
      </c>
      <c r="N344" s="1" t="s">
        <v>562</v>
      </c>
      <c r="O344" s="2">
        <v>38383</v>
      </c>
      <c r="P344" s="2">
        <v>38385</v>
      </c>
      <c r="Q344" s="1" t="s">
        <v>23</v>
      </c>
    </row>
    <row r="345" spans="1:17" x14ac:dyDescent="0.25">
      <c r="A345" s="1" t="s">
        <v>560</v>
      </c>
      <c r="B345" s="1" t="s">
        <v>476</v>
      </c>
      <c r="C345" s="1" t="s">
        <v>667</v>
      </c>
      <c r="D345" s="1" t="s">
        <v>505</v>
      </c>
      <c r="E345" s="1" t="s">
        <v>381</v>
      </c>
      <c r="F345" s="1" t="s">
        <v>19</v>
      </c>
      <c r="G345" s="1" t="s">
        <v>165</v>
      </c>
      <c r="H345" s="1" t="s">
        <v>166</v>
      </c>
      <c r="I345" s="1" t="s">
        <v>22</v>
      </c>
      <c r="J345" s="3">
        <v>1627</v>
      </c>
      <c r="K345" s="1" t="s">
        <v>456</v>
      </c>
      <c r="L345" s="1" t="s">
        <v>22</v>
      </c>
      <c r="M345" s="1" t="s">
        <v>22</v>
      </c>
      <c r="N345" s="1" t="s">
        <v>562</v>
      </c>
      <c r="O345" s="2">
        <v>38411</v>
      </c>
      <c r="P345" s="2">
        <v>38412</v>
      </c>
      <c r="Q345" s="1" t="s">
        <v>23</v>
      </c>
    </row>
    <row r="346" spans="1:17" x14ac:dyDescent="0.25">
      <c r="A346" s="1" t="s">
        <v>571</v>
      </c>
      <c r="B346" s="1" t="s">
        <v>476</v>
      </c>
      <c r="C346" s="1" t="s">
        <v>668</v>
      </c>
      <c r="D346" s="1" t="s">
        <v>503</v>
      </c>
      <c r="E346" s="1" t="s">
        <v>381</v>
      </c>
      <c r="F346" s="1" t="s">
        <v>19</v>
      </c>
      <c r="G346" s="1" t="s">
        <v>43</v>
      </c>
      <c r="H346" s="1" t="s">
        <v>34</v>
      </c>
      <c r="I346" s="1" t="s">
        <v>22</v>
      </c>
      <c r="J346" s="3">
        <v>-13800</v>
      </c>
      <c r="K346" s="1" t="s">
        <v>669</v>
      </c>
      <c r="L346" s="1" t="s">
        <v>22</v>
      </c>
      <c r="M346" s="1" t="s">
        <v>22</v>
      </c>
      <c r="N346" s="1" t="s">
        <v>668</v>
      </c>
      <c r="O346" s="2">
        <v>38442</v>
      </c>
      <c r="P346" s="2">
        <v>38449</v>
      </c>
      <c r="Q346" s="1" t="s">
        <v>23</v>
      </c>
    </row>
    <row r="347" spans="1:17" x14ac:dyDescent="0.25">
      <c r="A347" s="1" t="s">
        <v>560</v>
      </c>
      <c r="B347" s="1" t="s">
        <v>476</v>
      </c>
      <c r="C347" s="1" t="s">
        <v>670</v>
      </c>
      <c r="D347" s="1" t="s">
        <v>505</v>
      </c>
      <c r="E347" s="1" t="s">
        <v>381</v>
      </c>
      <c r="F347" s="1" t="s">
        <v>19</v>
      </c>
      <c r="G347" s="1" t="s">
        <v>165</v>
      </c>
      <c r="H347" s="1" t="s">
        <v>166</v>
      </c>
      <c r="I347" s="1" t="s">
        <v>22</v>
      </c>
      <c r="J347" s="3">
        <v>1627</v>
      </c>
      <c r="K347" s="1" t="s">
        <v>456</v>
      </c>
      <c r="L347" s="1" t="s">
        <v>22</v>
      </c>
      <c r="M347" s="1" t="s">
        <v>22</v>
      </c>
      <c r="N347" s="1" t="s">
        <v>562</v>
      </c>
      <c r="O347" s="2">
        <v>38442</v>
      </c>
      <c r="P347" s="2">
        <v>38443</v>
      </c>
      <c r="Q347" s="1" t="s">
        <v>23</v>
      </c>
    </row>
    <row r="348" spans="1:17" x14ac:dyDescent="0.25">
      <c r="A348" s="1" t="s">
        <v>571</v>
      </c>
      <c r="B348" s="1" t="s">
        <v>476</v>
      </c>
      <c r="C348" s="1" t="s">
        <v>671</v>
      </c>
      <c r="D348" s="1" t="s">
        <v>496</v>
      </c>
      <c r="E348" s="1" t="s">
        <v>381</v>
      </c>
      <c r="F348" s="1" t="s">
        <v>19</v>
      </c>
      <c r="G348" s="1" t="s">
        <v>79</v>
      </c>
      <c r="H348" s="1" t="s">
        <v>21</v>
      </c>
      <c r="I348" s="1" t="s">
        <v>22</v>
      </c>
      <c r="J348" s="3">
        <v>753</v>
      </c>
      <c r="K348" s="1" t="s">
        <v>672</v>
      </c>
      <c r="L348" s="1" t="s">
        <v>22</v>
      </c>
      <c r="M348" s="1" t="s">
        <v>22</v>
      </c>
      <c r="N348" s="1" t="s">
        <v>671</v>
      </c>
      <c r="O348" s="2">
        <v>38442</v>
      </c>
      <c r="P348" s="2">
        <v>38449</v>
      </c>
      <c r="Q348" s="1" t="s">
        <v>23</v>
      </c>
    </row>
    <row r="349" spans="1:17" x14ac:dyDescent="0.25">
      <c r="A349" s="1" t="s">
        <v>571</v>
      </c>
      <c r="B349" s="1" t="s">
        <v>476</v>
      </c>
      <c r="C349" s="1" t="s">
        <v>671</v>
      </c>
      <c r="D349" s="1" t="s">
        <v>528</v>
      </c>
      <c r="E349" s="1" t="s">
        <v>381</v>
      </c>
      <c r="F349" s="1" t="s">
        <v>19</v>
      </c>
      <c r="G349" s="1" t="s">
        <v>47</v>
      </c>
      <c r="H349" s="1" t="s">
        <v>21</v>
      </c>
      <c r="I349" s="1" t="s">
        <v>22</v>
      </c>
      <c r="J349" s="3">
        <v>0</v>
      </c>
      <c r="K349" s="1" t="s">
        <v>673</v>
      </c>
      <c r="L349" s="1" t="s">
        <v>22</v>
      </c>
      <c r="M349" s="1" t="s">
        <v>22</v>
      </c>
      <c r="N349" s="1" t="s">
        <v>671</v>
      </c>
      <c r="O349" s="2">
        <v>38442</v>
      </c>
      <c r="P349" s="2">
        <v>38449</v>
      </c>
      <c r="Q349" s="1" t="s">
        <v>23</v>
      </c>
    </row>
    <row r="350" spans="1:17" x14ac:dyDescent="0.25">
      <c r="A350" s="1" t="s">
        <v>571</v>
      </c>
      <c r="B350" s="1" t="s">
        <v>476</v>
      </c>
      <c r="C350" s="1" t="s">
        <v>671</v>
      </c>
      <c r="D350" s="1" t="s">
        <v>485</v>
      </c>
      <c r="E350" s="1" t="s">
        <v>381</v>
      </c>
      <c r="F350" s="1" t="s">
        <v>19</v>
      </c>
      <c r="G350" s="1" t="s">
        <v>59</v>
      </c>
      <c r="H350" s="1" t="s">
        <v>48</v>
      </c>
      <c r="I350" s="1" t="s">
        <v>22</v>
      </c>
      <c r="J350" s="3">
        <v>0</v>
      </c>
      <c r="K350" s="1" t="s">
        <v>674</v>
      </c>
      <c r="L350" s="1" t="s">
        <v>22</v>
      </c>
      <c r="M350" s="1" t="s">
        <v>22</v>
      </c>
      <c r="N350" s="1" t="s">
        <v>671</v>
      </c>
      <c r="O350" s="2">
        <v>38442</v>
      </c>
      <c r="P350" s="2">
        <v>38449</v>
      </c>
      <c r="Q350" s="1" t="s">
        <v>23</v>
      </c>
    </row>
    <row r="351" spans="1:17" x14ac:dyDescent="0.25">
      <c r="A351" s="1" t="s">
        <v>571</v>
      </c>
      <c r="B351" s="1" t="s">
        <v>476</v>
      </c>
      <c r="C351" s="1" t="s">
        <v>671</v>
      </c>
      <c r="D351" s="1" t="s">
        <v>494</v>
      </c>
      <c r="E351" s="1" t="s">
        <v>381</v>
      </c>
      <c r="F351" s="1" t="s">
        <v>19</v>
      </c>
      <c r="G351" s="1" t="s">
        <v>63</v>
      </c>
      <c r="H351" s="1" t="s">
        <v>48</v>
      </c>
      <c r="I351" s="1" t="s">
        <v>22</v>
      </c>
      <c r="J351" s="3">
        <v>5362</v>
      </c>
      <c r="K351" s="1" t="s">
        <v>675</v>
      </c>
      <c r="L351" s="1" t="s">
        <v>22</v>
      </c>
      <c r="M351" s="1" t="s">
        <v>22</v>
      </c>
      <c r="N351" s="1" t="s">
        <v>671</v>
      </c>
      <c r="O351" s="2">
        <v>38442</v>
      </c>
      <c r="P351" s="2">
        <v>38449</v>
      </c>
      <c r="Q351" s="1" t="s">
        <v>23</v>
      </c>
    </row>
    <row r="352" spans="1:17" x14ac:dyDescent="0.25">
      <c r="A352" s="1" t="s">
        <v>571</v>
      </c>
      <c r="B352" s="1" t="s">
        <v>476</v>
      </c>
      <c r="C352" s="1" t="s">
        <v>671</v>
      </c>
      <c r="D352" s="1" t="s">
        <v>500</v>
      </c>
      <c r="E352" s="1" t="s">
        <v>381</v>
      </c>
      <c r="F352" s="1" t="s">
        <v>19</v>
      </c>
      <c r="G352" s="1" t="s">
        <v>501</v>
      </c>
      <c r="H352" s="1" t="s">
        <v>48</v>
      </c>
      <c r="I352" s="1" t="s">
        <v>22</v>
      </c>
      <c r="J352" s="3">
        <v>44476</v>
      </c>
      <c r="K352" s="1" t="s">
        <v>676</v>
      </c>
      <c r="L352" s="1" t="s">
        <v>22</v>
      </c>
      <c r="M352" s="1" t="s">
        <v>22</v>
      </c>
      <c r="N352" s="1" t="s">
        <v>671</v>
      </c>
      <c r="O352" s="2">
        <v>38442</v>
      </c>
      <c r="P352" s="2">
        <v>38449</v>
      </c>
      <c r="Q352" s="1" t="s">
        <v>23</v>
      </c>
    </row>
    <row r="353" spans="1:17" x14ac:dyDescent="0.25">
      <c r="A353" s="1" t="s">
        <v>571</v>
      </c>
      <c r="B353" s="1" t="s">
        <v>476</v>
      </c>
      <c r="C353" s="1" t="s">
        <v>671</v>
      </c>
      <c r="D353" s="1" t="s">
        <v>483</v>
      </c>
      <c r="E353" s="1" t="s">
        <v>381</v>
      </c>
      <c r="F353" s="1" t="s">
        <v>19</v>
      </c>
      <c r="G353" s="1" t="s">
        <v>357</v>
      </c>
      <c r="H353" s="1" t="s">
        <v>48</v>
      </c>
      <c r="I353" s="1" t="s">
        <v>22</v>
      </c>
      <c r="J353" s="3">
        <v>25356</v>
      </c>
      <c r="K353" s="1" t="s">
        <v>677</v>
      </c>
      <c r="L353" s="1" t="s">
        <v>22</v>
      </c>
      <c r="M353" s="1" t="s">
        <v>22</v>
      </c>
      <c r="N353" s="1" t="s">
        <v>671</v>
      </c>
      <c r="O353" s="2">
        <v>38442</v>
      </c>
      <c r="P353" s="2">
        <v>38449</v>
      </c>
      <c r="Q353" s="1" t="s">
        <v>23</v>
      </c>
    </row>
    <row r="354" spans="1:17" x14ac:dyDescent="0.25">
      <c r="A354" s="1" t="s">
        <v>571</v>
      </c>
      <c r="B354" s="1" t="s">
        <v>476</v>
      </c>
      <c r="C354" s="1" t="s">
        <v>678</v>
      </c>
      <c r="D354" s="1" t="s">
        <v>494</v>
      </c>
      <c r="E354" s="1" t="s">
        <v>381</v>
      </c>
      <c r="F354" s="1" t="s">
        <v>19</v>
      </c>
      <c r="G354" s="1" t="s">
        <v>63</v>
      </c>
      <c r="H354" s="1" t="s">
        <v>48</v>
      </c>
      <c r="I354" s="1" t="s">
        <v>22</v>
      </c>
      <c r="J354" s="3">
        <v>3722</v>
      </c>
      <c r="K354" s="1" t="s">
        <v>675</v>
      </c>
      <c r="L354" s="1" t="s">
        <v>22</v>
      </c>
      <c r="M354" s="1" t="s">
        <v>22</v>
      </c>
      <c r="N354" s="1" t="s">
        <v>678</v>
      </c>
      <c r="O354" s="2">
        <v>38472</v>
      </c>
      <c r="P354" s="2">
        <v>38478</v>
      </c>
      <c r="Q354" s="1" t="s">
        <v>23</v>
      </c>
    </row>
    <row r="355" spans="1:17" x14ac:dyDescent="0.25">
      <c r="A355" s="1" t="s">
        <v>571</v>
      </c>
      <c r="B355" s="1" t="s">
        <v>476</v>
      </c>
      <c r="C355" s="1" t="s">
        <v>678</v>
      </c>
      <c r="D355" s="1" t="s">
        <v>496</v>
      </c>
      <c r="E355" s="1" t="s">
        <v>381</v>
      </c>
      <c r="F355" s="1" t="s">
        <v>19</v>
      </c>
      <c r="G355" s="1" t="s">
        <v>79</v>
      </c>
      <c r="H355" s="1" t="s">
        <v>21</v>
      </c>
      <c r="I355" s="1" t="s">
        <v>22</v>
      </c>
      <c r="J355" s="3">
        <v>-2849</v>
      </c>
      <c r="K355" s="1" t="s">
        <v>672</v>
      </c>
      <c r="L355" s="1" t="s">
        <v>22</v>
      </c>
      <c r="M355" s="1" t="s">
        <v>22</v>
      </c>
      <c r="N355" s="1" t="s">
        <v>678</v>
      </c>
      <c r="O355" s="2">
        <v>38472</v>
      </c>
      <c r="P355" s="2">
        <v>38478</v>
      </c>
      <c r="Q355" s="1" t="s">
        <v>23</v>
      </c>
    </row>
    <row r="356" spans="1:17" x14ac:dyDescent="0.25">
      <c r="A356" s="1" t="s">
        <v>571</v>
      </c>
      <c r="B356" s="1" t="s">
        <v>476</v>
      </c>
      <c r="C356" s="1" t="s">
        <v>678</v>
      </c>
      <c r="D356" s="1" t="s">
        <v>500</v>
      </c>
      <c r="E356" s="1" t="s">
        <v>381</v>
      </c>
      <c r="F356" s="1" t="s">
        <v>19</v>
      </c>
      <c r="G356" s="1" t="s">
        <v>501</v>
      </c>
      <c r="H356" s="1" t="s">
        <v>48</v>
      </c>
      <c r="I356" s="1" t="s">
        <v>22</v>
      </c>
      <c r="J356" s="3">
        <v>29125</v>
      </c>
      <c r="K356" s="1" t="s">
        <v>676</v>
      </c>
      <c r="L356" s="1" t="s">
        <v>22</v>
      </c>
      <c r="M356" s="1" t="s">
        <v>22</v>
      </c>
      <c r="N356" s="1" t="s">
        <v>678</v>
      </c>
      <c r="O356" s="2">
        <v>38472</v>
      </c>
      <c r="P356" s="2">
        <v>38478</v>
      </c>
      <c r="Q356" s="1" t="s">
        <v>23</v>
      </c>
    </row>
    <row r="357" spans="1:17" x14ac:dyDescent="0.25">
      <c r="A357" s="1" t="s">
        <v>571</v>
      </c>
      <c r="B357" s="1" t="s">
        <v>476</v>
      </c>
      <c r="C357" s="1" t="s">
        <v>678</v>
      </c>
      <c r="D357" s="1" t="s">
        <v>503</v>
      </c>
      <c r="E357" s="1" t="s">
        <v>381</v>
      </c>
      <c r="F357" s="1" t="s">
        <v>19</v>
      </c>
      <c r="G357" s="1" t="s">
        <v>43</v>
      </c>
      <c r="H357" s="1" t="s">
        <v>34</v>
      </c>
      <c r="I357" s="1" t="s">
        <v>22</v>
      </c>
      <c r="J357" s="3">
        <v>-13800</v>
      </c>
      <c r="K357" s="1" t="s">
        <v>679</v>
      </c>
      <c r="L357" s="1" t="s">
        <v>22</v>
      </c>
      <c r="M357" s="1" t="s">
        <v>22</v>
      </c>
      <c r="N357" s="1" t="s">
        <v>678</v>
      </c>
      <c r="O357" s="2">
        <v>38472</v>
      </c>
      <c r="P357" s="2">
        <v>38478</v>
      </c>
      <c r="Q357" s="1" t="s">
        <v>23</v>
      </c>
    </row>
    <row r="358" spans="1:17" x14ac:dyDescent="0.25">
      <c r="A358" s="1" t="s">
        <v>571</v>
      </c>
      <c r="B358" s="1" t="s">
        <v>476</v>
      </c>
      <c r="C358" s="1" t="s">
        <v>678</v>
      </c>
      <c r="D358" s="1" t="s">
        <v>483</v>
      </c>
      <c r="E358" s="1" t="s">
        <v>381</v>
      </c>
      <c r="F358" s="1" t="s">
        <v>19</v>
      </c>
      <c r="G358" s="1" t="s">
        <v>357</v>
      </c>
      <c r="H358" s="1" t="s">
        <v>48</v>
      </c>
      <c r="I358" s="1" t="s">
        <v>22</v>
      </c>
      <c r="J358" s="3">
        <v>8539</v>
      </c>
      <c r="K358" s="1" t="s">
        <v>677</v>
      </c>
      <c r="L358" s="1" t="s">
        <v>22</v>
      </c>
      <c r="M358" s="1" t="s">
        <v>22</v>
      </c>
      <c r="N358" s="1" t="s">
        <v>678</v>
      </c>
      <c r="O358" s="2">
        <v>38472</v>
      </c>
      <c r="P358" s="2">
        <v>38478</v>
      </c>
      <c r="Q358" s="1" t="s">
        <v>23</v>
      </c>
    </row>
    <row r="359" spans="1:17" x14ac:dyDescent="0.25">
      <c r="A359" s="1" t="s">
        <v>560</v>
      </c>
      <c r="B359" s="1" t="s">
        <v>476</v>
      </c>
      <c r="C359" s="1" t="s">
        <v>680</v>
      </c>
      <c r="D359" s="1" t="s">
        <v>505</v>
      </c>
      <c r="E359" s="1" t="s">
        <v>381</v>
      </c>
      <c r="F359" s="1" t="s">
        <v>19</v>
      </c>
      <c r="G359" s="1" t="s">
        <v>165</v>
      </c>
      <c r="H359" s="1" t="s">
        <v>166</v>
      </c>
      <c r="I359" s="1" t="s">
        <v>22</v>
      </c>
      <c r="J359" s="3">
        <v>1627</v>
      </c>
      <c r="K359" s="1" t="s">
        <v>456</v>
      </c>
      <c r="L359" s="1" t="s">
        <v>22</v>
      </c>
      <c r="M359" s="1" t="s">
        <v>22</v>
      </c>
      <c r="N359" s="1" t="s">
        <v>562</v>
      </c>
      <c r="O359" s="2">
        <v>38472</v>
      </c>
      <c r="P359" s="2">
        <v>38474</v>
      </c>
      <c r="Q359" s="1" t="s">
        <v>23</v>
      </c>
    </row>
    <row r="360" spans="1:17" x14ac:dyDescent="0.25">
      <c r="A360" s="1" t="s">
        <v>475</v>
      </c>
      <c r="B360" s="1" t="s">
        <v>476</v>
      </c>
      <c r="C360" s="1" t="s">
        <v>681</v>
      </c>
      <c r="D360" s="1" t="s">
        <v>503</v>
      </c>
      <c r="E360" s="1" t="s">
        <v>381</v>
      </c>
      <c r="F360" s="1" t="s">
        <v>19</v>
      </c>
      <c r="G360" s="1" t="s">
        <v>43</v>
      </c>
      <c r="H360" s="1" t="s">
        <v>34</v>
      </c>
      <c r="I360" s="1" t="s">
        <v>22</v>
      </c>
      <c r="J360" s="3">
        <v>345293.66</v>
      </c>
      <c r="K360" s="1" t="s">
        <v>682</v>
      </c>
      <c r="L360" s="1" t="s">
        <v>22</v>
      </c>
      <c r="M360" s="1" t="s">
        <v>22</v>
      </c>
      <c r="N360" s="1" t="s">
        <v>681</v>
      </c>
      <c r="O360" s="2">
        <v>38472</v>
      </c>
      <c r="P360" s="2">
        <v>38478</v>
      </c>
      <c r="Q360" s="1" t="s">
        <v>23</v>
      </c>
    </row>
    <row r="361" spans="1:17" x14ac:dyDescent="0.25">
      <c r="A361" s="1" t="s">
        <v>475</v>
      </c>
      <c r="B361" s="1" t="s">
        <v>476</v>
      </c>
      <c r="C361" s="1" t="s">
        <v>681</v>
      </c>
      <c r="D361" s="1" t="s">
        <v>503</v>
      </c>
      <c r="E361" s="1" t="s">
        <v>381</v>
      </c>
      <c r="F361" s="1" t="s">
        <v>19</v>
      </c>
      <c r="G361" s="1" t="s">
        <v>43</v>
      </c>
      <c r="H361" s="1" t="s">
        <v>34</v>
      </c>
      <c r="I361" s="1" t="s">
        <v>22</v>
      </c>
      <c r="J361" s="3">
        <v>-53148.14</v>
      </c>
      <c r="K361" s="1" t="s">
        <v>682</v>
      </c>
      <c r="L361" s="1" t="s">
        <v>22</v>
      </c>
      <c r="M361" s="1" t="s">
        <v>22</v>
      </c>
      <c r="N361" s="1" t="s">
        <v>681</v>
      </c>
      <c r="O361" s="2">
        <v>38472</v>
      </c>
      <c r="P361" s="2">
        <v>38478</v>
      </c>
      <c r="Q361" s="1" t="s">
        <v>23</v>
      </c>
    </row>
    <row r="362" spans="1:17" x14ac:dyDescent="0.25">
      <c r="A362" s="1" t="s">
        <v>683</v>
      </c>
      <c r="B362" s="1" t="s">
        <v>476</v>
      </c>
      <c r="C362" s="1" t="s">
        <v>684</v>
      </c>
      <c r="D362" s="1" t="s">
        <v>509</v>
      </c>
      <c r="E362" s="1" t="s">
        <v>381</v>
      </c>
      <c r="F362" s="1" t="s">
        <v>19</v>
      </c>
      <c r="G362" s="1" t="s">
        <v>177</v>
      </c>
      <c r="H362" s="1" t="s">
        <v>21</v>
      </c>
      <c r="I362" s="1" t="s">
        <v>22</v>
      </c>
      <c r="J362" s="3">
        <v>63759.09</v>
      </c>
      <c r="K362" s="1" t="s">
        <v>685</v>
      </c>
      <c r="L362" s="1" t="s">
        <v>22</v>
      </c>
      <c r="M362" s="1" t="s">
        <v>686</v>
      </c>
      <c r="N362" s="1" t="s">
        <v>686</v>
      </c>
      <c r="O362" s="2">
        <v>38503</v>
      </c>
      <c r="P362" s="2">
        <v>38475</v>
      </c>
      <c r="Q362" s="1" t="s">
        <v>23</v>
      </c>
    </row>
    <row r="363" spans="1:17" x14ac:dyDescent="0.25">
      <c r="A363" s="1" t="s">
        <v>571</v>
      </c>
      <c r="B363" s="1" t="s">
        <v>476</v>
      </c>
      <c r="C363" s="1" t="s">
        <v>687</v>
      </c>
      <c r="D363" s="1" t="s">
        <v>503</v>
      </c>
      <c r="E363" s="1" t="s">
        <v>381</v>
      </c>
      <c r="F363" s="1" t="s">
        <v>19</v>
      </c>
      <c r="G363" s="1" t="s">
        <v>43</v>
      </c>
      <c r="H363" s="1" t="s">
        <v>34</v>
      </c>
      <c r="I363" s="1" t="s">
        <v>22</v>
      </c>
      <c r="J363" s="3">
        <v>-13800</v>
      </c>
      <c r="K363" s="1" t="s">
        <v>679</v>
      </c>
      <c r="L363" s="1" t="s">
        <v>22</v>
      </c>
      <c r="M363" s="1" t="s">
        <v>22</v>
      </c>
      <c r="N363" s="1" t="s">
        <v>687</v>
      </c>
      <c r="O363" s="2">
        <v>38503</v>
      </c>
      <c r="P363" s="2">
        <v>38510</v>
      </c>
      <c r="Q363" s="1" t="s">
        <v>23</v>
      </c>
    </row>
    <row r="364" spans="1:17" x14ac:dyDescent="0.25">
      <c r="A364" s="1" t="s">
        <v>571</v>
      </c>
      <c r="B364" s="1" t="s">
        <v>476</v>
      </c>
      <c r="C364" s="1" t="s">
        <v>687</v>
      </c>
      <c r="D364" s="1" t="s">
        <v>496</v>
      </c>
      <c r="E364" s="1" t="s">
        <v>381</v>
      </c>
      <c r="F364" s="1" t="s">
        <v>19</v>
      </c>
      <c r="G364" s="1" t="s">
        <v>79</v>
      </c>
      <c r="H364" s="1" t="s">
        <v>21</v>
      </c>
      <c r="I364" s="1" t="s">
        <v>22</v>
      </c>
      <c r="J364" s="3">
        <v>-983</v>
      </c>
      <c r="K364" s="1" t="s">
        <v>672</v>
      </c>
      <c r="L364" s="1" t="s">
        <v>22</v>
      </c>
      <c r="M364" s="1" t="s">
        <v>22</v>
      </c>
      <c r="N364" s="1" t="s">
        <v>687</v>
      </c>
      <c r="O364" s="2">
        <v>38503</v>
      </c>
      <c r="P364" s="2">
        <v>38510</v>
      </c>
      <c r="Q364" s="1" t="s">
        <v>23</v>
      </c>
    </row>
    <row r="365" spans="1:17" x14ac:dyDescent="0.25">
      <c r="A365" s="1" t="s">
        <v>571</v>
      </c>
      <c r="B365" s="1" t="s">
        <v>476</v>
      </c>
      <c r="C365" s="1" t="s">
        <v>687</v>
      </c>
      <c r="D365" s="1" t="s">
        <v>509</v>
      </c>
      <c r="E365" s="1" t="s">
        <v>381</v>
      </c>
      <c r="F365" s="1" t="s">
        <v>19</v>
      </c>
      <c r="G365" s="1" t="s">
        <v>177</v>
      </c>
      <c r="H365" s="1" t="s">
        <v>21</v>
      </c>
      <c r="I365" s="1" t="s">
        <v>22</v>
      </c>
      <c r="J365" s="3">
        <v>-118</v>
      </c>
      <c r="K365" s="1" t="s">
        <v>688</v>
      </c>
      <c r="L365" s="1" t="s">
        <v>22</v>
      </c>
      <c r="M365" s="1" t="s">
        <v>22</v>
      </c>
      <c r="N365" s="1" t="s">
        <v>687</v>
      </c>
      <c r="O365" s="2">
        <v>38503</v>
      </c>
      <c r="P365" s="2">
        <v>38510</v>
      </c>
      <c r="Q365" s="1" t="s">
        <v>23</v>
      </c>
    </row>
    <row r="366" spans="1:17" x14ac:dyDescent="0.25">
      <c r="A366" s="1" t="s">
        <v>571</v>
      </c>
      <c r="B366" s="1" t="s">
        <v>476</v>
      </c>
      <c r="C366" s="1" t="s">
        <v>687</v>
      </c>
      <c r="D366" s="1" t="s">
        <v>494</v>
      </c>
      <c r="E366" s="1" t="s">
        <v>381</v>
      </c>
      <c r="F366" s="1" t="s">
        <v>19</v>
      </c>
      <c r="G366" s="1" t="s">
        <v>63</v>
      </c>
      <c r="H366" s="1" t="s">
        <v>48</v>
      </c>
      <c r="I366" s="1" t="s">
        <v>22</v>
      </c>
      <c r="J366" s="3">
        <v>963</v>
      </c>
      <c r="K366" s="1" t="s">
        <v>675</v>
      </c>
      <c r="L366" s="1" t="s">
        <v>22</v>
      </c>
      <c r="M366" s="1" t="s">
        <v>22</v>
      </c>
      <c r="N366" s="1" t="s">
        <v>687</v>
      </c>
      <c r="O366" s="2">
        <v>38503</v>
      </c>
      <c r="P366" s="2">
        <v>38510</v>
      </c>
      <c r="Q366" s="1" t="s">
        <v>23</v>
      </c>
    </row>
    <row r="367" spans="1:17" x14ac:dyDescent="0.25">
      <c r="A367" s="1" t="s">
        <v>571</v>
      </c>
      <c r="B367" s="1" t="s">
        <v>476</v>
      </c>
      <c r="C367" s="1" t="s">
        <v>687</v>
      </c>
      <c r="D367" s="1" t="s">
        <v>500</v>
      </c>
      <c r="E367" s="1" t="s">
        <v>381</v>
      </c>
      <c r="F367" s="1" t="s">
        <v>19</v>
      </c>
      <c r="G367" s="1" t="s">
        <v>501</v>
      </c>
      <c r="H367" s="1" t="s">
        <v>48</v>
      </c>
      <c r="I367" s="1" t="s">
        <v>22</v>
      </c>
      <c r="J367" s="3">
        <v>25845</v>
      </c>
      <c r="K367" s="1" t="s">
        <v>676</v>
      </c>
      <c r="L367" s="1" t="s">
        <v>22</v>
      </c>
      <c r="M367" s="1" t="s">
        <v>22</v>
      </c>
      <c r="N367" s="1" t="s">
        <v>687</v>
      </c>
      <c r="O367" s="2">
        <v>38503</v>
      </c>
      <c r="P367" s="2">
        <v>38510</v>
      </c>
      <c r="Q367" s="1" t="s">
        <v>23</v>
      </c>
    </row>
    <row r="368" spans="1:17" x14ac:dyDescent="0.25">
      <c r="A368" s="1" t="s">
        <v>571</v>
      </c>
      <c r="B368" s="1" t="s">
        <v>476</v>
      </c>
      <c r="C368" s="1" t="s">
        <v>687</v>
      </c>
      <c r="D368" s="1" t="s">
        <v>483</v>
      </c>
      <c r="E368" s="1" t="s">
        <v>381</v>
      </c>
      <c r="F368" s="1" t="s">
        <v>19</v>
      </c>
      <c r="G368" s="1" t="s">
        <v>357</v>
      </c>
      <c r="H368" s="1" t="s">
        <v>48</v>
      </c>
      <c r="I368" s="1" t="s">
        <v>22</v>
      </c>
      <c r="J368" s="3">
        <v>-2258</v>
      </c>
      <c r="K368" s="1" t="s">
        <v>677</v>
      </c>
      <c r="L368" s="1" t="s">
        <v>22</v>
      </c>
      <c r="M368" s="1" t="s">
        <v>22</v>
      </c>
      <c r="N368" s="1" t="s">
        <v>687</v>
      </c>
      <c r="O368" s="2">
        <v>38503</v>
      </c>
      <c r="P368" s="2">
        <v>38510</v>
      </c>
      <c r="Q368" s="1" t="s">
        <v>23</v>
      </c>
    </row>
    <row r="369" spans="1:17" x14ac:dyDescent="0.25">
      <c r="A369" s="1" t="s">
        <v>560</v>
      </c>
      <c r="B369" s="1" t="s">
        <v>476</v>
      </c>
      <c r="C369" s="1" t="s">
        <v>689</v>
      </c>
      <c r="D369" s="1" t="s">
        <v>505</v>
      </c>
      <c r="E369" s="1" t="s">
        <v>381</v>
      </c>
      <c r="F369" s="1" t="s">
        <v>19</v>
      </c>
      <c r="G369" s="1" t="s">
        <v>165</v>
      </c>
      <c r="H369" s="1" t="s">
        <v>166</v>
      </c>
      <c r="I369" s="1" t="s">
        <v>22</v>
      </c>
      <c r="J369" s="3">
        <v>1627</v>
      </c>
      <c r="K369" s="1" t="s">
        <v>456</v>
      </c>
      <c r="L369" s="1" t="s">
        <v>22</v>
      </c>
      <c r="M369" s="1" t="s">
        <v>22</v>
      </c>
      <c r="N369" s="1" t="s">
        <v>562</v>
      </c>
      <c r="O369" s="2">
        <v>38503</v>
      </c>
      <c r="P369" s="2">
        <v>38505</v>
      </c>
      <c r="Q369" s="1" t="s">
        <v>23</v>
      </c>
    </row>
    <row r="370" spans="1:17" x14ac:dyDescent="0.25">
      <c r="A370" s="1" t="s">
        <v>560</v>
      </c>
      <c r="B370" s="1" t="s">
        <v>476</v>
      </c>
      <c r="C370" s="1" t="s">
        <v>690</v>
      </c>
      <c r="D370" s="1" t="s">
        <v>505</v>
      </c>
      <c r="E370" s="1" t="s">
        <v>381</v>
      </c>
      <c r="F370" s="1" t="s">
        <v>19</v>
      </c>
      <c r="G370" s="1" t="s">
        <v>165</v>
      </c>
      <c r="H370" s="1" t="s">
        <v>166</v>
      </c>
      <c r="I370" s="1" t="s">
        <v>22</v>
      </c>
      <c r="J370" s="3">
        <v>1627</v>
      </c>
      <c r="K370" s="1" t="s">
        <v>456</v>
      </c>
      <c r="L370" s="1" t="s">
        <v>22</v>
      </c>
      <c r="M370" s="1" t="s">
        <v>22</v>
      </c>
      <c r="N370" s="1" t="s">
        <v>562</v>
      </c>
      <c r="O370" s="2">
        <v>38533</v>
      </c>
      <c r="P370" s="2">
        <v>38534</v>
      </c>
      <c r="Q370" s="1" t="s">
        <v>23</v>
      </c>
    </row>
    <row r="371" spans="1:17" x14ac:dyDescent="0.25">
      <c r="A371" s="1" t="s">
        <v>571</v>
      </c>
      <c r="B371" s="1" t="s">
        <v>476</v>
      </c>
      <c r="C371" s="1" t="s">
        <v>691</v>
      </c>
      <c r="D371" s="1" t="s">
        <v>528</v>
      </c>
      <c r="E371" s="1" t="s">
        <v>381</v>
      </c>
      <c r="F371" s="1" t="s">
        <v>19</v>
      </c>
      <c r="G371" s="1" t="s">
        <v>47</v>
      </c>
      <c r="H371" s="1" t="s">
        <v>21</v>
      </c>
      <c r="I371" s="1" t="s">
        <v>22</v>
      </c>
      <c r="J371" s="3">
        <v>0</v>
      </c>
      <c r="K371" s="1" t="s">
        <v>673</v>
      </c>
      <c r="L371" s="1" t="s">
        <v>22</v>
      </c>
      <c r="M371" s="1" t="s">
        <v>22</v>
      </c>
      <c r="N371" s="1" t="s">
        <v>691</v>
      </c>
      <c r="O371" s="2">
        <v>38533</v>
      </c>
      <c r="P371" s="2">
        <v>38541</v>
      </c>
      <c r="Q371" s="1" t="s">
        <v>23</v>
      </c>
    </row>
    <row r="372" spans="1:17" x14ac:dyDescent="0.25">
      <c r="A372" s="1" t="s">
        <v>571</v>
      </c>
      <c r="B372" s="1" t="s">
        <v>476</v>
      </c>
      <c r="C372" s="1" t="s">
        <v>691</v>
      </c>
      <c r="D372" s="1" t="s">
        <v>509</v>
      </c>
      <c r="E372" s="1" t="s">
        <v>381</v>
      </c>
      <c r="F372" s="1" t="s">
        <v>19</v>
      </c>
      <c r="G372" s="1" t="s">
        <v>177</v>
      </c>
      <c r="H372" s="1" t="s">
        <v>21</v>
      </c>
      <c r="I372" s="1" t="s">
        <v>22</v>
      </c>
      <c r="J372" s="3">
        <v>463</v>
      </c>
      <c r="K372" s="1" t="s">
        <v>688</v>
      </c>
      <c r="L372" s="1" t="s">
        <v>22</v>
      </c>
      <c r="M372" s="1" t="s">
        <v>22</v>
      </c>
      <c r="N372" s="1" t="s">
        <v>691</v>
      </c>
      <c r="O372" s="2">
        <v>38533</v>
      </c>
      <c r="P372" s="2">
        <v>38541</v>
      </c>
      <c r="Q372" s="1" t="s">
        <v>23</v>
      </c>
    </row>
    <row r="373" spans="1:17" x14ac:dyDescent="0.25">
      <c r="A373" s="1" t="s">
        <v>571</v>
      </c>
      <c r="B373" s="1" t="s">
        <v>476</v>
      </c>
      <c r="C373" s="1" t="s">
        <v>691</v>
      </c>
      <c r="D373" s="1" t="s">
        <v>503</v>
      </c>
      <c r="E373" s="1" t="s">
        <v>381</v>
      </c>
      <c r="F373" s="1" t="s">
        <v>19</v>
      </c>
      <c r="G373" s="1" t="s">
        <v>43</v>
      </c>
      <c r="H373" s="1" t="s">
        <v>34</v>
      </c>
      <c r="I373" s="1" t="s">
        <v>22</v>
      </c>
      <c r="J373" s="3">
        <v>-13800</v>
      </c>
      <c r="K373" s="1" t="s">
        <v>679</v>
      </c>
      <c r="L373" s="1" t="s">
        <v>22</v>
      </c>
      <c r="M373" s="1" t="s">
        <v>22</v>
      </c>
      <c r="N373" s="1" t="s">
        <v>691</v>
      </c>
      <c r="O373" s="2">
        <v>38533</v>
      </c>
      <c r="P373" s="2">
        <v>38541</v>
      </c>
      <c r="Q373" s="1" t="s">
        <v>23</v>
      </c>
    </row>
    <row r="374" spans="1:17" x14ac:dyDescent="0.25">
      <c r="A374" s="1" t="s">
        <v>571</v>
      </c>
      <c r="B374" s="1" t="s">
        <v>476</v>
      </c>
      <c r="C374" s="1" t="s">
        <v>691</v>
      </c>
      <c r="D374" s="1" t="s">
        <v>485</v>
      </c>
      <c r="E374" s="1" t="s">
        <v>381</v>
      </c>
      <c r="F374" s="1" t="s">
        <v>19</v>
      </c>
      <c r="G374" s="1" t="s">
        <v>59</v>
      </c>
      <c r="H374" s="1" t="s">
        <v>48</v>
      </c>
      <c r="I374" s="1" t="s">
        <v>22</v>
      </c>
      <c r="J374" s="3">
        <v>0</v>
      </c>
      <c r="K374" s="1" t="s">
        <v>674</v>
      </c>
      <c r="L374" s="1" t="s">
        <v>22</v>
      </c>
      <c r="M374" s="1" t="s">
        <v>22</v>
      </c>
      <c r="N374" s="1" t="s">
        <v>691</v>
      </c>
      <c r="O374" s="2">
        <v>38533</v>
      </c>
      <c r="P374" s="2">
        <v>38541</v>
      </c>
      <c r="Q374" s="1" t="s">
        <v>23</v>
      </c>
    </row>
    <row r="375" spans="1:17" x14ac:dyDescent="0.25">
      <c r="A375" s="1" t="s">
        <v>571</v>
      </c>
      <c r="B375" s="1" t="s">
        <v>476</v>
      </c>
      <c r="C375" s="1" t="s">
        <v>691</v>
      </c>
      <c r="D375" s="1" t="s">
        <v>494</v>
      </c>
      <c r="E375" s="1" t="s">
        <v>381</v>
      </c>
      <c r="F375" s="1" t="s">
        <v>19</v>
      </c>
      <c r="G375" s="1" t="s">
        <v>63</v>
      </c>
      <c r="H375" s="1" t="s">
        <v>48</v>
      </c>
      <c r="I375" s="1" t="s">
        <v>22</v>
      </c>
      <c r="J375" s="3">
        <v>4373</v>
      </c>
      <c r="K375" s="1" t="s">
        <v>675</v>
      </c>
      <c r="L375" s="1" t="s">
        <v>22</v>
      </c>
      <c r="M375" s="1" t="s">
        <v>22</v>
      </c>
      <c r="N375" s="1" t="s">
        <v>691</v>
      </c>
      <c r="O375" s="2">
        <v>38533</v>
      </c>
      <c r="P375" s="2">
        <v>38541</v>
      </c>
      <c r="Q375" s="1" t="s">
        <v>23</v>
      </c>
    </row>
    <row r="376" spans="1:17" x14ac:dyDescent="0.25">
      <c r="A376" s="1" t="s">
        <v>571</v>
      </c>
      <c r="B376" s="1" t="s">
        <v>476</v>
      </c>
      <c r="C376" s="1" t="s">
        <v>691</v>
      </c>
      <c r="D376" s="1" t="s">
        <v>500</v>
      </c>
      <c r="E376" s="1" t="s">
        <v>381</v>
      </c>
      <c r="F376" s="1" t="s">
        <v>19</v>
      </c>
      <c r="G376" s="1" t="s">
        <v>501</v>
      </c>
      <c r="H376" s="1" t="s">
        <v>48</v>
      </c>
      <c r="I376" s="1" t="s">
        <v>22</v>
      </c>
      <c r="J376" s="3">
        <v>23042</v>
      </c>
      <c r="K376" s="1" t="s">
        <v>676</v>
      </c>
      <c r="L376" s="1" t="s">
        <v>22</v>
      </c>
      <c r="M376" s="1" t="s">
        <v>22</v>
      </c>
      <c r="N376" s="1" t="s">
        <v>691</v>
      </c>
      <c r="O376" s="2">
        <v>38533</v>
      </c>
      <c r="P376" s="2">
        <v>38541</v>
      </c>
      <c r="Q376" s="1" t="s">
        <v>23</v>
      </c>
    </row>
    <row r="377" spans="1:17" x14ac:dyDescent="0.25">
      <c r="A377" s="1" t="s">
        <v>571</v>
      </c>
      <c r="B377" s="1" t="s">
        <v>476</v>
      </c>
      <c r="C377" s="1" t="s">
        <v>691</v>
      </c>
      <c r="D377" s="1" t="s">
        <v>496</v>
      </c>
      <c r="E377" s="1" t="s">
        <v>381</v>
      </c>
      <c r="F377" s="1" t="s">
        <v>19</v>
      </c>
      <c r="G377" s="1" t="s">
        <v>79</v>
      </c>
      <c r="H377" s="1" t="s">
        <v>21</v>
      </c>
      <c r="I377" s="1" t="s">
        <v>22</v>
      </c>
      <c r="J377" s="3">
        <v>-771</v>
      </c>
      <c r="K377" s="1" t="s">
        <v>672</v>
      </c>
      <c r="L377" s="1" t="s">
        <v>22</v>
      </c>
      <c r="M377" s="1" t="s">
        <v>22</v>
      </c>
      <c r="N377" s="1" t="s">
        <v>691</v>
      </c>
      <c r="O377" s="2">
        <v>38533</v>
      </c>
      <c r="P377" s="2">
        <v>38541</v>
      </c>
      <c r="Q377" s="1" t="s">
        <v>23</v>
      </c>
    </row>
    <row r="378" spans="1:17" x14ac:dyDescent="0.25">
      <c r="A378" s="1" t="s">
        <v>571</v>
      </c>
      <c r="B378" s="1" t="s">
        <v>476</v>
      </c>
      <c r="C378" s="1" t="s">
        <v>691</v>
      </c>
      <c r="D378" s="1" t="s">
        <v>483</v>
      </c>
      <c r="E378" s="1" t="s">
        <v>381</v>
      </c>
      <c r="F378" s="1" t="s">
        <v>19</v>
      </c>
      <c r="G378" s="1" t="s">
        <v>357</v>
      </c>
      <c r="H378" s="1" t="s">
        <v>48</v>
      </c>
      <c r="I378" s="1" t="s">
        <v>22</v>
      </c>
      <c r="J378" s="3">
        <v>-19691</v>
      </c>
      <c r="K378" s="1" t="s">
        <v>677</v>
      </c>
      <c r="L378" s="1" t="s">
        <v>22</v>
      </c>
      <c r="M378" s="1" t="s">
        <v>22</v>
      </c>
      <c r="N378" s="1" t="s">
        <v>691</v>
      </c>
      <c r="O378" s="2">
        <v>38533</v>
      </c>
      <c r="P378" s="2">
        <v>38541</v>
      </c>
      <c r="Q378" s="1" t="s">
        <v>23</v>
      </c>
    </row>
    <row r="379" spans="1:17" x14ac:dyDescent="0.25">
      <c r="A379" s="1" t="s">
        <v>571</v>
      </c>
      <c r="B379" s="1" t="s">
        <v>476</v>
      </c>
      <c r="C379" s="1" t="s">
        <v>692</v>
      </c>
      <c r="D379" s="1" t="s">
        <v>496</v>
      </c>
      <c r="E379" s="1" t="s">
        <v>381</v>
      </c>
      <c r="F379" s="1" t="s">
        <v>19</v>
      </c>
      <c r="G379" s="1" t="s">
        <v>79</v>
      </c>
      <c r="H379" s="1" t="s">
        <v>21</v>
      </c>
      <c r="I379" s="1" t="s">
        <v>22</v>
      </c>
      <c r="J379" s="3">
        <v>2286</v>
      </c>
      <c r="K379" s="1" t="s">
        <v>672</v>
      </c>
      <c r="L379" s="1" t="s">
        <v>22</v>
      </c>
      <c r="M379" s="1" t="s">
        <v>22</v>
      </c>
      <c r="N379" s="1" t="s">
        <v>692</v>
      </c>
      <c r="O379" s="2">
        <v>38564</v>
      </c>
      <c r="P379" s="2">
        <v>38569</v>
      </c>
      <c r="Q379" s="1" t="s">
        <v>23</v>
      </c>
    </row>
    <row r="380" spans="1:17" x14ac:dyDescent="0.25">
      <c r="A380" s="1" t="s">
        <v>571</v>
      </c>
      <c r="B380" s="1" t="s">
        <v>476</v>
      </c>
      <c r="C380" s="1" t="s">
        <v>692</v>
      </c>
      <c r="D380" s="1" t="s">
        <v>485</v>
      </c>
      <c r="E380" s="1" t="s">
        <v>381</v>
      </c>
      <c r="F380" s="1" t="s">
        <v>19</v>
      </c>
      <c r="G380" s="1" t="s">
        <v>59</v>
      </c>
      <c r="H380" s="1" t="s">
        <v>48</v>
      </c>
      <c r="I380" s="1" t="s">
        <v>22</v>
      </c>
      <c r="J380" s="3">
        <v>0</v>
      </c>
      <c r="K380" s="1" t="s">
        <v>674</v>
      </c>
      <c r="L380" s="1" t="s">
        <v>22</v>
      </c>
      <c r="M380" s="1" t="s">
        <v>22</v>
      </c>
      <c r="N380" s="1" t="s">
        <v>692</v>
      </c>
      <c r="O380" s="2">
        <v>38564</v>
      </c>
      <c r="P380" s="2">
        <v>38569</v>
      </c>
      <c r="Q380" s="1" t="s">
        <v>23</v>
      </c>
    </row>
    <row r="381" spans="1:17" x14ac:dyDescent="0.25">
      <c r="A381" s="1" t="s">
        <v>571</v>
      </c>
      <c r="B381" s="1" t="s">
        <v>476</v>
      </c>
      <c r="C381" s="1" t="s">
        <v>692</v>
      </c>
      <c r="D381" s="1" t="s">
        <v>494</v>
      </c>
      <c r="E381" s="1" t="s">
        <v>381</v>
      </c>
      <c r="F381" s="1" t="s">
        <v>19</v>
      </c>
      <c r="G381" s="1" t="s">
        <v>63</v>
      </c>
      <c r="H381" s="1" t="s">
        <v>48</v>
      </c>
      <c r="I381" s="1" t="s">
        <v>22</v>
      </c>
      <c r="J381" s="3">
        <v>1762</v>
      </c>
      <c r="K381" s="1" t="s">
        <v>675</v>
      </c>
      <c r="L381" s="1" t="s">
        <v>22</v>
      </c>
      <c r="M381" s="1" t="s">
        <v>22</v>
      </c>
      <c r="N381" s="1" t="s">
        <v>692</v>
      </c>
      <c r="O381" s="2">
        <v>38564</v>
      </c>
      <c r="P381" s="2">
        <v>38569</v>
      </c>
      <c r="Q381" s="1" t="s">
        <v>23</v>
      </c>
    </row>
    <row r="382" spans="1:17" x14ac:dyDescent="0.25">
      <c r="A382" s="1" t="s">
        <v>571</v>
      </c>
      <c r="B382" s="1" t="s">
        <v>476</v>
      </c>
      <c r="C382" s="1" t="s">
        <v>692</v>
      </c>
      <c r="D382" s="1" t="s">
        <v>503</v>
      </c>
      <c r="E382" s="1" t="s">
        <v>381</v>
      </c>
      <c r="F382" s="1" t="s">
        <v>19</v>
      </c>
      <c r="G382" s="1" t="s">
        <v>43</v>
      </c>
      <c r="H382" s="1" t="s">
        <v>34</v>
      </c>
      <c r="I382" s="1" t="s">
        <v>22</v>
      </c>
      <c r="J382" s="3">
        <v>-13800</v>
      </c>
      <c r="K382" s="1" t="s">
        <v>679</v>
      </c>
      <c r="L382" s="1" t="s">
        <v>22</v>
      </c>
      <c r="M382" s="1" t="s">
        <v>22</v>
      </c>
      <c r="N382" s="1" t="s">
        <v>692</v>
      </c>
      <c r="O382" s="2">
        <v>38564</v>
      </c>
      <c r="P382" s="2">
        <v>38569</v>
      </c>
      <c r="Q382" s="1" t="s">
        <v>23</v>
      </c>
    </row>
    <row r="383" spans="1:17" x14ac:dyDescent="0.25">
      <c r="A383" s="1" t="s">
        <v>571</v>
      </c>
      <c r="B383" s="1" t="s">
        <v>476</v>
      </c>
      <c r="C383" s="1" t="s">
        <v>692</v>
      </c>
      <c r="D383" s="1" t="s">
        <v>500</v>
      </c>
      <c r="E383" s="1" t="s">
        <v>381</v>
      </c>
      <c r="F383" s="1" t="s">
        <v>19</v>
      </c>
      <c r="G383" s="1" t="s">
        <v>501</v>
      </c>
      <c r="H383" s="1" t="s">
        <v>48</v>
      </c>
      <c r="I383" s="1" t="s">
        <v>22</v>
      </c>
      <c r="J383" s="3">
        <v>18922</v>
      </c>
      <c r="K383" s="1" t="s">
        <v>676</v>
      </c>
      <c r="L383" s="1" t="s">
        <v>22</v>
      </c>
      <c r="M383" s="1" t="s">
        <v>22</v>
      </c>
      <c r="N383" s="1" t="s">
        <v>692</v>
      </c>
      <c r="O383" s="2">
        <v>38564</v>
      </c>
      <c r="P383" s="2">
        <v>38569</v>
      </c>
      <c r="Q383" s="1" t="s">
        <v>23</v>
      </c>
    </row>
    <row r="384" spans="1:17" x14ac:dyDescent="0.25">
      <c r="A384" s="1" t="s">
        <v>571</v>
      </c>
      <c r="B384" s="1" t="s">
        <v>476</v>
      </c>
      <c r="C384" s="1" t="s">
        <v>692</v>
      </c>
      <c r="D384" s="1" t="s">
        <v>528</v>
      </c>
      <c r="E384" s="1" t="s">
        <v>381</v>
      </c>
      <c r="F384" s="1" t="s">
        <v>19</v>
      </c>
      <c r="G384" s="1" t="s">
        <v>47</v>
      </c>
      <c r="H384" s="1" t="s">
        <v>21</v>
      </c>
      <c r="I384" s="1" t="s">
        <v>22</v>
      </c>
      <c r="J384" s="3">
        <v>0</v>
      </c>
      <c r="K384" s="1" t="s">
        <v>673</v>
      </c>
      <c r="L384" s="1" t="s">
        <v>22</v>
      </c>
      <c r="M384" s="1" t="s">
        <v>22</v>
      </c>
      <c r="N384" s="1" t="s">
        <v>692</v>
      </c>
      <c r="O384" s="2">
        <v>38564</v>
      </c>
      <c r="P384" s="2">
        <v>38569</v>
      </c>
      <c r="Q384" s="1" t="s">
        <v>23</v>
      </c>
    </row>
    <row r="385" spans="1:17" x14ac:dyDescent="0.25">
      <c r="A385" s="1" t="s">
        <v>571</v>
      </c>
      <c r="B385" s="1" t="s">
        <v>476</v>
      </c>
      <c r="C385" s="1" t="s">
        <v>692</v>
      </c>
      <c r="D385" s="1" t="s">
        <v>509</v>
      </c>
      <c r="E385" s="1" t="s">
        <v>381</v>
      </c>
      <c r="F385" s="1" t="s">
        <v>19</v>
      </c>
      <c r="G385" s="1" t="s">
        <v>177</v>
      </c>
      <c r="H385" s="1" t="s">
        <v>21</v>
      </c>
      <c r="I385" s="1" t="s">
        <v>22</v>
      </c>
      <c r="J385" s="3">
        <v>463</v>
      </c>
      <c r="K385" s="1" t="s">
        <v>688</v>
      </c>
      <c r="L385" s="1" t="s">
        <v>22</v>
      </c>
      <c r="M385" s="1" t="s">
        <v>22</v>
      </c>
      <c r="N385" s="1" t="s">
        <v>692</v>
      </c>
      <c r="O385" s="2">
        <v>38564</v>
      </c>
      <c r="P385" s="2">
        <v>38569</v>
      </c>
      <c r="Q385" s="1" t="s">
        <v>23</v>
      </c>
    </row>
    <row r="386" spans="1:17" x14ac:dyDescent="0.25">
      <c r="A386" s="1" t="s">
        <v>571</v>
      </c>
      <c r="B386" s="1" t="s">
        <v>476</v>
      </c>
      <c r="C386" s="1" t="s">
        <v>692</v>
      </c>
      <c r="D386" s="1" t="s">
        <v>483</v>
      </c>
      <c r="E386" s="1" t="s">
        <v>381</v>
      </c>
      <c r="F386" s="1" t="s">
        <v>19</v>
      </c>
      <c r="G386" s="1" t="s">
        <v>357</v>
      </c>
      <c r="H386" s="1" t="s">
        <v>48</v>
      </c>
      <c r="I386" s="1" t="s">
        <v>22</v>
      </c>
      <c r="J386" s="3">
        <v>-6189</v>
      </c>
      <c r="K386" s="1" t="s">
        <v>677</v>
      </c>
      <c r="L386" s="1" t="s">
        <v>22</v>
      </c>
      <c r="M386" s="1" t="s">
        <v>22</v>
      </c>
      <c r="N386" s="1" t="s">
        <v>692</v>
      </c>
      <c r="O386" s="2">
        <v>38564</v>
      </c>
      <c r="P386" s="2">
        <v>38569</v>
      </c>
      <c r="Q386" s="1" t="s">
        <v>23</v>
      </c>
    </row>
    <row r="387" spans="1:17" x14ac:dyDescent="0.25">
      <c r="A387" s="1" t="s">
        <v>560</v>
      </c>
      <c r="B387" s="1" t="s">
        <v>476</v>
      </c>
      <c r="C387" s="1" t="s">
        <v>693</v>
      </c>
      <c r="D387" s="1" t="s">
        <v>505</v>
      </c>
      <c r="E387" s="1" t="s">
        <v>381</v>
      </c>
      <c r="F387" s="1" t="s">
        <v>19</v>
      </c>
      <c r="G387" s="1" t="s">
        <v>165</v>
      </c>
      <c r="H387" s="1" t="s">
        <v>166</v>
      </c>
      <c r="I387" s="1" t="s">
        <v>22</v>
      </c>
      <c r="J387" s="3">
        <v>1627</v>
      </c>
      <c r="K387" s="1" t="s">
        <v>456</v>
      </c>
      <c r="L387" s="1" t="s">
        <v>22</v>
      </c>
      <c r="M387" s="1" t="s">
        <v>22</v>
      </c>
      <c r="N387" s="1" t="s">
        <v>562</v>
      </c>
      <c r="O387" s="2">
        <v>38564</v>
      </c>
      <c r="P387" s="2">
        <v>38565</v>
      </c>
      <c r="Q387" s="1" t="s">
        <v>23</v>
      </c>
    </row>
    <row r="388" spans="1:17" x14ac:dyDescent="0.25">
      <c r="A388" s="1" t="s">
        <v>571</v>
      </c>
      <c r="B388" s="1" t="s">
        <v>476</v>
      </c>
      <c r="C388" s="1" t="s">
        <v>694</v>
      </c>
      <c r="D388" s="1" t="s">
        <v>503</v>
      </c>
      <c r="E388" s="1" t="s">
        <v>381</v>
      </c>
      <c r="F388" s="1" t="s">
        <v>19</v>
      </c>
      <c r="G388" s="1" t="s">
        <v>43</v>
      </c>
      <c r="H388" s="1" t="s">
        <v>34</v>
      </c>
      <c r="I388" s="1" t="s">
        <v>22</v>
      </c>
      <c r="J388" s="3">
        <v>-13800</v>
      </c>
      <c r="K388" s="1" t="s">
        <v>679</v>
      </c>
      <c r="L388" s="1" t="s">
        <v>22</v>
      </c>
      <c r="M388" s="1" t="s">
        <v>22</v>
      </c>
      <c r="N388" s="1" t="s">
        <v>694</v>
      </c>
      <c r="O388" s="2">
        <v>38595</v>
      </c>
      <c r="P388" s="2">
        <v>38604</v>
      </c>
      <c r="Q388" s="1" t="s">
        <v>23</v>
      </c>
    </row>
    <row r="389" spans="1:17" x14ac:dyDescent="0.25">
      <c r="A389" s="1" t="s">
        <v>571</v>
      </c>
      <c r="B389" s="1" t="s">
        <v>476</v>
      </c>
      <c r="C389" s="1" t="s">
        <v>694</v>
      </c>
      <c r="D389" s="1" t="s">
        <v>500</v>
      </c>
      <c r="E389" s="1" t="s">
        <v>381</v>
      </c>
      <c r="F389" s="1" t="s">
        <v>19</v>
      </c>
      <c r="G389" s="1" t="s">
        <v>501</v>
      </c>
      <c r="H389" s="1" t="s">
        <v>48</v>
      </c>
      <c r="I389" s="1" t="s">
        <v>22</v>
      </c>
      <c r="J389" s="3">
        <v>16299</v>
      </c>
      <c r="K389" s="1" t="s">
        <v>676</v>
      </c>
      <c r="L389" s="1" t="s">
        <v>22</v>
      </c>
      <c r="M389" s="1" t="s">
        <v>22</v>
      </c>
      <c r="N389" s="1" t="s">
        <v>694</v>
      </c>
      <c r="O389" s="2">
        <v>38595</v>
      </c>
      <c r="P389" s="2">
        <v>38604</v>
      </c>
      <c r="Q389" s="1" t="s">
        <v>23</v>
      </c>
    </row>
    <row r="390" spans="1:17" x14ac:dyDescent="0.25">
      <c r="A390" s="1" t="s">
        <v>571</v>
      </c>
      <c r="B390" s="1" t="s">
        <v>476</v>
      </c>
      <c r="C390" s="1" t="s">
        <v>694</v>
      </c>
      <c r="D390" s="1" t="s">
        <v>509</v>
      </c>
      <c r="E390" s="1" t="s">
        <v>381</v>
      </c>
      <c r="F390" s="1" t="s">
        <v>19</v>
      </c>
      <c r="G390" s="1" t="s">
        <v>177</v>
      </c>
      <c r="H390" s="1" t="s">
        <v>21</v>
      </c>
      <c r="I390" s="1" t="s">
        <v>22</v>
      </c>
      <c r="J390" s="3">
        <v>463</v>
      </c>
      <c r="K390" s="1" t="s">
        <v>688</v>
      </c>
      <c r="L390" s="1" t="s">
        <v>22</v>
      </c>
      <c r="M390" s="1" t="s">
        <v>22</v>
      </c>
      <c r="N390" s="1" t="s">
        <v>694</v>
      </c>
      <c r="O390" s="2">
        <v>38595</v>
      </c>
      <c r="P390" s="2">
        <v>38604</v>
      </c>
      <c r="Q390" s="1" t="s">
        <v>23</v>
      </c>
    </row>
    <row r="391" spans="1:17" x14ac:dyDescent="0.25">
      <c r="A391" s="1" t="s">
        <v>571</v>
      </c>
      <c r="B391" s="1" t="s">
        <v>476</v>
      </c>
      <c r="C391" s="1" t="s">
        <v>694</v>
      </c>
      <c r="D391" s="1" t="s">
        <v>483</v>
      </c>
      <c r="E391" s="1" t="s">
        <v>381</v>
      </c>
      <c r="F391" s="1" t="s">
        <v>19</v>
      </c>
      <c r="G391" s="1" t="s">
        <v>357</v>
      </c>
      <c r="H391" s="1" t="s">
        <v>48</v>
      </c>
      <c r="I391" s="1" t="s">
        <v>22</v>
      </c>
      <c r="J391" s="3">
        <v>-14439</v>
      </c>
      <c r="K391" s="1" t="s">
        <v>677</v>
      </c>
      <c r="L391" s="1" t="s">
        <v>22</v>
      </c>
      <c r="M391" s="1" t="s">
        <v>22</v>
      </c>
      <c r="N391" s="1" t="s">
        <v>694</v>
      </c>
      <c r="O391" s="2">
        <v>38595</v>
      </c>
      <c r="P391" s="2">
        <v>38604</v>
      </c>
      <c r="Q391" s="1" t="s">
        <v>23</v>
      </c>
    </row>
    <row r="392" spans="1:17" x14ac:dyDescent="0.25">
      <c r="A392" s="1" t="s">
        <v>571</v>
      </c>
      <c r="B392" s="1" t="s">
        <v>476</v>
      </c>
      <c r="C392" s="1" t="s">
        <v>694</v>
      </c>
      <c r="D392" s="1" t="s">
        <v>496</v>
      </c>
      <c r="E392" s="1" t="s">
        <v>381</v>
      </c>
      <c r="F392" s="1" t="s">
        <v>19</v>
      </c>
      <c r="G392" s="1" t="s">
        <v>79</v>
      </c>
      <c r="H392" s="1" t="s">
        <v>21</v>
      </c>
      <c r="I392" s="1" t="s">
        <v>22</v>
      </c>
      <c r="J392" s="3">
        <v>-2010</v>
      </c>
      <c r="K392" s="1" t="s">
        <v>672</v>
      </c>
      <c r="L392" s="1" t="s">
        <v>22</v>
      </c>
      <c r="M392" s="1" t="s">
        <v>22</v>
      </c>
      <c r="N392" s="1" t="s">
        <v>694</v>
      </c>
      <c r="O392" s="2">
        <v>38595</v>
      </c>
      <c r="P392" s="2">
        <v>38604</v>
      </c>
      <c r="Q392" s="1" t="s">
        <v>23</v>
      </c>
    </row>
    <row r="393" spans="1:17" x14ac:dyDescent="0.25">
      <c r="A393" s="1" t="s">
        <v>571</v>
      </c>
      <c r="B393" s="1" t="s">
        <v>476</v>
      </c>
      <c r="C393" s="1" t="s">
        <v>694</v>
      </c>
      <c r="D393" s="1" t="s">
        <v>494</v>
      </c>
      <c r="E393" s="1" t="s">
        <v>381</v>
      </c>
      <c r="F393" s="1" t="s">
        <v>19</v>
      </c>
      <c r="G393" s="1" t="s">
        <v>63</v>
      </c>
      <c r="H393" s="1" t="s">
        <v>48</v>
      </c>
      <c r="I393" s="1" t="s">
        <v>22</v>
      </c>
      <c r="J393" s="3">
        <v>616</v>
      </c>
      <c r="K393" s="1" t="s">
        <v>675</v>
      </c>
      <c r="L393" s="1" t="s">
        <v>22</v>
      </c>
      <c r="M393" s="1" t="s">
        <v>22</v>
      </c>
      <c r="N393" s="1" t="s">
        <v>694</v>
      </c>
      <c r="O393" s="2">
        <v>38595</v>
      </c>
      <c r="P393" s="2">
        <v>38604</v>
      </c>
      <c r="Q393" s="1" t="s">
        <v>23</v>
      </c>
    </row>
    <row r="394" spans="1:17" x14ac:dyDescent="0.25">
      <c r="A394" s="1" t="s">
        <v>560</v>
      </c>
      <c r="B394" s="1" t="s">
        <v>476</v>
      </c>
      <c r="C394" s="1" t="s">
        <v>695</v>
      </c>
      <c r="D394" s="1" t="s">
        <v>505</v>
      </c>
      <c r="E394" s="1" t="s">
        <v>381</v>
      </c>
      <c r="F394" s="1" t="s">
        <v>19</v>
      </c>
      <c r="G394" s="1" t="s">
        <v>165</v>
      </c>
      <c r="H394" s="1" t="s">
        <v>166</v>
      </c>
      <c r="I394" s="1" t="s">
        <v>22</v>
      </c>
      <c r="J394" s="3">
        <v>1627</v>
      </c>
      <c r="K394" s="1" t="s">
        <v>456</v>
      </c>
      <c r="L394" s="1" t="s">
        <v>22</v>
      </c>
      <c r="M394" s="1" t="s">
        <v>22</v>
      </c>
      <c r="N394" s="1" t="s">
        <v>562</v>
      </c>
      <c r="O394" s="2">
        <v>38595</v>
      </c>
      <c r="P394" s="2">
        <v>38597</v>
      </c>
      <c r="Q394" s="1" t="s">
        <v>23</v>
      </c>
    </row>
    <row r="395" spans="1:17" x14ac:dyDescent="0.25">
      <c r="A395" s="1" t="s">
        <v>571</v>
      </c>
      <c r="B395" s="1" t="s">
        <v>476</v>
      </c>
      <c r="C395" s="1" t="s">
        <v>696</v>
      </c>
      <c r="D395" s="1" t="s">
        <v>500</v>
      </c>
      <c r="E395" s="1" t="s">
        <v>381</v>
      </c>
      <c r="F395" s="1" t="s">
        <v>19</v>
      </c>
      <c r="G395" s="1" t="s">
        <v>501</v>
      </c>
      <c r="H395" s="1" t="s">
        <v>48</v>
      </c>
      <c r="I395" s="1" t="s">
        <v>22</v>
      </c>
      <c r="J395" s="3">
        <v>17767</v>
      </c>
      <c r="K395" s="1" t="s">
        <v>676</v>
      </c>
      <c r="L395" s="1" t="s">
        <v>22</v>
      </c>
      <c r="M395" s="1" t="s">
        <v>22</v>
      </c>
      <c r="N395" s="1" t="s">
        <v>696</v>
      </c>
      <c r="O395" s="2">
        <v>38625</v>
      </c>
      <c r="P395" s="2">
        <v>38636</v>
      </c>
      <c r="Q395" s="1" t="s">
        <v>23</v>
      </c>
    </row>
    <row r="396" spans="1:17" x14ac:dyDescent="0.25">
      <c r="A396" s="1" t="s">
        <v>571</v>
      </c>
      <c r="B396" s="1" t="s">
        <v>476</v>
      </c>
      <c r="C396" s="1" t="s">
        <v>696</v>
      </c>
      <c r="D396" s="1" t="s">
        <v>496</v>
      </c>
      <c r="E396" s="1" t="s">
        <v>381</v>
      </c>
      <c r="F396" s="1" t="s">
        <v>19</v>
      </c>
      <c r="G396" s="1" t="s">
        <v>79</v>
      </c>
      <c r="H396" s="1" t="s">
        <v>21</v>
      </c>
      <c r="I396" s="1" t="s">
        <v>22</v>
      </c>
      <c r="J396" s="3">
        <v>1862</v>
      </c>
      <c r="K396" s="1" t="s">
        <v>672</v>
      </c>
      <c r="L396" s="1" t="s">
        <v>22</v>
      </c>
      <c r="M396" s="1" t="s">
        <v>22</v>
      </c>
      <c r="N396" s="1" t="s">
        <v>696</v>
      </c>
      <c r="O396" s="2">
        <v>38625</v>
      </c>
      <c r="P396" s="2">
        <v>38636</v>
      </c>
      <c r="Q396" s="1" t="s">
        <v>23</v>
      </c>
    </row>
    <row r="397" spans="1:17" x14ac:dyDescent="0.25">
      <c r="A397" s="1" t="s">
        <v>571</v>
      </c>
      <c r="B397" s="1" t="s">
        <v>476</v>
      </c>
      <c r="C397" s="1" t="s">
        <v>696</v>
      </c>
      <c r="D397" s="1" t="s">
        <v>483</v>
      </c>
      <c r="E397" s="1" t="s">
        <v>381</v>
      </c>
      <c r="F397" s="1" t="s">
        <v>19</v>
      </c>
      <c r="G397" s="1" t="s">
        <v>357</v>
      </c>
      <c r="H397" s="1" t="s">
        <v>48</v>
      </c>
      <c r="I397" s="1" t="s">
        <v>22</v>
      </c>
      <c r="J397" s="3">
        <v>-9516</v>
      </c>
      <c r="K397" s="1" t="s">
        <v>677</v>
      </c>
      <c r="L397" s="1" t="s">
        <v>22</v>
      </c>
      <c r="M397" s="1" t="s">
        <v>22</v>
      </c>
      <c r="N397" s="1" t="s">
        <v>696</v>
      </c>
      <c r="O397" s="2">
        <v>38625</v>
      </c>
      <c r="P397" s="2">
        <v>38636</v>
      </c>
      <c r="Q397" s="1" t="s">
        <v>23</v>
      </c>
    </row>
    <row r="398" spans="1:17" x14ac:dyDescent="0.25">
      <c r="A398" s="1" t="s">
        <v>571</v>
      </c>
      <c r="B398" s="1" t="s">
        <v>476</v>
      </c>
      <c r="C398" s="1" t="s">
        <v>696</v>
      </c>
      <c r="D398" s="1" t="s">
        <v>509</v>
      </c>
      <c r="E398" s="1" t="s">
        <v>381</v>
      </c>
      <c r="F398" s="1" t="s">
        <v>19</v>
      </c>
      <c r="G398" s="1" t="s">
        <v>177</v>
      </c>
      <c r="H398" s="1" t="s">
        <v>21</v>
      </c>
      <c r="I398" s="1" t="s">
        <v>22</v>
      </c>
      <c r="J398" s="3">
        <v>-309</v>
      </c>
      <c r="K398" s="1" t="s">
        <v>688</v>
      </c>
      <c r="L398" s="1" t="s">
        <v>22</v>
      </c>
      <c r="M398" s="1" t="s">
        <v>22</v>
      </c>
      <c r="N398" s="1" t="s">
        <v>696</v>
      </c>
      <c r="O398" s="2">
        <v>38625</v>
      </c>
      <c r="P398" s="2">
        <v>38636</v>
      </c>
      <c r="Q398" s="1" t="s">
        <v>23</v>
      </c>
    </row>
    <row r="399" spans="1:17" x14ac:dyDescent="0.25">
      <c r="A399" s="1" t="s">
        <v>571</v>
      </c>
      <c r="B399" s="1" t="s">
        <v>476</v>
      </c>
      <c r="C399" s="1" t="s">
        <v>696</v>
      </c>
      <c r="D399" s="1" t="s">
        <v>494</v>
      </c>
      <c r="E399" s="1" t="s">
        <v>381</v>
      </c>
      <c r="F399" s="1" t="s">
        <v>19</v>
      </c>
      <c r="G399" s="1" t="s">
        <v>63</v>
      </c>
      <c r="H399" s="1" t="s">
        <v>48</v>
      </c>
      <c r="I399" s="1" t="s">
        <v>22</v>
      </c>
      <c r="J399" s="3">
        <v>2064</v>
      </c>
      <c r="K399" s="1" t="s">
        <v>675</v>
      </c>
      <c r="L399" s="1" t="s">
        <v>22</v>
      </c>
      <c r="M399" s="1" t="s">
        <v>22</v>
      </c>
      <c r="N399" s="1" t="s">
        <v>696</v>
      </c>
      <c r="O399" s="2">
        <v>38625</v>
      </c>
      <c r="P399" s="2">
        <v>38636</v>
      </c>
      <c r="Q399" s="1" t="s">
        <v>23</v>
      </c>
    </row>
    <row r="400" spans="1:17" x14ac:dyDescent="0.25">
      <c r="A400" s="1" t="s">
        <v>560</v>
      </c>
      <c r="B400" s="1" t="s">
        <v>476</v>
      </c>
      <c r="C400" s="1" t="s">
        <v>697</v>
      </c>
      <c r="D400" s="1" t="s">
        <v>505</v>
      </c>
      <c r="E400" s="1" t="s">
        <v>381</v>
      </c>
      <c r="F400" s="1" t="s">
        <v>19</v>
      </c>
      <c r="G400" s="1" t="s">
        <v>165</v>
      </c>
      <c r="H400" s="1" t="s">
        <v>166</v>
      </c>
      <c r="I400" s="1" t="s">
        <v>22</v>
      </c>
      <c r="J400" s="3">
        <v>1627</v>
      </c>
      <c r="K400" s="1" t="s">
        <v>456</v>
      </c>
      <c r="L400" s="1" t="s">
        <v>22</v>
      </c>
      <c r="M400" s="1" t="s">
        <v>22</v>
      </c>
      <c r="N400" s="1" t="s">
        <v>562</v>
      </c>
      <c r="O400" s="2">
        <v>38625</v>
      </c>
      <c r="P400" s="2">
        <v>38628</v>
      </c>
      <c r="Q400" s="1" t="s">
        <v>23</v>
      </c>
    </row>
    <row r="401" spans="1:17" x14ac:dyDescent="0.25">
      <c r="A401" s="1" t="s">
        <v>560</v>
      </c>
      <c r="B401" s="1" t="s">
        <v>476</v>
      </c>
      <c r="C401" s="1" t="s">
        <v>698</v>
      </c>
      <c r="D401" s="1" t="s">
        <v>505</v>
      </c>
      <c r="E401" s="1" t="s">
        <v>381</v>
      </c>
      <c r="F401" s="1" t="s">
        <v>19</v>
      </c>
      <c r="G401" s="1" t="s">
        <v>165</v>
      </c>
      <c r="H401" s="1" t="s">
        <v>166</v>
      </c>
      <c r="I401" s="1" t="s">
        <v>22</v>
      </c>
      <c r="J401" s="3">
        <v>1627</v>
      </c>
      <c r="K401" s="1" t="s">
        <v>456</v>
      </c>
      <c r="L401" s="1" t="s">
        <v>22</v>
      </c>
      <c r="M401" s="1" t="s">
        <v>22</v>
      </c>
      <c r="N401" s="1" t="s">
        <v>562</v>
      </c>
      <c r="O401" s="2">
        <v>38656</v>
      </c>
      <c r="P401" s="2">
        <v>38657</v>
      </c>
      <c r="Q401" s="1" t="s">
        <v>23</v>
      </c>
    </row>
    <row r="402" spans="1:17" x14ac:dyDescent="0.25">
      <c r="A402" s="1" t="s">
        <v>560</v>
      </c>
      <c r="B402" s="1" t="s">
        <v>476</v>
      </c>
      <c r="C402" s="1" t="s">
        <v>699</v>
      </c>
      <c r="D402" s="1" t="s">
        <v>505</v>
      </c>
      <c r="E402" s="1" t="s">
        <v>381</v>
      </c>
      <c r="F402" s="1" t="s">
        <v>19</v>
      </c>
      <c r="G402" s="1" t="s">
        <v>165</v>
      </c>
      <c r="H402" s="1" t="s">
        <v>166</v>
      </c>
      <c r="I402" s="1" t="s">
        <v>22</v>
      </c>
      <c r="J402" s="3">
        <v>1627</v>
      </c>
      <c r="K402" s="1" t="s">
        <v>456</v>
      </c>
      <c r="L402" s="1" t="s">
        <v>22</v>
      </c>
      <c r="M402" s="1" t="s">
        <v>22</v>
      </c>
      <c r="N402" s="1" t="s">
        <v>562</v>
      </c>
      <c r="O402" s="2">
        <v>38686</v>
      </c>
      <c r="P402" s="2">
        <v>38691</v>
      </c>
      <c r="Q402" s="1" t="s">
        <v>23</v>
      </c>
    </row>
    <row r="403" spans="1:17" x14ac:dyDescent="0.25">
      <c r="A403" s="1" t="s">
        <v>571</v>
      </c>
      <c r="B403" s="1" t="s">
        <v>476</v>
      </c>
      <c r="C403" s="1" t="s">
        <v>700</v>
      </c>
      <c r="D403" s="1" t="s">
        <v>491</v>
      </c>
      <c r="E403" s="1" t="s">
        <v>381</v>
      </c>
      <c r="F403" s="1" t="s">
        <v>19</v>
      </c>
      <c r="G403" s="1" t="s">
        <v>492</v>
      </c>
      <c r="H403" s="1" t="s">
        <v>21</v>
      </c>
      <c r="I403" s="1" t="s">
        <v>22</v>
      </c>
      <c r="J403" s="3">
        <v>-1859</v>
      </c>
      <c r="K403" s="1" t="s">
        <v>701</v>
      </c>
      <c r="L403" s="1" t="s">
        <v>22</v>
      </c>
      <c r="M403" s="1" t="s">
        <v>22</v>
      </c>
      <c r="N403" s="1" t="s">
        <v>700</v>
      </c>
      <c r="O403" s="2">
        <v>38717</v>
      </c>
      <c r="P403" s="2">
        <v>38737</v>
      </c>
      <c r="Q403" s="1" t="s">
        <v>23</v>
      </c>
    </row>
    <row r="404" spans="1:17" x14ac:dyDescent="0.25">
      <c r="A404" s="1" t="s">
        <v>571</v>
      </c>
      <c r="B404" s="1" t="s">
        <v>476</v>
      </c>
      <c r="C404" s="1" t="s">
        <v>702</v>
      </c>
      <c r="D404" s="1" t="s">
        <v>507</v>
      </c>
      <c r="E404" s="1" t="s">
        <v>381</v>
      </c>
      <c r="F404" s="1" t="s">
        <v>19</v>
      </c>
      <c r="G404" s="1" t="s">
        <v>191</v>
      </c>
      <c r="H404" s="1" t="s">
        <v>21</v>
      </c>
      <c r="I404" s="1" t="s">
        <v>22</v>
      </c>
      <c r="J404" s="3">
        <v>85</v>
      </c>
      <c r="K404" s="1" t="s">
        <v>703</v>
      </c>
      <c r="L404" s="1" t="s">
        <v>22</v>
      </c>
      <c r="M404" s="1" t="s">
        <v>704</v>
      </c>
      <c r="N404" s="1" t="s">
        <v>702</v>
      </c>
      <c r="O404" s="2">
        <v>38717</v>
      </c>
      <c r="P404" s="2">
        <v>38735</v>
      </c>
      <c r="Q404" s="1" t="s">
        <v>23</v>
      </c>
    </row>
    <row r="405" spans="1:17" x14ac:dyDescent="0.25">
      <c r="A405" s="1" t="s">
        <v>571</v>
      </c>
      <c r="B405" s="1" t="s">
        <v>476</v>
      </c>
      <c r="C405" s="1" t="s">
        <v>702</v>
      </c>
      <c r="D405" s="1" t="s">
        <v>494</v>
      </c>
      <c r="E405" s="1" t="s">
        <v>381</v>
      </c>
      <c r="F405" s="1" t="s">
        <v>19</v>
      </c>
      <c r="G405" s="1" t="s">
        <v>63</v>
      </c>
      <c r="H405" s="1" t="s">
        <v>48</v>
      </c>
      <c r="I405" s="1" t="s">
        <v>22</v>
      </c>
      <c r="J405" s="3">
        <v>20010</v>
      </c>
      <c r="K405" s="1" t="s">
        <v>703</v>
      </c>
      <c r="L405" s="1" t="s">
        <v>22</v>
      </c>
      <c r="M405" s="1" t="s">
        <v>704</v>
      </c>
      <c r="N405" s="1" t="s">
        <v>702</v>
      </c>
      <c r="O405" s="2">
        <v>38717</v>
      </c>
      <c r="P405" s="2">
        <v>38735</v>
      </c>
      <c r="Q405" s="1" t="s">
        <v>23</v>
      </c>
    </row>
    <row r="406" spans="1:17" x14ac:dyDescent="0.25">
      <c r="A406" s="1" t="s">
        <v>571</v>
      </c>
      <c r="B406" s="1" t="s">
        <v>476</v>
      </c>
      <c r="C406" s="1" t="s">
        <v>702</v>
      </c>
      <c r="D406" s="1" t="s">
        <v>503</v>
      </c>
      <c r="E406" s="1" t="s">
        <v>381</v>
      </c>
      <c r="F406" s="1" t="s">
        <v>19</v>
      </c>
      <c r="G406" s="1" t="s">
        <v>43</v>
      </c>
      <c r="H406" s="1" t="s">
        <v>34</v>
      </c>
      <c r="I406" s="1" t="s">
        <v>22</v>
      </c>
      <c r="J406" s="3">
        <v>7713</v>
      </c>
      <c r="K406" s="1" t="s">
        <v>703</v>
      </c>
      <c r="L406" s="1" t="s">
        <v>22</v>
      </c>
      <c r="M406" s="1" t="s">
        <v>704</v>
      </c>
      <c r="N406" s="1" t="s">
        <v>702</v>
      </c>
      <c r="O406" s="2">
        <v>38717</v>
      </c>
      <c r="P406" s="2">
        <v>38735</v>
      </c>
      <c r="Q406" s="1" t="s">
        <v>23</v>
      </c>
    </row>
    <row r="407" spans="1:17" x14ac:dyDescent="0.25">
      <c r="A407" s="1" t="s">
        <v>571</v>
      </c>
      <c r="B407" s="1" t="s">
        <v>476</v>
      </c>
      <c r="C407" s="1" t="s">
        <v>702</v>
      </c>
      <c r="D407" s="1" t="s">
        <v>509</v>
      </c>
      <c r="E407" s="1" t="s">
        <v>381</v>
      </c>
      <c r="F407" s="1" t="s">
        <v>19</v>
      </c>
      <c r="G407" s="1" t="s">
        <v>177</v>
      </c>
      <c r="H407" s="1" t="s">
        <v>21</v>
      </c>
      <c r="I407" s="1" t="s">
        <v>22</v>
      </c>
      <c r="J407" s="3">
        <v>917</v>
      </c>
      <c r="K407" s="1" t="s">
        <v>703</v>
      </c>
      <c r="L407" s="1" t="s">
        <v>22</v>
      </c>
      <c r="M407" s="1" t="s">
        <v>22</v>
      </c>
      <c r="N407" s="1" t="s">
        <v>702</v>
      </c>
      <c r="O407" s="2">
        <v>38717</v>
      </c>
      <c r="P407" s="2">
        <v>38735</v>
      </c>
      <c r="Q407" s="1" t="s">
        <v>23</v>
      </c>
    </row>
    <row r="408" spans="1:17" x14ac:dyDescent="0.25">
      <c r="A408" s="1" t="s">
        <v>571</v>
      </c>
      <c r="B408" s="1" t="s">
        <v>476</v>
      </c>
      <c r="C408" s="1" t="s">
        <v>702</v>
      </c>
      <c r="D408" s="1" t="s">
        <v>500</v>
      </c>
      <c r="E408" s="1" t="s">
        <v>381</v>
      </c>
      <c r="F408" s="1" t="s">
        <v>19</v>
      </c>
      <c r="G408" s="1" t="s">
        <v>501</v>
      </c>
      <c r="H408" s="1" t="s">
        <v>48</v>
      </c>
      <c r="I408" s="1" t="s">
        <v>22</v>
      </c>
      <c r="J408" s="3">
        <v>240347</v>
      </c>
      <c r="K408" s="1" t="s">
        <v>703</v>
      </c>
      <c r="L408" s="1" t="s">
        <v>22</v>
      </c>
      <c r="M408" s="1" t="s">
        <v>704</v>
      </c>
      <c r="N408" s="1" t="s">
        <v>702</v>
      </c>
      <c r="O408" s="2">
        <v>38717</v>
      </c>
      <c r="P408" s="2">
        <v>38735</v>
      </c>
      <c r="Q408" s="1" t="s">
        <v>23</v>
      </c>
    </row>
    <row r="409" spans="1:17" x14ac:dyDescent="0.25">
      <c r="A409" s="1" t="s">
        <v>571</v>
      </c>
      <c r="B409" s="1" t="s">
        <v>476</v>
      </c>
      <c r="C409" s="1" t="s">
        <v>702</v>
      </c>
      <c r="D409" s="1" t="s">
        <v>496</v>
      </c>
      <c r="E409" s="1" t="s">
        <v>381</v>
      </c>
      <c r="F409" s="1" t="s">
        <v>19</v>
      </c>
      <c r="G409" s="1" t="s">
        <v>79</v>
      </c>
      <c r="H409" s="1" t="s">
        <v>21</v>
      </c>
      <c r="I409" s="1" t="s">
        <v>22</v>
      </c>
      <c r="J409" s="3">
        <v>-9645</v>
      </c>
      <c r="K409" s="1" t="s">
        <v>703</v>
      </c>
      <c r="L409" s="1" t="s">
        <v>22</v>
      </c>
      <c r="M409" s="1" t="s">
        <v>704</v>
      </c>
      <c r="N409" s="1" t="s">
        <v>702</v>
      </c>
      <c r="O409" s="2">
        <v>38717</v>
      </c>
      <c r="P409" s="2">
        <v>38735</v>
      </c>
      <c r="Q409" s="1" t="s">
        <v>23</v>
      </c>
    </row>
    <row r="410" spans="1:17" x14ac:dyDescent="0.25">
      <c r="A410" s="1" t="s">
        <v>571</v>
      </c>
      <c r="B410" s="1" t="s">
        <v>476</v>
      </c>
      <c r="C410" s="1" t="s">
        <v>702</v>
      </c>
      <c r="D410" s="1" t="s">
        <v>705</v>
      </c>
      <c r="E410" s="1" t="s">
        <v>381</v>
      </c>
      <c r="F410" s="1" t="s">
        <v>19</v>
      </c>
      <c r="G410" s="1" t="s">
        <v>177</v>
      </c>
      <c r="H410" s="1" t="s">
        <v>48</v>
      </c>
      <c r="I410" s="1" t="s">
        <v>22</v>
      </c>
      <c r="J410" s="3">
        <v>-480</v>
      </c>
      <c r="K410" s="1" t="s">
        <v>703</v>
      </c>
      <c r="L410" s="1" t="s">
        <v>22</v>
      </c>
      <c r="M410" s="1" t="s">
        <v>704</v>
      </c>
      <c r="N410" s="1" t="s">
        <v>702</v>
      </c>
      <c r="O410" s="2">
        <v>38717</v>
      </c>
      <c r="P410" s="2">
        <v>38735</v>
      </c>
      <c r="Q410" s="1" t="s">
        <v>23</v>
      </c>
    </row>
    <row r="411" spans="1:17" x14ac:dyDescent="0.25">
      <c r="A411" s="1" t="s">
        <v>571</v>
      </c>
      <c r="B411" s="1" t="s">
        <v>476</v>
      </c>
      <c r="C411" s="1" t="s">
        <v>702</v>
      </c>
      <c r="D411" s="1" t="s">
        <v>485</v>
      </c>
      <c r="E411" s="1" t="s">
        <v>381</v>
      </c>
      <c r="F411" s="1" t="s">
        <v>19</v>
      </c>
      <c r="G411" s="1" t="s">
        <v>59</v>
      </c>
      <c r="H411" s="1" t="s">
        <v>48</v>
      </c>
      <c r="I411" s="1" t="s">
        <v>22</v>
      </c>
      <c r="J411" s="3">
        <v>65693</v>
      </c>
      <c r="K411" s="1" t="s">
        <v>704</v>
      </c>
      <c r="L411" s="1" t="s">
        <v>22</v>
      </c>
      <c r="M411" s="1" t="s">
        <v>704</v>
      </c>
      <c r="N411" s="1" t="s">
        <v>702</v>
      </c>
      <c r="O411" s="2">
        <v>38717</v>
      </c>
      <c r="P411" s="2">
        <v>38735</v>
      </c>
      <c r="Q411" s="1" t="s">
        <v>23</v>
      </c>
    </row>
    <row r="412" spans="1:17" x14ac:dyDescent="0.25">
      <c r="A412" s="1" t="s">
        <v>571</v>
      </c>
      <c r="B412" s="1" t="s">
        <v>476</v>
      </c>
      <c r="C412" s="1" t="s">
        <v>702</v>
      </c>
      <c r="D412" s="1" t="s">
        <v>503</v>
      </c>
      <c r="E412" s="1" t="s">
        <v>381</v>
      </c>
      <c r="F412" s="1" t="s">
        <v>19</v>
      </c>
      <c r="G412" s="1" t="s">
        <v>43</v>
      </c>
      <c r="H412" s="1" t="s">
        <v>34</v>
      </c>
      <c r="I412" s="1" t="s">
        <v>704</v>
      </c>
      <c r="J412" s="3">
        <v>34958</v>
      </c>
      <c r="K412" s="1" t="s">
        <v>704</v>
      </c>
      <c r="L412" s="1" t="s">
        <v>22</v>
      </c>
      <c r="M412" s="1" t="s">
        <v>22</v>
      </c>
      <c r="N412" s="1" t="s">
        <v>702</v>
      </c>
      <c r="O412" s="2">
        <v>38717</v>
      </c>
      <c r="P412" s="2">
        <v>38735</v>
      </c>
      <c r="Q412" s="1" t="s">
        <v>23</v>
      </c>
    </row>
    <row r="413" spans="1:17" x14ac:dyDescent="0.25">
      <c r="A413" s="1" t="s">
        <v>571</v>
      </c>
      <c r="B413" s="1" t="s">
        <v>476</v>
      </c>
      <c r="C413" s="1" t="s">
        <v>706</v>
      </c>
      <c r="D413" s="1" t="s">
        <v>507</v>
      </c>
      <c r="E413" s="1" t="s">
        <v>381</v>
      </c>
      <c r="F413" s="1" t="s">
        <v>19</v>
      </c>
      <c r="G413" s="1" t="s">
        <v>191</v>
      </c>
      <c r="H413" s="1" t="s">
        <v>21</v>
      </c>
      <c r="I413" s="1" t="s">
        <v>22</v>
      </c>
      <c r="J413" s="3">
        <v>-85</v>
      </c>
      <c r="K413" s="1" t="s">
        <v>707</v>
      </c>
      <c r="L413" s="1" t="s">
        <v>22</v>
      </c>
      <c r="M413" s="1" t="s">
        <v>704</v>
      </c>
      <c r="N413" s="1" t="s">
        <v>706</v>
      </c>
      <c r="O413" s="2">
        <v>38717</v>
      </c>
      <c r="P413" s="2">
        <v>38736</v>
      </c>
      <c r="Q413" s="1" t="s">
        <v>23</v>
      </c>
    </row>
    <row r="414" spans="1:17" x14ac:dyDescent="0.25">
      <c r="A414" s="1" t="s">
        <v>571</v>
      </c>
      <c r="B414" s="1" t="s">
        <v>476</v>
      </c>
      <c r="C414" s="1" t="s">
        <v>706</v>
      </c>
      <c r="D414" s="1" t="s">
        <v>494</v>
      </c>
      <c r="E414" s="1" t="s">
        <v>381</v>
      </c>
      <c r="F414" s="1" t="s">
        <v>19</v>
      </c>
      <c r="G414" s="1" t="s">
        <v>63</v>
      </c>
      <c r="H414" s="1" t="s">
        <v>48</v>
      </c>
      <c r="I414" s="1" t="s">
        <v>22</v>
      </c>
      <c r="J414" s="3">
        <v>-20010</v>
      </c>
      <c r="K414" s="1" t="s">
        <v>707</v>
      </c>
      <c r="L414" s="1" t="s">
        <v>22</v>
      </c>
      <c r="M414" s="1" t="s">
        <v>704</v>
      </c>
      <c r="N414" s="1" t="s">
        <v>706</v>
      </c>
      <c r="O414" s="2">
        <v>38717</v>
      </c>
      <c r="P414" s="2">
        <v>38736</v>
      </c>
      <c r="Q414" s="1" t="s">
        <v>23</v>
      </c>
    </row>
    <row r="415" spans="1:17" x14ac:dyDescent="0.25">
      <c r="A415" s="1" t="s">
        <v>571</v>
      </c>
      <c r="B415" s="1" t="s">
        <v>476</v>
      </c>
      <c r="C415" s="1" t="s">
        <v>706</v>
      </c>
      <c r="D415" s="1" t="s">
        <v>503</v>
      </c>
      <c r="E415" s="1" t="s">
        <v>381</v>
      </c>
      <c r="F415" s="1" t="s">
        <v>19</v>
      </c>
      <c r="G415" s="1" t="s">
        <v>43</v>
      </c>
      <c r="H415" s="1" t="s">
        <v>34</v>
      </c>
      <c r="I415" s="1" t="s">
        <v>22</v>
      </c>
      <c r="J415" s="3">
        <v>-7713</v>
      </c>
      <c r="K415" s="1" t="s">
        <v>707</v>
      </c>
      <c r="L415" s="1" t="s">
        <v>22</v>
      </c>
      <c r="M415" s="1" t="s">
        <v>704</v>
      </c>
      <c r="N415" s="1" t="s">
        <v>706</v>
      </c>
      <c r="O415" s="2">
        <v>38717</v>
      </c>
      <c r="P415" s="2">
        <v>38736</v>
      </c>
      <c r="Q415" s="1" t="s">
        <v>23</v>
      </c>
    </row>
    <row r="416" spans="1:17" x14ac:dyDescent="0.25">
      <c r="A416" s="1" t="s">
        <v>571</v>
      </c>
      <c r="B416" s="1" t="s">
        <v>476</v>
      </c>
      <c r="C416" s="1" t="s">
        <v>706</v>
      </c>
      <c r="D416" s="1" t="s">
        <v>705</v>
      </c>
      <c r="E416" s="1" t="s">
        <v>381</v>
      </c>
      <c r="F416" s="1" t="s">
        <v>19</v>
      </c>
      <c r="G416" s="1" t="s">
        <v>177</v>
      </c>
      <c r="H416" s="1" t="s">
        <v>48</v>
      </c>
      <c r="I416" s="1" t="s">
        <v>22</v>
      </c>
      <c r="J416" s="3">
        <v>480</v>
      </c>
      <c r="K416" s="1" t="s">
        <v>707</v>
      </c>
      <c r="L416" s="1" t="s">
        <v>22</v>
      </c>
      <c r="M416" s="1" t="s">
        <v>704</v>
      </c>
      <c r="N416" s="1" t="s">
        <v>706</v>
      </c>
      <c r="O416" s="2">
        <v>38717</v>
      </c>
      <c r="P416" s="2">
        <v>38736</v>
      </c>
      <c r="Q416" s="1" t="s">
        <v>23</v>
      </c>
    </row>
    <row r="417" spans="1:17" x14ac:dyDescent="0.25">
      <c r="A417" s="1" t="s">
        <v>571</v>
      </c>
      <c r="B417" s="1" t="s">
        <v>476</v>
      </c>
      <c r="C417" s="1" t="s">
        <v>706</v>
      </c>
      <c r="D417" s="1" t="s">
        <v>509</v>
      </c>
      <c r="E417" s="1" t="s">
        <v>381</v>
      </c>
      <c r="F417" s="1" t="s">
        <v>19</v>
      </c>
      <c r="G417" s="1" t="s">
        <v>177</v>
      </c>
      <c r="H417" s="1" t="s">
        <v>21</v>
      </c>
      <c r="I417" s="1" t="s">
        <v>22</v>
      </c>
      <c r="J417" s="3">
        <v>-917</v>
      </c>
      <c r="K417" s="1" t="s">
        <v>707</v>
      </c>
      <c r="L417" s="1" t="s">
        <v>22</v>
      </c>
      <c r="M417" s="1" t="s">
        <v>22</v>
      </c>
      <c r="N417" s="1" t="s">
        <v>706</v>
      </c>
      <c r="O417" s="2">
        <v>38717</v>
      </c>
      <c r="P417" s="2">
        <v>38736</v>
      </c>
      <c r="Q417" s="1" t="s">
        <v>23</v>
      </c>
    </row>
    <row r="418" spans="1:17" x14ac:dyDescent="0.25">
      <c r="A418" s="1" t="s">
        <v>571</v>
      </c>
      <c r="B418" s="1" t="s">
        <v>476</v>
      </c>
      <c r="C418" s="1" t="s">
        <v>706</v>
      </c>
      <c r="D418" s="1" t="s">
        <v>496</v>
      </c>
      <c r="E418" s="1" t="s">
        <v>381</v>
      </c>
      <c r="F418" s="1" t="s">
        <v>19</v>
      </c>
      <c r="G418" s="1" t="s">
        <v>79</v>
      </c>
      <c r="H418" s="1" t="s">
        <v>21</v>
      </c>
      <c r="I418" s="1" t="s">
        <v>22</v>
      </c>
      <c r="J418" s="3">
        <v>9645</v>
      </c>
      <c r="K418" s="1" t="s">
        <v>707</v>
      </c>
      <c r="L418" s="1" t="s">
        <v>22</v>
      </c>
      <c r="M418" s="1" t="s">
        <v>704</v>
      </c>
      <c r="N418" s="1" t="s">
        <v>706</v>
      </c>
      <c r="O418" s="2">
        <v>38717</v>
      </c>
      <c r="P418" s="2">
        <v>38736</v>
      </c>
      <c r="Q418" s="1" t="s">
        <v>23</v>
      </c>
    </row>
    <row r="419" spans="1:17" x14ac:dyDescent="0.25">
      <c r="A419" s="1" t="s">
        <v>571</v>
      </c>
      <c r="B419" s="1" t="s">
        <v>476</v>
      </c>
      <c r="C419" s="1" t="s">
        <v>706</v>
      </c>
      <c r="D419" s="1" t="s">
        <v>500</v>
      </c>
      <c r="E419" s="1" t="s">
        <v>381</v>
      </c>
      <c r="F419" s="1" t="s">
        <v>19</v>
      </c>
      <c r="G419" s="1" t="s">
        <v>501</v>
      </c>
      <c r="H419" s="1" t="s">
        <v>48</v>
      </c>
      <c r="I419" s="1" t="s">
        <v>22</v>
      </c>
      <c r="J419" s="3">
        <v>-240347</v>
      </c>
      <c r="K419" s="1" t="s">
        <v>707</v>
      </c>
      <c r="L419" s="1" t="s">
        <v>22</v>
      </c>
      <c r="M419" s="1" t="s">
        <v>704</v>
      </c>
      <c r="N419" s="1" t="s">
        <v>706</v>
      </c>
      <c r="O419" s="2">
        <v>38717</v>
      </c>
      <c r="P419" s="2">
        <v>38736</v>
      </c>
      <c r="Q419" s="1" t="s">
        <v>23</v>
      </c>
    </row>
    <row r="420" spans="1:17" x14ac:dyDescent="0.25">
      <c r="A420" s="1" t="s">
        <v>571</v>
      </c>
      <c r="B420" s="1" t="s">
        <v>476</v>
      </c>
      <c r="C420" s="1" t="s">
        <v>708</v>
      </c>
      <c r="D420" s="1" t="s">
        <v>494</v>
      </c>
      <c r="E420" s="1" t="s">
        <v>381</v>
      </c>
      <c r="F420" s="1" t="s">
        <v>19</v>
      </c>
      <c r="G420" s="1" t="s">
        <v>63</v>
      </c>
      <c r="H420" s="1" t="s">
        <v>48</v>
      </c>
      <c r="I420" s="1" t="s">
        <v>22</v>
      </c>
      <c r="J420" s="3">
        <v>-18862</v>
      </c>
      <c r="K420" s="1" t="s">
        <v>709</v>
      </c>
      <c r="L420" s="1" t="s">
        <v>22</v>
      </c>
      <c r="M420" s="1" t="s">
        <v>22</v>
      </c>
      <c r="N420" s="1" t="s">
        <v>708</v>
      </c>
      <c r="O420" s="2">
        <v>38717</v>
      </c>
      <c r="P420" s="2">
        <v>38728</v>
      </c>
      <c r="Q420" s="1" t="s">
        <v>23</v>
      </c>
    </row>
    <row r="421" spans="1:17" x14ac:dyDescent="0.25">
      <c r="A421" s="1" t="s">
        <v>571</v>
      </c>
      <c r="B421" s="1" t="s">
        <v>476</v>
      </c>
      <c r="C421" s="1" t="s">
        <v>708</v>
      </c>
      <c r="D421" s="1" t="s">
        <v>483</v>
      </c>
      <c r="E421" s="1" t="s">
        <v>381</v>
      </c>
      <c r="F421" s="1" t="s">
        <v>19</v>
      </c>
      <c r="G421" s="1" t="s">
        <v>357</v>
      </c>
      <c r="H421" s="1" t="s">
        <v>48</v>
      </c>
      <c r="I421" s="1" t="s">
        <v>22</v>
      </c>
      <c r="J421" s="3">
        <v>18198</v>
      </c>
      <c r="K421" s="1" t="s">
        <v>709</v>
      </c>
      <c r="L421" s="1" t="s">
        <v>22</v>
      </c>
      <c r="M421" s="1" t="s">
        <v>22</v>
      </c>
      <c r="N421" s="1" t="s">
        <v>708</v>
      </c>
      <c r="O421" s="2">
        <v>38717</v>
      </c>
      <c r="P421" s="2">
        <v>38728</v>
      </c>
      <c r="Q421" s="1" t="s">
        <v>23</v>
      </c>
    </row>
    <row r="422" spans="1:17" x14ac:dyDescent="0.25">
      <c r="A422" s="1" t="s">
        <v>571</v>
      </c>
      <c r="B422" s="1" t="s">
        <v>476</v>
      </c>
      <c r="C422" s="1" t="s">
        <v>708</v>
      </c>
      <c r="D422" s="1" t="s">
        <v>503</v>
      </c>
      <c r="E422" s="1" t="s">
        <v>381</v>
      </c>
      <c r="F422" s="1" t="s">
        <v>19</v>
      </c>
      <c r="G422" s="1" t="s">
        <v>43</v>
      </c>
      <c r="H422" s="1" t="s">
        <v>34</v>
      </c>
      <c r="I422" s="1" t="s">
        <v>22</v>
      </c>
      <c r="J422" s="3">
        <v>82800</v>
      </c>
      <c r="K422" s="1" t="s">
        <v>709</v>
      </c>
      <c r="L422" s="1" t="s">
        <v>22</v>
      </c>
      <c r="M422" s="1" t="s">
        <v>22</v>
      </c>
      <c r="N422" s="1" t="s">
        <v>708</v>
      </c>
      <c r="O422" s="2">
        <v>38717</v>
      </c>
      <c r="P422" s="2">
        <v>38728</v>
      </c>
      <c r="Q422" s="1" t="s">
        <v>23</v>
      </c>
    </row>
    <row r="423" spans="1:17" x14ac:dyDescent="0.25">
      <c r="A423" s="1" t="s">
        <v>571</v>
      </c>
      <c r="B423" s="1" t="s">
        <v>476</v>
      </c>
      <c r="C423" s="1" t="s">
        <v>708</v>
      </c>
      <c r="D423" s="1" t="s">
        <v>509</v>
      </c>
      <c r="E423" s="1" t="s">
        <v>381</v>
      </c>
      <c r="F423" s="1" t="s">
        <v>19</v>
      </c>
      <c r="G423" s="1" t="s">
        <v>177</v>
      </c>
      <c r="H423" s="1" t="s">
        <v>21</v>
      </c>
      <c r="I423" s="1" t="s">
        <v>22</v>
      </c>
      <c r="J423" s="3">
        <v>-962</v>
      </c>
      <c r="K423" s="1" t="s">
        <v>709</v>
      </c>
      <c r="L423" s="1" t="s">
        <v>22</v>
      </c>
      <c r="M423" s="1" t="s">
        <v>22</v>
      </c>
      <c r="N423" s="1" t="s">
        <v>708</v>
      </c>
      <c r="O423" s="2">
        <v>38717</v>
      </c>
      <c r="P423" s="2">
        <v>38728</v>
      </c>
      <c r="Q423" s="1" t="s">
        <v>23</v>
      </c>
    </row>
    <row r="424" spans="1:17" x14ac:dyDescent="0.25">
      <c r="A424" s="1" t="s">
        <v>571</v>
      </c>
      <c r="B424" s="1" t="s">
        <v>476</v>
      </c>
      <c r="C424" s="1" t="s">
        <v>708</v>
      </c>
      <c r="D424" s="1" t="s">
        <v>500</v>
      </c>
      <c r="E424" s="1" t="s">
        <v>381</v>
      </c>
      <c r="F424" s="1" t="s">
        <v>19</v>
      </c>
      <c r="G424" s="1" t="s">
        <v>501</v>
      </c>
      <c r="H424" s="1" t="s">
        <v>48</v>
      </c>
      <c r="I424" s="1" t="s">
        <v>22</v>
      </c>
      <c r="J424" s="3">
        <v>-175476</v>
      </c>
      <c r="K424" s="1" t="s">
        <v>709</v>
      </c>
      <c r="L424" s="1" t="s">
        <v>22</v>
      </c>
      <c r="M424" s="1" t="s">
        <v>22</v>
      </c>
      <c r="N424" s="1" t="s">
        <v>708</v>
      </c>
      <c r="O424" s="2">
        <v>38717</v>
      </c>
      <c r="P424" s="2">
        <v>38728</v>
      </c>
      <c r="Q424" s="1" t="s">
        <v>23</v>
      </c>
    </row>
    <row r="425" spans="1:17" x14ac:dyDescent="0.25">
      <c r="A425" s="1" t="s">
        <v>571</v>
      </c>
      <c r="B425" s="1" t="s">
        <v>476</v>
      </c>
      <c r="C425" s="1" t="s">
        <v>708</v>
      </c>
      <c r="D425" s="1" t="s">
        <v>496</v>
      </c>
      <c r="E425" s="1" t="s">
        <v>381</v>
      </c>
      <c r="F425" s="1" t="s">
        <v>19</v>
      </c>
      <c r="G425" s="1" t="s">
        <v>79</v>
      </c>
      <c r="H425" s="1" t="s">
        <v>21</v>
      </c>
      <c r="I425" s="1" t="s">
        <v>22</v>
      </c>
      <c r="J425" s="3">
        <v>1712</v>
      </c>
      <c r="K425" s="1" t="s">
        <v>709</v>
      </c>
      <c r="L425" s="1" t="s">
        <v>22</v>
      </c>
      <c r="M425" s="1" t="s">
        <v>22</v>
      </c>
      <c r="N425" s="1" t="s">
        <v>708</v>
      </c>
      <c r="O425" s="2">
        <v>38717</v>
      </c>
      <c r="P425" s="2">
        <v>38728</v>
      </c>
      <c r="Q425" s="1" t="s">
        <v>23</v>
      </c>
    </row>
    <row r="426" spans="1:17" x14ac:dyDescent="0.25">
      <c r="A426" s="1" t="s">
        <v>571</v>
      </c>
      <c r="B426" s="1" t="s">
        <v>476</v>
      </c>
      <c r="C426" s="1" t="s">
        <v>700</v>
      </c>
      <c r="D426" s="1" t="s">
        <v>498</v>
      </c>
      <c r="E426" s="1" t="s">
        <v>381</v>
      </c>
      <c r="F426" s="1" t="s">
        <v>19</v>
      </c>
      <c r="G426" s="1" t="s">
        <v>58</v>
      </c>
      <c r="H426" s="1" t="s">
        <v>21</v>
      </c>
      <c r="I426" s="1" t="s">
        <v>22</v>
      </c>
      <c r="J426" s="3">
        <v>56884</v>
      </c>
      <c r="K426" s="1" t="s">
        <v>710</v>
      </c>
      <c r="L426" s="1" t="s">
        <v>22</v>
      </c>
      <c r="M426" s="1" t="s">
        <v>22</v>
      </c>
      <c r="N426" s="1" t="s">
        <v>700</v>
      </c>
      <c r="O426" s="2">
        <v>38717</v>
      </c>
      <c r="P426" s="2">
        <v>38737</v>
      </c>
      <c r="Q426" s="1" t="s">
        <v>23</v>
      </c>
    </row>
    <row r="427" spans="1:17" x14ac:dyDescent="0.25">
      <c r="A427" s="1" t="s">
        <v>560</v>
      </c>
      <c r="B427" s="1" t="s">
        <v>476</v>
      </c>
      <c r="C427" s="1" t="s">
        <v>711</v>
      </c>
      <c r="D427" s="1" t="s">
        <v>505</v>
      </c>
      <c r="E427" s="1" t="s">
        <v>381</v>
      </c>
      <c r="F427" s="1" t="s">
        <v>19</v>
      </c>
      <c r="G427" s="1" t="s">
        <v>165</v>
      </c>
      <c r="H427" s="1" t="s">
        <v>166</v>
      </c>
      <c r="I427" s="1" t="s">
        <v>22</v>
      </c>
      <c r="J427" s="3">
        <v>1627</v>
      </c>
      <c r="K427" s="1" t="s">
        <v>456</v>
      </c>
      <c r="L427" s="1" t="s">
        <v>22</v>
      </c>
      <c r="M427" s="1" t="s">
        <v>22</v>
      </c>
      <c r="N427" s="1" t="s">
        <v>562</v>
      </c>
      <c r="O427" s="2">
        <v>38717</v>
      </c>
      <c r="P427" s="2">
        <v>38719</v>
      </c>
      <c r="Q427" s="1" t="s">
        <v>23</v>
      </c>
    </row>
    <row r="428" spans="1:17" x14ac:dyDescent="0.25">
      <c r="A428" s="1" t="s">
        <v>571</v>
      </c>
      <c r="B428" s="1" t="s">
        <v>476</v>
      </c>
      <c r="C428" s="1" t="s">
        <v>712</v>
      </c>
      <c r="D428" s="1" t="s">
        <v>507</v>
      </c>
      <c r="E428" s="1" t="s">
        <v>381</v>
      </c>
      <c r="F428" s="1" t="s">
        <v>19</v>
      </c>
      <c r="G428" s="1" t="s">
        <v>191</v>
      </c>
      <c r="H428" s="1" t="s">
        <v>21</v>
      </c>
      <c r="I428" s="1" t="s">
        <v>22</v>
      </c>
      <c r="J428" s="3">
        <v>85</v>
      </c>
      <c r="K428" s="1" t="s">
        <v>713</v>
      </c>
      <c r="L428" s="1" t="s">
        <v>22</v>
      </c>
      <c r="M428" s="1" t="s">
        <v>704</v>
      </c>
      <c r="N428" s="1" t="s">
        <v>712</v>
      </c>
      <c r="O428" s="2">
        <v>38717</v>
      </c>
      <c r="P428" s="2">
        <v>38736</v>
      </c>
      <c r="Q428" s="1" t="s">
        <v>23</v>
      </c>
    </row>
    <row r="429" spans="1:17" x14ac:dyDescent="0.25">
      <c r="A429" s="1" t="s">
        <v>571</v>
      </c>
      <c r="B429" s="1" t="s">
        <v>476</v>
      </c>
      <c r="C429" s="1" t="s">
        <v>712</v>
      </c>
      <c r="D429" s="1" t="s">
        <v>494</v>
      </c>
      <c r="E429" s="1" t="s">
        <v>381</v>
      </c>
      <c r="F429" s="1" t="s">
        <v>19</v>
      </c>
      <c r="G429" s="1" t="s">
        <v>63</v>
      </c>
      <c r="H429" s="1" t="s">
        <v>48</v>
      </c>
      <c r="I429" s="1" t="s">
        <v>22</v>
      </c>
      <c r="J429" s="3">
        <v>20010</v>
      </c>
      <c r="K429" s="1" t="s">
        <v>713</v>
      </c>
      <c r="L429" s="1" t="s">
        <v>22</v>
      </c>
      <c r="M429" s="1" t="s">
        <v>704</v>
      </c>
      <c r="N429" s="1" t="s">
        <v>712</v>
      </c>
      <c r="O429" s="2">
        <v>38717</v>
      </c>
      <c r="P429" s="2">
        <v>38736</v>
      </c>
      <c r="Q429" s="1" t="s">
        <v>23</v>
      </c>
    </row>
    <row r="430" spans="1:17" x14ac:dyDescent="0.25">
      <c r="A430" s="1" t="s">
        <v>571</v>
      </c>
      <c r="B430" s="1" t="s">
        <v>476</v>
      </c>
      <c r="C430" s="1" t="s">
        <v>702</v>
      </c>
      <c r="D430" s="1" t="s">
        <v>503</v>
      </c>
      <c r="E430" s="1" t="s">
        <v>381</v>
      </c>
      <c r="F430" s="1" t="s">
        <v>19</v>
      </c>
      <c r="G430" s="1" t="s">
        <v>43</v>
      </c>
      <c r="H430" s="1" t="s">
        <v>34</v>
      </c>
      <c r="I430" s="1" t="s">
        <v>704</v>
      </c>
      <c r="J430" s="3">
        <v>-38393</v>
      </c>
      <c r="K430" s="1" t="s">
        <v>704</v>
      </c>
      <c r="L430" s="1" t="s">
        <v>22</v>
      </c>
      <c r="M430" s="1" t="s">
        <v>704</v>
      </c>
      <c r="N430" s="1" t="s">
        <v>702</v>
      </c>
      <c r="O430" s="2">
        <v>38717</v>
      </c>
      <c r="P430" s="2">
        <v>38735</v>
      </c>
      <c r="Q430" s="1" t="s">
        <v>23</v>
      </c>
    </row>
    <row r="431" spans="1:17" x14ac:dyDescent="0.25">
      <c r="A431" s="1" t="s">
        <v>571</v>
      </c>
      <c r="B431" s="1" t="s">
        <v>476</v>
      </c>
      <c r="C431" s="1" t="s">
        <v>702</v>
      </c>
      <c r="D431" s="1" t="s">
        <v>503</v>
      </c>
      <c r="E431" s="1" t="s">
        <v>381</v>
      </c>
      <c r="F431" s="1" t="s">
        <v>19</v>
      </c>
      <c r="G431" s="1" t="s">
        <v>43</v>
      </c>
      <c r="H431" s="1" t="s">
        <v>34</v>
      </c>
      <c r="I431" s="1" t="s">
        <v>704</v>
      </c>
      <c r="J431" s="3">
        <v>-398803</v>
      </c>
      <c r="K431" s="1" t="s">
        <v>704</v>
      </c>
      <c r="L431" s="1" t="s">
        <v>22</v>
      </c>
      <c r="M431" s="1" t="s">
        <v>22</v>
      </c>
      <c r="N431" s="1" t="s">
        <v>702</v>
      </c>
      <c r="O431" s="2">
        <v>38717</v>
      </c>
      <c r="P431" s="2">
        <v>38735</v>
      </c>
      <c r="Q431" s="1" t="s">
        <v>23</v>
      </c>
    </row>
    <row r="432" spans="1:17" x14ac:dyDescent="0.25">
      <c r="A432" s="1" t="s">
        <v>571</v>
      </c>
      <c r="B432" s="1" t="s">
        <v>476</v>
      </c>
      <c r="C432" s="1" t="s">
        <v>702</v>
      </c>
      <c r="D432" s="1" t="s">
        <v>483</v>
      </c>
      <c r="E432" s="1" t="s">
        <v>381</v>
      </c>
      <c r="F432" s="1" t="s">
        <v>19</v>
      </c>
      <c r="G432" s="1" t="s">
        <v>357</v>
      </c>
      <c r="H432" s="1" t="s">
        <v>48</v>
      </c>
      <c r="I432" s="1" t="s">
        <v>704</v>
      </c>
      <c r="J432" s="3">
        <v>-46681</v>
      </c>
      <c r="K432" s="1" t="s">
        <v>704</v>
      </c>
      <c r="L432" s="1" t="s">
        <v>22</v>
      </c>
      <c r="M432" s="1" t="s">
        <v>22</v>
      </c>
      <c r="N432" s="1" t="s">
        <v>702</v>
      </c>
      <c r="O432" s="2">
        <v>38717</v>
      </c>
      <c r="P432" s="2">
        <v>38735</v>
      </c>
      <c r="Q432" s="1" t="s">
        <v>23</v>
      </c>
    </row>
    <row r="433" spans="1:17" x14ac:dyDescent="0.25">
      <c r="A433" s="1" t="s">
        <v>571</v>
      </c>
      <c r="B433" s="1" t="s">
        <v>476</v>
      </c>
      <c r="C433" s="1" t="s">
        <v>712</v>
      </c>
      <c r="D433" s="1" t="s">
        <v>503</v>
      </c>
      <c r="E433" s="1" t="s">
        <v>381</v>
      </c>
      <c r="F433" s="1" t="s">
        <v>19</v>
      </c>
      <c r="G433" s="1" t="s">
        <v>43</v>
      </c>
      <c r="H433" s="1" t="s">
        <v>34</v>
      </c>
      <c r="I433" s="1" t="s">
        <v>22</v>
      </c>
      <c r="J433" s="3">
        <v>7713</v>
      </c>
      <c r="K433" s="1" t="s">
        <v>713</v>
      </c>
      <c r="L433" s="1" t="s">
        <v>22</v>
      </c>
      <c r="M433" s="1" t="s">
        <v>704</v>
      </c>
      <c r="N433" s="1" t="s">
        <v>712</v>
      </c>
      <c r="O433" s="2">
        <v>38717</v>
      </c>
      <c r="P433" s="2">
        <v>38736</v>
      </c>
      <c r="Q433" s="1" t="s">
        <v>23</v>
      </c>
    </row>
    <row r="434" spans="1:17" x14ac:dyDescent="0.25">
      <c r="A434" s="1" t="s">
        <v>571</v>
      </c>
      <c r="B434" s="1" t="s">
        <v>476</v>
      </c>
      <c r="C434" s="1" t="s">
        <v>712</v>
      </c>
      <c r="D434" s="1" t="s">
        <v>705</v>
      </c>
      <c r="E434" s="1" t="s">
        <v>381</v>
      </c>
      <c r="F434" s="1" t="s">
        <v>19</v>
      </c>
      <c r="G434" s="1" t="s">
        <v>177</v>
      </c>
      <c r="H434" s="1" t="s">
        <v>48</v>
      </c>
      <c r="I434" s="1" t="s">
        <v>22</v>
      </c>
      <c r="J434" s="3">
        <v>-480</v>
      </c>
      <c r="K434" s="1" t="s">
        <v>713</v>
      </c>
      <c r="L434" s="1" t="s">
        <v>22</v>
      </c>
      <c r="M434" s="1" t="s">
        <v>704</v>
      </c>
      <c r="N434" s="1" t="s">
        <v>712</v>
      </c>
      <c r="O434" s="2">
        <v>38717</v>
      </c>
      <c r="P434" s="2">
        <v>38736</v>
      </c>
      <c r="Q434" s="1" t="s">
        <v>23</v>
      </c>
    </row>
    <row r="435" spans="1:17" x14ac:dyDescent="0.25">
      <c r="A435" s="1" t="s">
        <v>571</v>
      </c>
      <c r="B435" s="1" t="s">
        <v>476</v>
      </c>
      <c r="C435" s="1" t="s">
        <v>712</v>
      </c>
      <c r="D435" s="1" t="s">
        <v>509</v>
      </c>
      <c r="E435" s="1" t="s">
        <v>381</v>
      </c>
      <c r="F435" s="1" t="s">
        <v>19</v>
      </c>
      <c r="G435" s="1" t="s">
        <v>177</v>
      </c>
      <c r="H435" s="1" t="s">
        <v>21</v>
      </c>
      <c r="I435" s="1" t="s">
        <v>22</v>
      </c>
      <c r="J435" s="3">
        <v>917</v>
      </c>
      <c r="K435" s="1" t="s">
        <v>713</v>
      </c>
      <c r="L435" s="1" t="s">
        <v>22</v>
      </c>
      <c r="M435" s="1" t="s">
        <v>22</v>
      </c>
      <c r="N435" s="1" t="s">
        <v>712</v>
      </c>
      <c r="O435" s="2">
        <v>38717</v>
      </c>
      <c r="P435" s="2">
        <v>38736</v>
      </c>
      <c r="Q435" s="1" t="s">
        <v>23</v>
      </c>
    </row>
    <row r="436" spans="1:17" x14ac:dyDescent="0.25">
      <c r="A436" s="1" t="s">
        <v>571</v>
      </c>
      <c r="B436" s="1" t="s">
        <v>476</v>
      </c>
      <c r="C436" s="1" t="s">
        <v>712</v>
      </c>
      <c r="D436" s="1" t="s">
        <v>500</v>
      </c>
      <c r="E436" s="1" t="s">
        <v>381</v>
      </c>
      <c r="F436" s="1" t="s">
        <v>19</v>
      </c>
      <c r="G436" s="1" t="s">
        <v>501</v>
      </c>
      <c r="H436" s="1" t="s">
        <v>48</v>
      </c>
      <c r="I436" s="1" t="s">
        <v>22</v>
      </c>
      <c r="J436" s="3">
        <v>240347</v>
      </c>
      <c r="K436" s="1" t="s">
        <v>713</v>
      </c>
      <c r="L436" s="1" t="s">
        <v>22</v>
      </c>
      <c r="M436" s="1" t="s">
        <v>704</v>
      </c>
      <c r="N436" s="1" t="s">
        <v>712</v>
      </c>
      <c r="O436" s="2">
        <v>38717</v>
      </c>
      <c r="P436" s="2">
        <v>38736</v>
      </c>
      <c r="Q436" s="1" t="s">
        <v>23</v>
      </c>
    </row>
    <row r="437" spans="1:17" x14ac:dyDescent="0.25">
      <c r="A437" s="1" t="s">
        <v>571</v>
      </c>
      <c r="B437" s="1" t="s">
        <v>476</v>
      </c>
      <c r="C437" s="1" t="s">
        <v>712</v>
      </c>
      <c r="D437" s="1" t="s">
        <v>496</v>
      </c>
      <c r="E437" s="1" t="s">
        <v>381</v>
      </c>
      <c r="F437" s="1" t="s">
        <v>19</v>
      </c>
      <c r="G437" s="1" t="s">
        <v>79</v>
      </c>
      <c r="H437" s="1" t="s">
        <v>21</v>
      </c>
      <c r="I437" s="1" t="s">
        <v>22</v>
      </c>
      <c r="J437" s="3">
        <v>-9645</v>
      </c>
      <c r="K437" s="1" t="s">
        <v>713</v>
      </c>
      <c r="L437" s="1" t="s">
        <v>22</v>
      </c>
      <c r="M437" s="1" t="s">
        <v>704</v>
      </c>
      <c r="N437" s="1" t="s">
        <v>712</v>
      </c>
      <c r="O437" s="2">
        <v>38717</v>
      </c>
      <c r="P437" s="2">
        <v>38736</v>
      </c>
      <c r="Q437" s="1" t="s">
        <v>23</v>
      </c>
    </row>
    <row r="438" spans="1:17" x14ac:dyDescent="0.25">
      <c r="A438" s="1" t="s">
        <v>571</v>
      </c>
      <c r="B438" s="1" t="s">
        <v>476</v>
      </c>
      <c r="C438" s="1" t="s">
        <v>700</v>
      </c>
      <c r="D438" s="1" t="s">
        <v>485</v>
      </c>
      <c r="E438" s="1" t="s">
        <v>381</v>
      </c>
      <c r="F438" s="1" t="s">
        <v>19</v>
      </c>
      <c r="G438" s="1" t="s">
        <v>59</v>
      </c>
      <c r="H438" s="1" t="s">
        <v>48</v>
      </c>
      <c r="I438" s="1" t="s">
        <v>22</v>
      </c>
      <c r="J438" s="3">
        <v>-65693</v>
      </c>
      <c r="K438" s="1" t="s">
        <v>714</v>
      </c>
      <c r="L438" s="1" t="s">
        <v>22</v>
      </c>
      <c r="M438" s="1" t="s">
        <v>22</v>
      </c>
      <c r="N438" s="1" t="s">
        <v>700</v>
      </c>
      <c r="O438" s="2">
        <v>38717</v>
      </c>
      <c r="P438" s="2">
        <v>38737</v>
      </c>
      <c r="Q438" s="1" t="s">
        <v>23</v>
      </c>
    </row>
    <row r="439" spans="1:17" x14ac:dyDescent="0.25">
      <c r="A439" s="1" t="s">
        <v>571</v>
      </c>
      <c r="B439" s="1" t="s">
        <v>476</v>
      </c>
      <c r="C439" s="1" t="s">
        <v>715</v>
      </c>
      <c r="D439" s="1" t="s">
        <v>705</v>
      </c>
      <c r="E439" s="1" t="s">
        <v>381</v>
      </c>
      <c r="F439" s="1" t="s">
        <v>19</v>
      </c>
      <c r="G439" s="1" t="s">
        <v>177</v>
      </c>
      <c r="H439" s="1" t="s">
        <v>48</v>
      </c>
      <c r="I439" s="1" t="s">
        <v>22</v>
      </c>
      <c r="J439" s="3">
        <v>480</v>
      </c>
      <c r="K439" s="1" t="s">
        <v>716</v>
      </c>
      <c r="L439" s="1" t="s">
        <v>22</v>
      </c>
      <c r="M439" s="1" t="s">
        <v>704</v>
      </c>
      <c r="N439" s="1" t="s">
        <v>715</v>
      </c>
      <c r="O439" s="2">
        <v>38717</v>
      </c>
      <c r="P439" s="2">
        <v>38741</v>
      </c>
      <c r="Q439" s="1" t="s">
        <v>23</v>
      </c>
    </row>
    <row r="440" spans="1:17" x14ac:dyDescent="0.25">
      <c r="A440" s="1" t="s">
        <v>571</v>
      </c>
      <c r="B440" s="1" t="s">
        <v>476</v>
      </c>
      <c r="C440" s="1" t="s">
        <v>715</v>
      </c>
      <c r="D440" s="1" t="s">
        <v>509</v>
      </c>
      <c r="E440" s="1" t="s">
        <v>381</v>
      </c>
      <c r="F440" s="1" t="s">
        <v>19</v>
      </c>
      <c r="G440" s="1" t="s">
        <v>177</v>
      </c>
      <c r="H440" s="1" t="s">
        <v>21</v>
      </c>
      <c r="I440" s="1" t="s">
        <v>22</v>
      </c>
      <c r="J440" s="3">
        <v>-917</v>
      </c>
      <c r="K440" s="1" t="s">
        <v>716</v>
      </c>
      <c r="L440" s="1" t="s">
        <v>22</v>
      </c>
      <c r="M440" s="1" t="s">
        <v>22</v>
      </c>
      <c r="N440" s="1" t="s">
        <v>715</v>
      </c>
      <c r="O440" s="2">
        <v>38717</v>
      </c>
      <c r="P440" s="2">
        <v>38741</v>
      </c>
      <c r="Q440" s="1" t="s">
        <v>23</v>
      </c>
    </row>
    <row r="441" spans="1:17" x14ac:dyDescent="0.25">
      <c r="A441" s="1" t="s">
        <v>571</v>
      </c>
      <c r="B441" s="1" t="s">
        <v>476</v>
      </c>
      <c r="C441" s="1" t="s">
        <v>715</v>
      </c>
      <c r="D441" s="1" t="s">
        <v>705</v>
      </c>
      <c r="E441" s="1" t="s">
        <v>381</v>
      </c>
      <c r="F441" s="1" t="s">
        <v>19</v>
      </c>
      <c r="G441" s="1" t="s">
        <v>177</v>
      </c>
      <c r="H441" s="1" t="s">
        <v>48</v>
      </c>
      <c r="I441" s="1" t="s">
        <v>22</v>
      </c>
      <c r="J441" s="3">
        <v>4416</v>
      </c>
      <c r="K441" s="1" t="s">
        <v>716</v>
      </c>
      <c r="L441" s="1" t="s">
        <v>22</v>
      </c>
      <c r="M441" s="1" t="s">
        <v>704</v>
      </c>
      <c r="N441" s="1" t="s">
        <v>715</v>
      </c>
      <c r="O441" s="2">
        <v>38717</v>
      </c>
      <c r="P441" s="2">
        <v>38741</v>
      </c>
      <c r="Q441" s="1" t="s">
        <v>23</v>
      </c>
    </row>
    <row r="442" spans="1:17" x14ac:dyDescent="0.25">
      <c r="A442" s="1" t="s">
        <v>571</v>
      </c>
      <c r="B442" s="1" t="s">
        <v>476</v>
      </c>
      <c r="C442" s="1" t="s">
        <v>715</v>
      </c>
      <c r="D442" s="1" t="s">
        <v>509</v>
      </c>
      <c r="E442" s="1" t="s">
        <v>381</v>
      </c>
      <c r="F442" s="1" t="s">
        <v>19</v>
      </c>
      <c r="G442" s="1" t="s">
        <v>177</v>
      </c>
      <c r="H442" s="1" t="s">
        <v>21</v>
      </c>
      <c r="I442" s="1" t="s">
        <v>22</v>
      </c>
      <c r="J442" s="3">
        <v>-3128</v>
      </c>
      <c r="K442" s="1" t="s">
        <v>716</v>
      </c>
      <c r="L442" s="1" t="s">
        <v>22</v>
      </c>
      <c r="M442" s="1" t="s">
        <v>22</v>
      </c>
      <c r="N442" s="1" t="s">
        <v>715</v>
      </c>
      <c r="O442" s="2">
        <v>38717</v>
      </c>
      <c r="P442" s="2">
        <v>38741</v>
      </c>
      <c r="Q442" s="1" t="s">
        <v>23</v>
      </c>
    </row>
    <row r="443" spans="1:17" x14ac:dyDescent="0.25">
      <c r="A443" s="1" t="s">
        <v>571</v>
      </c>
      <c r="B443" s="1" t="s">
        <v>476</v>
      </c>
      <c r="C443" s="1" t="s">
        <v>706</v>
      </c>
      <c r="D443" s="1" t="s">
        <v>485</v>
      </c>
      <c r="E443" s="1" t="s">
        <v>381</v>
      </c>
      <c r="F443" s="1" t="s">
        <v>19</v>
      </c>
      <c r="G443" s="1" t="s">
        <v>59</v>
      </c>
      <c r="H443" s="1" t="s">
        <v>48</v>
      </c>
      <c r="I443" s="1" t="s">
        <v>22</v>
      </c>
      <c r="J443" s="3">
        <v>-65693</v>
      </c>
      <c r="K443" s="1" t="s">
        <v>704</v>
      </c>
      <c r="L443" s="1" t="s">
        <v>22</v>
      </c>
      <c r="M443" s="1" t="s">
        <v>704</v>
      </c>
      <c r="N443" s="1" t="s">
        <v>706</v>
      </c>
      <c r="O443" s="2">
        <v>38717</v>
      </c>
      <c r="P443" s="2">
        <v>38736</v>
      </c>
      <c r="Q443" s="1" t="s">
        <v>23</v>
      </c>
    </row>
    <row r="444" spans="1:17" x14ac:dyDescent="0.25">
      <c r="A444" s="1" t="s">
        <v>571</v>
      </c>
      <c r="B444" s="1" t="s">
        <v>476</v>
      </c>
      <c r="C444" s="1" t="s">
        <v>706</v>
      </c>
      <c r="D444" s="1" t="s">
        <v>503</v>
      </c>
      <c r="E444" s="1" t="s">
        <v>381</v>
      </c>
      <c r="F444" s="1" t="s">
        <v>19</v>
      </c>
      <c r="G444" s="1" t="s">
        <v>43</v>
      </c>
      <c r="H444" s="1" t="s">
        <v>34</v>
      </c>
      <c r="I444" s="1" t="s">
        <v>704</v>
      </c>
      <c r="J444" s="3">
        <v>-34958</v>
      </c>
      <c r="K444" s="1" t="s">
        <v>704</v>
      </c>
      <c r="L444" s="1" t="s">
        <v>22</v>
      </c>
      <c r="M444" s="1" t="s">
        <v>22</v>
      </c>
      <c r="N444" s="1" t="s">
        <v>706</v>
      </c>
      <c r="O444" s="2">
        <v>38717</v>
      </c>
      <c r="P444" s="2">
        <v>38736</v>
      </c>
      <c r="Q444" s="1" t="s">
        <v>23</v>
      </c>
    </row>
    <row r="445" spans="1:17" x14ac:dyDescent="0.25">
      <c r="A445" s="1" t="s">
        <v>571</v>
      </c>
      <c r="B445" s="1" t="s">
        <v>476</v>
      </c>
      <c r="C445" s="1" t="s">
        <v>706</v>
      </c>
      <c r="D445" s="1" t="s">
        <v>503</v>
      </c>
      <c r="E445" s="1" t="s">
        <v>381</v>
      </c>
      <c r="F445" s="1" t="s">
        <v>19</v>
      </c>
      <c r="G445" s="1" t="s">
        <v>43</v>
      </c>
      <c r="H445" s="1" t="s">
        <v>34</v>
      </c>
      <c r="I445" s="1" t="s">
        <v>704</v>
      </c>
      <c r="J445" s="3">
        <v>38393</v>
      </c>
      <c r="K445" s="1" t="s">
        <v>704</v>
      </c>
      <c r="L445" s="1" t="s">
        <v>22</v>
      </c>
      <c r="M445" s="1" t="s">
        <v>704</v>
      </c>
      <c r="N445" s="1" t="s">
        <v>706</v>
      </c>
      <c r="O445" s="2">
        <v>38717</v>
      </c>
      <c r="P445" s="2">
        <v>38736</v>
      </c>
      <c r="Q445" s="1" t="s">
        <v>23</v>
      </c>
    </row>
    <row r="446" spans="1:17" x14ac:dyDescent="0.25">
      <c r="A446" s="1" t="s">
        <v>571</v>
      </c>
      <c r="B446" s="1" t="s">
        <v>476</v>
      </c>
      <c r="C446" s="1" t="s">
        <v>706</v>
      </c>
      <c r="D446" s="1" t="s">
        <v>503</v>
      </c>
      <c r="E446" s="1" t="s">
        <v>381</v>
      </c>
      <c r="F446" s="1" t="s">
        <v>19</v>
      </c>
      <c r="G446" s="1" t="s">
        <v>43</v>
      </c>
      <c r="H446" s="1" t="s">
        <v>34</v>
      </c>
      <c r="I446" s="1" t="s">
        <v>704</v>
      </c>
      <c r="J446" s="3">
        <v>398803</v>
      </c>
      <c r="K446" s="1" t="s">
        <v>704</v>
      </c>
      <c r="L446" s="1" t="s">
        <v>22</v>
      </c>
      <c r="M446" s="1" t="s">
        <v>22</v>
      </c>
      <c r="N446" s="1" t="s">
        <v>706</v>
      </c>
      <c r="O446" s="2">
        <v>38717</v>
      </c>
      <c r="P446" s="2">
        <v>38736</v>
      </c>
      <c r="Q446" s="1" t="s">
        <v>23</v>
      </c>
    </row>
    <row r="447" spans="1:17" x14ac:dyDescent="0.25">
      <c r="A447" s="1" t="s">
        <v>571</v>
      </c>
      <c r="B447" s="1" t="s">
        <v>476</v>
      </c>
      <c r="C447" s="1" t="s">
        <v>706</v>
      </c>
      <c r="D447" s="1" t="s">
        <v>483</v>
      </c>
      <c r="E447" s="1" t="s">
        <v>381</v>
      </c>
      <c r="F447" s="1" t="s">
        <v>19</v>
      </c>
      <c r="G447" s="1" t="s">
        <v>357</v>
      </c>
      <c r="H447" s="1" t="s">
        <v>48</v>
      </c>
      <c r="I447" s="1" t="s">
        <v>704</v>
      </c>
      <c r="J447" s="3">
        <v>46681</v>
      </c>
      <c r="K447" s="1" t="s">
        <v>704</v>
      </c>
      <c r="L447" s="1" t="s">
        <v>22</v>
      </c>
      <c r="M447" s="1" t="s">
        <v>22</v>
      </c>
      <c r="N447" s="1" t="s">
        <v>706</v>
      </c>
      <c r="O447" s="2">
        <v>38717</v>
      </c>
      <c r="P447" s="2">
        <v>38736</v>
      </c>
      <c r="Q447" s="1" t="s">
        <v>23</v>
      </c>
    </row>
    <row r="448" spans="1:17" x14ac:dyDescent="0.25">
      <c r="A448" s="1" t="s">
        <v>571</v>
      </c>
      <c r="B448" s="1" t="s">
        <v>476</v>
      </c>
      <c r="C448" s="1" t="s">
        <v>712</v>
      </c>
      <c r="D448" s="1" t="s">
        <v>485</v>
      </c>
      <c r="E448" s="1" t="s">
        <v>381</v>
      </c>
      <c r="F448" s="1" t="s">
        <v>19</v>
      </c>
      <c r="G448" s="1" t="s">
        <v>59</v>
      </c>
      <c r="H448" s="1" t="s">
        <v>48</v>
      </c>
      <c r="I448" s="1" t="s">
        <v>22</v>
      </c>
      <c r="J448" s="3">
        <v>65693</v>
      </c>
      <c r="K448" s="1" t="s">
        <v>704</v>
      </c>
      <c r="L448" s="1" t="s">
        <v>22</v>
      </c>
      <c r="M448" s="1" t="s">
        <v>704</v>
      </c>
      <c r="N448" s="1" t="s">
        <v>712</v>
      </c>
      <c r="O448" s="2">
        <v>38717</v>
      </c>
      <c r="P448" s="2">
        <v>38736</v>
      </c>
      <c r="Q448" s="1" t="s">
        <v>23</v>
      </c>
    </row>
    <row r="449" spans="1:17" x14ac:dyDescent="0.25">
      <c r="A449" s="1" t="s">
        <v>571</v>
      </c>
      <c r="B449" s="1" t="s">
        <v>476</v>
      </c>
      <c r="C449" s="1" t="s">
        <v>712</v>
      </c>
      <c r="D449" s="1" t="s">
        <v>503</v>
      </c>
      <c r="E449" s="1" t="s">
        <v>381</v>
      </c>
      <c r="F449" s="1" t="s">
        <v>19</v>
      </c>
      <c r="G449" s="1" t="s">
        <v>43</v>
      </c>
      <c r="H449" s="1" t="s">
        <v>34</v>
      </c>
      <c r="I449" s="1" t="s">
        <v>704</v>
      </c>
      <c r="J449" s="3">
        <v>34958</v>
      </c>
      <c r="K449" s="1" t="s">
        <v>704</v>
      </c>
      <c r="L449" s="1" t="s">
        <v>22</v>
      </c>
      <c r="M449" s="1" t="s">
        <v>22</v>
      </c>
      <c r="N449" s="1" t="s">
        <v>712</v>
      </c>
      <c r="O449" s="2">
        <v>38717</v>
      </c>
      <c r="P449" s="2">
        <v>38736</v>
      </c>
      <c r="Q449" s="1" t="s">
        <v>23</v>
      </c>
    </row>
    <row r="450" spans="1:17" x14ac:dyDescent="0.25">
      <c r="A450" s="1" t="s">
        <v>571</v>
      </c>
      <c r="B450" s="1" t="s">
        <v>476</v>
      </c>
      <c r="C450" s="1" t="s">
        <v>712</v>
      </c>
      <c r="D450" s="1" t="s">
        <v>503</v>
      </c>
      <c r="E450" s="1" t="s">
        <v>381</v>
      </c>
      <c r="F450" s="1" t="s">
        <v>19</v>
      </c>
      <c r="G450" s="1" t="s">
        <v>43</v>
      </c>
      <c r="H450" s="1" t="s">
        <v>34</v>
      </c>
      <c r="I450" s="1" t="s">
        <v>704</v>
      </c>
      <c r="J450" s="3">
        <v>-38393</v>
      </c>
      <c r="K450" s="1" t="s">
        <v>704</v>
      </c>
      <c r="L450" s="1" t="s">
        <v>22</v>
      </c>
      <c r="M450" s="1" t="s">
        <v>704</v>
      </c>
      <c r="N450" s="1" t="s">
        <v>712</v>
      </c>
      <c r="O450" s="2">
        <v>38717</v>
      </c>
      <c r="P450" s="2">
        <v>38736</v>
      </c>
      <c r="Q450" s="1" t="s">
        <v>23</v>
      </c>
    </row>
    <row r="451" spans="1:17" x14ac:dyDescent="0.25">
      <c r="A451" s="1" t="s">
        <v>571</v>
      </c>
      <c r="B451" s="1" t="s">
        <v>476</v>
      </c>
      <c r="C451" s="1" t="s">
        <v>712</v>
      </c>
      <c r="D451" s="1" t="s">
        <v>503</v>
      </c>
      <c r="E451" s="1" t="s">
        <v>381</v>
      </c>
      <c r="F451" s="1" t="s">
        <v>19</v>
      </c>
      <c r="G451" s="1" t="s">
        <v>43</v>
      </c>
      <c r="H451" s="1" t="s">
        <v>34</v>
      </c>
      <c r="I451" s="1" t="s">
        <v>704</v>
      </c>
      <c r="J451" s="3">
        <v>-398803</v>
      </c>
      <c r="K451" s="1" t="s">
        <v>704</v>
      </c>
      <c r="L451" s="1" t="s">
        <v>22</v>
      </c>
      <c r="M451" s="1" t="s">
        <v>22</v>
      </c>
      <c r="N451" s="1" t="s">
        <v>712</v>
      </c>
      <c r="O451" s="2">
        <v>38717</v>
      </c>
      <c r="P451" s="2">
        <v>38736</v>
      </c>
      <c r="Q451" s="1" t="s">
        <v>23</v>
      </c>
    </row>
    <row r="452" spans="1:17" x14ac:dyDescent="0.25">
      <c r="A452" s="1" t="s">
        <v>571</v>
      </c>
      <c r="B452" s="1" t="s">
        <v>476</v>
      </c>
      <c r="C452" s="1" t="s">
        <v>712</v>
      </c>
      <c r="D452" s="1" t="s">
        <v>483</v>
      </c>
      <c r="E452" s="1" t="s">
        <v>381</v>
      </c>
      <c r="F452" s="1" t="s">
        <v>19</v>
      </c>
      <c r="G452" s="1" t="s">
        <v>357</v>
      </c>
      <c r="H452" s="1" t="s">
        <v>48</v>
      </c>
      <c r="I452" s="1" t="s">
        <v>704</v>
      </c>
      <c r="J452" s="3">
        <v>-45401</v>
      </c>
      <c r="K452" s="1" t="s">
        <v>704</v>
      </c>
      <c r="L452" s="1" t="s">
        <v>22</v>
      </c>
      <c r="M452" s="1" t="s">
        <v>22</v>
      </c>
      <c r="N452" s="1" t="s">
        <v>712</v>
      </c>
      <c r="O452" s="2">
        <v>38717</v>
      </c>
      <c r="P452" s="2">
        <v>38736</v>
      </c>
      <c r="Q452" s="1" t="s">
        <v>23</v>
      </c>
    </row>
    <row r="453" spans="1:17" x14ac:dyDescent="0.25">
      <c r="A453" s="1" t="s">
        <v>571</v>
      </c>
      <c r="B453" s="1" t="s">
        <v>476</v>
      </c>
      <c r="C453" s="1" t="s">
        <v>700</v>
      </c>
      <c r="D453" s="1" t="s">
        <v>503</v>
      </c>
      <c r="E453" s="1" t="s">
        <v>381</v>
      </c>
      <c r="F453" s="1" t="s">
        <v>19</v>
      </c>
      <c r="G453" s="1" t="s">
        <v>43</v>
      </c>
      <c r="H453" s="1" t="s">
        <v>34</v>
      </c>
      <c r="I453" s="1" t="s">
        <v>22</v>
      </c>
      <c r="J453" s="3">
        <v>-7713</v>
      </c>
      <c r="K453" s="1" t="s">
        <v>717</v>
      </c>
      <c r="L453" s="1" t="s">
        <v>22</v>
      </c>
      <c r="M453" s="1" t="s">
        <v>22</v>
      </c>
      <c r="N453" s="1" t="s">
        <v>700</v>
      </c>
      <c r="O453" s="2">
        <v>38717</v>
      </c>
      <c r="P453" s="2">
        <v>38737</v>
      </c>
      <c r="Q453" s="1" t="s">
        <v>23</v>
      </c>
    </row>
    <row r="454" spans="1:17" x14ac:dyDescent="0.25">
      <c r="A454" s="1" t="s">
        <v>571</v>
      </c>
      <c r="B454" s="1" t="s">
        <v>476</v>
      </c>
      <c r="C454" s="1" t="s">
        <v>700</v>
      </c>
      <c r="D454" s="1" t="s">
        <v>503</v>
      </c>
      <c r="E454" s="1" t="s">
        <v>381</v>
      </c>
      <c r="F454" s="1" t="s">
        <v>19</v>
      </c>
      <c r="G454" s="1" t="s">
        <v>43</v>
      </c>
      <c r="H454" s="1" t="s">
        <v>34</v>
      </c>
      <c r="I454" s="1" t="s">
        <v>22</v>
      </c>
      <c r="J454" s="3">
        <v>10926</v>
      </c>
      <c r="K454" s="1" t="s">
        <v>718</v>
      </c>
      <c r="L454" s="1" t="s">
        <v>22</v>
      </c>
      <c r="M454" s="1" t="s">
        <v>22</v>
      </c>
      <c r="N454" s="1" t="s">
        <v>700</v>
      </c>
      <c r="O454" s="2">
        <v>38717</v>
      </c>
      <c r="P454" s="2">
        <v>38737</v>
      </c>
      <c r="Q454" s="1" t="s">
        <v>23</v>
      </c>
    </row>
    <row r="455" spans="1:17" x14ac:dyDescent="0.25">
      <c r="A455" s="1" t="s">
        <v>571</v>
      </c>
      <c r="B455" s="1" t="s">
        <v>476</v>
      </c>
      <c r="C455" s="1" t="s">
        <v>719</v>
      </c>
      <c r="D455" s="1" t="s">
        <v>494</v>
      </c>
      <c r="E455" s="1" t="s">
        <v>381</v>
      </c>
      <c r="F455" s="1" t="s">
        <v>19</v>
      </c>
      <c r="G455" s="1" t="s">
        <v>63</v>
      </c>
      <c r="H455" s="1" t="s">
        <v>48</v>
      </c>
      <c r="I455" s="1" t="s">
        <v>22</v>
      </c>
      <c r="J455" s="3">
        <v>-20010</v>
      </c>
      <c r="K455" s="1" t="s">
        <v>720</v>
      </c>
      <c r="L455" s="1" t="s">
        <v>22</v>
      </c>
      <c r="M455" s="1" t="s">
        <v>704</v>
      </c>
      <c r="N455" s="1" t="s">
        <v>719</v>
      </c>
      <c r="O455" s="2">
        <v>38717</v>
      </c>
      <c r="P455" s="2">
        <v>38744</v>
      </c>
      <c r="Q455" s="1" t="s">
        <v>23</v>
      </c>
    </row>
    <row r="456" spans="1:17" x14ac:dyDescent="0.25">
      <c r="A456" s="1" t="s">
        <v>571</v>
      </c>
      <c r="B456" s="1" t="s">
        <v>476</v>
      </c>
      <c r="C456" s="1" t="s">
        <v>719</v>
      </c>
      <c r="D456" s="1" t="s">
        <v>494</v>
      </c>
      <c r="E456" s="1" t="s">
        <v>381</v>
      </c>
      <c r="F456" s="1" t="s">
        <v>19</v>
      </c>
      <c r="G456" s="1" t="s">
        <v>63</v>
      </c>
      <c r="H456" s="1" t="s">
        <v>48</v>
      </c>
      <c r="I456" s="1" t="s">
        <v>22</v>
      </c>
      <c r="J456" s="3">
        <v>2651</v>
      </c>
      <c r="K456" s="1" t="s">
        <v>720</v>
      </c>
      <c r="L456" s="1" t="s">
        <v>22</v>
      </c>
      <c r="M456" s="1" t="s">
        <v>704</v>
      </c>
      <c r="N456" s="1" t="s">
        <v>719</v>
      </c>
      <c r="O456" s="2">
        <v>38717</v>
      </c>
      <c r="P456" s="2">
        <v>38744</v>
      </c>
      <c r="Q456" s="1" t="s">
        <v>23</v>
      </c>
    </row>
    <row r="457" spans="1:17" x14ac:dyDescent="0.25">
      <c r="A457" s="1" t="s">
        <v>571</v>
      </c>
      <c r="B457" s="1" t="s">
        <v>476</v>
      </c>
      <c r="C457" s="1" t="s">
        <v>715</v>
      </c>
      <c r="D457" s="1" t="s">
        <v>503</v>
      </c>
      <c r="E457" s="1" t="s">
        <v>381</v>
      </c>
      <c r="F457" s="1" t="s">
        <v>19</v>
      </c>
      <c r="G457" s="1" t="s">
        <v>43</v>
      </c>
      <c r="H457" s="1" t="s">
        <v>34</v>
      </c>
      <c r="I457" s="1" t="s">
        <v>704</v>
      </c>
      <c r="J457" s="3">
        <v>398803</v>
      </c>
      <c r="K457" s="1" t="s">
        <v>704</v>
      </c>
      <c r="L457" s="1" t="s">
        <v>22</v>
      </c>
      <c r="M457" s="1" t="s">
        <v>22</v>
      </c>
      <c r="N457" s="1" t="s">
        <v>715</v>
      </c>
      <c r="O457" s="2">
        <v>38717</v>
      </c>
      <c r="P457" s="2">
        <v>38741</v>
      </c>
      <c r="Q457" s="1" t="s">
        <v>23</v>
      </c>
    </row>
    <row r="458" spans="1:17" x14ac:dyDescent="0.25">
      <c r="A458" s="1" t="s">
        <v>571</v>
      </c>
      <c r="B458" s="1" t="s">
        <v>476</v>
      </c>
      <c r="C458" s="1" t="s">
        <v>715</v>
      </c>
      <c r="D458" s="1" t="s">
        <v>503</v>
      </c>
      <c r="E458" s="1" t="s">
        <v>381</v>
      </c>
      <c r="F458" s="1" t="s">
        <v>19</v>
      </c>
      <c r="G458" s="1" t="s">
        <v>43</v>
      </c>
      <c r="H458" s="1" t="s">
        <v>34</v>
      </c>
      <c r="I458" s="1" t="s">
        <v>704</v>
      </c>
      <c r="J458" s="3">
        <v>-430127</v>
      </c>
      <c r="K458" s="1" t="s">
        <v>704</v>
      </c>
      <c r="L458" s="1" t="s">
        <v>22</v>
      </c>
      <c r="M458" s="1" t="s">
        <v>22</v>
      </c>
      <c r="N458" s="1" t="s">
        <v>715</v>
      </c>
      <c r="O458" s="2">
        <v>38717</v>
      </c>
      <c r="P458" s="2">
        <v>38741</v>
      </c>
      <c r="Q458" s="1" t="s">
        <v>23</v>
      </c>
    </row>
    <row r="459" spans="1:17" x14ac:dyDescent="0.25">
      <c r="A459" s="1" t="s">
        <v>560</v>
      </c>
      <c r="B459" s="1" t="s">
        <v>476</v>
      </c>
      <c r="C459" s="1" t="s">
        <v>721</v>
      </c>
      <c r="D459" s="1" t="s">
        <v>505</v>
      </c>
      <c r="E459" s="1" t="s">
        <v>381</v>
      </c>
      <c r="F459" s="1" t="s">
        <v>19</v>
      </c>
      <c r="G459" s="1" t="s">
        <v>165</v>
      </c>
      <c r="H459" s="1" t="s">
        <v>166</v>
      </c>
      <c r="I459" s="1" t="s">
        <v>22</v>
      </c>
      <c r="J459" s="3">
        <v>1627</v>
      </c>
      <c r="K459" s="1" t="s">
        <v>456</v>
      </c>
      <c r="L459" s="1" t="s">
        <v>22</v>
      </c>
      <c r="M459" s="1" t="s">
        <v>22</v>
      </c>
      <c r="N459" s="1" t="s">
        <v>562</v>
      </c>
      <c r="O459" s="2">
        <v>38748</v>
      </c>
      <c r="P459" s="2">
        <v>38749</v>
      </c>
      <c r="Q459" s="1" t="s">
        <v>23</v>
      </c>
    </row>
    <row r="460" spans="1:17" x14ac:dyDescent="0.25">
      <c r="A460" s="1" t="s">
        <v>560</v>
      </c>
      <c r="B460" s="1" t="s">
        <v>476</v>
      </c>
      <c r="C460" s="1" t="s">
        <v>722</v>
      </c>
      <c r="D460" s="1" t="s">
        <v>505</v>
      </c>
      <c r="E460" s="1" t="s">
        <v>381</v>
      </c>
      <c r="F460" s="1" t="s">
        <v>19</v>
      </c>
      <c r="G460" s="1" t="s">
        <v>165</v>
      </c>
      <c r="H460" s="1" t="s">
        <v>166</v>
      </c>
      <c r="I460" s="1" t="s">
        <v>22</v>
      </c>
      <c r="J460" s="3">
        <v>1627</v>
      </c>
      <c r="K460" s="1" t="s">
        <v>456</v>
      </c>
      <c r="L460" s="1" t="s">
        <v>22</v>
      </c>
      <c r="M460" s="1" t="s">
        <v>22</v>
      </c>
      <c r="N460" s="1" t="s">
        <v>562</v>
      </c>
      <c r="O460" s="2">
        <v>38776</v>
      </c>
      <c r="P460" s="2">
        <v>38777</v>
      </c>
      <c r="Q460" s="1" t="s">
        <v>23</v>
      </c>
    </row>
    <row r="461" spans="1:17" x14ac:dyDescent="0.25">
      <c r="A461" s="1" t="s">
        <v>560</v>
      </c>
      <c r="B461" s="1" t="s">
        <v>476</v>
      </c>
      <c r="C461" s="1" t="s">
        <v>723</v>
      </c>
      <c r="D461" s="1" t="s">
        <v>505</v>
      </c>
      <c r="E461" s="1" t="s">
        <v>381</v>
      </c>
      <c r="F461" s="1" t="s">
        <v>19</v>
      </c>
      <c r="G461" s="1" t="s">
        <v>165</v>
      </c>
      <c r="H461" s="1" t="s">
        <v>166</v>
      </c>
      <c r="I461" s="1" t="s">
        <v>22</v>
      </c>
      <c r="J461" s="3">
        <v>1627</v>
      </c>
      <c r="K461" s="1" t="s">
        <v>456</v>
      </c>
      <c r="L461" s="1" t="s">
        <v>22</v>
      </c>
      <c r="M461" s="1" t="s">
        <v>22</v>
      </c>
      <c r="N461" s="1" t="s">
        <v>562</v>
      </c>
      <c r="O461" s="2">
        <v>38807</v>
      </c>
      <c r="P461" s="2">
        <v>38810</v>
      </c>
      <c r="Q461" s="1" t="s">
        <v>23</v>
      </c>
    </row>
    <row r="462" spans="1:17" x14ac:dyDescent="0.25">
      <c r="A462" s="1" t="s">
        <v>571</v>
      </c>
      <c r="B462" s="1" t="s">
        <v>476</v>
      </c>
      <c r="C462" s="1" t="s">
        <v>724</v>
      </c>
      <c r="D462" s="1" t="s">
        <v>503</v>
      </c>
      <c r="E462" s="1" t="s">
        <v>381</v>
      </c>
      <c r="F462" s="1" t="s">
        <v>19</v>
      </c>
      <c r="G462" s="1" t="s">
        <v>43</v>
      </c>
      <c r="H462" s="1" t="s">
        <v>34</v>
      </c>
      <c r="I462" s="1" t="s">
        <v>704</v>
      </c>
      <c r="J462" s="3">
        <v>-52170</v>
      </c>
      <c r="K462" s="1" t="s">
        <v>704</v>
      </c>
      <c r="L462" s="1" t="s">
        <v>22</v>
      </c>
      <c r="M462" s="1" t="s">
        <v>22</v>
      </c>
      <c r="N462" s="1" t="s">
        <v>724</v>
      </c>
      <c r="O462" s="2">
        <v>38807</v>
      </c>
      <c r="P462" s="2">
        <v>38814</v>
      </c>
      <c r="Q462" s="1" t="s">
        <v>23</v>
      </c>
    </row>
    <row r="463" spans="1:17" x14ac:dyDescent="0.25">
      <c r="A463" s="1" t="s">
        <v>571</v>
      </c>
      <c r="B463" s="1" t="s">
        <v>476</v>
      </c>
      <c r="C463" s="1" t="s">
        <v>724</v>
      </c>
      <c r="D463" s="1" t="s">
        <v>483</v>
      </c>
      <c r="E463" s="1" t="s">
        <v>381</v>
      </c>
      <c r="F463" s="1" t="s">
        <v>19</v>
      </c>
      <c r="G463" s="1" t="s">
        <v>357</v>
      </c>
      <c r="H463" s="1" t="s">
        <v>48</v>
      </c>
      <c r="I463" s="1" t="s">
        <v>704</v>
      </c>
      <c r="J463" s="3">
        <v>64536</v>
      </c>
      <c r="K463" s="1" t="s">
        <v>704</v>
      </c>
      <c r="L463" s="1" t="s">
        <v>22</v>
      </c>
      <c r="M463" s="1" t="s">
        <v>22</v>
      </c>
      <c r="N463" s="1" t="s">
        <v>724</v>
      </c>
      <c r="O463" s="2">
        <v>38807</v>
      </c>
      <c r="P463" s="2">
        <v>38814</v>
      </c>
      <c r="Q463" s="1" t="s">
        <v>23</v>
      </c>
    </row>
    <row r="464" spans="1:17" x14ac:dyDescent="0.25">
      <c r="A464" s="1" t="s">
        <v>571</v>
      </c>
      <c r="B464" s="1" t="s">
        <v>476</v>
      </c>
      <c r="C464" s="1" t="s">
        <v>724</v>
      </c>
      <c r="D464" s="1" t="s">
        <v>494</v>
      </c>
      <c r="E464" s="1" t="s">
        <v>381</v>
      </c>
      <c r="F464" s="1" t="s">
        <v>19</v>
      </c>
      <c r="G464" s="1" t="s">
        <v>63</v>
      </c>
      <c r="H464" s="1" t="s">
        <v>48</v>
      </c>
      <c r="I464" s="1" t="s">
        <v>22</v>
      </c>
      <c r="J464" s="3">
        <v>7203</v>
      </c>
      <c r="K464" s="1" t="s">
        <v>725</v>
      </c>
      <c r="L464" s="1" t="s">
        <v>22</v>
      </c>
      <c r="M464" s="1" t="s">
        <v>704</v>
      </c>
      <c r="N464" s="1" t="s">
        <v>724</v>
      </c>
      <c r="O464" s="2">
        <v>38807</v>
      </c>
      <c r="P464" s="2">
        <v>38814</v>
      </c>
      <c r="Q464" s="1" t="s">
        <v>23</v>
      </c>
    </row>
    <row r="465" spans="1:17" x14ac:dyDescent="0.25">
      <c r="A465" s="1" t="s">
        <v>571</v>
      </c>
      <c r="B465" s="1" t="s">
        <v>476</v>
      </c>
      <c r="C465" s="1" t="s">
        <v>724</v>
      </c>
      <c r="D465" s="1" t="s">
        <v>503</v>
      </c>
      <c r="E465" s="1" t="s">
        <v>381</v>
      </c>
      <c r="F465" s="1" t="s">
        <v>19</v>
      </c>
      <c r="G465" s="1" t="s">
        <v>43</v>
      </c>
      <c r="H465" s="1" t="s">
        <v>34</v>
      </c>
      <c r="I465" s="1" t="s">
        <v>22</v>
      </c>
      <c r="J465" s="3">
        <v>2775</v>
      </c>
      <c r="K465" s="1" t="s">
        <v>725</v>
      </c>
      <c r="L465" s="1" t="s">
        <v>22</v>
      </c>
      <c r="M465" s="1" t="s">
        <v>704</v>
      </c>
      <c r="N465" s="1" t="s">
        <v>724</v>
      </c>
      <c r="O465" s="2">
        <v>38807</v>
      </c>
      <c r="P465" s="2">
        <v>38814</v>
      </c>
      <c r="Q465" s="1" t="s">
        <v>23</v>
      </c>
    </row>
    <row r="466" spans="1:17" x14ac:dyDescent="0.25">
      <c r="A466" s="1" t="s">
        <v>571</v>
      </c>
      <c r="B466" s="1" t="s">
        <v>476</v>
      </c>
      <c r="C466" s="1" t="s">
        <v>724</v>
      </c>
      <c r="D466" s="1" t="s">
        <v>496</v>
      </c>
      <c r="E466" s="1" t="s">
        <v>381</v>
      </c>
      <c r="F466" s="1" t="s">
        <v>19</v>
      </c>
      <c r="G466" s="1" t="s">
        <v>79</v>
      </c>
      <c r="H466" s="1" t="s">
        <v>21</v>
      </c>
      <c r="I466" s="1" t="s">
        <v>22</v>
      </c>
      <c r="J466" s="3">
        <v>325</v>
      </c>
      <c r="K466" s="1" t="s">
        <v>725</v>
      </c>
      <c r="L466" s="1" t="s">
        <v>22</v>
      </c>
      <c r="M466" s="1" t="s">
        <v>704</v>
      </c>
      <c r="N466" s="1" t="s">
        <v>724</v>
      </c>
      <c r="O466" s="2">
        <v>38807</v>
      </c>
      <c r="P466" s="2">
        <v>38814</v>
      </c>
      <c r="Q466" s="1" t="s">
        <v>23</v>
      </c>
    </row>
    <row r="467" spans="1:17" x14ac:dyDescent="0.25">
      <c r="A467" s="1" t="s">
        <v>571</v>
      </c>
      <c r="B467" s="1" t="s">
        <v>476</v>
      </c>
      <c r="C467" s="1" t="s">
        <v>724</v>
      </c>
      <c r="D467" s="1" t="s">
        <v>705</v>
      </c>
      <c r="E467" s="1" t="s">
        <v>381</v>
      </c>
      <c r="F467" s="1" t="s">
        <v>19</v>
      </c>
      <c r="G467" s="1" t="s">
        <v>177</v>
      </c>
      <c r="H467" s="1" t="s">
        <v>48</v>
      </c>
      <c r="I467" s="1" t="s">
        <v>22</v>
      </c>
      <c r="J467" s="3">
        <v>2723</v>
      </c>
      <c r="K467" s="1" t="s">
        <v>725</v>
      </c>
      <c r="L467" s="1" t="s">
        <v>22</v>
      </c>
      <c r="M467" s="1" t="s">
        <v>704</v>
      </c>
      <c r="N467" s="1" t="s">
        <v>724</v>
      </c>
      <c r="O467" s="2">
        <v>38807</v>
      </c>
      <c r="P467" s="2">
        <v>38814</v>
      </c>
      <c r="Q467" s="1" t="s">
        <v>23</v>
      </c>
    </row>
    <row r="468" spans="1:17" x14ac:dyDescent="0.25">
      <c r="A468" s="1" t="s">
        <v>571</v>
      </c>
      <c r="B468" s="1" t="s">
        <v>476</v>
      </c>
      <c r="C468" s="1" t="s">
        <v>724</v>
      </c>
      <c r="D468" s="1" t="s">
        <v>509</v>
      </c>
      <c r="E468" s="1" t="s">
        <v>381</v>
      </c>
      <c r="F468" s="1" t="s">
        <v>19</v>
      </c>
      <c r="G468" s="1" t="s">
        <v>177</v>
      </c>
      <c r="H468" s="1" t="s">
        <v>21</v>
      </c>
      <c r="I468" s="1" t="s">
        <v>22</v>
      </c>
      <c r="J468" s="3">
        <v>-14701</v>
      </c>
      <c r="K468" s="1" t="s">
        <v>725</v>
      </c>
      <c r="L468" s="1" t="s">
        <v>22</v>
      </c>
      <c r="M468" s="1" t="s">
        <v>22</v>
      </c>
      <c r="N468" s="1" t="s">
        <v>724</v>
      </c>
      <c r="O468" s="2">
        <v>38807</v>
      </c>
      <c r="P468" s="2">
        <v>38814</v>
      </c>
      <c r="Q468" s="1" t="s">
        <v>23</v>
      </c>
    </row>
    <row r="469" spans="1:17" x14ac:dyDescent="0.25">
      <c r="A469" s="1" t="s">
        <v>571</v>
      </c>
      <c r="B469" s="1" t="s">
        <v>476</v>
      </c>
      <c r="C469" s="1" t="s">
        <v>724</v>
      </c>
      <c r="D469" s="1" t="s">
        <v>500</v>
      </c>
      <c r="E469" s="1" t="s">
        <v>381</v>
      </c>
      <c r="F469" s="1" t="s">
        <v>19</v>
      </c>
      <c r="G469" s="1" t="s">
        <v>501</v>
      </c>
      <c r="H469" s="1" t="s">
        <v>48</v>
      </c>
      <c r="I469" s="1" t="s">
        <v>22</v>
      </c>
      <c r="J469" s="3">
        <v>6373</v>
      </c>
      <c r="K469" s="1" t="s">
        <v>725</v>
      </c>
      <c r="L469" s="1" t="s">
        <v>22</v>
      </c>
      <c r="M469" s="1" t="s">
        <v>704</v>
      </c>
      <c r="N469" s="1" t="s">
        <v>724</v>
      </c>
      <c r="O469" s="2">
        <v>38807</v>
      </c>
      <c r="P469" s="2">
        <v>38814</v>
      </c>
      <c r="Q469" s="1" t="s">
        <v>23</v>
      </c>
    </row>
    <row r="470" spans="1:17" x14ac:dyDescent="0.25">
      <c r="A470" s="1" t="s">
        <v>560</v>
      </c>
      <c r="B470" s="1" t="s">
        <v>476</v>
      </c>
      <c r="C470" s="1" t="s">
        <v>726</v>
      </c>
      <c r="D470" s="1" t="s">
        <v>505</v>
      </c>
      <c r="E470" s="1" t="s">
        <v>381</v>
      </c>
      <c r="F470" s="1" t="s">
        <v>19</v>
      </c>
      <c r="G470" s="1" t="s">
        <v>165</v>
      </c>
      <c r="H470" s="1" t="s">
        <v>166</v>
      </c>
      <c r="I470" s="1" t="s">
        <v>22</v>
      </c>
      <c r="J470" s="3">
        <v>1627</v>
      </c>
      <c r="K470" s="1" t="s">
        <v>456</v>
      </c>
      <c r="L470" s="1" t="s">
        <v>22</v>
      </c>
      <c r="M470" s="1" t="s">
        <v>22</v>
      </c>
      <c r="N470" s="1" t="s">
        <v>562</v>
      </c>
      <c r="O470" s="2">
        <v>38837</v>
      </c>
      <c r="P470" s="2">
        <v>38838</v>
      </c>
      <c r="Q470" s="1" t="s">
        <v>23</v>
      </c>
    </row>
    <row r="471" spans="1:17" x14ac:dyDescent="0.25">
      <c r="A471" s="1" t="s">
        <v>560</v>
      </c>
      <c r="B471" s="1" t="s">
        <v>476</v>
      </c>
      <c r="C471" s="1" t="s">
        <v>727</v>
      </c>
      <c r="D471" s="1" t="s">
        <v>505</v>
      </c>
      <c r="E471" s="1" t="s">
        <v>381</v>
      </c>
      <c r="F471" s="1" t="s">
        <v>19</v>
      </c>
      <c r="G471" s="1" t="s">
        <v>165</v>
      </c>
      <c r="H471" s="1" t="s">
        <v>166</v>
      </c>
      <c r="I471" s="1" t="s">
        <v>22</v>
      </c>
      <c r="J471" s="3">
        <v>1627</v>
      </c>
      <c r="K471" s="1" t="s">
        <v>456</v>
      </c>
      <c r="L471" s="1" t="s">
        <v>22</v>
      </c>
      <c r="M471" s="1" t="s">
        <v>22</v>
      </c>
      <c r="N471" s="1" t="s">
        <v>562</v>
      </c>
      <c r="O471" s="2">
        <v>38868</v>
      </c>
      <c r="P471" s="2">
        <v>38869</v>
      </c>
      <c r="Q471" s="1" t="s">
        <v>23</v>
      </c>
    </row>
    <row r="472" spans="1:17" x14ac:dyDescent="0.25">
      <c r="A472" s="1" t="s">
        <v>683</v>
      </c>
      <c r="B472" s="1" t="s">
        <v>476</v>
      </c>
      <c r="C472" s="1" t="s">
        <v>728</v>
      </c>
      <c r="D472" s="1" t="s">
        <v>503</v>
      </c>
      <c r="E472" s="1" t="s">
        <v>381</v>
      </c>
      <c r="F472" s="1" t="s">
        <v>19</v>
      </c>
      <c r="G472" s="1" t="s">
        <v>43</v>
      </c>
      <c r="H472" s="1" t="s">
        <v>34</v>
      </c>
      <c r="I472" s="1" t="s">
        <v>22</v>
      </c>
      <c r="J472" s="3">
        <v>37509</v>
      </c>
      <c r="K472" s="1" t="s">
        <v>729</v>
      </c>
      <c r="L472" s="1" t="s">
        <v>22</v>
      </c>
      <c r="M472" s="1" t="s">
        <v>730</v>
      </c>
      <c r="N472" s="1" t="s">
        <v>730</v>
      </c>
      <c r="O472" s="2">
        <v>38868</v>
      </c>
      <c r="P472" s="2">
        <v>38870</v>
      </c>
      <c r="Q472" s="1" t="s">
        <v>23</v>
      </c>
    </row>
    <row r="473" spans="1:17" x14ac:dyDescent="0.25">
      <c r="A473" s="1" t="s">
        <v>571</v>
      </c>
      <c r="B473" s="1" t="s">
        <v>476</v>
      </c>
      <c r="C473" s="1" t="s">
        <v>731</v>
      </c>
      <c r="D473" s="1" t="s">
        <v>494</v>
      </c>
      <c r="E473" s="1" t="s">
        <v>381</v>
      </c>
      <c r="F473" s="1" t="s">
        <v>19</v>
      </c>
      <c r="G473" s="1" t="s">
        <v>63</v>
      </c>
      <c r="H473" s="1" t="s">
        <v>48</v>
      </c>
      <c r="I473" s="1" t="s">
        <v>22</v>
      </c>
      <c r="J473" s="3">
        <v>11792</v>
      </c>
      <c r="K473" s="1" t="s">
        <v>732</v>
      </c>
      <c r="L473" s="1" t="s">
        <v>22</v>
      </c>
      <c r="M473" s="1" t="s">
        <v>704</v>
      </c>
      <c r="N473" s="1" t="s">
        <v>731</v>
      </c>
      <c r="O473" s="2">
        <v>38898</v>
      </c>
      <c r="P473" s="2">
        <v>38908</v>
      </c>
      <c r="Q473" s="1" t="s">
        <v>23</v>
      </c>
    </row>
    <row r="474" spans="1:17" x14ac:dyDescent="0.25">
      <c r="A474" s="1" t="s">
        <v>571</v>
      </c>
      <c r="B474" s="1" t="s">
        <v>476</v>
      </c>
      <c r="C474" s="1" t="s">
        <v>731</v>
      </c>
      <c r="D474" s="1" t="s">
        <v>503</v>
      </c>
      <c r="E474" s="1" t="s">
        <v>381</v>
      </c>
      <c r="F474" s="1" t="s">
        <v>19</v>
      </c>
      <c r="G474" s="1" t="s">
        <v>43</v>
      </c>
      <c r="H474" s="1" t="s">
        <v>34</v>
      </c>
      <c r="I474" s="1" t="s">
        <v>22</v>
      </c>
      <c r="J474" s="3">
        <v>6182</v>
      </c>
      <c r="K474" s="1" t="s">
        <v>732</v>
      </c>
      <c r="L474" s="1" t="s">
        <v>22</v>
      </c>
      <c r="M474" s="1" t="s">
        <v>704</v>
      </c>
      <c r="N474" s="1" t="s">
        <v>731</v>
      </c>
      <c r="O474" s="2">
        <v>38898</v>
      </c>
      <c r="P474" s="2">
        <v>38908</v>
      </c>
      <c r="Q474" s="1" t="s">
        <v>23</v>
      </c>
    </row>
    <row r="475" spans="1:17" x14ac:dyDescent="0.25">
      <c r="A475" s="1" t="s">
        <v>571</v>
      </c>
      <c r="B475" s="1" t="s">
        <v>476</v>
      </c>
      <c r="C475" s="1" t="s">
        <v>731</v>
      </c>
      <c r="D475" s="1" t="s">
        <v>500</v>
      </c>
      <c r="E475" s="1" t="s">
        <v>381</v>
      </c>
      <c r="F475" s="1" t="s">
        <v>19</v>
      </c>
      <c r="G475" s="1" t="s">
        <v>501</v>
      </c>
      <c r="H475" s="1" t="s">
        <v>48</v>
      </c>
      <c r="I475" s="1" t="s">
        <v>22</v>
      </c>
      <c r="J475" s="3">
        <v>8431</v>
      </c>
      <c r="K475" s="1" t="s">
        <v>732</v>
      </c>
      <c r="L475" s="1" t="s">
        <v>22</v>
      </c>
      <c r="M475" s="1" t="s">
        <v>704</v>
      </c>
      <c r="N475" s="1" t="s">
        <v>731</v>
      </c>
      <c r="O475" s="2">
        <v>38898</v>
      </c>
      <c r="P475" s="2">
        <v>38908</v>
      </c>
      <c r="Q475" s="1" t="s">
        <v>23</v>
      </c>
    </row>
    <row r="476" spans="1:17" x14ac:dyDescent="0.25">
      <c r="A476" s="1" t="s">
        <v>571</v>
      </c>
      <c r="B476" s="1" t="s">
        <v>476</v>
      </c>
      <c r="C476" s="1" t="s">
        <v>731</v>
      </c>
      <c r="D476" s="1" t="s">
        <v>496</v>
      </c>
      <c r="E476" s="1" t="s">
        <v>381</v>
      </c>
      <c r="F476" s="1" t="s">
        <v>19</v>
      </c>
      <c r="G476" s="1" t="s">
        <v>79</v>
      </c>
      <c r="H476" s="1" t="s">
        <v>21</v>
      </c>
      <c r="I476" s="1" t="s">
        <v>22</v>
      </c>
      <c r="J476" s="3">
        <v>-13946</v>
      </c>
      <c r="K476" s="1" t="s">
        <v>732</v>
      </c>
      <c r="L476" s="1" t="s">
        <v>22</v>
      </c>
      <c r="M476" s="1" t="s">
        <v>704</v>
      </c>
      <c r="N476" s="1" t="s">
        <v>731</v>
      </c>
      <c r="O476" s="2">
        <v>38898</v>
      </c>
      <c r="P476" s="2">
        <v>38908</v>
      </c>
      <c r="Q476" s="1" t="s">
        <v>23</v>
      </c>
    </row>
    <row r="477" spans="1:17" x14ac:dyDescent="0.25">
      <c r="A477" s="1" t="s">
        <v>571</v>
      </c>
      <c r="B477" s="1" t="s">
        <v>476</v>
      </c>
      <c r="C477" s="1" t="s">
        <v>731</v>
      </c>
      <c r="D477" s="1" t="s">
        <v>705</v>
      </c>
      <c r="E477" s="1" t="s">
        <v>381</v>
      </c>
      <c r="F477" s="1" t="s">
        <v>19</v>
      </c>
      <c r="G477" s="1" t="s">
        <v>177</v>
      </c>
      <c r="H477" s="1" t="s">
        <v>48</v>
      </c>
      <c r="I477" s="1" t="s">
        <v>22</v>
      </c>
      <c r="J477" s="3">
        <v>3356</v>
      </c>
      <c r="K477" s="1" t="s">
        <v>732</v>
      </c>
      <c r="L477" s="1" t="s">
        <v>22</v>
      </c>
      <c r="M477" s="1" t="s">
        <v>704</v>
      </c>
      <c r="N477" s="1" t="s">
        <v>731</v>
      </c>
      <c r="O477" s="2">
        <v>38898</v>
      </c>
      <c r="P477" s="2">
        <v>38908</v>
      </c>
      <c r="Q477" s="1" t="s">
        <v>23</v>
      </c>
    </row>
    <row r="478" spans="1:17" x14ac:dyDescent="0.25">
      <c r="A478" s="1" t="s">
        <v>571</v>
      </c>
      <c r="B478" s="1" t="s">
        <v>476</v>
      </c>
      <c r="C478" s="1" t="s">
        <v>731</v>
      </c>
      <c r="D478" s="1" t="s">
        <v>509</v>
      </c>
      <c r="E478" s="1" t="s">
        <v>381</v>
      </c>
      <c r="F478" s="1" t="s">
        <v>19</v>
      </c>
      <c r="G478" s="1" t="s">
        <v>177</v>
      </c>
      <c r="H478" s="1" t="s">
        <v>21</v>
      </c>
      <c r="I478" s="1" t="s">
        <v>22</v>
      </c>
      <c r="J478" s="3">
        <v>-14701</v>
      </c>
      <c r="K478" s="1" t="s">
        <v>732</v>
      </c>
      <c r="L478" s="1" t="s">
        <v>22</v>
      </c>
      <c r="M478" s="1" t="s">
        <v>22</v>
      </c>
      <c r="N478" s="1" t="s">
        <v>731</v>
      </c>
      <c r="O478" s="2">
        <v>38898</v>
      </c>
      <c r="P478" s="2">
        <v>38908</v>
      </c>
      <c r="Q478" s="1" t="s">
        <v>23</v>
      </c>
    </row>
    <row r="479" spans="1:17" x14ac:dyDescent="0.25">
      <c r="A479" s="1" t="s">
        <v>560</v>
      </c>
      <c r="B479" s="1" t="s">
        <v>476</v>
      </c>
      <c r="C479" s="1" t="s">
        <v>733</v>
      </c>
      <c r="D479" s="1" t="s">
        <v>505</v>
      </c>
      <c r="E479" s="1" t="s">
        <v>381</v>
      </c>
      <c r="F479" s="1" t="s">
        <v>19</v>
      </c>
      <c r="G479" s="1" t="s">
        <v>165</v>
      </c>
      <c r="H479" s="1" t="s">
        <v>166</v>
      </c>
      <c r="I479" s="1" t="s">
        <v>22</v>
      </c>
      <c r="J479" s="3">
        <v>1627</v>
      </c>
      <c r="K479" s="1" t="s">
        <v>456</v>
      </c>
      <c r="L479" s="1" t="s">
        <v>22</v>
      </c>
      <c r="M479" s="1" t="s">
        <v>22</v>
      </c>
      <c r="N479" s="1" t="s">
        <v>562</v>
      </c>
      <c r="O479" s="2">
        <v>38898</v>
      </c>
      <c r="P479" s="2">
        <v>38901</v>
      </c>
      <c r="Q479" s="1" t="s">
        <v>23</v>
      </c>
    </row>
    <row r="480" spans="1:17" x14ac:dyDescent="0.25">
      <c r="A480" s="1" t="s">
        <v>571</v>
      </c>
      <c r="B480" s="1" t="s">
        <v>476</v>
      </c>
      <c r="C480" s="1" t="s">
        <v>731</v>
      </c>
      <c r="D480" s="1" t="s">
        <v>503</v>
      </c>
      <c r="E480" s="1" t="s">
        <v>381</v>
      </c>
      <c r="F480" s="1" t="s">
        <v>19</v>
      </c>
      <c r="G480" s="1" t="s">
        <v>43</v>
      </c>
      <c r="H480" s="1" t="s">
        <v>34</v>
      </c>
      <c r="I480" s="1" t="s">
        <v>704</v>
      </c>
      <c r="J480" s="3">
        <v>-273213</v>
      </c>
      <c r="K480" s="1" t="s">
        <v>704</v>
      </c>
      <c r="L480" s="1" t="s">
        <v>22</v>
      </c>
      <c r="M480" s="1" t="s">
        <v>22</v>
      </c>
      <c r="N480" s="1" t="s">
        <v>731</v>
      </c>
      <c r="O480" s="2">
        <v>38898</v>
      </c>
      <c r="P480" s="2">
        <v>38908</v>
      </c>
      <c r="Q480" s="1" t="s">
        <v>23</v>
      </c>
    </row>
    <row r="481" spans="1:17" x14ac:dyDescent="0.25">
      <c r="A481" s="1" t="s">
        <v>571</v>
      </c>
      <c r="B481" s="1" t="s">
        <v>476</v>
      </c>
      <c r="C481" s="1" t="s">
        <v>731</v>
      </c>
      <c r="D481" s="1" t="s">
        <v>483</v>
      </c>
      <c r="E481" s="1" t="s">
        <v>381</v>
      </c>
      <c r="F481" s="1" t="s">
        <v>19</v>
      </c>
      <c r="G481" s="1" t="s">
        <v>357</v>
      </c>
      <c r="H481" s="1" t="s">
        <v>48</v>
      </c>
      <c r="I481" s="1" t="s">
        <v>704</v>
      </c>
      <c r="J481" s="3">
        <v>64536</v>
      </c>
      <c r="K481" s="1" t="s">
        <v>704</v>
      </c>
      <c r="L481" s="1" t="s">
        <v>22</v>
      </c>
      <c r="M481" s="1" t="s">
        <v>22</v>
      </c>
      <c r="N481" s="1" t="s">
        <v>731</v>
      </c>
      <c r="O481" s="2">
        <v>38898</v>
      </c>
      <c r="P481" s="2">
        <v>38908</v>
      </c>
      <c r="Q481" s="1" t="s">
        <v>23</v>
      </c>
    </row>
    <row r="482" spans="1:17" x14ac:dyDescent="0.25">
      <c r="A482" s="1" t="s">
        <v>560</v>
      </c>
      <c r="B482" s="1" t="s">
        <v>476</v>
      </c>
      <c r="C482" s="1" t="s">
        <v>734</v>
      </c>
      <c r="D482" s="1" t="s">
        <v>505</v>
      </c>
      <c r="E482" s="1" t="s">
        <v>381</v>
      </c>
      <c r="F482" s="1" t="s">
        <v>19</v>
      </c>
      <c r="G482" s="1" t="s">
        <v>165</v>
      </c>
      <c r="H482" s="1" t="s">
        <v>166</v>
      </c>
      <c r="I482" s="1" t="s">
        <v>22</v>
      </c>
      <c r="J482" s="3">
        <v>1627</v>
      </c>
      <c r="K482" s="1" t="s">
        <v>456</v>
      </c>
      <c r="L482" s="1" t="s">
        <v>22</v>
      </c>
      <c r="M482" s="1" t="s">
        <v>22</v>
      </c>
      <c r="N482" s="1" t="s">
        <v>562</v>
      </c>
      <c r="O482" s="2">
        <v>38929</v>
      </c>
      <c r="P482" s="2">
        <v>38930</v>
      </c>
      <c r="Q482" s="1" t="s">
        <v>23</v>
      </c>
    </row>
    <row r="483" spans="1:17" x14ac:dyDescent="0.25">
      <c r="A483" s="1" t="s">
        <v>560</v>
      </c>
      <c r="B483" s="1" t="s">
        <v>476</v>
      </c>
      <c r="C483" s="1" t="s">
        <v>735</v>
      </c>
      <c r="D483" s="1" t="s">
        <v>505</v>
      </c>
      <c r="E483" s="1" t="s">
        <v>381</v>
      </c>
      <c r="F483" s="1" t="s">
        <v>19</v>
      </c>
      <c r="G483" s="1" t="s">
        <v>165</v>
      </c>
      <c r="H483" s="1" t="s">
        <v>166</v>
      </c>
      <c r="I483" s="1" t="s">
        <v>22</v>
      </c>
      <c r="J483" s="3">
        <v>1627</v>
      </c>
      <c r="K483" s="1" t="s">
        <v>456</v>
      </c>
      <c r="L483" s="1" t="s">
        <v>22</v>
      </c>
      <c r="M483" s="1" t="s">
        <v>22</v>
      </c>
      <c r="N483" s="1" t="s">
        <v>562</v>
      </c>
      <c r="O483" s="2">
        <v>38960</v>
      </c>
      <c r="P483" s="2">
        <v>38961</v>
      </c>
      <c r="Q483" s="1" t="s">
        <v>23</v>
      </c>
    </row>
    <row r="484" spans="1:17" x14ac:dyDescent="0.25">
      <c r="A484" s="1" t="s">
        <v>571</v>
      </c>
      <c r="B484" s="1" t="s">
        <v>476</v>
      </c>
      <c r="C484" s="1" t="s">
        <v>736</v>
      </c>
      <c r="D484" s="1" t="s">
        <v>494</v>
      </c>
      <c r="E484" s="1" t="s">
        <v>381</v>
      </c>
      <c r="F484" s="1" t="s">
        <v>19</v>
      </c>
      <c r="G484" s="1" t="s">
        <v>63</v>
      </c>
      <c r="H484" s="1" t="s">
        <v>48</v>
      </c>
      <c r="I484" s="1" t="s">
        <v>22</v>
      </c>
      <c r="J484" s="3">
        <v>-18995</v>
      </c>
      <c r="K484" s="1" t="s">
        <v>737</v>
      </c>
      <c r="L484" s="1" t="s">
        <v>22</v>
      </c>
      <c r="M484" s="1" t="s">
        <v>22</v>
      </c>
      <c r="N484" s="1" t="s">
        <v>736</v>
      </c>
      <c r="O484" s="2">
        <v>38990</v>
      </c>
      <c r="P484" s="2">
        <v>38996</v>
      </c>
      <c r="Q484" s="1" t="s">
        <v>23</v>
      </c>
    </row>
    <row r="485" spans="1:17" x14ac:dyDescent="0.25">
      <c r="A485" s="1" t="s">
        <v>571</v>
      </c>
      <c r="B485" s="1" t="s">
        <v>476</v>
      </c>
      <c r="C485" s="1" t="s">
        <v>736</v>
      </c>
      <c r="D485" s="1" t="s">
        <v>503</v>
      </c>
      <c r="E485" s="1" t="s">
        <v>381</v>
      </c>
      <c r="F485" s="1" t="s">
        <v>19</v>
      </c>
      <c r="G485" s="1" t="s">
        <v>43</v>
      </c>
      <c r="H485" s="1" t="s">
        <v>34</v>
      </c>
      <c r="I485" s="1" t="s">
        <v>22</v>
      </c>
      <c r="J485" s="3">
        <v>325383</v>
      </c>
      <c r="K485" s="1" t="s">
        <v>737</v>
      </c>
      <c r="L485" s="1" t="s">
        <v>22</v>
      </c>
      <c r="M485" s="1" t="s">
        <v>22</v>
      </c>
      <c r="N485" s="1" t="s">
        <v>736</v>
      </c>
      <c r="O485" s="2">
        <v>38990</v>
      </c>
      <c r="P485" s="2">
        <v>38996</v>
      </c>
      <c r="Q485" s="1" t="s">
        <v>23</v>
      </c>
    </row>
    <row r="486" spans="1:17" x14ac:dyDescent="0.25">
      <c r="A486" s="1" t="s">
        <v>571</v>
      </c>
      <c r="B486" s="1" t="s">
        <v>476</v>
      </c>
      <c r="C486" s="1" t="s">
        <v>736</v>
      </c>
      <c r="D486" s="1" t="s">
        <v>503</v>
      </c>
      <c r="E486" s="1" t="s">
        <v>381</v>
      </c>
      <c r="F486" s="1" t="s">
        <v>19</v>
      </c>
      <c r="G486" s="1" t="s">
        <v>43</v>
      </c>
      <c r="H486" s="1" t="s">
        <v>34</v>
      </c>
      <c r="I486" s="1" t="s">
        <v>22</v>
      </c>
      <c r="J486" s="3">
        <v>-8957</v>
      </c>
      <c r="K486" s="1" t="s">
        <v>737</v>
      </c>
      <c r="L486" s="1" t="s">
        <v>22</v>
      </c>
      <c r="M486" s="1" t="s">
        <v>22</v>
      </c>
      <c r="N486" s="1" t="s">
        <v>736</v>
      </c>
      <c r="O486" s="2">
        <v>38990</v>
      </c>
      <c r="P486" s="2">
        <v>38996</v>
      </c>
      <c r="Q486" s="1" t="s">
        <v>23</v>
      </c>
    </row>
    <row r="487" spans="1:17" x14ac:dyDescent="0.25">
      <c r="A487" s="1" t="s">
        <v>571</v>
      </c>
      <c r="B487" s="1" t="s">
        <v>476</v>
      </c>
      <c r="C487" s="1" t="s">
        <v>736</v>
      </c>
      <c r="D487" s="1" t="s">
        <v>483</v>
      </c>
      <c r="E487" s="1" t="s">
        <v>381</v>
      </c>
      <c r="F487" s="1" t="s">
        <v>19</v>
      </c>
      <c r="G487" s="1" t="s">
        <v>357</v>
      </c>
      <c r="H487" s="1" t="s">
        <v>48</v>
      </c>
      <c r="I487" s="1" t="s">
        <v>22</v>
      </c>
      <c r="J487" s="3">
        <v>-129072</v>
      </c>
      <c r="K487" s="1" t="s">
        <v>737</v>
      </c>
      <c r="L487" s="1" t="s">
        <v>22</v>
      </c>
      <c r="M487" s="1" t="s">
        <v>22</v>
      </c>
      <c r="N487" s="1" t="s">
        <v>736</v>
      </c>
      <c r="O487" s="2">
        <v>38990</v>
      </c>
      <c r="P487" s="2">
        <v>38996</v>
      </c>
      <c r="Q487" s="1" t="s">
        <v>23</v>
      </c>
    </row>
    <row r="488" spans="1:17" x14ac:dyDescent="0.25">
      <c r="A488" s="1" t="s">
        <v>571</v>
      </c>
      <c r="B488" s="1" t="s">
        <v>476</v>
      </c>
      <c r="C488" s="1" t="s">
        <v>736</v>
      </c>
      <c r="D488" s="1" t="s">
        <v>705</v>
      </c>
      <c r="E488" s="1" t="s">
        <v>381</v>
      </c>
      <c r="F488" s="1" t="s">
        <v>19</v>
      </c>
      <c r="G488" s="1" t="s">
        <v>177</v>
      </c>
      <c r="H488" s="1" t="s">
        <v>48</v>
      </c>
      <c r="I488" s="1" t="s">
        <v>22</v>
      </c>
      <c r="J488" s="3">
        <v>-6079</v>
      </c>
      <c r="K488" s="1" t="s">
        <v>737</v>
      </c>
      <c r="L488" s="1" t="s">
        <v>22</v>
      </c>
      <c r="M488" s="1" t="s">
        <v>22</v>
      </c>
      <c r="N488" s="1" t="s">
        <v>736</v>
      </c>
      <c r="O488" s="2">
        <v>38990</v>
      </c>
      <c r="P488" s="2">
        <v>38996</v>
      </c>
      <c r="Q488" s="1" t="s">
        <v>23</v>
      </c>
    </row>
    <row r="489" spans="1:17" x14ac:dyDescent="0.25">
      <c r="A489" s="1" t="s">
        <v>571</v>
      </c>
      <c r="B489" s="1" t="s">
        <v>476</v>
      </c>
      <c r="C489" s="1" t="s">
        <v>736</v>
      </c>
      <c r="D489" s="1" t="s">
        <v>509</v>
      </c>
      <c r="E489" s="1" t="s">
        <v>381</v>
      </c>
      <c r="F489" s="1" t="s">
        <v>19</v>
      </c>
      <c r="G489" s="1" t="s">
        <v>177</v>
      </c>
      <c r="H489" s="1" t="s">
        <v>21</v>
      </c>
      <c r="I489" s="1" t="s">
        <v>22</v>
      </c>
      <c r="J489" s="3">
        <v>29402</v>
      </c>
      <c r="K489" s="1" t="s">
        <v>737</v>
      </c>
      <c r="L489" s="1" t="s">
        <v>22</v>
      </c>
      <c r="M489" s="1" t="s">
        <v>22</v>
      </c>
      <c r="N489" s="1" t="s">
        <v>736</v>
      </c>
      <c r="O489" s="2">
        <v>38990</v>
      </c>
      <c r="P489" s="2">
        <v>38996</v>
      </c>
      <c r="Q489" s="1" t="s">
        <v>23</v>
      </c>
    </row>
    <row r="490" spans="1:17" x14ac:dyDescent="0.25">
      <c r="A490" s="1" t="s">
        <v>571</v>
      </c>
      <c r="B490" s="1" t="s">
        <v>476</v>
      </c>
      <c r="C490" s="1" t="s">
        <v>736</v>
      </c>
      <c r="D490" s="1" t="s">
        <v>500</v>
      </c>
      <c r="E490" s="1" t="s">
        <v>381</v>
      </c>
      <c r="F490" s="1" t="s">
        <v>19</v>
      </c>
      <c r="G490" s="1" t="s">
        <v>501</v>
      </c>
      <c r="H490" s="1" t="s">
        <v>48</v>
      </c>
      <c r="I490" s="1" t="s">
        <v>22</v>
      </c>
      <c r="J490" s="3">
        <v>-14804</v>
      </c>
      <c r="K490" s="1" t="s">
        <v>737</v>
      </c>
      <c r="L490" s="1" t="s">
        <v>22</v>
      </c>
      <c r="M490" s="1" t="s">
        <v>22</v>
      </c>
      <c r="N490" s="1" t="s">
        <v>736</v>
      </c>
      <c r="O490" s="2">
        <v>38990</v>
      </c>
      <c r="P490" s="2">
        <v>38996</v>
      </c>
      <c r="Q490" s="1" t="s">
        <v>23</v>
      </c>
    </row>
    <row r="491" spans="1:17" x14ac:dyDescent="0.25">
      <c r="A491" s="1" t="s">
        <v>571</v>
      </c>
      <c r="B491" s="1" t="s">
        <v>476</v>
      </c>
      <c r="C491" s="1" t="s">
        <v>736</v>
      </c>
      <c r="D491" s="1" t="s">
        <v>496</v>
      </c>
      <c r="E491" s="1" t="s">
        <v>381</v>
      </c>
      <c r="F491" s="1" t="s">
        <v>19</v>
      </c>
      <c r="G491" s="1" t="s">
        <v>79</v>
      </c>
      <c r="H491" s="1" t="s">
        <v>21</v>
      </c>
      <c r="I491" s="1" t="s">
        <v>22</v>
      </c>
      <c r="J491" s="3">
        <v>13621</v>
      </c>
      <c r="K491" s="1" t="s">
        <v>737</v>
      </c>
      <c r="L491" s="1" t="s">
        <v>22</v>
      </c>
      <c r="M491" s="1" t="s">
        <v>22</v>
      </c>
      <c r="N491" s="1" t="s">
        <v>736</v>
      </c>
      <c r="O491" s="2">
        <v>38990</v>
      </c>
      <c r="P491" s="2">
        <v>38996</v>
      </c>
      <c r="Q491" s="1" t="s">
        <v>23</v>
      </c>
    </row>
    <row r="492" spans="1:17" x14ac:dyDescent="0.25">
      <c r="A492" s="1" t="s">
        <v>571</v>
      </c>
      <c r="B492" s="1" t="s">
        <v>476</v>
      </c>
      <c r="C492" s="1" t="s">
        <v>738</v>
      </c>
      <c r="D492" s="1" t="s">
        <v>494</v>
      </c>
      <c r="E492" s="1" t="s">
        <v>381</v>
      </c>
      <c r="F492" s="1" t="s">
        <v>19</v>
      </c>
      <c r="G492" s="1" t="s">
        <v>63</v>
      </c>
      <c r="H492" s="1" t="s">
        <v>48</v>
      </c>
      <c r="I492" s="1" t="s">
        <v>22</v>
      </c>
      <c r="J492" s="3">
        <v>14280</v>
      </c>
      <c r="K492" s="1" t="s">
        <v>739</v>
      </c>
      <c r="L492" s="1" t="s">
        <v>22</v>
      </c>
      <c r="M492" s="1" t="s">
        <v>704</v>
      </c>
      <c r="N492" s="1" t="s">
        <v>738</v>
      </c>
      <c r="O492" s="2">
        <v>38990</v>
      </c>
      <c r="P492" s="2">
        <v>38996</v>
      </c>
      <c r="Q492" s="1" t="s">
        <v>23</v>
      </c>
    </row>
    <row r="493" spans="1:17" x14ac:dyDescent="0.25">
      <c r="A493" s="1" t="s">
        <v>571</v>
      </c>
      <c r="B493" s="1" t="s">
        <v>476</v>
      </c>
      <c r="C493" s="1" t="s">
        <v>738</v>
      </c>
      <c r="D493" s="1" t="s">
        <v>503</v>
      </c>
      <c r="E493" s="1" t="s">
        <v>381</v>
      </c>
      <c r="F493" s="1" t="s">
        <v>19</v>
      </c>
      <c r="G493" s="1" t="s">
        <v>43</v>
      </c>
      <c r="H493" s="1" t="s">
        <v>34</v>
      </c>
      <c r="I493" s="1" t="s">
        <v>22</v>
      </c>
      <c r="J493" s="3">
        <v>9112</v>
      </c>
      <c r="K493" s="1" t="s">
        <v>739</v>
      </c>
      <c r="L493" s="1" t="s">
        <v>22</v>
      </c>
      <c r="M493" s="1" t="s">
        <v>704</v>
      </c>
      <c r="N493" s="1" t="s">
        <v>738</v>
      </c>
      <c r="O493" s="2">
        <v>38990</v>
      </c>
      <c r="P493" s="2">
        <v>38996</v>
      </c>
      <c r="Q493" s="1" t="s">
        <v>23</v>
      </c>
    </row>
    <row r="494" spans="1:17" x14ac:dyDescent="0.25">
      <c r="A494" s="1" t="s">
        <v>571</v>
      </c>
      <c r="B494" s="1" t="s">
        <v>476</v>
      </c>
      <c r="C494" s="1" t="s">
        <v>738</v>
      </c>
      <c r="D494" s="1" t="s">
        <v>705</v>
      </c>
      <c r="E494" s="1" t="s">
        <v>381</v>
      </c>
      <c r="F494" s="1" t="s">
        <v>19</v>
      </c>
      <c r="G494" s="1" t="s">
        <v>177</v>
      </c>
      <c r="H494" s="1" t="s">
        <v>48</v>
      </c>
      <c r="I494" s="1" t="s">
        <v>22</v>
      </c>
      <c r="J494" s="3">
        <v>4501</v>
      </c>
      <c r="K494" s="1" t="s">
        <v>739</v>
      </c>
      <c r="L494" s="1" t="s">
        <v>22</v>
      </c>
      <c r="M494" s="1" t="s">
        <v>704</v>
      </c>
      <c r="N494" s="1" t="s">
        <v>738</v>
      </c>
      <c r="O494" s="2">
        <v>38990</v>
      </c>
      <c r="P494" s="2">
        <v>38996</v>
      </c>
      <c r="Q494" s="1" t="s">
        <v>23</v>
      </c>
    </row>
    <row r="495" spans="1:17" x14ac:dyDescent="0.25">
      <c r="A495" s="1" t="s">
        <v>571</v>
      </c>
      <c r="B495" s="1" t="s">
        <v>476</v>
      </c>
      <c r="C495" s="1" t="s">
        <v>738</v>
      </c>
      <c r="D495" s="1" t="s">
        <v>509</v>
      </c>
      <c r="E495" s="1" t="s">
        <v>381</v>
      </c>
      <c r="F495" s="1" t="s">
        <v>19</v>
      </c>
      <c r="G495" s="1" t="s">
        <v>177</v>
      </c>
      <c r="H495" s="1" t="s">
        <v>21</v>
      </c>
      <c r="I495" s="1" t="s">
        <v>22</v>
      </c>
      <c r="J495" s="3">
        <v>-14701</v>
      </c>
      <c r="K495" s="1" t="s">
        <v>739</v>
      </c>
      <c r="L495" s="1" t="s">
        <v>22</v>
      </c>
      <c r="M495" s="1" t="s">
        <v>22</v>
      </c>
      <c r="N495" s="1" t="s">
        <v>738</v>
      </c>
      <c r="O495" s="2">
        <v>38990</v>
      </c>
      <c r="P495" s="2">
        <v>38996</v>
      </c>
      <c r="Q495" s="1" t="s">
        <v>23</v>
      </c>
    </row>
    <row r="496" spans="1:17" x14ac:dyDescent="0.25">
      <c r="A496" s="1" t="s">
        <v>571</v>
      </c>
      <c r="B496" s="1" t="s">
        <v>476</v>
      </c>
      <c r="C496" s="1" t="s">
        <v>738</v>
      </c>
      <c r="D496" s="1" t="s">
        <v>500</v>
      </c>
      <c r="E496" s="1" t="s">
        <v>381</v>
      </c>
      <c r="F496" s="1" t="s">
        <v>19</v>
      </c>
      <c r="G496" s="1" t="s">
        <v>501</v>
      </c>
      <c r="H496" s="1" t="s">
        <v>48</v>
      </c>
      <c r="I496" s="1" t="s">
        <v>22</v>
      </c>
      <c r="J496" s="3">
        <v>8287</v>
      </c>
      <c r="K496" s="1" t="s">
        <v>739</v>
      </c>
      <c r="L496" s="1" t="s">
        <v>22</v>
      </c>
      <c r="M496" s="1" t="s">
        <v>704</v>
      </c>
      <c r="N496" s="1" t="s">
        <v>738</v>
      </c>
      <c r="O496" s="2">
        <v>38990</v>
      </c>
      <c r="P496" s="2">
        <v>38996</v>
      </c>
      <c r="Q496" s="1" t="s">
        <v>23</v>
      </c>
    </row>
    <row r="497" spans="1:17" x14ac:dyDescent="0.25">
      <c r="A497" s="1" t="s">
        <v>571</v>
      </c>
      <c r="B497" s="1" t="s">
        <v>476</v>
      </c>
      <c r="C497" s="1" t="s">
        <v>738</v>
      </c>
      <c r="D497" s="1" t="s">
        <v>496</v>
      </c>
      <c r="E497" s="1" t="s">
        <v>381</v>
      </c>
      <c r="F497" s="1" t="s">
        <v>19</v>
      </c>
      <c r="G497" s="1" t="s">
        <v>79</v>
      </c>
      <c r="H497" s="1" t="s">
        <v>21</v>
      </c>
      <c r="I497" s="1" t="s">
        <v>22</v>
      </c>
      <c r="J497" s="3">
        <v>-21363</v>
      </c>
      <c r="K497" s="1" t="s">
        <v>739</v>
      </c>
      <c r="L497" s="1" t="s">
        <v>22</v>
      </c>
      <c r="M497" s="1" t="s">
        <v>704</v>
      </c>
      <c r="N497" s="1" t="s">
        <v>738</v>
      </c>
      <c r="O497" s="2">
        <v>38990</v>
      </c>
      <c r="P497" s="2">
        <v>38996</v>
      </c>
      <c r="Q497" s="1" t="s">
        <v>23</v>
      </c>
    </row>
    <row r="498" spans="1:17" x14ac:dyDescent="0.25">
      <c r="A498" s="1" t="s">
        <v>560</v>
      </c>
      <c r="B498" s="1" t="s">
        <v>476</v>
      </c>
      <c r="C498" s="1" t="s">
        <v>740</v>
      </c>
      <c r="D498" s="1" t="s">
        <v>505</v>
      </c>
      <c r="E498" s="1" t="s">
        <v>381</v>
      </c>
      <c r="F498" s="1" t="s">
        <v>19</v>
      </c>
      <c r="G498" s="1" t="s">
        <v>165</v>
      </c>
      <c r="H498" s="1" t="s">
        <v>166</v>
      </c>
      <c r="I498" s="1" t="s">
        <v>22</v>
      </c>
      <c r="J498" s="3">
        <v>1627</v>
      </c>
      <c r="K498" s="1" t="s">
        <v>456</v>
      </c>
      <c r="L498" s="1" t="s">
        <v>22</v>
      </c>
      <c r="M498" s="1" t="s">
        <v>22</v>
      </c>
      <c r="N498" s="1" t="s">
        <v>562</v>
      </c>
      <c r="O498" s="2">
        <v>38990</v>
      </c>
      <c r="P498" s="2">
        <v>38992</v>
      </c>
      <c r="Q498" s="1" t="s">
        <v>23</v>
      </c>
    </row>
    <row r="499" spans="1:17" x14ac:dyDescent="0.25">
      <c r="A499" s="1" t="s">
        <v>571</v>
      </c>
      <c r="B499" s="1" t="s">
        <v>476</v>
      </c>
      <c r="C499" s="1" t="s">
        <v>738</v>
      </c>
      <c r="D499" s="1" t="s">
        <v>503</v>
      </c>
      <c r="E499" s="1" t="s">
        <v>381</v>
      </c>
      <c r="F499" s="1" t="s">
        <v>19</v>
      </c>
      <c r="G499" s="1" t="s">
        <v>43</v>
      </c>
      <c r="H499" s="1" t="s">
        <v>34</v>
      </c>
      <c r="I499" s="1" t="s">
        <v>704</v>
      </c>
      <c r="J499" s="3">
        <v>-184977</v>
      </c>
      <c r="K499" s="1" t="s">
        <v>704</v>
      </c>
      <c r="L499" s="1" t="s">
        <v>22</v>
      </c>
      <c r="M499" s="1" t="s">
        <v>22</v>
      </c>
      <c r="N499" s="1" t="s">
        <v>738</v>
      </c>
      <c r="O499" s="2">
        <v>38990</v>
      </c>
      <c r="P499" s="2">
        <v>38996</v>
      </c>
      <c r="Q499" s="1" t="s">
        <v>23</v>
      </c>
    </row>
    <row r="500" spans="1:17" x14ac:dyDescent="0.25">
      <c r="A500" s="1" t="s">
        <v>571</v>
      </c>
      <c r="B500" s="1" t="s">
        <v>476</v>
      </c>
      <c r="C500" s="1" t="s">
        <v>738</v>
      </c>
      <c r="D500" s="1" t="s">
        <v>483</v>
      </c>
      <c r="E500" s="1" t="s">
        <v>381</v>
      </c>
      <c r="F500" s="1" t="s">
        <v>19</v>
      </c>
      <c r="G500" s="1" t="s">
        <v>357</v>
      </c>
      <c r="H500" s="1" t="s">
        <v>48</v>
      </c>
      <c r="I500" s="1" t="s">
        <v>704</v>
      </c>
      <c r="J500" s="3">
        <v>58600</v>
      </c>
      <c r="K500" s="1" t="s">
        <v>704</v>
      </c>
      <c r="L500" s="1" t="s">
        <v>22</v>
      </c>
      <c r="M500" s="1" t="s">
        <v>22</v>
      </c>
      <c r="N500" s="1" t="s">
        <v>738</v>
      </c>
      <c r="O500" s="2">
        <v>38990</v>
      </c>
      <c r="P500" s="2">
        <v>38996</v>
      </c>
      <c r="Q500" s="1" t="s">
        <v>23</v>
      </c>
    </row>
    <row r="501" spans="1:17" x14ac:dyDescent="0.25">
      <c r="A501" s="1" t="s">
        <v>560</v>
      </c>
      <c r="B501" s="1" t="s">
        <v>476</v>
      </c>
      <c r="C501" s="1" t="s">
        <v>741</v>
      </c>
      <c r="D501" s="1" t="s">
        <v>505</v>
      </c>
      <c r="E501" s="1" t="s">
        <v>381</v>
      </c>
      <c r="F501" s="1" t="s">
        <v>19</v>
      </c>
      <c r="G501" s="1" t="s">
        <v>165</v>
      </c>
      <c r="H501" s="1" t="s">
        <v>166</v>
      </c>
      <c r="I501" s="1" t="s">
        <v>22</v>
      </c>
      <c r="J501" s="3">
        <v>1627</v>
      </c>
      <c r="K501" s="1" t="s">
        <v>456</v>
      </c>
      <c r="L501" s="1" t="s">
        <v>22</v>
      </c>
      <c r="M501" s="1" t="s">
        <v>22</v>
      </c>
      <c r="N501" s="1" t="s">
        <v>562</v>
      </c>
      <c r="O501" s="2">
        <v>39021</v>
      </c>
      <c r="P501" s="2">
        <v>39022</v>
      </c>
      <c r="Q501" s="1" t="s">
        <v>23</v>
      </c>
    </row>
    <row r="502" spans="1:17" x14ac:dyDescent="0.25">
      <c r="A502" s="1" t="s">
        <v>565</v>
      </c>
      <c r="B502" s="1" t="s">
        <v>476</v>
      </c>
      <c r="C502" s="1" t="s">
        <v>742</v>
      </c>
      <c r="D502" s="1" t="s">
        <v>503</v>
      </c>
      <c r="E502" s="1" t="s">
        <v>381</v>
      </c>
      <c r="F502" s="1" t="s">
        <v>19</v>
      </c>
      <c r="G502" s="1" t="s">
        <v>43</v>
      </c>
      <c r="H502" s="1" t="s">
        <v>34</v>
      </c>
      <c r="I502" s="1" t="s">
        <v>22</v>
      </c>
      <c r="J502" s="3">
        <v>36753</v>
      </c>
      <c r="K502" s="1" t="s">
        <v>743</v>
      </c>
      <c r="L502" s="1" t="s">
        <v>22</v>
      </c>
      <c r="M502" s="1" t="s">
        <v>22</v>
      </c>
      <c r="N502" s="1" t="s">
        <v>742</v>
      </c>
      <c r="O502" s="2">
        <v>39051</v>
      </c>
      <c r="P502" s="2">
        <v>39055</v>
      </c>
      <c r="Q502" s="1" t="s">
        <v>23</v>
      </c>
    </row>
    <row r="503" spans="1:17" x14ac:dyDescent="0.25">
      <c r="A503" s="1" t="s">
        <v>560</v>
      </c>
      <c r="B503" s="1" t="s">
        <v>476</v>
      </c>
      <c r="C503" s="1" t="s">
        <v>744</v>
      </c>
      <c r="D503" s="1" t="s">
        <v>505</v>
      </c>
      <c r="E503" s="1" t="s">
        <v>381</v>
      </c>
      <c r="F503" s="1" t="s">
        <v>19</v>
      </c>
      <c r="G503" s="1" t="s">
        <v>165</v>
      </c>
      <c r="H503" s="1" t="s">
        <v>166</v>
      </c>
      <c r="I503" s="1" t="s">
        <v>22</v>
      </c>
      <c r="J503" s="3">
        <v>1627</v>
      </c>
      <c r="K503" s="1" t="s">
        <v>456</v>
      </c>
      <c r="L503" s="1" t="s">
        <v>22</v>
      </c>
      <c r="M503" s="1" t="s">
        <v>22</v>
      </c>
      <c r="N503" s="1" t="s">
        <v>562</v>
      </c>
      <c r="O503" s="2">
        <v>39051</v>
      </c>
      <c r="P503" s="2">
        <v>39052</v>
      </c>
      <c r="Q503" s="1" t="s">
        <v>23</v>
      </c>
    </row>
    <row r="504" spans="1:17" x14ac:dyDescent="0.25">
      <c r="A504" s="1" t="s">
        <v>565</v>
      </c>
      <c r="B504" s="1" t="s">
        <v>476</v>
      </c>
      <c r="C504" s="1" t="s">
        <v>742</v>
      </c>
      <c r="D504" s="1" t="s">
        <v>503</v>
      </c>
      <c r="E504" s="1" t="s">
        <v>381</v>
      </c>
      <c r="F504" s="1" t="s">
        <v>19</v>
      </c>
      <c r="G504" s="1" t="s">
        <v>43</v>
      </c>
      <c r="H504" s="1" t="s">
        <v>34</v>
      </c>
      <c r="I504" s="1" t="s">
        <v>22</v>
      </c>
      <c r="J504" s="3">
        <v>-57670</v>
      </c>
      <c r="K504" s="1" t="s">
        <v>745</v>
      </c>
      <c r="L504" s="1" t="s">
        <v>22</v>
      </c>
      <c r="M504" s="1" t="s">
        <v>22</v>
      </c>
      <c r="N504" s="1" t="s">
        <v>742</v>
      </c>
      <c r="O504" s="2">
        <v>39051</v>
      </c>
      <c r="P504" s="2">
        <v>39055</v>
      </c>
      <c r="Q504" s="1" t="s">
        <v>23</v>
      </c>
    </row>
    <row r="505" spans="1:17" x14ac:dyDescent="0.25">
      <c r="A505" s="1" t="s">
        <v>565</v>
      </c>
      <c r="B505" s="1" t="s">
        <v>476</v>
      </c>
      <c r="C505" s="1" t="s">
        <v>742</v>
      </c>
      <c r="D505" s="1" t="s">
        <v>503</v>
      </c>
      <c r="E505" s="1" t="s">
        <v>381</v>
      </c>
      <c r="F505" s="1" t="s">
        <v>19</v>
      </c>
      <c r="G505" s="1" t="s">
        <v>43</v>
      </c>
      <c r="H505" s="1" t="s">
        <v>34</v>
      </c>
      <c r="I505" s="1" t="s">
        <v>22</v>
      </c>
      <c r="J505" s="3">
        <v>430127</v>
      </c>
      <c r="K505" s="1" t="s">
        <v>746</v>
      </c>
      <c r="L505" s="1" t="s">
        <v>22</v>
      </c>
      <c r="M505" s="1" t="s">
        <v>22</v>
      </c>
      <c r="N505" s="1" t="s">
        <v>742</v>
      </c>
      <c r="O505" s="2">
        <v>39051</v>
      </c>
      <c r="P505" s="2">
        <v>39055</v>
      </c>
      <c r="Q505" s="1" t="s">
        <v>23</v>
      </c>
    </row>
    <row r="506" spans="1:17" x14ac:dyDescent="0.25">
      <c r="A506" s="1" t="s">
        <v>565</v>
      </c>
      <c r="B506" s="1" t="s">
        <v>476</v>
      </c>
      <c r="C506" s="1" t="s">
        <v>742</v>
      </c>
      <c r="D506" s="1" t="s">
        <v>503</v>
      </c>
      <c r="E506" s="1" t="s">
        <v>381</v>
      </c>
      <c r="F506" s="1" t="s">
        <v>19</v>
      </c>
      <c r="G506" s="1" t="s">
        <v>43</v>
      </c>
      <c r="H506" s="1" t="s">
        <v>34</v>
      </c>
      <c r="I506" s="1" t="s">
        <v>22</v>
      </c>
      <c r="J506" s="3">
        <v>-34958</v>
      </c>
      <c r="K506" s="1" t="s">
        <v>747</v>
      </c>
      <c r="L506" s="1" t="s">
        <v>22</v>
      </c>
      <c r="M506" s="1" t="s">
        <v>22</v>
      </c>
      <c r="N506" s="1" t="s">
        <v>742</v>
      </c>
      <c r="O506" s="2">
        <v>39051</v>
      </c>
      <c r="P506" s="2">
        <v>39055</v>
      </c>
      <c r="Q506" s="1" t="s">
        <v>23</v>
      </c>
    </row>
    <row r="507" spans="1:17" x14ac:dyDescent="0.25">
      <c r="A507" s="1" t="s">
        <v>571</v>
      </c>
      <c r="B507" s="1" t="s">
        <v>476</v>
      </c>
      <c r="C507" s="1" t="s">
        <v>748</v>
      </c>
      <c r="D507" s="1" t="s">
        <v>503</v>
      </c>
      <c r="E507" s="1" t="s">
        <v>381</v>
      </c>
      <c r="F507" s="1" t="s">
        <v>19</v>
      </c>
      <c r="G507" s="1" t="s">
        <v>43</v>
      </c>
      <c r="H507" s="1" t="s">
        <v>34</v>
      </c>
      <c r="I507" s="1" t="s">
        <v>704</v>
      </c>
      <c r="J507" s="3">
        <v>-17848</v>
      </c>
      <c r="K507" s="1" t="s">
        <v>704</v>
      </c>
      <c r="L507" s="1" t="s">
        <v>22</v>
      </c>
      <c r="M507" s="1" t="s">
        <v>22</v>
      </c>
      <c r="N507" s="1" t="s">
        <v>748</v>
      </c>
      <c r="O507" s="2">
        <v>39082</v>
      </c>
      <c r="P507" s="2">
        <v>39098</v>
      </c>
      <c r="Q507" s="1" t="s">
        <v>23</v>
      </c>
    </row>
    <row r="508" spans="1:17" x14ac:dyDescent="0.25">
      <c r="A508" s="1" t="s">
        <v>571</v>
      </c>
      <c r="B508" s="1" t="s">
        <v>476</v>
      </c>
      <c r="C508" s="1" t="s">
        <v>748</v>
      </c>
      <c r="D508" s="1" t="s">
        <v>503</v>
      </c>
      <c r="E508" s="1" t="s">
        <v>381</v>
      </c>
      <c r="F508" s="1" t="s">
        <v>19</v>
      </c>
      <c r="G508" s="1" t="s">
        <v>43</v>
      </c>
      <c r="H508" s="1" t="s">
        <v>34</v>
      </c>
      <c r="I508" s="1" t="s">
        <v>704</v>
      </c>
      <c r="J508" s="3">
        <v>-98690</v>
      </c>
      <c r="K508" s="1" t="s">
        <v>704</v>
      </c>
      <c r="L508" s="1" t="s">
        <v>22</v>
      </c>
      <c r="M508" s="1" t="s">
        <v>704</v>
      </c>
      <c r="N508" s="1" t="s">
        <v>748</v>
      </c>
      <c r="O508" s="2">
        <v>39082</v>
      </c>
      <c r="P508" s="2">
        <v>39098</v>
      </c>
      <c r="Q508" s="1" t="s">
        <v>23</v>
      </c>
    </row>
    <row r="509" spans="1:17" x14ac:dyDescent="0.25">
      <c r="A509" s="1" t="s">
        <v>571</v>
      </c>
      <c r="B509" s="1" t="s">
        <v>476</v>
      </c>
      <c r="C509" s="1" t="s">
        <v>748</v>
      </c>
      <c r="D509" s="1" t="s">
        <v>503</v>
      </c>
      <c r="E509" s="1" t="s">
        <v>381</v>
      </c>
      <c r="F509" s="1" t="s">
        <v>19</v>
      </c>
      <c r="G509" s="1" t="s">
        <v>43</v>
      </c>
      <c r="H509" s="1" t="s">
        <v>34</v>
      </c>
      <c r="I509" s="1" t="s">
        <v>704</v>
      </c>
      <c r="J509" s="3">
        <v>-164837</v>
      </c>
      <c r="K509" s="1" t="s">
        <v>704</v>
      </c>
      <c r="L509" s="1" t="s">
        <v>22</v>
      </c>
      <c r="M509" s="1" t="s">
        <v>22</v>
      </c>
      <c r="N509" s="1" t="s">
        <v>748</v>
      </c>
      <c r="O509" s="2">
        <v>39082</v>
      </c>
      <c r="P509" s="2">
        <v>39098</v>
      </c>
      <c r="Q509" s="1" t="s">
        <v>23</v>
      </c>
    </row>
    <row r="510" spans="1:17" x14ac:dyDescent="0.25">
      <c r="A510" s="1" t="s">
        <v>571</v>
      </c>
      <c r="B510" s="1" t="s">
        <v>476</v>
      </c>
      <c r="C510" s="1" t="s">
        <v>748</v>
      </c>
      <c r="D510" s="1" t="s">
        <v>483</v>
      </c>
      <c r="E510" s="1" t="s">
        <v>381</v>
      </c>
      <c r="F510" s="1" t="s">
        <v>19</v>
      </c>
      <c r="G510" s="1" t="s">
        <v>357</v>
      </c>
      <c r="H510" s="1" t="s">
        <v>48</v>
      </c>
      <c r="I510" s="1" t="s">
        <v>704</v>
      </c>
      <c r="J510" s="3">
        <v>97410</v>
      </c>
      <c r="K510" s="1" t="s">
        <v>704</v>
      </c>
      <c r="L510" s="1" t="s">
        <v>22</v>
      </c>
      <c r="M510" s="1" t="s">
        <v>22</v>
      </c>
      <c r="N510" s="1" t="s">
        <v>748</v>
      </c>
      <c r="O510" s="2">
        <v>39082</v>
      </c>
      <c r="P510" s="2">
        <v>39098</v>
      </c>
      <c r="Q510" s="1" t="s">
        <v>23</v>
      </c>
    </row>
    <row r="511" spans="1:17" x14ac:dyDescent="0.25">
      <c r="A511" s="1" t="s">
        <v>571</v>
      </c>
      <c r="B511" s="1" t="s">
        <v>476</v>
      </c>
      <c r="C511" s="1" t="s">
        <v>749</v>
      </c>
      <c r="D511" s="1" t="s">
        <v>491</v>
      </c>
      <c r="E511" s="1" t="s">
        <v>381</v>
      </c>
      <c r="F511" s="1" t="s">
        <v>19</v>
      </c>
      <c r="G511" s="1" t="s">
        <v>492</v>
      </c>
      <c r="H511" s="1" t="s">
        <v>21</v>
      </c>
      <c r="I511" s="1" t="s">
        <v>704</v>
      </c>
      <c r="J511" s="3">
        <v>-1859</v>
      </c>
      <c r="K511" s="1" t="s">
        <v>704</v>
      </c>
      <c r="L511" s="1" t="s">
        <v>22</v>
      </c>
      <c r="M511" s="1" t="s">
        <v>22</v>
      </c>
      <c r="N511" s="1" t="s">
        <v>749</v>
      </c>
      <c r="O511" s="2">
        <v>39082</v>
      </c>
      <c r="P511" s="2">
        <v>39099</v>
      </c>
      <c r="Q511" s="1" t="s">
        <v>23</v>
      </c>
    </row>
    <row r="512" spans="1:17" x14ac:dyDescent="0.25">
      <c r="A512" s="1" t="s">
        <v>571</v>
      </c>
      <c r="B512" s="1" t="s">
        <v>476</v>
      </c>
      <c r="C512" s="1" t="s">
        <v>750</v>
      </c>
      <c r="D512" s="1" t="s">
        <v>503</v>
      </c>
      <c r="E512" s="1" t="s">
        <v>381</v>
      </c>
      <c r="F512" s="1" t="s">
        <v>19</v>
      </c>
      <c r="G512" s="1" t="s">
        <v>43</v>
      </c>
      <c r="H512" s="1" t="s">
        <v>34</v>
      </c>
      <c r="I512" s="1" t="s">
        <v>704</v>
      </c>
      <c r="J512" s="3">
        <v>11100</v>
      </c>
      <c r="K512" s="1" t="s">
        <v>751</v>
      </c>
      <c r="L512" s="1" t="s">
        <v>22</v>
      </c>
      <c r="M512" s="1" t="s">
        <v>22</v>
      </c>
      <c r="N512" s="1" t="s">
        <v>750</v>
      </c>
      <c r="O512" s="2">
        <v>39082</v>
      </c>
      <c r="P512" s="2">
        <v>39106</v>
      </c>
      <c r="Q512" s="1" t="s">
        <v>23</v>
      </c>
    </row>
    <row r="513" spans="1:17" x14ac:dyDescent="0.25">
      <c r="A513" s="1" t="s">
        <v>571</v>
      </c>
      <c r="B513" s="1" t="s">
        <v>476</v>
      </c>
      <c r="C513" s="1" t="s">
        <v>752</v>
      </c>
      <c r="D513" s="1" t="s">
        <v>507</v>
      </c>
      <c r="E513" s="1" t="s">
        <v>381</v>
      </c>
      <c r="F513" s="1" t="s">
        <v>19</v>
      </c>
      <c r="G513" s="1" t="s">
        <v>191</v>
      </c>
      <c r="H513" s="1" t="s">
        <v>21</v>
      </c>
      <c r="I513" s="1" t="s">
        <v>22</v>
      </c>
      <c r="J513" s="3">
        <v>-4</v>
      </c>
      <c r="K513" s="1" t="s">
        <v>753</v>
      </c>
      <c r="L513" s="1" t="s">
        <v>22</v>
      </c>
      <c r="M513" s="1" t="s">
        <v>704</v>
      </c>
      <c r="N513" s="1" t="s">
        <v>752</v>
      </c>
      <c r="O513" s="2">
        <v>39082</v>
      </c>
      <c r="P513" s="2">
        <v>39105</v>
      </c>
      <c r="Q513" s="1" t="s">
        <v>23</v>
      </c>
    </row>
    <row r="514" spans="1:17" x14ac:dyDescent="0.25">
      <c r="A514" s="1" t="s">
        <v>571</v>
      </c>
      <c r="B514" s="1" t="s">
        <v>476</v>
      </c>
      <c r="C514" s="1" t="s">
        <v>754</v>
      </c>
      <c r="D514" s="1" t="s">
        <v>494</v>
      </c>
      <c r="E514" s="1" t="s">
        <v>381</v>
      </c>
      <c r="F514" s="1" t="s">
        <v>19</v>
      </c>
      <c r="G514" s="1" t="s">
        <v>63</v>
      </c>
      <c r="H514" s="1" t="s">
        <v>48</v>
      </c>
      <c r="I514" s="1" t="s">
        <v>22</v>
      </c>
      <c r="J514" s="3">
        <v>-14280</v>
      </c>
      <c r="K514" s="1" t="s">
        <v>755</v>
      </c>
      <c r="L514" s="1" t="s">
        <v>22</v>
      </c>
      <c r="M514" s="1" t="s">
        <v>22</v>
      </c>
      <c r="N514" s="1" t="s">
        <v>754</v>
      </c>
      <c r="O514" s="2">
        <v>39082</v>
      </c>
      <c r="P514" s="2">
        <v>39085</v>
      </c>
      <c r="Q514" s="1" t="s">
        <v>23</v>
      </c>
    </row>
    <row r="515" spans="1:17" x14ac:dyDescent="0.25">
      <c r="A515" s="1" t="s">
        <v>571</v>
      </c>
      <c r="B515" s="1" t="s">
        <v>476</v>
      </c>
      <c r="C515" s="1" t="s">
        <v>754</v>
      </c>
      <c r="D515" s="1" t="s">
        <v>483</v>
      </c>
      <c r="E515" s="1" t="s">
        <v>381</v>
      </c>
      <c r="F515" s="1" t="s">
        <v>19</v>
      </c>
      <c r="G515" s="1" t="s">
        <v>357</v>
      </c>
      <c r="H515" s="1" t="s">
        <v>48</v>
      </c>
      <c r="I515" s="1" t="s">
        <v>22</v>
      </c>
      <c r="J515" s="3">
        <v>-58600</v>
      </c>
      <c r="K515" s="1" t="s">
        <v>755</v>
      </c>
      <c r="L515" s="1" t="s">
        <v>22</v>
      </c>
      <c r="M515" s="1" t="s">
        <v>22</v>
      </c>
      <c r="N515" s="1" t="s">
        <v>754</v>
      </c>
      <c r="O515" s="2">
        <v>39082</v>
      </c>
      <c r="P515" s="2">
        <v>39085</v>
      </c>
      <c r="Q515" s="1" t="s">
        <v>23</v>
      </c>
    </row>
    <row r="516" spans="1:17" x14ac:dyDescent="0.25">
      <c r="A516" s="1" t="s">
        <v>571</v>
      </c>
      <c r="B516" s="1" t="s">
        <v>476</v>
      </c>
      <c r="C516" s="1" t="s">
        <v>754</v>
      </c>
      <c r="D516" s="1" t="s">
        <v>503</v>
      </c>
      <c r="E516" s="1" t="s">
        <v>381</v>
      </c>
      <c r="F516" s="1" t="s">
        <v>19</v>
      </c>
      <c r="G516" s="1" t="s">
        <v>43</v>
      </c>
      <c r="H516" s="1" t="s">
        <v>34</v>
      </c>
      <c r="I516" s="1" t="s">
        <v>22</v>
      </c>
      <c r="J516" s="3">
        <v>175865</v>
      </c>
      <c r="K516" s="1" t="s">
        <v>755</v>
      </c>
      <c r="L516" s="1" t="s">
        <v>22</v>
      </c>
      <c r="M516" s="1" t="s">
        <v>22</v>
      </c>
      <c r="N516" s="1" t="s">
        <v>754</v>
      </c>
      <c r="O516" s="2">
        <v>39082</v>
      </c>
      <c r="P516" s="2">
        <v>39085</v>
      </c>
      <c r="Q516" s="1" t="s">
        <v>23</v>
      </c>
    </row>
    <row r="517" spans="1:17" x14ac:dyDescent="0.25">
      <c r="A517" s="1" t="s">
        <v>571</v>
      </c>
      <c r="B517" s="1" t="s">
        <v>476</v>
      </c>
      <c r="C517" s="1" t="s">
        <v>754</v>
      </c>
      <c r="D517" s="1" t="s">
        <v>496</v>
      </c>
      <c r="E517" s="1" t="s">
        <v>381</v>
      </c>
      <c r="F517" s="1" t="s">
        <v>19</v>
      </c>
      <c r="G517" s="1" t="s">
        <v>79</v>
      </c>
      <c r="H517" s="1" t="s">
        <v>21</v>
      </c>
      <c r="I517" s="1" t="s">
        <v>22</v>
      </c>
      <c r="J517" s="3">
        <v>21363</v>
      </c>
      <c r="K517" s="1" t="s">
        <v>755</v>
      </c>
      <c r="L517" s="1" t="s">
        <v>22</v>
      </c>
      <c r="M517" s="1" t="s">
        <v>22</v>
      </c>
      <c r="N517" s="1" t="s">
        <v>754</v>
      </c>
      <c r="O517" s="2">
        <v>39082</v>
      </c>
      <c r="P517" s="2">
        <v>39085</v>
      </c>
      <c r="Q517" s="1" t="s">
        <v>23</v>
      </c>
    </row>
    <row r="518" spans="1:17" x14ac:dyDescent="0.25">
      <c r="A518" s="1" t="s">
        <v>571</v>
      </c>
      <c r="B518" s="1" t="s">
        <v>476</v>
      </c>
      <c r="C518" s="1" t="s">
        <v>756</v>
      </c>
      <c r="D518" s="1" t="s">
        <v>509</v>
      </c>
      <c r="E518" s="1" t="s">
        <v>381</v>
      </c>
      <c r="F518" s="1" t="s">
        <v>19</v>
      </c>
      <c r="G518" s="1" t="s">
        <v>177</v>
      </c>
      <c r="H518" s="1" t="s">
        <v>21</v>
      </c>
      <c r="I518" s="1" t="s">
        <v>22</v>
      </c>
      <c r="J518" s="3">
        <v>-1871.09</v>
      </c>
      <c r="K518" s="1" t="s">
        <v>757</v>
      </c>
      <c r="L518" s="1" t="s">
        <v>22</v>
      </c>
      <c r="M518" s="1" t="s">
        <v>22</v>
      </c>
      <c r="N518" s="1" t="s">
        <v>756</v>
      </c>
      <c r="O518" s="2">
        <v>39082</v>
      </c>
      <c r="P518" s="2">
        <v>39098</v>
      </c>
      <c r="Q518" s="1" t="s">
        <v>23</v>
      </c>
    </row>
    <row r="519" spans="1:17" x14ac:dyDescent="0.25">
      <c r="A519" s="1" t="s">
        <v>571</v>
      </c>
      <c r="B519" s="1" t="s">
        <v>476</v>
      </c>
      <c r="C519" s="1" t="s">
        <v>754</v>
      </c>
      <c r="D519" s="1" t="s">
        <v>500</v>
      </c>
      <c r="E519" s="1" t="s">
        <v>381</v>
      </c>
      <c r="F519" s="1" t="s">
        <v>19</v>
      </c>
      <c r="G519" s="1" t="s">
        <v>501</v>
      </c>
      <c r="H519" s="1" t="s">
        <v>48</v>
      </c>
      <c r="I519" s="1" t="s">
        <v>22</v>
      </c>
      <c r="J519" s="3">
        <v>-8287</v>
      </c>
      <c r="K519" s="1" t="s">
        <v>755</v>
      </c>
      <c r="L519" s="1" t="s">
        <v>22</v>
      </c>
      <c r="M519" s="1" t="s">
        <v>22</v>
      </c>
      <c r="N519" s="1" t="s">
        <v>754</v>
      </c>
      <c r="O519" s="2">
        <v>39082</v>
      </c>
      <c r="P519" s="2">
        <v>39085</v>
      </c>
      <c r="Q519" s="1" t="s">
        <v>23</v>
      </c>
    </row>
    <row r="520" spans="1:17" x14ac:dyDescent="0.25">
      <c r="A520" s="1" t="s">
        <v>571</v>
      </c>
      <c r="B520" s="1" t="s">
        <v>476</v>
      </c>
      <c r="C520" s="1" t="s">
        <v>754</v>
      </c>
      <c r="D520" s="1" t="s">
        <v>505</v>
      </c>
      <c r="E520" s="1" t="s">
        <v>381</v>
      </c>
      <c r="F520" s="1" t="s">
        <v>19</v>
      </c>
      <c r="G520" s="1" t="s">
        <v>165</v>
      </c>
      <c r="H520" s="1" t="s">
        <v>166</v>
      </c>
      <c r="I520" s="1" t="s">
        <v>22</v>
      </c>
      <c r="J520" s="3">
        <v>-17897</v>
      </c>
      <c r="K520" s="1" t="s">
        <v>755</v>
      </c>
      <c r="L520" s="1" t="s">
        <v>22</v>
      </c>
      <c r="M520" s="1" t="s">
        <v>22</v>
      </c>
      <c r="N520" s="1" t="s">
        <v>754</v>
      </c>
      <c r="O520" s="2">
        <v>39082</v>
      </c>
      <c r="P520" s="2">
        <v>39085</v>
      </c>
      <c r="Q520" s="1" t="s">
        <v>23</v>
      </c>
    </row>
    <row r="521" spans="1:17" x14ac:dyDescent="0.25">
      <c r="A521" s="1" t="s">
        <v>571</v>
      </c>
      <c r="B521" s="1" t="s">
        <v>476</v>
      </c>
      <c r="C521" s="1" t="s">
        <v>754</v>
      </c>
      <c r="D521" s="1" t="s">
        <v>705</v>
      </c>
      <c r="E521" s="1" t="s">
        <v>381</v>
      </c>
      <c r="F521" s="1" t="s">
        <v>19</v>
      </c>
      <c r="G521" s="1" t="s">
        <v>177</v>
      </c>
      <c r="H521" s="1" t="s">
        <v>48</v>
      </c>
      <c r="I521" s="1" t="s">
        <v>22</v>
      </c>
      <c r="J521" s="3">
        <v>-4501</v>
      </c>
      <c r="K521" s="1" t="s">
        <v>755</v>
      </c>
      <c r="L521" s="1" t="s">
        <v>22</v>
      </c>
      <c r="M521" s="1" t="s">
        <v>22</v>
      </c>
      <c r="N521" s="1" t="s">
        <v>754</v>
      </c>
      <c r="O521" s="2">
        <v>39082</v>
      </c>
      <c r="P521" s="2">
        <v>39085</v>
      </c>
      <c r="Q521" s="1" t="s">
        <v>23</v>
      </c>
    </row>
    <row r="522" spans="1:17" x14ac:dyDescent="0.25">
      <c r="A522" s="1" t="s">
        <v>571</v>
      </c>
      <c r="B522" s="1" t="s">
        <v>476</v>
      </c>
      <c r="C522" s="1" t="s">
        <v>754</v>
      </c>
      <c r="D522" s="1" t="s">
        <v>509</v>
      </c>
      <c r="E522" s="1" t="s">
        <v>381</v>
      </c>
      <c r="F522" s="1" t="s">
        <v>19</v>
      </c>
      <c r="G522" s="1" t="s">
        <v>177</v>
      </c>
      <c r="H522" s="1" t="s">
        <v>21</v>
      </c>
      <c r="I522" s="1" t="s">
        <v>22</v>
      </c>
      <c r="J522" s="3">
        <v>14701</v>
      </c>
      <c r="K522" s="1" t="s">
        <v>755</v>
      </c>
      <c r="L522" s="1" t="s">
        <v>22</v>
      </c>
      <c r="M522" s="1" t="s">
        <v>22</v>
      </c>
      <c r="N522" s="1" t="s">
        <v>754</v>
      </c>
      <c r="O522" s="2">
        <v>39082</v>
      </c>
      <c r="P522" s="2">
        <v>39085</v>
      </c>
      <c r="Q522" s="1" t="s">
        <v>23</v>
      </c>
    </row>
    <row r="523" spans="1:17" x14ac:dyDescent="0.25">
      <c r="A523" s="1" t="s">
        <v>571</v>
      </c>
      <c r="B523" s="1" t="s">
        <v>476</v>
      </c>
      <c r="C523" s="1" t="s">
        <v>758</v>
      </c>
      <c r="D523" s="1" t="s">
        <v>503</v>
      </c>
      <c r="E523" s="1" t="s">
        <v>381</v>
      </c>
      <c r="F523" s="1" t="s">
        <v>19</v>
      </c>
      <c r="G523" s="1" t="s">
        <v>43</v>
      </c>
      <c r="H523" s="1" t="s">
        <v>34</v>
      </c>
      <c r="I523" s="1" t="s">
        <v>704</v>
      </c>
      <c r="J523" s="3">
        <v>-1570</v>
      </c>
      <c r="K523" s="1" t="s">
        <v>704</v>
      </c>
      <c r="L523" s="1" t="s">
        <v>22</v>
      </c>
      <c r="M523" s="1" t="s">
        <v>22</v>
      </c>
      <c r="N523" s="1" t="s">
        <v>758</v>
      </c>
      <c r="O523" s="2">
        <v>39082</v>
      </c>
      <c r="P523" s="2">
        <v>39105</v>
      </c>
      <c r="Q523" s="1" t="s">
        <v>23</v>
      </c>
    </row>
    <row r="524" spans="1:17" x14ac:dyDescent="0.25">
      <c r="A524" s="1" t="s">
        <v>571</v>
      </c>
      <c r="B524" s="1" t="s">
        <v>476</v>
      </c>
      <c r="C524" s="1" t="s">
        <v>759</v>
      </c>
      <c r="D524" s="1" t="s">
        <v>503</v>
      </c>
      <c r="E524" s="1" t="s">
        <v>381</v>
      </c>
      <c r="F524" s="1" t="s">
        <v>19</v>
      </c>
      <c r="G524" s="1" t="s">
        <v>43</v>
      </c>
      <c r="H524" s="1" t="s">
        <v>34</v>
      </c>
      <c r="I524" s="1" t="s">
        <v>704</v>
      </c>
      <c r="J524" s="3">
        <v>-4650</v>
      </c>
      <c r="K524" s="1" t="s">
        <v>704</v>
      </c>
      <c r="L524" s="1" t="s">
        <v>22</v>
      </c>
      <c r="M524" s="1" t="s">
        <v>22</v>
      </c>
      <c r="N524" s="1" t="s">
        <v>759</v>
      </c>
      <c r="O524" s="2">
        <v>39082</v>
      </c>
      <c r="P524" s="2">
        <v>39108</v>
      </c>
      <c r="Q524" s="1" t="s">
        <v>23</v>
      </c>
    </row>
    <row r="525" spans="1:17" x14ac:dyDescent="0.25">
      <c r="A525" s="1" t="s">
        <v>571</v>
      </c>
      <c r="B525" s="1" t="s">
        <v>476</v>
      </c>
      <c r="C525" s="1" t="s">
        <v>748</v>
      </c>
      <c r="D525" s="1" t="s">
        <v>507</v>
      </c>
      <c r="E525" s="1" t="s">
        <v>381</v>
      </c>
      <c r="F525" s="1" t="s">
        <v>19</v>
      </c>
      <c r="G525" s="1" t="s">
        <v>191</v>
      </c>
      <c r="H525" s="1" t="s">
        <v>21</v>
      </c>
      <c r="I525" s="1" t="s">
        <v>22</v>
      </c>
      <c r="J525" s="3">
        <v>-24</v>
      </c>
      <c r="K525" s="1" t="s">
        <v>760</v>
      </c>
      <c r="L525" s="1" t="s">
        <v>22</v>
      </c>
      <c r="M525" s="1" t="s">
        <v>704</v>
      </c>
      <c r="N525" s="1" t="s">
        <v>748</v>
      </c>
      <c r="O525" s="2">
        <v>39082</v>
      </c>
      <c r="P525" s="2">
        <v>39098</v>
      </c>
      <c r="Q525" s="1" t="s">
        <v>23</v>
      </c>
    </row>
    <row r="526" spans="1:17" x14ac:dyDescent="0.25">
      <c r="A526" s="1" t="s">
        <v>571</v>
      </c>
      <c r="B526" s="1" t="s">
        <v>476</v>
      </c>
      <c r="C526" s="1" t="s">
        <v>748</v>
      </c>
      <c r="D526" s="1" t="s">
        <v>494</v>
      </c>
      <c r="E526" s="1" t="s">
        <v>381</v>
      </c>
      <c r="F526" s="1" t="s">
        <v>19</v>
      </c>
      <c r="G526" s="1" t="s">
        <v>63</v>
      </c>
      <c r="H526" s="1" t="s">
        <v>48</v>
      </c>
      <c r="I526" s="1" t="s">
        <v>22</v>
      </c>
      <c r="J526" s="3">
        <v>510</v>
      </c>
      <c r="K526" s="1" t="s">
        <v>760</v>
      </c>
      <c r="L526" s="1" t="s">
        <v>22</v>
      </c>
      <c r="M526" s="1" t="s">
        <v>704</v>
      </c>
      <c r="N526" s="1" t="s">
        <v>748</v>
      </c>
      <c r="O526" s="2">
        <v>39082</v>
      </c>
      <c r="P526" s="2">
        <v>39098</v>
      </c>
      <c r="Q526" s="1" t="s">
        <v>23</v>
      </c>
    </row>
    <row r="527" spans="1:17" x14ac:dyDescent="0.25">
      <c r="A527" s="1" t="s">
        <v>571</v>
      </c>
      <c r="B527" s="1" t="s">
        <v>476</v>
      </c>
      <c r="C527" s="1" t="s">
        <v>748</v>
      </c>
      <c r="D527" s="1" t="s">
        <v>503</v>
      </c>
      <c r="E527" s="1" t="s">
        <v>381</v>
      </c>
      <c r="F527" s="1" t="s">
        <v>19</v>
      </c>
      <c r="G527" s="1" t="s">
        <v>43</v>
      </c>
      <c r="H527" s="1" t="s">
        <v>34</v>
      </c>
      <c r="I527" s="1" t="s">
        <v>22</v>
      </c>
      <c r="J527" s="3">
        <v>9410</v>
      </c>
      <c r="K527" s="1" t="s">
        <v>760</v>
      </c>
      <c r="L527" s="1" t="s">
        <v>22</v>
      </c>
      <c r="M527" s="1" t="s">
        <v>704</v>
      </c>
      <c r="N527" s="1" t="s">
        <v>748</v>
      </c>
      <c r="O527" s="2">
        <v>39082</v>
      </c>
      <c r="P527" s="2">
        <v>39098</v>
      </c>
      <c r="Q527" s="1" t="s">
        <v>23</v>
      </c>
    </row>
    <row r="528" spans="1:17" x14ac:dyDescent="0.25">
      <c r="A528" s="1" t="s">
        <v>571</v>
      </c>
      <c r="B528" s="1" t="s">
        <v>476</v>
      </c>
      <c r="C528" s="1" t="s">
        <v>748</v>
      </c>
      <c r="D528" s="1" t="s">
        <v>705</v>
      </c>
      <c r="E528" s="1" t="s">
        <v>381</v>
      </c>
      <c r="F528" s="1" t="s">
        <v>19</v>
      </c>
      <c r="G528" s="1" t="s">
        <v>177</v>
      </c>
      <c r="H528" s="1" t="s">
        <v>48</v>
      </c>
      <c r="I528" s="1" t="s">
        <v>22</v>
      </c>
      <c r="J528" s="3">
        <v>7526</v>
      </c>
      <c r="K528" s="1" t="s">
        <v>760</v>
      </c>
      <c r="L528" s="1" t="s">
        <v>22</v>
      </c>
      <c r="M528" s="1" t="s">
        <v>704</v>
      </c>
      <c r="N528" s="1" t="s">
        <v>748</v>
      </c>
      <c r="O528" s="2">
        <v>39082</v>
      </c>
      <c r="P528" s="2">
        <v>39098</v>
      </c>
      <c r="Q528" s="1" t="s">
        <v>23</v>
      </c>
    </row>
    <row r="529" spans="1:17" x14ac:dyDescent="0.25">
      <c r="A529" s="1" t="s">
        <v>571</v>
      </c>
      <c r="B529" s="1" t="s">
        <v>476</v>
      </c>
      <c r="C529" s="1" t="s">
        <v>748</v>
      </c>
      <c r="D529" s="1" t="s">
        <v>509</v>
      </c>
      <c r="E529" s="1" t="s">
        <v>381</v>
      </c>
      <c r="F529" s="1" t="s">
        <v>19</v>
      </c>
      <c r="G529" s="1" t="s">
        <v>177</v>
      </c>
      <c r="H529" s="1" t="s">
        <v>21</v>
      </c>
      <c r="I529" s="1" t="s">
        <v>22</v>
      </c>
      <c r="J529" s="3">
        <v>-13509</v>
      </c>
      <c r="K529" s="1" t="s">
        <v>760</v>
      </c>
      <c r="L529" s="1" t="s">
        <v>22</v>
      </c>
      <c r="M529" s="1" t="s">
        <v>22</v>
      </c>
      <c r="N529" s="1" t="s">
        <v>748</v>
      </c>
      <c r="O529" s="2">
        <v>39082</v>
      </c>
      <c r="P529" s="2">
        <v>39098</v>
      </c>
      <c r="Q529" s="1" t="s">
        <v>23</v>
      </c>
    </row>
    <row r="530" spans="1:17" x14ac:dyDescent="0.25">
      <c r="A530" s="1" t="s">
        <v>571</v>
      </c>
      <c r="B530" s="1" t="s">
        <v>476</v>
      </c>
      <c r="C530" s="1" t="s">
        <v>748</v>
      </c>
      <c r="D530" s="1" t="s">
        <v>500</v>
      </c>
      <c r="E530" s="1" t="s">
        <v>381</v>
      </c>
      <c r="F530" s="1" t="s">
        <v>19</v>
      </c>
      <c r="G530" s="1" t="s">
        <v>501</v>
      </c>
      <c r="H530" s="1" t="s">
        <v>48</v>
      </c>
      <c r="I530" s="1" t="s">
        <v>22</v>
      </c>
      <c r="J530" s="3">
        <v>12342</v>
      </c>
      <c r="K530" s="1" t="s">
        <v>760</v>
      </c>
      <c r="L530" s="1" t="s">
        <v>22</v>
      </c>
      <c r="M530" s="1" t="s">
        <v>704</v>
      </c>
      <c r="N530" s="1" t="s">
        <v>748</v>
      </c>
      <c r="O530" s="2">
        <v>39082</v>
      </c>
      <c r="P530" s="2">
        <v>39098</v>
      </c>
      <c r="Q530" s="1" t="s">
        <v>23</v>
      </c>
    </row>
    <row r="531" spans="1:17" x14ac:dyDescent="0.25">
      <c r="A531" s="1" t="s">
        <v>571</v>
      </c>
      <c r="B531" s="1" t="s">
        <v>476</v>
      </c>
      <c r="C531" s="1" t="s">
        <v>748</v>
      </c>
      <c r="D531" s="1" t="s">
        <v>496</v>
      </c>
      <c r="E531" s="1" t="s">
        <v>381</v>
      </c>
      <c r="F531" s="1" t="s">
        <v>19</v>
      </c>
      <c r="G531" s="1" t="s">
        <v>79</v>
      </c>
      <c r="H531" s="1" t="s">
        <v>21</v>
      </c>
      <c r="I531" s="1" t="s">
        <v>22</v>
      </c>
      <c r="J531" s="3">
        <v>-26060</v>
      </c>
      <c r="K531" s="1" t="s">
        <v>760</v>
      </c>
      <c r="L531" s="1" t="s">
        <v>22</v>
      </c>
      <c r="M531" s="1" t="s">
        <v>704</v>
      </c>
      <c r="N531" s="1" t="s">
        <v>748</v>
      </c>
      <c r="O531" s="2">
        <v>39082</v>
      </c>
      <c r="P531" s="2">
        <v>39098</v>
      </c>
      <c r="Q531" s="1" t="s">
        <v>23</v>
      </c>
    </row>
    <row r="532" spans="1:17" x14ac:dyDescent="0.25">
      <c r="A532" s="1" t="s">
        <v>571</v>
      </c>
      <c r="B532" s="1" t="s">
        <v>476</v>
      </c>
      <c r="C532" s="1" t="s">
        <v>748</v>
      </c>
      <c r="D532" s="1" t="s">
        <v>505</v>
      </c>
      <c r="E532" s="1" t="s">
        <v>381</v>
      </c>
      <c r="F532" s="1" t="s">
        <v>19</v>
      </c>
      <c r="G532" s="1" t="s">
        <v>165</v>
      </c>
      <c r="H532" s="1" t="s">
        <v>166</v>
      </c>
      <c r="I532" s="1" t="s">
        <v>22</v>
      </c>
      <c r="J532" s="3">
        <v>17897</v>
      </c>
      <c r="K532" s="1" t="s">
        <v>760</v>
      </c>
      <c r="L532" s="1" t="s">
        <v>22</v>
      </c>
      <c r="M532" s="1" t="s">
        <v>22</v>
      </c>
      <c r="N532" s="1" t="s">
        <v>748</v>
      </c>
      <c r="O532" s="2">
        <v>39082</v>
      </c>
      <c r="P532" s="2">
        <v>39098</v>
      </c>
      <c r="Q532" s="1" t="s">
        <v>23</v>
      </c>
    </row>
    <row r="533" spans="1:17" x14ac:dyDescent="0.25">
      <c r="A533" s="1" t="s">
        <v>571</v>
      </c>
      <c r="B533" s="1" t="s">
        <v>476</v>
      </c>
      <c r="C533" s="1" t="s">
        <v>761</v>
      </c>
      <c r="D533" s="1" t="s">
        <v>494</v>
      </c>
      <c r="E533" s="1" t="s">
        <v>381</v>
      </c>
      <c r="F533" s="1" t="s">
        <v>19</v>
      </c>
      <c r="G533" s="1" t="s">
        <v>63</v>
      </c>
      <c r="H533" s="1" t="s">
        <v>48</v>
      </c>
      <c r="I533" s="1" t="s">
        <v>22</v>
      </c>
      <c r="J533" s="3">
        <v>14280</v>
      </c>
      <c r="K533" s="1" t="s">
        <v>762</v>
      </c>
      <c r="L533" s="1" t="s">
        <v>22</v>
      </c>
      <c r="M533" s="1" t="s">
        <v>22</v>
      </c>
      <c r="N533" s="1" t="s">
        <v>761</v>
      </c>
      <c r="O533" s="2">
        <v>39082</v>
      </c>
      <c r="P533" s="2">
        <v>39085</v>
      </c>
      <c r="Q533" s="1" t="s">
        <v>23</v>
      </c>
    </row>
    <row r="534" spans="1:17" x14ac:dyDescent="0.25">
      <c r="A534" s="1" t="s">
        <v>571</v>
      </c>
      <c r="B534" s="1" t="s">
        <v>476</v>
      </c>
      <c r="C534" s="1" t="s">
        <v>761</v>
      </c>
      <c r="D534" s="1" t="s">
        <v>483</v>
      </c>
      <c r="E534" s="1" t="s">
        <v>381</v>
      </c>
      <c r="F534" s="1" t="s">
        <v>19</v>
      </c>
      <c r="G534" s="1" t="s">
        <v>357</v>
      </c>
      <c r="H534" s="1" t="s">
        <v>48</v>
      </c>
      <c r="I534" s="1" t="s">
        <v>22</v>
      </c>
      <c r="J534" s="3">
        <v>58600</v>
      </c>
      <c r="K534" s="1" t="s">
        <v>762</v>
      </c>
      <c r="L534" s="1" t="s">
        <v>22</v>
      </c>
      <c r="M534" s="1" t="s">
        <v>22</v>
      </c>
      <c r="N534" s="1" t="s">
        <v>761</v>
      </c>
      <c r="O534" s="2">
        <v>39082</v>
      </c>
      <c r="P534" s="2">
        <v>39085</v>
      </c>
      <c r="Q534" s="1" t="s">
        <v>23</v>
      </c>
    </row>
    <row r="535" spans="1:17" x14ac:dyDescent="0.25">
      <c r="A535" s="1" t="s">
        <v>571</v>
      </c>
      <c r="B535" s="1" t="s">
        <v>476</v>
      </c>
      <c r="C535" s="1" t="s">
        <v>761</v>
      </c>
      <c r="D535" s="1" t="s">
        <v>503</v>
      </c>
      <c r="E535" s="1" t="s">
        <v>381</v>
      </c>
      <c r="F535" s="1" t="s">
        <v>19</v>
      </c>
      <c r="G535" s="1" t="s">
        <v>43</v>
      </c>
      <c r="H535" s="1" t="s">
        <v>34</v>
      </c>
      <c r="I535" s="1" t="s">
        <v>22</v>
      </c>
      <c r="J535" s="3">
        <v>-175865</v>
      </c>
      <c r="K535" s="1" t="s">
        <v>762</v>
      </c>
      <c r="L535" s="1" t="s">
        <v>22</v>
      </c>
      <c r="M535" s="1" t="s">
        <v>22</v>
      </c>
      <c r="N535" s="1" t="s">
        <v>761</v>
      </c>
      <c r="O535" s="2">
        <v>39082</v>
      </c>
      <c r="P535" s="2">
        <v>39085</v>
      </c>
      <c r="Q535" s="1" t="s">
        <v>23</v>
      </c>
    </row>
    <row r="536" spans="1:17" x14ac:dyDescent="0.25">
      <c r="A536" s="1" t="s">
        <v>571</v>
      </c>
      <c r="B536" s="1" t="s">
        <v>476</v>
      </c>
      <c r="C536" s="1" t="s">
        <v>761</v>
      </c>
      <c r="D536" s="1" t="s">
        <v>705</v>
      </c>
      <c r="E536" s="1" t="s">
        <v>381</v>
      </c>
      <c r="F536" s="1" t="s">
        <v>19</v>
      </c>
      <c r="G536" s="1" t="s">
        <v>177</v>
      </c>
      <c r="H536" s="1" t="s">
        <v>48</v>
      </c>
      <c r="I536" s="1" t="s">
        <v>22</v>
      </c>
      <c r="J536" s="3">
        <v>4501</v>
      </c>
      <c r="K536" s="1" t="s">
        <v>762</v>
      </c>
      <c r="L536" s="1" t="s">
        <v>22</v>
      </c>
      <c r="M536" s="1" t="s">
        <v>22</v>
      </c>
      <c r="N536" s="1" t="s">
        <v>761</v>
      </c>
      <c r="O536" s="2">
        <v>39082</v>
      </c>
      <c r="P536" s="2">
        <v>39085</v>
      </c>
      <c r="Q536" s="1" t="s">
        <v>23</v>
      </c>
    </row>
    <row r="537" spans="1:17" x14ac:dyDescent="0.25">
      <c r="A537" s="1" t="s">
        <v>571</v>
      </c>
      <c r="B537" s="1" t="s">
        <v>476</v>
      </c>
      <c r="C537" s="1" t="s">
        <v>761</v>
      </c>
      <c r="D537" s="1" t="s">
        <v>509</v>
      </c>
      <c r="E537" s="1" t="s">
        <v>381</v>
      </c>
      <c r="F537" s="1" t="s">
        <v>19</v>
      </c>
      <c r="G537" s="1" t="s">
        <v>177</v>
      </c>
      <c r="H537" s="1" t="s">
        <v>21</v>
      </c>
      <c r="I537" s="1" t="s">
        <v>22</v>
      </c>
      <c r="J537" s="3">
        <v>-14701</v>
      </c>
      <c r="K537" s="1" t="s">
        <v>762</v>
      </c>
      <c r="L537" s="1" t="s">
        <v>22</v>
      </c>
      <c r="M537" s="1" t="s">
        <v>22</v>
      </c>
      <c r="N537" s="1" t="s">
        <v>761</v>
      </c>
      <c r="O537" s="2">
        <v>39082</v>
      </c>
      <c r="P537" s="2">
        <v>39085</v>
      </c>
      <c r="Q537" s="1" t="s">
        <v>23</v>
      </c>
    </row>
    <row r="538" spans="1:17" x14ac:dyDescent="0.25">
      <c r="A538" s="1" t="s">
        <v>571</v>
      </c>
      <c r="B538" s="1" t="s">
        <v>476</v>
      </c>
      <c r="C538" s="1" t="s">
        <v>761</v>
      </c>
      <c r="D538" s="1" t="s">
        <v>496</v>
      </c>
      <c r="E538" s="1" t="s">
        <v>381</v>
      </c>
      <c r="F538" s="1" t="s">
        <v>19</v>
      </c>
      <c r="G538" s="1" t="s">
        <v>79</v>
      </c>
      <c r="H538" s="1" t="s">
        <v>21</v>
      </c>
      <c r="I538" s="1" t="s">
        <v>22</v>
      </c>
      <c r="J538" s="3">
        <v>-21363</v>
      </c>
      <c r="K538" s="1" t="s">
        <v>762</v>
      </c>
      <c r="L538" s="1" t="s">
        <v>22</v>
      </c>
      <c r="M538" s="1" t="s">
        <v>22</v>
      </c>
      <c r="N538" s="1" t="s">
        <v>761</v>
      </c>
      <c r="O538" s="2">
        <v>39082</v>
      </c>
      <c r="P538" s="2">
        <v>39085</v>
      </c>
      <c r="Q538" s="1" t="s">
        <v>23</v>
      </c>
    </row>
    <row r="539" spans="1:17" x14ac:dyDescent="0.25">
      <c r="A539" s="1" t="s">
        <v>571</v>
      </c>
      <c r="B539" s="1" t="s">
        <v>476</v>
      </c>
      <c r="C539" s="1" t="s">
        <v>761</v>
      </c>
      <c r="D539" s="1" t="s">
        <v>500</v>
      </c>
      <c r="E539" s="1" t="s">
        <v>381</v>
      </c>
      <c r="F539" s="1" t="s">
        <v>19</v>
      </c>
      <c r="G539" s="1" t="s">
        <v>501</v>
      </c>
      <c r="H539" s="1" t="s">
        <v>48</v>
      </c>
      <c r="I539" s="1" t="s">
        <v>22</v>
      </c>
      <c r="J539" s="3">
        <v>8287</v>
      </c>
      <c r="K539" s="1" t="s">
        <v>762</v>
      </c>
      <c r="L539" s="1" t="s">
        <v>22</v>
      </c>
      <c r="M539" s="1" t="s">
        <v>22</v>
      </c>
      <c r="N539" s="1" t="s">
        <v>761</v>
      </c>
      <c r="O539" s="2">
        <v>39082</v>
      </c>
      <c r="P539" s="2">
        <v>39085</v>
      </c>
      <c r="Q539" s="1" t="s">
        <v>23</v>
      </c>
    </row>
    <row r="540" spans="1:17" x14ac:dyDescent="0.25">
      <c r="A540" s="1" t="s">
        <v>571</v>
      </c>
      <c r="B540" s="1" t="s">
        <v>476</v>
      </c>
      <c r="C540" s="1" t="s">
        <v>761</v>
      </c>
      <c r="D540" s="1" t="s">
        <v>505</v>
      </c>
      <c r="E540" s="1" t="s">
        <v>381</v>
      </c>
      <c r="F540" s="1" t="s">
        <v>19</v>
      </c>
      <c r="G540" s="1" t="s">
        <v>165</v>
      </c>
      <c r="H540" s="1" t="s">
        <v>166</v>
      </c>
      <c r="I540" s="1" t="s">
        <v>22</v>
      </c>
      <c r="J540" s="3">
        <v>17897</v>
      </c>
      <c r="K540" s="1" t="s">
        <v>762</v>
      </c>
      <c r="L540" s="1" t="s">
        <v>22</v>
      </c>
      <c r="M540" s="1" t="s">
        <v>22</v>
      </c>
      <c r="N540" s="1" t="s">
        <v>761</v>
      </c>
      <c r="O540" s="2">
        <v>39082</v>
      </c>
      <c r="P540" s="2">
        <v>39085</v>
      </c>
      <c r="Q540" s="1" t="s">
        <v>23</v>
      </c>
    </row>
    <row r="541" spans="1:17" x14ac:dyDescent="0.25">
      <c r="A541" s="1" t="s">
        <v>571</v>
      </c>
      <c r="B541" s="1" t="s">
        <v>476</v>
      </c>
      <c r="C541" s="1" t="s">
        <v>754</v>
      </c>
      <c r="D541" s="1" t="s">
        <v>494</v>
      </c>
      <c r="E541" s="1" t="s">
        <v>381</v>
      </c>
      <c r="F541" s="1" t="s">
        <v>19</v>
      </c>
      <c r="G541" s="1" t="s">
        <v>63</v>
      </c>
      <c r="H541" s="1" t="s">
        <v>48</v>
      </c>
      <c r="I541" s="1" t="s">
        <v>22</v>
      </c>
      <c r="J541" s="3">
        <v>-14280</v>
      </c>
      <c r="K541" s="1" t="s">
        <v>762</v>
      </c>
      <c r="L541" s="1" t="s">
        <v>22</v>
      </c>
      <c r="M541" s="1" t="s">
        <v>22</v>
      </c>
      <c r="N541" s="1" t="s">
        <v>754</v>
      </c>
      <c r="O541" s="2">
        <v>39082</v>
      </c>
      <c r="P541" s="2">
        <v>39085</v>
      </c>
      <c r="Q541" s="1" t="s">
        <v>23</v>
      </c>
    </row>
    <row r="542" spans="1:17" x14ac:dyDescent="0.25">
      <c r="A542" s="1" t="s">
        <v>571</v>
      </c>
      <c r="B542" s="1" t="s">
        <v>476</v>
      </c>
      <c r="C542" s="1" t="s">
        <v>754</v>
      </c>
      <c r="D542" s="1" t="s">
        <v>483</v>
      </c>
      <c r="E542" s="1" t="s">
        <v>381</v>
      </c>
      <c r="F542" s="1" t="s">
        <v>19</v>
      </c>
      <c r="G542" s="1" t="s">
        <v>357</v>
      </c>
      <c r="H542" s="1" t="s">
        <v>48</v>
      </c>
      <c r="I542" s="1" t="s">
        <v>22</v>
      </c>
      <c r="J542" s="3">
        <v>-58600</v>
      </c>
      <c r="K542" s="1" t="s">
        <v>762</v>
      </c>
      <c r="L542" s="1" t="s">
        <v>22</v>
      </c>
      <c r="M542" s="1" t="s">
        <v>22</v>
      </c>
      <c r="N542" s="1" t="s">
        <v>754</v>
      </c>
      <c r="O542" s="2">
        <v>39082</v>
      </c>
      <c r="P542" s="2">
        <v>39085</v>
      </c>
      <c r="Q542" s="1" t="s">
        <v>23</v>
      </c>
    </row>
    <row r="543" spans="1:17" x14ac:dyDescent="0.25">
      <c r="A543" s="1" t="s">
        <v>571</v>
      </c>
      <c r="B543" s="1" t="s">
        <v>476</v>
      </c>
      <c r="C543" s="1" t="s">
        <v>754</v>
      </c>
      <c r="D543" s="1" t="s">
        <v>503</v>
      </c>
      <c r="E543" s="1" t="s">
        <v>381</v>
      </c>
      <c r="F543" s="1" t="s">
        <v>19</v>
      </c>
      <c r="G543" s="1" t="s">
        <v>43</v>
      </c>
      <c r="H543" s="1" t="s">
        <v>34</v>
      </c>
      <c r="I543" s="1" t="s">
        <v>22</v>
      </c>
      <c r="J543" s="3">
        <v>175865</v>
      </c>
      <c r="K543" s="1" t="s">
        <v>762</v>
      </c>
      <c r="L543" s="1" t="s">
        <v>22</v>
      </c>
      <c r="M543" s="1" t="s">
        <v>22</v>
      </c>
      <c r="N543" s="1" t="s">
        <v>754</v>
      </c>
      <c r="O543" s="2">
        <v>39082</v>
      </c>
      <c r="P543" s="2">
        <v>39085</v>
      </c>
      <c r="Q543" s="1" t="s">
        <v>23</v>
      </c>
    </row>
    <row r="544" spans="1:17" x14ac:dyDescent="0.25">
      <c r="A544" s="1" t="s">
        <v>571</v>
      </c>
      <c r="B544" s="1" t="s">
        <v>476</v>
      </c>
      <c r="C544" s="1" t="s">
        <v>754</v>
      </c>
      <c r="D544" s="1" t="s">
        <v>505</v>
      </c>
      <c r="E544" s="1" t="s">
        <v>381</v>
      </c>
      <c r="F544" s="1" t="s">
        <v>19</v>
      </c>
      <c r="G544" s="1" t="s">
        <v>165</v>
      </c>
      <c r="H544" s="1" t="s">
        <v>166</v>
      </c>
      <c r="I544" s="1" t="s">
        <v>22</v>
      </c>
      <c r="J544" s="3">
        <v>-17897</v>
      </c>
      <c r="K544" s="1" t="s">
        <v>762</v>
      </c>
      <c r="L544" s="1" t="s">
        <v>22</v>
      </c>
      <c r="M544" s="1" t="s">
        <v>22</v>
      </c>
      <c r="N544" s="1" t="s">
        <v>754</v>
      </c>
      <c r="O544" s="2">
        <v>39082</v>
      </c>
      <c r="P544" s="2">
        <v>39085</v>
      </c>
      <c r="Q544" s="1" t="s">
        <v>23</v>
      </c>
    </row>
    <row r="545" spans="1:17" x14ac:dyDescent="0.25">
      <c r="A545" s="1" t="s">
        <v>571</v>
      </c>
      <c r="B545" s="1" t="s">
        <v>476</v>
      </c>
      <c r="C545" s="1" t="s">
        <v>754</v>
      </c>
      <c r="D545" s="1" t="s">
        <v>496</v>
      </c>
      <c r="E545" s="1" t="s">
        <v>381</v>
      </c>
      <c r="F545" s="1" t="s">
        <v>19</v>
      </c>
      <c r="G545" s="1" t="s">
        <v>79</v>
      </c>
      <c r="H545" s="1" t="s">
        <v>21</v>
      </c>
      <c r="I545" s="1" t="s">
        <v>22</v>
      </c>
      <c r="J545" s="3">
        <v>21363</v>
      </c>
      <c r="K545" s="1" t="s">
        <v>762</v>
      </c>
      <c r="L545" s="1" t="s">
        <v>22</v>
      </c>
      <c r="M545" s="1" t="s">
        <v>22</v>
      </c>
      <c r="N545" s="1" t="s">
        <v>754</v>
      </c>
      <c r="O545" s="2">
        <v>39082</v>
      </c>
      <c r="P545" s="2">
        <v>39085</v>
      </c>
      <c r="Q545" s="1" t="s">
        <v>23</v>
      </c>
    </row>
    <row r="546" spans="1:17" x14ac:dyDescent="0.25">
      <c r="A546" s="1" t="s">
        <v>571</v>
      </c>
      <c r="B546" s="1" t="s">
        <v>476</v>
      </c>
      <c r="C546" s="1" t="s">
        <v>763</v>
      </c>
      <c r="D546" s="1" t="s">
        <v>503</v>
      </c>
      <c r="E546" s="1" t="s">
        <v>381</v>
      </c>
      <c r="F546" s="1" t="s">
        <v>19</v>
      </c>
      <c r="G546" s="1" t="s">
        <v>43</v>
      </c>
      <c r="H546" s="1" t="s">
        <v>34</v>
      </c>
      <c r="I546" s="1" t="s">
        <v>22</v>
      </c>
      <c r="J546" s="3">
        <v>-195511.82</v>
      </c>
      <c r="K546" s="1" t="s">
        <v>764</v>
      </c>
      <c r="L546" s="1" t="s">
        <v>22</v>
      </c>
      <c r="M546" s="1" t="s">
        <v>22</v>
      </c>
      <c r="N546" s="1" t="s">
        <v>763</v>
      </c>
      <c r="O546" s="2">
        <v>39082</v>
      </c>
      <c r="P546" s="2">
        <v>39113</v>
      </c>
      <c r="Q546" s="1" t="s">
        <v>23</v>
      </c>
    </row>
    <row r="547" spans="1:17" x14ac:dyDescent="0.25">
      <c r="A547" s="1" t="s">
        <v>571</v>
      </c>
      <c r="B547" s="1" t="s">
        <v>476</v>
      </c>
      <c r="C547" s="1" t="s">
        <v>754</v>
      </c>
      <c r="D547" s="1" t="s">
        <v>500</v>
      </c>
      <c r="E547" s="1" t="s">
        <v>381</v>
      </c>
      <c r="F547" s="1" t="s">
        <v>19</v>
      </c>
      <c r="G547" s="1" t="s">
        <v>501</v>
      </c>
      <c r="H547" s="1" t="s">
        <v>48</v>
      </c>
      <c r="I547" s="1" t="s">
        <v>22</v>
      </c>
      <c r="J547" s="3">
        <v>-8287</v>
      </c>
      <c r="K547" s="1" t="s">
        <v>762</v>
      </c>
      <c r="L547" s="1" t="s">
        <v>22</v>
      </c>
      <c r="M547" s="1" t="s">
        <v>22</v>
      </c>
      <c r="N547" s="1" t="s">
        <v>754</v>
      </c>
      <c r="O547" s="2">
        <v>39082</v>
      </c>
      <c r="P547" s="2">
        <v>39085</v>
      </c>
      <c r="Q547" s="1" t="s">
        <v>23</v>
      </c>
    </row>
    <row r="548" spans="1:17" x14ac:dyDescent="0.25">
      <c r="A548" s="1" t="s">
        <v>571</v>
      </c>
      <c r="B548" s="1" t="s">
        <v>476</v>
      </c>
      <c r="C548" s="1" t="s">
        <v>754</v>
      </c>
      <c r="D548" s="1" t="s">
        <v>705</v>
      </c>
      <c r="E548" s="1" t="s">
        <v>381</v>
      </c>
      <c r="F548" s="1" t="s">
        <v>19</v>
      </c>
      <c r="G548" s="1" t="s">
        <v>177</v>
      </c>
      <c r="H548" s="1" t="s">
        <v>48</v>
      </c>
      <c r="I548" s="1" t="s">
        <v>22</v>
      </c>
      <c r="J548" s="3">
        <v>-4501</v>
      </c>
      <c r="K548" s="1" t="s">
        <v>762</v>
      </c>
      <c r="L548" s="1" t="s">
        <v>22</v>
      </c>
      <c r="M548" s="1" t="s">
        <v>22</v>
      </c>
      <c r="N548" s="1" t="s">
        <v>754</v>
      </c>
      <c r="O548" s="2">
        <v>39082</v>
      </c>
      <c r="P548" s="2">
        <v>39085</v>
      </c>
      <c r="Q548" s="1" t="s">
        <v>23</v>
      </c>
    </row>
    <row r="549" spans="1:17" x14ac:dyDescent="0.25">
      <c r="A549" s="1" t="s">
        <v>571</v>
      </c>
      <c r="B549" s="1" t="s">
        <v>476</v>
      </c>
      <c r="C549" s="1" t="s">
        <v>754</v>
      </c>
      <c r="D549" s="1" t="s">
        <v>509</v>
      </c>
      <c r="E549" s="1" t="s">
        <v>381</v>
      </c>
      <c r="F549" s="1" t="s">
        <v>19</v>
      </c>
      <c r="G549" s="1" t="s">
        <v>177</v>
      </c>
      <c r="H549" s="1" t="s">
        <v>21</v>
      </c>
      <c r="I549" s="1" t="s">
        <v>22</v>
      </c>
      <c r="J549" s="3">
        <v>14701</v>
      </c>
      <c r="K549" s="1" t="s">
        <v>762</v>
      </c>
      <c r="L549" s="1" t="s">
        <v>22</v>
      </c>
      <c r="M549" s="1" t="s">
        <v>22</v>
      </c>
      <c r="N549" s="1" t="s">
        <v>754</v>
      </c>
      <c r="O549" s="2">
        <v>39082</v>
      </c>
      <c r="P549" s="2">
        <v>39085</v>
      </c>
      <c r="Q549" s="1" t="s">
        <v>23</v>
      </c>
    </row>
    <row r="550" spans="1:17" x14ac:dyDescent="0.25">
      <c r="A550" s="1" t="s">
        <v>560</v>
      </c>
      <c r="B550" s="1" t="s">
        <v>476</v>
      </c>
      <c r="C550" s="1" t="s">
        <v>765</v>
      </c>
      <c r="D550" s="1" t="s">
        <v>505</v>
      </c>
      <c r="E550" s="1" t="s">
        <v>381</v>
      </c>
      <c r="F550" s="1" t="s">
        <v>19</v>
      </c>
      <c r="G550" s="1" t="s">
        <v>165</v>
      </c>
      <c r="H550" s="1" t="s">
        <v>166</v>
      </c>
      <c r="I550" s="1" t="s">
        <v>22</v>
      </c>
      <c r="J550" s="3">
        <v>1627</v>
      </c>
      <c r="K550" s="1" t="s">
        <v>456</v>
      </c>
      <c r="L550" s="1" t="s">
        <v>22</v>
      </c>
      <c r="M550" s="1" t="s">
        <v>22</v>
      </c>
      <c r="N550" s="1" t="s">
        <v>562</v>
      </c>
      <c r="O550" s="2">
        <v>39082</v>
      </c>
      <c r="P550" s="2">
        <v>39090</v>
      </c>
      <c r="Q550" s="1" t="s">
        <v>23</v>
      </c>
    </row>
    <row r="551" spans="1:17" x14ac:dyDescent="0.25">
      <c r="A551" s="1" t="s">
        <v>571</v>
      </c>
      <c r="B551" s="1" t="s">
        <v>476</v>
      </c>
      <c r="C551" s="1" t="s">
        <v>759</v>
      </c>
      <c r="D551" s="1" t="s">
        <v>503</v>
      </c>
      <c r="E551" s="1" t="s">
        <v>381</v>
      </c>
      <c r="F551" s="1" t="s">
        <v>19</v>
      </c>
      <c r="G551" s="1" t="s">
        <v>43</v>
      </c>
      <c r="H551" s="1" t="s">
        <v>34</v>
      </c>
      <c r="I551" s="1" t="s">
        <v>22</v>
      </c>
      <c r="J551" s="3">
        <v>-13021</v>
      </c>
      <c r="K551" s="1" t="s">
        <v>751</v>
      </c>
      <c r="L551" s="1" t="s">
        <v>22</v>
      </c>
      <c r="M551" s="1" t="s">
        <v>22</v>
      </c>
      <c r="N551" s="1" t="s">
        <v>759</v>
      </c>
      <c r="O551" s="2">
        <v>39082</v>
      </c>
      <c r="P551" s="2">
        <v>39108</v>
      </c>
      <c r="Q551" s="1" t="s">
        <v>23</v>
      </c>
    </row>
    <row r="552" spans="1:17" x14ac:dyDescent="0.25">
      <c r="A552" s="1" t="s">
        <v>571</v>
      </c>
      <c r="B552" s="1" t="s">
        <v>476</v>
      </c>
      <c r="C552" s="1" t="s">
        <v>766</v>
      </c>
      <c r="D552" s="1" t="s">
        <v>503</v>
      </c>
      <c r="E552" s="1" t="s">
        <v>381</v>
      </c>
      <c r="F552" s="1" t="s">
        <v>19</v>
      </c>
      <c r="G552" s="1" t="s">
        <v>43</v>
      </c>
      <c r="H552" s="1" t="s">
        <v>34</v>
      </c>
      <c r="I552" s="1" t="s">
        <v>22</v>
      </c>
      <c r="J552" s="3">
        <v>-110924.11000000002</v>
      </c>
      <c r="K552" s="1" t="s">
        <v>767</v>
      </c>
      <c r="L552" s="1" t="s">
        <v>22</v>
      </c>
      <c r="M552" s="1" t="s">
        <v>22</v>
      </c>
      <c r="N552" s="1" t="s">
        <v>766</v>
      </c>
      <c r="O552" s="2">
        <v>39082</v>
      </c>
      <c r="P552" s="2">
        <v>39122</v>
      </c>
      <c r="Q552" s="1" t="s">
        <v>23</v>
      </c>
    </row>
    <row r="553" spans="1:17" x14ac:dyDescent="0.25">
      <c r="A553" s="1" t="s">
        <v>565</v>
      </c>
      <c r="B553" s="1" t="s">
        <v>476</v>
      </c>
      <c r="C553" s="1" t="s">
        <v>768</v>
      </c>
      <c r="D553" s="1" t="s">
        <v>503</v>
      </c>
      <c r="E553" s="1" t="s">
        <v>381</v>
      </c>
      <c r="F553" s="1" t="s">
        <v>19</v>
      </c>
      <c r="G553" s="1" t="s">
        <v>43</v>
      </c>
      <c r="H553" s="1" t="s">
        <v>34</v>
      </c>
      <c r="I553" s="1" t="s">
        <v>22</v>
      </c>
      <c r="J553" s="3">
        <v>-166862.35999999999</v>
      </c>
      <c r="K553" s="1" t="s">
        <v>769</v>
      </c>
      <c r="L553" s="1" t="s">
        <v>22</v>
      </c>
      <c r="M553" s="1" t="s">
        <v>22</v>
      </c>
      <c r="N553" s="1" t="s">
        <v>768</v>
      </c>
      <c r="O553" s="2">
        <v>39082</v>
      </c>
      <c r="P553" s="2">
        <v>39069</v>
      </c>
      <c r="Q553" s="1" t="s">
        <v>23</v>
      </c>
    </row>
    <row r="554" spans="1:17" x14ac:dyDescent="0.25">
      <c r="A554" s="1" t="s">
        <v>571</v>
      </c>
      <c r="B554" s="1" t="s">
        <v>476</v>
      </c>
      <c r="C554" s="1" t="s">
        <v>763</v>
      </c>
      <c r="D554" s="1" t="s">
        <v>503</v>
      </c>
      <c r="E554" s="1" t="s">
        <v>381</v>
      </c>
      <c r="F554" s="1" t="s">
        <v>19</v>
      </c>
      <c r="G554" s="1" t="s">
        <v>43</v>
      </c>
      <c r="H554" s="1" t="s">
        <v>34</v>
      </c>
      <c r="I554" s="1" t="s">
        <v>704</v>
      </c>
      <c r="J554" s="3">
        <v>-6276</v>
      </c>
      <c r="K554" s="1" t="s">
        <v>704</v>
      </c>
      <c r="L554" s="1" t="s">
        <v>22</v>
      </c>
      <c r="M554" s="1" t="s">
        <v>22</v>
      </c>
      <c r="N554" s="1" t="s">
        <v>763</v>
      </c>
      <c r="O554" s="2">
        <v>39082</v>
      </c>
      <c r="P554" s="2">
        <v>39113</v>
      </c>
      <c r="Q554" s="1" t="s">
        <v>23</v>
      </c>
    </row>
    <row r="555" spans="1:17" x14ac:dyDescent="0.25">
      <c r="A555" s="1" t="s">
        <v>560</v>
      </c>
      <c r="B555" s="1" t="s">
        <v>476</v>
      </c>
      <c r="C555" s="1" t="s">
        <v>770</v>
      </c>
      <c r="D555" s="1" t="s">
        <v>505</v>
      </c>
      <c r="E555" s="1" t="s">
        <v>381</v>
      </c>
      <c r="F555" s="1" t="s">
        <v>19</v>
      </c>
      <c r="G555" s="1" t="s">
        <v>165</v>
      </c>
      <c r="H555" s="1" t="s">
        <v>166</v>
      </c>
      <c r="I555" s="1" t="s">
        <v>22</v>
      </c>
      <c r="J555" s="3">
        <v>1627</v>
      </c>
      <c r="K555" s="1" t="s">
        <v>456</v>
      </c>
      <c r="L555" s="1" t="s">
        <v>22</v>
      </c>
      <c r="M555" s="1" t="s">
        <v>22</v>
      </c>
      <c r="N555" s="1" t="s">
        <v>562</v>
      </c>
      <c r="O555" s="2">
        <v>39113</v>
      </c>
      <c r="P555" s="2">
        <v>39121</v>
      </c>
      <c r="Q555" s="1" t="s">
        <v>23</v>
      </c>
    </row>
    <row r="556" spans="1:17" x14ac:dyDescent="0.25">
      <c r="A556" s="1" t="s">
        <v>560</v>
      </c>
      <c r="B556" s="1" t="s">
        <v>476</v>
      </c>
      <c r="C556" s="1" t="s">
        <v>771</v>
      </c>
      <c r="D556" s="1" t="s">
        <v>505</v>
      </c>
      <c r="E556" s="1" t="s">
        <v>381</v>
      </c>
      <c r="F556" s="1" t="s">
        <v>19</v>
      </c>
      <c r="G556" s="1" t="s">
        <v>165</v>
      </c>
      <c r="H556" s="1" t="s">
        <v>166</v>
      </c>
      <c r="I556" s="1" t="s">
        <v>22</v>
      </c>
      <c r="J556" s="3">
        <v>1627</v>
      </c>
      <c r="K556" s="1" t="s">
        <v>456</v>
      </c>
      <c r="L556" s="1" t="s">
        <v>22</v>
      </c>
      <c r="M556" s="1" t="s">
        <v>22</v>
      </c>
      <c r="N556" s="1" t="s">
        <v>562</v>
      </c>
      <c r="O556" s="2">
        <v>39141</v>
      </c>
      <c r="P556" s="2">
        <v>39142</v>
      </c>
      <c r="Q556" s="1" t="s">
        <v>23</v>
      </c>
    </row>
    <row r="557" spans="1:17" x14ac:dyDescent="0.25">
      <c r="A557" s="1" t="s">
        <v>571</v>
      </c>
      <c r="B557" s="1" t="s">
        <v>476</v>
      </c>
      <c r="C557" s="1" t="s">
        <v>772</v>
      </c>
      <c r="D557" s="1" t="s">
        <v>503</v>
      </c>
      <c r="E557" s="1" t="s">
        <v>381</v>
      </c>
      <c r="F557" s="1" t="s">
        <v>19</v>
      </c>
      <c r="G557" s="1" t="s">
        <v>43</v>
      </c>
      <c r="H557" s="1" t="s">
        <v>34</v>
      </c>
      <c r="I557" s="1" t="s">
        <v>22</v>
      </c>
      <c r="J557" s="3">
        <v>-41558</v>
      </c>
      <c r="K557" s="1" t="s">
        <v>773</v>
      </c>
      <c r="L557" s="1" t="s">
        <v>22</v>
      </c>
      <c r="M557" s="1" t="s">
        <v>22</v>
      </c>
      <c r="N557" s="1" t="s">
        <v>772</v>
      </c>
      <c r="O557" s="2">
        <v>39172</v>
      </c>
      <c r="P557" s="2">
        <v>39181</v>
      </c>
      <c r="Q557" s="1" t="s">
        <v>23</v>
      </c>
    </row>
    <row r="558" spans="1:17" x14ac:dyDescent="0.25">
      <c r="A558" s="1" t="s">
        <v>560</v>
      </c>
      <c r="B558" s="1" t="s">
        <v>476</v>
      </c>
      <c r="C558" s="1" t="s">
        <v>774</v>
      </c>
      <c r="D558" s="1" t="s">
        <v>505</v>
      </c>
      <c r="E558" s="1" t="s">
        <v>381</v>
      </c>
      <c r="F558" s="1" t="s">
        <v>19</v>
      </c>
      <c r="G558" s="1" t="s">
        <v>165</v>
      </c>
      <c r="H558" s="1" t="s">
        <v>166</v>
      </c>
      <c r="I558" s="1" t="s">
        <v>22</v>
      </c>
      <c r="J558" s="3">
        <v>1627</v>
      </c>
      <c r="K558" s="1" t="s">
        <v>456</v>
      </c>
      <c r="L558" s="1" t="s">
        <v>22</v>
      </c>
      <c r="M558" s="1" t="s">
        <v>22</v>
      </c>
      <c r="N558" s="1" t="s">
        <v>562</v>
      </c>
      <c r="O558" s="2">
        <v>39172</v>
      </c>
      <c r="P558" s="2">
        <v>39174</v>
      </c>
      <c r="Q558" s="1" t="s">
        <v>23</v>
      </c>
    </row>
    <row r="559" spans="1:17" x14ac:dyDescent="0.25">
      <c r="A559" s="1" t="s">
        <v>560</v>
      </c>
      <c r="B559" s="1" t="s">
        <v>476</v>
      </c>
      <c r="C559" s="1" t="s">
        <v>775</v>
      </c>
      <c r="D559" s="1" t="s">
        <v>505</v>
      </c>
      <c r="E559" s="1" t="s">
        <v>381</v>
      </c>
      <c r="F559" s="1" t="s">
        <v>19</v>
      </c>
      <c r="G559" s="1" t="s">
        <v>165</v>
      </c>
      <c r="H559" s="1" t="s">
        <v>166</v>
      </c>
      <c r="I559" s="1" t="s">
        <v>22</v>
      </c>
      <c r="J559" s="3">
        <v>1627</v>
      </c>
      <c r="K559" s="1" t="s">
        <v>456</v>
      </c>
      <c r="L559" s="1" t="s">
        <v>22</v>
      </c>
      <c r="M559" s="1" t="s">
        <v>22</v>
      </c>
      <c r="N559" s="1" t="s">
        <v>562</v>
      </c>
      <c r="O559" s="2">
        <v>39202</v>
      </c>
      <c r="P559" s="2">
        <v>39203</v>
      </c>
      <c r="Q559" s="1" t="s">
        <v>23</v>
      </c>
    </row>
    <row r="560" spans="1:17" x14ac:dyDescent="0.25">
      <c r="A560" s="1" t="s">
        <v>560</v>
      </c>
      <c r="B560" s="1" t="s">
        <v>476</v>
      </c>
      <c r="C560" s="1" t="s">
        <v>776</v>
      </c>
      <c r="D560" s="1" t="s">
        <v>505</v>
      </c>
      <c r="E560" s="1" t="s">
        <v>381</v>
      </c>
      <c r="F560" s="1" t="s">
        <v>19</v>
      </c>
      <c r="G560" s="1" t="s">
        <v>165</v>
      </c>
      <c r="H560" s="1" t="s">
        <v>166</v>
      </c>
      <c r="I560" s="1" t="s">
        <v>22</v>
      </c>
      <c r="J560" s="3">
        <v>1627</v>
      </c>
      <c r="K560" s="1" t="s">
        <v>456</v>
      </c>
      <c r="L560" s="1" t="s">
        <v>22</v>
      </c>
      <c r="M560" s="1" t="s">
        <v>22</v>
      </c>
      <c r="N560" s="1" t="s">
        <v>562</v>
      </c>
      <c r="O560" s="2">
        <v>39233</v>
      </c>
      <c r="P560" s="2">
        <v>39234</v>
      </c>
      <c r="Q560" s="1" t="s">
        <v>23</v>
      </c>
    </row>
    <row r="561" spans="1:17" x14ac:dyDescent="0.25">
      <c r="A561" s="1" t="s">
        <v>571</v>
      </c>
      <c r="B561" s="1" t="s">
        <v>476</v>
      </c>
      <c r="C561" s="1" t="s">
        <v>777</v>
      </c>
      <c r="D561" s="1" t="s">
        <v>503</v>
      </c>
      <c r="E561" s="1" t="s">
        <v>381</v>
      </c>
      <c r="F561" s="1" t="s">
        <v>19</v>
      </c>
      <c r="G561" s="1" t="s">
        <v>43</v>
      </c>
      <c r="H561" s="1" t="s">
        <v>34</v>
      </c>
      <c r="I561" s="1" t="s">
        <v>22</v>
      </c>
      <c r="J561" s="3">
        <v>-89687</v>
      </c>
      <c r="K561" s="1" t="s">
        <v>773</v>
      </c>
      <c r="L561" s="1" t="s">
        <v>22</v>
      </c>
      <c r="M561" s="1" t="s">
        <v>22</v>
      </c>
      <c r="N561" s="1" t="s">
        <v>777</v>
      </c>
      <c r="O561" s="2">
        <v>39263</v>
      </c>
      <c r="P561" s="2">
        <v>39272</v>
      </c>
      <c r="Q561" s="1" t="s">
        <v>23</v>
      </c>
    </row>
    <row r="562" spans="1:17" x14ac:dyDescent="0.25">
      <c r="A562" s="1" t="s">
        <v>560</v>
      </c>
      <c r="B562" s="1" t="s">
        <v>476</v>
      </c>
      <c r="C562" s="1" t="s">
        <v>778</v>
      </c>
      <c r="D562" s="1" t="s">
        <v>505</v>
      </c>
      <c r="E562" s="1" t="s">
        <v>381</v>
      </c>
      <c r="F562" s="1" t="s">
        <v>19</v>
      </c>
      <c r="G562" s="1" t="s">
        <v>165</v>
      </c>
      <c r="H562" s="1" t="s">
        <v>166</v>
      </c>
      <c r="I562" s="1" t="s">
        <v>22</v>
      </c>
      <c r="J562" s="3">
        <v>1627</v>
      </c>
      <c r="K562" s="1" t="s">
        <v>456</v>
      </c>
      <c r="L562" s="1" t="s">
        <v>22</v>
      </c>
      <c r="M562" s="1" t="s">
        <v>22</v>
      </c>
      <c r="N562" s="1" t="s">
        <v>562</v>
      </c>
      <c r="O562" s="2">
        <v>39263</v>
      </c>
      <c r="P562" s="2">
        <v>39265</v>
      </c>
      <c r="Q562" s="1" t="s">
        <v>23</v>
      </c>
    </row>
    <row r="563" spans="1:17" x14ac:dyDescent="0.25">
      <c r="A563" s="1" t="s">
        <v>571</v>
      </c>
      <c r="B563" s="1" t="s">
        <v>476</v>
      </c>
      <c r="C563" s="1" t="s">
        <v>779</v>
      </c>
      <c r="D563" s="1" t="s">
        <v>503</v>
      </c>
      <c r="E563" s="1" t="s">
        <v>381</v>
      </c>
      <c r="F563" s="1" t="s">
        <v>19</v>
      </c>
      <c r="G563" s="1" t="s">
        <v>43</v>
      </c>
      <c r="H563" s="1" t="s">
        <v>34</v>
      </c>
      <c r="I563" s="1" t="s">
        <v>22</v>
      </c>
      <c r="J563" s="3">
        <v>41558</v>
      </c>
      <c r="K563" s="1" t="s">
        <v>780</v>
      </c>
      <c r="L563" s="1" t="s">
        <v>22</v>
      </c>
      <c r="M563" s="1" t="s">
        <v>22</v>
      </c>
      <c r="N563" s="1" t="s">
        <v>779</v>
      </c>
      <c r="O563" s="2">
        <v>39263</v>
      </c>
      <c r="P563" s="2">
        <v>39272</v>
      </c>
      <c r="Q563" s="1" t="s">
        <v>23</v>
      </c>
    </row>
    <row r="564" spans="1:17" x14ac:dyDescent="0.25">
      <c r="A564" s="1" t="s">
        <v>560</v>
      </c>
      <c r="B564" s="1" t="s">
        <v>476</v>
      </c>
      <c r="C564" s="1" t="s">
        <v>781</v>
      </c>
      <c r="D564" s="1" t="s">
        <v>505</v>
      </c>
      <c r="E564" s="1" t="s">
        <v>381</v>
      </c>
      <c r="F564" s="1" t="s">
        <v>19</v>
      </c>
      <c r="G564" s="1" t="s">
        <v>165</v>
      </c>
      <c r="H564" s="1" t="s">
        <v>166</v>
      </c>
      <c r="I564" s="1" t="s">
        <v>22</v>
      </c>
      <c r="J564" s="3">
        <v>1627</v>
      </c>
      <c r="K564" s="1" t="s">
        <v>456</v>
      </c>
      <c r="L564" s="1" t="s">
        <v>22</v>
      </c>
      <c r="M564" s="1" t="s">
        <v>22</v>
      </c>
      <c r="N564" s="1" t="s">
        <v>562</v>
      </c>
      <c r="O564" s="2">
        <v>39294</v>
      </c>
      <c r="P564" s="2">
        <v>39295</v>
      </c>
      <c r="Q564" s="1" t="s">
        <v>23</v>
      </c>
    </row>
    <row r="565" spans="1:17" x14ac:dyDescent="0.25">
      <c r="A565" s="1" t="s">
        <v>560</v>
      </c>
      <c r="B565" s="1" t="s">
        <v>476</v>
      </c>
      <c r="C565" s="1" t="s">
        <v>782</v>
      </c>
      <c r="D565" s="1" t="s">
        <v>505</v>
      </c>
      <c r="E565" s="1" t="s">
        <v>381</v>
      </c>
      <c r="F565" s="1" t="s">
        <v>19</v>
      </c>
      <c r="G565" s="1" t="s">
        <v>165</v>
      </c>
      <c r="H565" s="1" t="s">
        <v>166</v>
      </c>
      <c r="I565" s="1" t="s">
        <v>22</v>
      </c>
      <c r="J565" s="3">
        <v>1627</v>
      </c>
      <c r="K565" s="1" t="s">
        <v>456</v>
      </c>
      <c r="L565" s="1" t="s">
        <v>22</v>
      </c>
      <c r="M565" s="1" t="s">
        <v>22</v>
      </c>
      <c r="N565" s="1" t="s">
        <v>562</v>
      </c>
      <c r="O565" s="2">
        <v>39325</v>
      </c>
      <c r="P565" s="2">
        <v>39329</v>
      </c>
      <c r="Q565" s="1" t="s">
        <v>23</v>
      </c>
    </row>
    <row r="566" spans="1:17" x14ac:dyDescent="0.25">
      <c r="A566" s="1" t="s">
        <v>560</v>
      </c>
      <c r="B566" s="1" t="s">
        <v>476</v>
      </c>
      <c r="C566" s="1" t="s">
        <v>783</v>
      </c>
      <c r="D566" s="1" t="s">
        <v>505</v>
      </c>
      <c r="E566" s="1" t="s">
        <v>381</v>
      </c>
      <c r="F566" s="1" t="s">
        <v>19</v>
      </c>
      <c r="G566" s="1" t="s">
        <v>165</v>
      </c>
      <c r="H566" s="1" t="s">
        <v>166</v>
      </c>
      <c r="I566" s="1" t="s">
        <v>22</v>
      </c>
      <c r="J566" s="3">
        <v>1627</v>
      </c>
      <c r="K566" s="1" t="s">
        <v>456</v>
      </c>
      <c r="L566" s="1" t="s">
        <v>22</v>
      </c>
      <c r="M566" s="1" t="s">
        <v>22</v>
      </c>
      <c r="N566" s="1" t="s">
        <v>562</v>
      </c>
      <c r="O566" s="2">
        <v>39355</v>
      </c>
      <c r="P566" s="2">
        <v>39357</v>
      </c>
      <c r="Q566" s="1" t="s">
        <v>23</v>
      </c>
    </row>
    <row r="567" spans="1:17" x14ac:dyDescent="0.25">
      <c r="A567" s="1" t="s">
        <v>571</v>
      </c>
      <c r="B567" s="1" t="s">
        <v>476</v>
      </c>
      <c r="C567" s="1" t="s">
        <v>784</v>
      </c>
      <c r="D567" s="1" t="s">
        <v>503</v>
      </c>
      <c r="E567" s="1" t="s">
        <v>381</v>
      </c>
      <c r="F567" s="1" t="s">
        <v>19</v>
      </c>
      <c r="G567" s="1" t="s">
        <v>43</v>
      </c>
      <c r="H567" s="1" t="s">
        <v>34</v>
      </c>
      <c r="I567" s="1" t="s">
        <v>22</v>
      </c>
      <c r="J567" s="3">
        <v>-44843</v>
      </c>
      <c r="K567" s="1" t="s">
        <v>773</v>
      </c>
      <c r="L567" s="1" t="s">
        <v>22</v>
      </c>
      <c r="M567" s="1" t="s">
        <v>22</v>
      </c>
      <c r="N567" s="1" t="s">
        <v>784</v>
      </c>
      <c r="O567" s="2">
        <v>39355</v>
      </c>
      <c r="P567" s="2">
        <v>39360</v>
      </c>
      <c r="Q567" s="1" t="s">
        <v>23</v>
      </c>
    </row>
    <row r="568" spans="1:17" x14ac:dyDescent="0.25">
      <c r="A568" s="1" t="s">
        <v>560</v>
      </c>
      <c r="B568" s="1" t="s">
        <v>476</v>
      </c>
      <c r="C568" s="1" t="s">
        <v>785</v>
      </c>
      <c r="D568" s="1" t="s">
        <v>505</v>
      </c>
      <c r="E568" s="1" t="s">
        <v>381</v>
      </c>
      <c r="F568" s="1" t="s">
        <v>19</v>
      </c>
      <c r="G568" s="1" t="s">
        <v>165</v>
      </c>
      <c r="H568" s="1" t="s">
        <v>166</v>
      </c>
      <c r="I568" s="1" t="s">
        <v>22</v>
      </c>
      <c r="J568" s="3">
        <v>1627</v>
      </c>
      <c r="K568" s="1" t="s">
        <v>456</v>
      </c>
      <c r="L568" s="1" t="s">
        <v>22</v>
      </c>
      <c r="M568" s="1" t="s">
        <v>22</v>
      </c>
      <c r="N568" s="1" t="s">
        <v>562</v>
      </c>
      <c r="O568" s="2">
        <v>39386</v>
      </c>
      <c r="P568" s="2">
        <v>39387</v>
      </c>
      <c r="Q568" s="1" t="s">
        <v>23</v>
      </c>
    </row>
    <row r="569" spans="1:17" x14ac:dyDescent="0.25">
      <c r="A569" s="1" t="s">
        <v>560</v>
      </c>
      <c r="B569" s="1" t="s">
        <v>476</v>
      </c>
      <c r="C569" s="1" t="s">
        <v>786</v>
      </c>
      <c r="D569" s="1" t="s">
        <v>505</v>
      </c>
      <c r="E569" s="1" t="s">
        <v>381</v>
      </c>
      <c r="F569" s="1" t="s">
        <v>19</v>
      </c>
      <c r="G569" s="1" t="s">
        <v>165</v>
      </c>
      <c r="H569" s="1" t="s">
        <v>166</v>
      </c>
      <c r="I569" s="1" t="s">
        <v>22</v>
      </c>
      <c r="J569" s="3">
        <v>1627</v>
      </c>
      <c r="K569" s="1" t="s">
        <v>456</v>
      </c>
      <c r="L569" s="1" t="s">
        <v>22</v>
      </c>
      <c r="M569" s="1" t="s">
        <v>22</v>
      </c>
      <c r="N569" s="1" t="s">
        <v>562</v>
      </c>
      <c r="O569" s="2">
        <v>39416</v>
      </c>
      <c r="P569" s="2">
        <v>39420</v>
      </c>
      <c r="Q569" s="1" t="s">
        <v>23</v>
      </c>
    </row>
    <row r="570" spans="1:17" x14ac:dyDescent="0.25">
      <c r="A570" s="1" t="s">
        <v>571</v>
      </c>
      <c r="B570" s="1" t="s">
        <v>476</v>
      </c>
      <c r="C570" s="1" t="s">
        <v>787</v>
      </c>
      <c r="D570" s="1" t="s">
        <v>503</v>
      </c>
      <c r="E570" s="1" t="s">
        <v>381</v>
      </c>
      <c r="F570" s="1" t="s">
        <v>19</v>
      </c>
      <c r="G570" s="1" t="s">
        <v>43</v>
      </c>
      <c r="H570" s="1" t="s">
        <v>34</v>
      </c>
      <c r="I570" s="1" t="s">
        <v>704</v>
      </c>
      <c r="J570" s="3">
        <v>268.48</v>
      </c>
      <c r="K570" s="1" t="s">
        <v>788</v>
      </c>
      <c r="L570" s="1" t="s">
        <v>22</v>
      </c>
      <c r="M570" s="1" t="s">
        <v>22</v>
      </c>
      <c r="N570" s="1" t="s">
        <v>787</v>
      </c>
      <c r="O570" s="2">
        <v>39416</v>
      </c>
      <c r="P570" s="2">
        <v>39422</v>
      </c>
      <c r="Q570" s="1" t="s">
        <v>23</v>
      </c>
    </row>
    <row r="571" spans="1:17" x14ac:dyDescent="0.25">
      <c r="A571" s="1" t="s">
        <v>571</v>
      </c>
      <c r="B571" s="1" t="s">
        <v>476</v>
      </c>
      <c r="C571" s="1" t="s">
        <v>789</v>
      </c>
      <c r="D571" s="1" t="s">
        <v>507</v>
      </c>
      <c r="E571" s="1" t="s">
        <v>381</v>
      </c>
      <c r="F571" s="1" t="s">
        <v>19</v>
      </c>
      <c r="G571" s="1" t="s">
        <v>191</v>
      </c>
      <c r="H571" s="1" t="s">
        <v>21</v>
      </c>
      <c r="I571" s="1" t="s">
        <v>22</v>
      </c>
      <c r="J571" s="3">
        <v>-13</v>
      </c>
      <c r="K571" s="1" t="s">
        <v>202</v>
      </c>
      <c r="L571" s="1" t="s">
        <v>22</v>
      </c>
      <c r="M571" s="1" t="s">
        <v>22</v>
      </c>
      <c r="N571" s="1" t="s">
        <v>789</v>
      </c>
      <c r="O571" s="2">
        <v>39447</v>
      </c>
      <c r="P571" s="2">
        <v>39469</v>
      </c>
      <c r="Q571" s="1" t="s">
        <v>23</v>
      </c>
    </row>
    <row r="572" spans="1:17" x14ac:dyDescent="0.25">
      <c r="A572" s="1" t="s">
        <v>571</v>
      </c>
      <c r="B572" s="1" t="s">
        <v>476</v>
      </c>
      <c r="C572" s="1" t="s">
        <v>790</v>
      </c>
      <c r="D572" s="1" t="s">
        <v>503</v>
      </c>
      <c r="E572" s="1" t="s">
        <v>381</v>
      </c>
      <c r="F572" s="1" t="s">
        <v>19</v>
      </c>
      <c r="G572" s="1" t="s">
        <v>43</v>
      </c>
      <c r="H572" s="1" t="s">
        <v>34</v>
      </c>
      <c r="I572" s="1" t="s">
        <v>22</v>
      </c>
      <c r="J572" s="3">
        <v>-23048</v>
      </c>
      <c r="K572" s="1" t="s">
        <v>44</v>
      </c>
      <c r="L572" s="1" t="s">
        <v>22</v>
      </c>
      <c r="M572" s="1" t="s">
        <v>22</v>
      </c>
      <c r="N572" s="1" t="s">
        <v>790</v>
      </c>
      <c r="O572" s="2">
        <v>39447</v>
      </c>
      <c r="P572" s="2">
        <v>39465</v>
      </c>
      <c r="Q572" s="1" t="s">
        <v>23</v>
      </c>
    </row>
    <row r="573" spans="1:17" x14ac:dyDescent="0.25">
      <c r="A573" s="1" t="s">
        <v>571</v>
      </c>
      <c r="B573" s="1" t="s">
        <v>476</v>
      </c>
      <c r="C573" s="1" t="s">
        <v>789</v>
      </c>
      <c r="D573" s="1" t="s">
        <v>503</v>
      </c>
      <c r="E573" s="1" t="s">
        <v>381</v>
      </c>
      <c r="F573" s="1" t="s">
        <v>19</v>
      </c>
      <c r="G573" s="1" t="s">
        <v>43</v>
      </c>
      <c r="H573" s="1" t="s">
        <v>34</v>
      </c>
      <c r="I573" s="1" t="s">
        <v>22</v>
      </c>
      <c r="J573" s="3">
        <v>-184960</v>
      </c>
      <c r="K573" s="1" t="s">
        <v>167</v>
      </c>
      <c r="L573" s="1" t="s">
        <v>22</v>
      </c>
      <c r="M573" s="1" t="s">
        <v>22</v>
      </c>
      <c r="N573" s="1" t="s">
        <v>789</v>
      </c>
      <c r="O573" s="2">
        <v>39447</v>
      </c>
      <c r="P573" s="2">
        <v>39469</v>
      </c>
      <c r="Q573" s="1" t="s">
        <v>23</v>
      </c>
    </row>
    <row r="574" spans="1:17" x14ac:dyDescent="0.25">
      <c r="A574" s="1" t="s">
        <v>571</v>
      </c>
      <c r="B574" s="1" t="s">
        <v>476</v>
      </c>
      <c r="C574" s="1" t="s">
        <v>791</v>
      </c>
      <c r="D574" s="1" t="s">
        <v>503</v>
      </c>
      <c r="E574" s="1" t="s">
        <v>381</v>
      </c>
      <c r="F574" s="1" t="s">
        <v>19</v>
      </c>
      <c r="G574" s="1" t="s">
        <v>43</v>
      </c>
      <c r="H574" s="1" t="s">
        <v>34</v>
      </c>
      <c r="I574" s="1" t="s">
        <v>22</v>
      </c>
      <c r="J574" s="3">
        <v>-18225</v>
      </c>
      <c r="K574" s="1" t="s">
        <v>167</v>
      </c>
      <c r="L574" s="1" t="s">
        <v>22</v>
      </c>
      <c r="M574" s="1" t="s">
        <v>22</v>
      </c>
      <c r="N574" s="1" t="s">
        <v>791</v>
      </c>
      <c r="O574" s="2">
        <v>39447</v>
      </c>
      <c r="P574" s="2">
        <v>39482</v>
      </c>
      <c r="Q574" s="1" t="s">
        <v>23</v>
      </c>
    </row>
    <row r="575" spans="1:17" x14ac:dyDescent="0.25">
      <c r="A575" s="1" t="s">
        <v>571</v>
      </c>
      <c r="B575" s="1" t="s">
        <v>476</v>
      </c>
      <c r="C575" s="1" t="s">
        <v>789</v>
      </c>
      <c r="D575" s="1" t="s">
        <v>503</v>
      </c>
      <c r="E575" s="1" t="s">
        <v>381</v>
      </c>
      <c r="F575" s="1" t="s">
        <v>19</v>
      </c>
      <c r="G575" s="1" t="s">
        <v>43</v>
      </c>
      <c r="H575" s="1" t="s">
        <v>34</v>
      </c>
      <c r="I575" s="1" t="s">
        <v>22</v>
      </c>
      <c r="J575" s="3">
        <v>-1418</v>
      </c>
      <c r="K575" s="1" t="s">
        <v>45</v>
      </c>
      <c r="L575" s="1" t="s">
        <v>22</v>
      </c>
      <c r="M575" s="1" t="s">
        <v>22</v>
      </c>
      <c r="N575" s="1" t="s">
        <v>789</v>
      </c>
      <c r="O575" s="2">
        <v>39447</v>
      </c>
      <c r="P575" s="2">
        <v>39469</v>
      </c>
      <c r="Q575" s="1" t="s">
        <v>23</v>
      </c>
    </row>
    <row r="576" spans="1:17" x14ac:dyDescent="0.25">
      <c r="A576" s="1" t="s">
        <v>571</v>
      </c>
      <c r="B576" s="1" t="s">
        <v>476</v>
      </c>
      <c r="C576" s="1" t="s">
        <v>792</v>
      </c>
      <c r="D576" s="1" t="s">
        <v>483</v>
      </c>
      <c r="E576" s="1" t="s">
        <v>381</v>
      </c>
      <c r="F576" s="1" t="s">
        <v>19</v>
      </c>
      <c r="G576" s="1" t="s">
        <v>357</v>
      </c>
      <c r="H576" s="1" t="s">
        <v>48</v>
      </c>
      <c r="I576" s="1" t="s">
        <v>22</v>
      </c>
      <c r="J576" s="3">
        <v>-172348</v>
      </c>
      <c r="K576" s="1" t="s">
        <v>361</v>
      </c>
      <c r="L576" s="1" t="s">
        <v>22</v>
      </c>
      <c r="M576" s="1" t="s">
        <v>22</v>
      </c>
      <c r="N576" s="1" t="s">
        <v>792</v>
      </c>
      <c r="O576" s="2">
        <v>39447</v>
      </c>
      <c r="P576" s="2">
        <v>39469</v>
      </c>
      <c r="Q576" s="1" t="s">
        <v>23</v>
      </c>
    </row>
    <row r="577" spans="1:17" x14ac:dyDescent="0.25">
      <c r="A577" s="1" t="s">
        <v>571</v>
      </c>
      <c r="B577" s="1" t="s">
        <v>476</v>
      </c>
      <c r="C577" s="1" t="s">
        <v>791</v>
      </c>
      <c r="D577" s="1" t="s">
        <v>503</v>
      </c>
      <c r="E577" s="1" t="s">
        <v>381</v>
      </c>
      <c r="F577" s="1" t="s">
        <v>19</v>
      </c>
      <c r="G577" s="1" t="s">
        <v>43</v>
      </c>
      <c r="H577" s="1" t="s">
        <v>34</v>
      </c>
      <c r="I577" s="1" t="s">
        <v>22</v>
      </c>
      <c r="J577" s="3">
        <v>-26136</v>
      </c>
      <c r="K577" s="1" t="s">
        <v>45</v>
      </c>
      <c r="L577" s="1" t="s">
        <v>22</v>
      </c>
      <c r="M577" s="1" t="s">
        <v>22</v>
      </c>
      <c r="N577" s="1" t="s">
        <v>791</v>
      </c>
      <c r="O577" s="2">
        <v>39447</v>
      </c>
      <c r="P577" s="2">
        <v>39482</v>
      </c>
      <c r="Q577" s="1" t="s">
        <v>23</v>
      </c>
    </row>
    <row r="578" spans="1:17" x14ac:dyDescent="0.25">
      <c r="A578" s="1" t="s">
        <v>571</v>
      </c>
      <c r="B578" s="1" t="s">
        <v>476</v>
      </c>
      <c r="C578" s="1" t="s">
        <v>789</v>
      </c>
      <c r="D578" s="1" t="s">
        <v>494</v>
      </c>
      <c r="E578" s="1" t="s">
        <v>381</v>
      </c>
      <c r="F578" s="1" t="s">
        <v>19</v>
      </c>
      <c r="G578" s="1" t="s">
        <v>63</v>
      </c>
      <c r="H578" s="1" t="s">
        <v>48</v>
      </c>
      <c r="I578" s="1" t="s">
        <v>22</v>
      </c>
      <c r="J578" s="3">
        <v>11613</v>
      </c>
      <c r="K578" s="1" t="s">
        <v>64</v>
      </c>
      <c r="L578" s="1" t="s">
        <v>22</v>
      </c>
      <c r="M578" s="1" t="s">
        <v>22</v>
      </c>
      <c r="N578" s="1" t="s">
        <v>789</v>
      </c>
      <c r="O578" s="2">
        <v>39447</v>
      </c>
      <c r="P578" s="2">
        <v>39469</v>
      </c>
      <c r="Q578" s="1" t="s">
        <v>23</v>
      </c>
    </row>
    <row r="579" spans="1:17" x14ac:dyDescent="0.25">
      <c r="A579" s="1" t="s">
        <v>571</v>
      </c>
      <c r="B579" s="1" t="s">
        <v>476</v>
      </c>
      <c r="C579" s="1" t="s">
        <v>790</v>
      </c>
      <c r="D579" s="1" t="s">
        <v>491</v>
      </c>
      <c r="E579" s="1" t="s">
        <v>381</v>
      </c>
      <c r="F579" s="1" t="s">
        <v>19</v>
      </c>
      <c r="G579" s="1" t="s">
        <v>492</v>
      </c>
      <c r="H579" s="1" t="s">
        <v>21</v>
      </c>
      <c r="I579" s="1" t="s">
        <v>22</v>
      </c>
      <c r="J579" s="3">
        <v>-1859</v>
      </c>
      <c r="K579" s="1" t="s">
        <v>793</v>
      </c>
      <c r="L579" s="1" t="s">
        <v>22</v>
      </c>
      <c r="M579" s="1" t="s">
        <v>22</v>
      </c>
      <c r="N579" s="1" t="s">
        <v>790</v>
      </c>
      <c r="O579" s="2">
        <v>39447</v>
      </c>
      <c r="P579" s="2">
        <v>39465</v>
      </c>
      <c r="Q579" s="1" t="s">
        <v>23</v>
      </c>
    </row>
    <row r="580" spans="1:17" x14ac:dyDescent="0.25">
      <c r="A580" s="1" t="s">
        <v>571</v>
      </c>
      <c r="B580" s="1" t="s">
        <v>476</v>
      </c>
      <c r="C580" s="1" t="s">
        <v>789</v>
      </c>
      <c r="D580" s="1" t="s">
        <v>503</v>
      </c>
      <c r="E580" s="1" t="s">
        <v>381</v>
      </c>
      <c r="F580" s="1" t="s">
        <v>19</v>
      </c>
      <c r="G580" s="1" t="s">
        <v>43</v>
      </c>
      <c r="H580" s="1" t="s">
        <v>34</v>
      </c>
      <c r="I580" s="1" t="s">
        <v>22</v>
      </c>
      <c r="J580" s="3">
        <v>-23048</v>
      </c>
      <c r="K580" s="1" t="s">
        <v>44</v>
      </c>
      <c r="L580" s="1" t="s">
        <v>22</v>
      </c>
      <c r="M580" s="1" t="s">
        <v>22</v>
      </c>
      <c r="N580" s="1" t="s">
        <v>789</v>
      </c>
      <c r="O580" s="2">
        <v>39447</v>
      </c>
      <c r="P580" s="2">
        <v>39469</v>
      </c>
      <c r="Q580" s="1" t="s">
        <v>23</v>
      </c>
    </row>
    <row r="581" spans="1:17" x14ac:dyDescent="0.25">
      <c r="A581" s="1" t="s">
        <v>571</v>
      </c>
      <c r="B581" s="1" t="s">
        <v>476</v>
      </c>
      <c r="C581" s="1" t="s">
        <v>789</v>
      </c>
      <c r="D581" s="1" t="s">
        <v>794</v>
      </c>
      <c r="E581" s="1" t="s">
        <v>381</v>
      </c>
      <c r="F581" s="1" t="s">
        <v>19</v>
      </c>
      <c r="G581" s="1" t="s">
        <v>795</v>
      </c>
      <c r="H581" s="1" t="s">
        <v>48</v>
      </c>
      <c r="I581" s="1" t="s">
        <v>22</v>
      </c>
      <c r="J581" s="3">
        <v>55702</v>
      </c>
      <c r="K581" s="1" t="s">
        <v>796</v>
      </c>
      <c r="L581" s="1" t="s">
        <v>22</v>
      </c>
      <c r="M581" s="1" t="s">
        <v>22</v>
      </c>
      <c r="N581" s="1" t="s">
        <v>789</v>
      </c>
      <c r="O581" s="2">
        <v>39447</v>
      </c>
      <c r="P581" s="2">
        <v>39469</v>
      </c>
      <c r="Q581" s="1" t="s">
        <v>23</v>
      </c>
    </row>
    <row r="582" spans="1:17" x14ac:dyDescent="0.25">
      <c r="A582" s="1" t="s">
        <v>571</v>
      </c>
      <c r="B582" s="1" t="s">
        <v>476</v>
      </c>
      <c r="C582" s="1" t="s">
        <v>792</v>
      </c>
      <c r="D582" s="1" t="s">
        <v>496</v>
      </c>
      <c r="E582" s="1" t="s">
        <v>381</v>
      </c>
      <c r="F582" s="1" t="s">
        <v>19</v>
      </c>
      <c r="G582" s="1" t="s">
        <v>79</v>
      </c>
      <c r="H582" s="1" t="s">
        <v>21</v>
      </c>
      <c r="I582" s="1" t="s">
        <v>22</v>
      </c>
      <c r="J582" s="3">
        <v>95493</v>
      </c>
      <c r="K582" s="1" t="s">
        <v>797</v>
      </c>
      <c r="L582" s="1" t="s">
        <v>22</v>
      </c>
      <c r="M582" s="1" t="s">
        <v>22</v>
      </c>
      <c r="N582" s="1" t="s">
        <v>792</v>
      </c>
      <c r="O582" s="2">
        <v>39447</v>
      </c>
      <c r="P582" s="2">
        <v>39469</v>
      </c>
      <c r="Q582" s="1" t="s">
        <v>23</v>
      </c>
    </row>
    <row r="583" spans="1:17" x14ac:dyDescent="0.25">
      <c r="A583" s="1" t="s">
        <v>571</v>
      </c>
      <c r="B583" s="1" t="s">
        <v>476</v>
      </c>
      <c r="C583" s="1" t="s">
        <v>790</v>
      </c>
      <c r="D583" s="1" t="s">
        <v>496</v>
      </c>
      <c r="E583" s="1" t="s">
        <v>381</v>
      </c>
      <c r="F583" s="1" t="s">
        <v>19</v>
      </c>
      <c r="G583" s="1" t="s">
        <v>79</v>
      </c>
      <c r="H583" s="1" t="s">
        <v>21</v>
      </c>
      <c r="I583" s="1" t="s">
        <v>22</v>
      </c>
      <c r="J583" s="3">
        <v>-95493</v>
      </c>
      <c r="K583" s="1" t="s">
        <v>797</v>
      </c>
      <c r="L583" s="1" t="s">
        <v>22</v>
      </c>
      <c r="M583" s="1" t="s">
        <v>22</v>
      </c>
      <c r="N583" s="1" t="s">
        <v>790</v>
      </c>
      <c r="O583" s="2">
        <v>39447</v>
      </c>
      <c r="P583" s="2">
        <v>39465</v>
      </c>
      <c r="Q583" s="1" t="s">
        <v>23</v>
      </c>
    </row>
    <row r="584" spans="1:17" x14ac:dyDescent="0.25">
      <c r="A584" s="1" t="s">
        <v>571</v>
      </c>
      <c r="B584" s="1" t="s">
        <v>476</v>
      </c>
      <c r="C584" s="1" t="s">
        <v>792</v>
      </c>
      <c r="D584" s="1" t="s">
        <v>503</v>
      </c>
      <c r="E584" s="1" t="s">
        <v>381</v>
      </c>
      <c r="F584" s="1" t="s">
        <v>19</v>
      </c>
      <c r="G584" s="1" t="s">
        <v>43</v>
      </c>
      <c r="H584" s="1" t="s">
        <v>34</v>
      </c>
      <c r="I584" s="1" t="s">
        <v>22</v>
      </c>
      <c r="J584" s="3">
        <v>225813</v>
      </c>
      <c r="K584" s="1" t="s">
        <v>167</v>
      </c>
      <c r="L584" s="1" t="s">
        <v>22</v>
      </c>
      <c r="M584" s="1" t="s">
        <v>22</v>
      </c>
      <c r="N584" s="1" t="s">
        <v>792</v>
      </c>
      <c r="O584" s="2">
        <v>39447</v>
      </c>
      <c r="P584" s="2">
        <v>39469</v>
      </c>
      <c r="Q584" s="1" t="s">
        <v>23</v>
      </c>
    </row>
    <row r="585" spans="1:17" x14ac:dyDescent="0.25">
      <c r="A585" s="1" t="s">
        <v>571</v>
      </c>
      <c r="B585" s="1" t="s">
        <v>476</v>
      </c>
      <c r="C585" s="1" t="s">
        <v>790</v>
      </c>
      <c r="D585" s="1" t="s">
        <v>507</v>
      </c>
      <c r="E585" s="1" t="s">
        <v>381</v>
      </c>
      <c r="F585" s="1" t="s">
        <v>19</v>
      </c>
      <c r="G585" s="1" t="s">
        <v>191</v>
      </c>
      <c r="H585" s="1" t="s">
        <v>21</v>
      </c>
      <c r="I585" s="1" t="s">
        <v>22</v>
      </c>
      <c r="J585" s="3">
        <v>-30</v>
      </c>
      <c r="K585" s="1" t="s">
        <v>202</v>
      </c>
      <c r="L585" s="1" t="s">
        <v>22</v>
      </c>
      <c r="M585" s="1" t="s">
        <v>22</v>
      </c>
      <c r="N585" s="1" t="s">
        <v>790</v>
      </c>
      <c r="O585" s="2">
        <v>39447</v>
      </c>
      <c r="P585" s="2">
        <v>39465</v>
      </c>
      <c r="Q585" s="1" t="s">
        <v>23</v>
      </c>
    </row>
    <row r="586" spans="1:17" x14ac:dyDescent="0.25">
      <c r="A586" s="1" t="s">
        <v>571</v>
      </c>
      <c r="B586" s="1" t="s">
        <v>476</v>
      </c>
      <c r="C586" s="1" t="s">
        <v>789</v>
      </c>
      <c r="D586" s="1" t="s">
        <v>491</v>
      </c>
      <c r="E586" s="1" t="s">
        <v>381</v>
      </c>
      <c r="F586" s="1" t="s">
        <v>19</v>
      </c>
      <c r="G586" s="1" t="s">
        <v>492</v>
      </c>
      <c r="H586" s="1" t="s">
        <v>21</v>
      </c>
      <c r="I586" s="1" t="s">
        <v>22</v>
      </c>
      <c r="J586" s="3">
        <v>-1859</v>
      </c>
      <c r="K586" s="1" t="s">
        <v>793</v>
      </c>
      <c r="L586" s="1" t="s">
        <v>22</v>
      </c>
      <c r="M586" s="1" t="s">
        <v>22</v>
      </c>
      <c r="N586" s="1" t="s">
        <v>789</v>
      </c>
      <c r="O586" s="2">
        <v>39447</v>
      </c>
      <c r="P586" s="2">
        <v>39469</v>
      </c>
      <c r="Q586" s="1" t="s">
        <v>23</v>
      </c>
    </row>
    <row r="587" spans="1:17" x14ac:dyDescent="0.25">
      <c r="A587" s="1" t="s">
        <v>571</v>
      </c>
      <c r="B587" s="1" t="s">
        <v>476</v>
      </c>
      <c r="C587" s="1" t="s">
        <v>789</v>
      </c>
      <c r="D587" s="1" t="s">
        <v>500</v>
      </c>
      <c r="E587" s="1" t="s">
        <v>381</v>
      </c>
      <c r="F587" s="1" t="s">
        <v>19</v>
      </c>
      <c r="G587" s="1" t="s">
        <v>501</v>
      </c>
      <c r="H587" s="1" t="s">
        <v>48</v>
      </c>
      <c r="I587" s="1" t="s">
        <v>22</v>
      </c>
      <c r="J587" s="3">
        <v>-9824</v>
      </c>
      <c r="K587" s="1" t="s">
        <v>411</v>
      </c>
      <c r="L587" s="1" t="s">
        <v>22</v>
      </c>
      <c r="M587" s="1" t="s">
        <v>22</v>
      </c>
      <c r="N587" s="1" t="s">
        <v>789</v>
      </c>
      <c r="O587" s="2">
        <v>39447</v>
      </c>
      <c r="P587" s="2">
        <v>39469</v>
      </c>
      <c r="Q587" s="1" t="s">
        <v>23</v>
      </c>
    </row>
    <row r="588" spans="1:17" x14ac:dyDescent="0.25">
      <c r="A588" s="1" t="s">
        <v>571</v>
      </c>
      <c r="B588" s="1" t="s">
        <v>476</v>
      </c>
      <c r="C588" s="1" t="s">
        <v>790</v>
      </c>
      <c r="D588" s="1" t="s">
        <v>494</v>
      </c>
      <c r="E588" s="1" t="s">
        <v>381</v>
      </c>
      <c r="F588" s="1" t="s">
        <v>19</v>
      </c>
      <c r="G588" s="1" t="s">
        <v>63</v>
      </c>
      <c r="H588" s="1" t="s">
        <v>48</v>
      </c>
      <c r="I588" s="1" t="s">
        <v>22</v>
      </c>
      <c r="J588" s="3">
        <v>11613</v>
      </c>
      <c r="K588" s="1" t="s">
        <v>64</v>
      </c>
      <c r="L588" s="1" t="s">
        <v>22</v>
      </c>
      <c r="M588" s="1" t="s">
        <v>22</v>
      </c>
      <c r="N588" s="1" t="s">
        <v>790</v>
      </c>
      <c r="O588" s="2">
        <v>39447</v>
      </c>
      <c r="P588" s="2">
        <v>39465</v>
      </c>
      <c r="Q588" s="1" t="s">
        <v>23</v>
      </c>
    </row>
    <row r="589" spans="1:17" x14ac:dyDescent="0.25">
      <c r="A589" s="1" t="s">
        <v>571</v>
      </c>
      <c r="B589" s="1" t="s">
        <v>476</v>
      </c>
      <c r="C589" s="1" t="s">
        <v>792</v>
      </c>
      <c r="D589" s="1" t="s">
        <v>500</v>
      </c>
      <c r="E589" s="1" t="s">
        <v>381</v>
      </c>
      <c r="F589" s="1" t="s">
        <v>19</v>
      </c>
      <c r="G589" s="1" t="s">
        <v>501</v>
      </c>
      <c r="H589" s="1" t="s">
        <v>48</v>
      </c>
      <c r="I589" s="1" t="s">
        <v>22</v>
      </c>
      <c r="J589" s="3">
        <v>10067</v>
      </c>
      <c r="K589" s="1" t="s">
        <v>411</v>
      </c>
      <c r="L589" s="1" t="s">
        <v>22</v>
      </c>
      <c r="M589" s="1" t="s">
        <v>22</v>
      </c>
      <c r="N589" s="1" t="s">
        <v>792</v>
      </c>
      <c r="O589" s="2">
        <v>39447</v>
      </c>
      <c r="P589" s="2">
        <v>39469</v>
      </c>
      <c r="Q589" s="1" t="s">
        <v>23</v>
      </c>
    </row>
    <row r="590" spans="1:17" x14ac:dyDescent="0.25">
      <c r="A590" s="1" t="s">
        <v>571</v>
      </c>
      <c r="B590" s="1" t="s">
        <v>476</v>
      </c>
      <c r="C590" s="1" t="s">
        <v>789</v>
      </c>
      <c r="D590" s="1" t="s">
        <v>705</v>
      </c>
      <c r="E590" s="1" t="s">
        <v>381</v>
      </c>
      <c r="F590" s="1" t="s">
        <v>19</v>
      </c>
      <c r="G590" s="1" t="s">
        <v>177</v>
      </c>
      <c r="H590" s="1" t="s">
        <v>48</v>
      </c>
      <c r="I590" s="1" t="s">
        <v>22</v>
      </c>
      <c r="J590" s="3">
        <v>5888</v>
      </c>
      <c r="K590" s="1" t="s">
        <v>798</v>
      </c>
      <c r="L590" s="1" t="s">
        <v>22</v>
      </c>
      <c r="M590" s="1" t="s">
        <v>22</v>
      </c>
      <c r="N590" s="1" t="s">
        <v>789</v>
      </c>
      <c r="O590" s="2">
        <v>39447</v>
      </c>
      <c r="P590" s="2">
        <v>39469</v>
      </c>
      <c r="Q590" s="1" t="s">
        <v>23</v>
      </c>
    </row>
    <row r="591" spans="1:17" x14ac:dyDescent="0.25">
      <c r="A591" s="1" t="s">
        <v>560</v>
      </c>
      <c r="B591" s="1" t="s">
        <v>476</v>
      </c>
      <c r="C591" s="1" t="s">
        <v>799</v>
      </c>
      <c r="D591" s="1" t="s">
        <v>505</v>
      </c>
      <c r="E591" s="1" t="s">
        <v>381</v>
      </c>
      <c r="F591" s="1" t="s">
        <v>19</v>
      </c>
      <c r="G591" s="1" t="s">
        <v>165</v>
      </c>
      <c r="H591" s="1" t="s">
        <v>166</v>
      </c>
      <c r="I591" s="1" t="s">
        <v>22</v>
      </c>
      <c r="J591" s="3">
        <v>1627</v>
      </c>
      <c r="K591" s="1" t="s">
        <v>456</v>
      </c>
      <c r="L591" s="1" t="s">
        <v>22</v>
      </c>
      <c r="M591" s="1" t="s">
        <v>22</v>
      </c>
      <c r="N591" s="1" t="s">
        <v>562</v>
      </c>
      <c r="O591" s="2">
        <v>39447</v>
      </c>
      <c r="P591" s="2">
        <v>39449</v>
      </c>
      <c r="Q591" s="1" t="s">
        <v>23</v>
      </c>
    </row>
    <row r="592" spans="1:17" x14ac:dyDescent="0.25">
      <c r="A592" s="1" t="s">
        <v>571</v>
      </c>
      <c r="B592" s="1" t="s">
        <v>476</v>
      </c>
      <c r="C592" s="1" t="s">
        <v>792</v>
      </c>
      <c r="D592" s="1" t="s">
        <v>705</v>
      </c>
      <c r="E592" s="1" t="s">
        <v>381</v>
      </c>
      <c r="F592" s="1" t="s">
        <v>19</v>
      </c>
      <c r="G592" s="1" t="s">
        <v>177</v>
      </c>
      <c r="H592" s="1" t="s">
        <v>48</v>
      </c>
      <c r="I592" s="1" t="s">
        <v>22</v>
      </c>
      <c r="J592" s="3">
        <v>-5888</v>
      </c>
      <c r="K592" s="1" t="s">
        <v>798</v>
      </c>
      <c r="L592" s="1" t="s">
        <v>22</v>
      </c>
      <c r="M592" s="1" t="s">
        <v>22</v>
      </c>
      <c r="N592" s="1" t="s">
        <v>792</v>
      </c>
      <c r="O592" s="2">
        <v>39447</v>
      </c>
      <c r="P592" s="2">
        <v>39469</v>
      </c>
      <c r="Q592" s="1" t="s">
        <v>23</v>
      </c>
    </row>
    <row r="593" spans="1:17" x14ac:dyDescent="0.25">
      <c r="A593" s="1" t="s">
        <v>571</v>
      </c>
      <c r="B593" s="1" t="s">
        <v>476</v>
      </c>
      <c r="C593" s="1" t="s">
        <v>800</v>
      </c>
      <c r="D593" s="1" t="s">
        <v>503</v>
      </c>
      <c r="E593" s="1" t="s">
        <v>381</v>
      </c>
      <c r="F593" s="1" t="s">
        <v>19</v>
      </c>
      <c r="G593" s="1" t="s">
        <v>43</v>
      </c>
      <c r="H593" s="1" t="s">
        <v>34</v>
      </c>
      <c r="I593" s="1" t="s">
        <v>704</v>
      </c>
      <c r="J593" s="3">
        <v>-268.48</v>
      </c>
      <c r="K593" s="1" t="s">
        <v>788</v>
      </c>
      <c r="L593" s="1" t="s">
        <v>22</v>
      </c>
      <c r="M593" s="1" t="s">
        <v>22</v>
      </c>
      <c r="N593" s="1" t="s">
        <v>787</v>
      </c>
      <c r="O593" s="2">
        <v>39447</v>
      </c>
      <c r="P593" s="2">
        <v>39456</v>
      </c>
      <c r="Q593" s="1" t="s">
        <v>23</v>
      </c>
    </row>
    <row r="594" spans="1:17" x14ac:dyDescent="0.25">
      <c r="A594" s="1" t="s">
        <v>565</v>
      </c>
      <c r="B594" s="1" t="s">
        <v>476</v>
      </c>
      <c r="C594" s="1" t="s">
        <v>801</v>
      </c>
      <c r="D594" s="1" t="s">
        <v>503</v>
      </c>
      <c r="E594" s="1" t="s">
        <v>381</v>
      </c>
      <c r="F594" s="1" t="s">
        <v>19</v>
      </c>
      <c r="G594" s="1" t="s">
        <v>43</v>
      </c>
      <c r="H594" s="1" t="s">
        <v>34</v>
      </c>
      <c r="I594" s="1" t="s">
        <v>704</v>
      </c>
      <c r="J594" s="3">
        <v>268.48</v>
      </c>
      <c r="K594" s="1" t="s">
        <v>788</v>
      </c>
      <c r="L594" s="1" t="s">
        <v>22</v>
      </c>
      <c r="M594" s="1" t="s">
        <v>22</v>
      </c>
      <c r="N594" s="1" t="s">
        <v>787</v>
      </c>
      <c r="O594" s="2">
        <v>39447</v>
      </c>
      <c r="P594" s="2">
        <v>39456</v>
      </c>
      <c r="Q594" s="1" t="s">
        <v>23</v>
      </c>
    </row>
    <row r="595" spans="1:17" x14ac:dyDescent="0.25">
      <c r="A595" s="1" t="s">
        <v>571</v>
      </c>
      <c r="B595" s="1" t="s">
        <v>476</v>
      </c>
      <c r="C595" s="1" t="s">
        <v>789</v>
      </c>
      <c r="D595" s="1" t="s">
        <v>509</v>
      </c>
      <c r="E595" s="1" t="s">
        <v>381</v>
      </c>
      <c r="F595" s="1" t="s">
        <v>19</v>
      </c>
      <c r="G595" s="1" t="s">
        <v>177</v>
      </c>
      <c r="H595" s="1" t="s">
        <v>21</v>
      </c>
      <c r="I595" s="1" t="s">
        <v>22</v>
      </c>
      <c r="J595" s="3">
        <v>-17470</v>
      </c>
      <c r="K595" s="1" t="s">
        <v>187</v>
      </c>
      <c r="L595" s="1" t="s">
        <v>22</v>
      </c>
      <c r="M595" s="1" t="s">
        <v>22</v>
      </c>
      <c r="N595" s="1" t="s">
        <v>789</v>
      </c>
      <c r="O595" s="2">
        <v>39447</v>
      </c>
      <c r="P595" s="2">
        <v>39469</v>
      </c>
      <c r="Q595" s="1" t="s">
        <v>23</v>
      </c>
    </row>
    <row r="596" spans="1:17" x14ac:dyDescent="0.25">
      <c r="A596" s="1" t="s">
        <v>571</v>
      </c>
      <c r="B596" s="1" t="s">
        <v>476</v>
      </c>
      <c r="C596" s="1" t="s">
        <v>792</v>
      </c>
      <c r="D596" s="1" t="s">
        <v>494</v>
      </c>
      <c r="E596" s="1" t="s">
        <v>381</v>
      </c>
      <c r="F596" s="1" t="s">
        <v>19</v>
      </c>
      <c r="G596" s="1" t="s">
        <v>63</v>
      </c>
      <c r="H596" s="1" t="s">
        <v>48</v>
      </c>
      <c r="I596" s="1" t="s">
        <v>22</v>
      </c>
      <c r="J596" s="3">
        <v>-11613</v>
      </c>
      <c r="K596" s="1" t="s">
        <v>64</v>
      </c>
      <c r="L596" s="1" t="s">
        <v>22</v>
      </c>
      <c r="M596" s="1" t="s">
        <v>22</v>
      </c>
      <c r="N596" s="1" t="s">
        <v>792</v>
      </c>
      <c r="O596" s="2">
        <v>39447</v>
      </c>
      <c r="P596" s="2">
        <v>39469</v>
      </c>
      <c r="Q596" s="1" t="s">
        <v>23</v>
      </c>
    </row>
    <row r="597" spans="1:17" x14ac:dyDescent="0.25">
      <c r="A597" s="1" t="s">
        <v>571</v>
      </c>
      <c r="B597" s="1" t="s">
        <v>476</v>
      </c>
      <c r="C597" s="1" t="s">
        <v>802</v>
      </c>
      <c r="D597" s="1" t="s">
        <v>503</v>
      </c>
      <c r="E597" s="1" t="s">
        <v>381</v>
      </c>
      <c r="F597" s="1" t="s">
        <v>19</v>
      </c>
      <c r="G597" s="1" t="s">
        <v>43</v>
      </c>
      <c r="H597" s="1" t="s">
        <v>34</v>
      </c>
      <c r="I597" s="1" t="s">
        <v>22</v>
      </c>
      <c r="J597" s="3">
        <v>134530</v>
      </c>
      <c r="K597" s="1" t="s">
        <v>803</v>
      </c>
      <c r="L597" s="1" t="s">
        <v>22</v>
      </c>
      <c r="M597" s="1" t="s">
        <v>22</v>
      </c>
      <c r="N597" s="1" t="s">
        <v>802</v>
      </c>
      <c r="O597" s="2">
        <v>39447</v>
      </c>
      <c r="P597" s="2">
        <v>39457</v>
      </c>
      <c r="Q597" s="1" t="s">
        <v>23</v>
      </c>
    </row>
    <row r="598" spans="1:17" x14ac:dyDescent="0.25">
      <c r="A598" s="1" t="s">
        <v>571</v>
      </c>
      <c r="B598" s="1" t="s">
        <v>476</v>
      </c>
      <c r="C598" s="1" t="s">
        <v>792</v>
      </c>
      <c r="D598" s="1" t="s">
        <v>509</v>
      </c>
      <c r="E598" s="1" t="s">
        <v>381</v>
      </c>
      <c r="F598" s="1" t="s">
        <v>19</v>
      </c>
      <c r="G598" s="1" t="s">
        <v>177</v>
      </c>
      <c r="H598" s="1" t="s">
        <v>21</v>
      </c>
      <c r="I598" s="1" t="s">
        <v>22</v>
      </c>
      <c r="J598" s="3">
        <v>17470</v>
      </c>
      <c r="K598" s="1" t="s">
        <v>187</v>
      </c>
      <c r="L598" s="1" t="s">
        <v>22</v>
      </c>
      <c r="M598" s="1" t="s">
        <v>22</v>
      </c>
      <c r="N598" s="1" t="s">
        <v>792</v>
      </c>
      <c r="O598" s="2">
        <v>39447</v>
      </c>
      <c r="P598" s="2">
        <v>39469</v>
      </c>
      <c r="Q598" s="1" t="s">
        <v>23</v>
      </c>
    </row>
    <row r="599" spans="1:17" x14ac:dyDescent="0.25">
      <c r="A599" s="1" t="s">
        <v>571</v>
      </c>
      <c r="B599" s="1" t="s">
        <v>476</v>
      </c>
      <c r="C599" s="1" t="s">
        <v>792</v>
      </c>
      <c r="D599" s="1" t="s">
        <v>503</v>
      </c>
      <c r="E599" s="1" t="s">
        <v>381</v>
      </c>
      <c r="F599" s="1" t="s">
        <v>19</v>
      </c>
      <c r="G599" s="1" t="s">
        <v>43</v>
      </c>
      <c r="H599" s="1" t="s">
        <v>34</v>
      </c>
      <c r="I599" s="1" t="s">
        <v>22</v>
      </c>
      <c r="J599" s="3">
        <v>23048</v>
      </c>
      <c r="K599" s="1" t="s">
        <v>44</v>
      </c>
      <c r="L599" s="1" t="s">
        <v>22</v>
      </c>
      <c r="M599" s="1" t="s">
        <v>22</v>
      </c>
      <c r="N599" s="1" t="s">
        <v>792</v>
      </c>
      <c r="O599" s="2">
        <v>39447</v>
      </c>
      <c r="P599" s="2">
        <v>39469</v>
      </c>
      <c r="Q599" s="1" t="s">
        <v>23</v>
      </c>
    </row>
    <row r="600" spans="1:17" x14ac:dyDescent="0.25">
      <c r="A600" s="1" t="s">
        <v>571</v>
      </c>
      <c r="B600" s="1" t="s">
        <v>476</v>
      </c>
      <c r="C600" s="1" t="s">
        <v>792</v>
      </c>
      <c r="D600" s="1" t="s">
        <v>503</v>
      </c>
      <c r="E600" s="1" t="s">
        <v>381</v>
      </c>
      <c r="F600" s="1" t="s">
        <v>19</v>
      </c>
      <c r="G600" s="1" t="s">
        <v>43</v>
      </c>
      <c r="H600" s="1" t="s">
        <v>34</v>
      </c>
      <c r="I600" s="1" t="s">
        <v>22</v>
      </c>
      <c r="J600" s="3">
        <v>1418</v>
      </c>
      <c r="K600" s="1" t="s">
        <v>45</v>
      </c>
      <c r="L600" s="1" t="s">
        <v>22</v>
      </c>
      <c r="M600" s="1" t="s">
        <v>22</v>
      </c>
      <c r="N600" s="1" t="s">
        <v>792</v>
      </c>
      <c r="O600" s="2">
        <v>39447</v>
      </c>
      <c r="P600" s="2">
        <v>39469</v>
      </c>
      <c r="Q600" s="1" t="s">
        <v>23</v>
      </c>
    </row>
    <row r="601" spans="1:17" x14ac:dyDescent="0.25">
      <c r="A601" s="1" t="s">
        <v>571</v>
      </c>
      <c r="B601" s="1" t="s">
        <v>476</v>
      </c>
      <c r="C601" s="1" t="s">
        <v>792</v>
      </c>
      <c r="D601" s="1" t="s">
        <v>507</v>
      </c>
      <c r="E601" s="1" t="s">
        <v>381</v>
      </c>
      <c r="F601" s="1" t="s">
        <v>19</v>
      </c>
      <c r="G601" s="1" t="s">
        <v>191</v>
      </c>
      <c r="H601" s="1" t="s">
        <v>21</v>
      </c>
      <c r="I601" s="1" t="s">
        <v>22</v>
      </c>
      <c r="J601" s="3">
        <v>30</v>
      </c>
      <c r="K601" s="1" t="s">
        <v>202</v>
      </c>
      <c r="L601" s="1" t="s">
        <v>22</v>
      </c>
      <c r="M601" s="1" t="s">
        <v>22</v>
      </c>
      <c r="N601" s="1" t="s">
        <v>792</v>
      </c>
      <c r="O601" s="2">
        <v>39447</v>
      </c>
      <c r="P601" s="2">
        <v>39469</v>
      </c>
      <c r="Q601" s="1" t="s">
        <v>23</v>
      </c>
    </row>
    <row r="602" spans="1:17" x14ac:dyDescent="0.25">
      <c r="A602" s="1" t="s">
        <v>571</v>
      </c>
      <c r="B602" s="1" t="s">
        <v>476</v>
      </c>
      <c r="C602" s="1" t="s">
        <v>790</v>
      </c>
      <c r="D602" s="1" t="s">
        <v>483</v>
      </c>
      <c r="E602" s="1" t="s">
        <v>381</v>
      </c>
      <c r="F602" s="1" t="s">
        <v>19</v>
      </c>
      <c r="G602" s="1" t="s">
        <v>357</v>
      </c>
      <c r="H602" s="1" t="s">
        <v>48</v>
      </c>
      <c r="I602" s="1" t="s">
        <v>22</v>
      </c>
      <c r="J602" s="3">
        <v>172348</v>
      </c>
      <c r="K602" s="1" t="s">
        <v>361</v>
      </c>
      <c r="L602" s="1" t="s">
        <v>22</v>
      </c>
      <c r="M602" s="1" t="s">
        <v>22</v>
      </c>
      <c r="N602" s="1" t="s">
        <v>790</v>
      </c>
      <c r="O602" s="2">
        <v>39447</v>
      </c>
      <c r="P602" s="2">
        <v>39465</v>
      </c>
      <c r="Q602" s="1" t="s">
        <v>23</v>
      </c>
    </row>
    <row r="603" spans="1:17" x14ac:dyDescent="0.25">
      <c r="A603" s="1" t="s">
        <v>571</v>
      </c>
      <c r="B603" s="1" t="s">
        <v>476</v>
      </c>
      <c r="C603" s="1" t="s">
        <v>792</v>
      </c>
      <c r="D603" s="1" t="s">
        <v>491</v>
      </c>
      <c r="E603" s="1" t="s">
        <v>381</v>
      </c>
      <c r="F603" s="1" t="s">
        <v>19</v>
      </c>
      <c r="G603" s="1" t="s">
        <v>492</v>
      </c>
      <c r="H603" s="1" t="s">
        <v>21</v>
      </c>
      <c r="I603" s="1" t="s">
        <v>22</v>
      </c>
      <c r="J603" s="3">
        <v>1859</v>
      </c>
      <c r="K603" s="1" t="s">
        <v>793</v>
      </c>
      <c r="L603" s="1" t="s">
        <v>22</v>
      </c>
      <c r="M603" s="1" t="s">
        <v>22</v>
      </c>
      <c r="N603" s="1" t="s">
        <v>792</v>
      </c>
      <c r="O603" s="2">
        <v>39447</v>
      </c>
      <c r="P603" s="2">
        <v>39469</v>
      </c>
      <c r="Q603" s="1" t="s">
        <v>23</v>
      </c>
    </row>
    <row r="604" spans="1:17" x14ac:dyDescent="0.25">
      <c r="A604" s="1" t="s">
        <v>571</v>
      </c>
      <c r="B604" s="1" t="s">
        <v>476</v>
      </c>
      <c r="C604" s="1" t="s">
        <v>790</v>
      </c>
      <c r="D604" s="1" t="s">
        <v>509</v>
      </c>
      <c r="E604" s="1" t="s">
        <v>381</v>
      </c>
      <c r="F604" s="1" t="s">
        <v>19</v>
      </c>
      <c r="G604" s="1" t="s">
        <v>177</v>
      </c>
      <c r="H604" s="1" t="s">
        <v>21</v>
      </c>
      <c r="I604" s="1" t="s">
        <v>22</v>
      </c>
      <c r="J604" s="3">
        <v>-17470</v>
      </c>
      <c r="K604" s="1" t="s">
        <v>187</v>
      </c>
      <c r="L604" s="1" t="s">
        <v>22</v>
      </c>
      <c r="M604" s="1" t="s">
        <v>22</v>
      </c>
      <c r="N604" s="1" t="s">
        <v>790</v>
      </c>
      <c r="O604" s="2">
        <v>39447</v>
      </c>
      <c r="P604" s="2">
        <v>39465</v>
      </c>
      <c r="Q604" s="1" t="s">
        <v>23</v>
      </c>
    </row>
    <row r="605" spans="1:17" x14ac:dyDescent="0.25">
      <c r="A605" s="1" t="s">
        <v>571</v>
      </c>
      <c r="B605" s="1" t="s">
        <v>476</v>
      </c>
      <c r="C605" s="1" t="s">
        <v>789</v>
      </c>
      <c r="D605" s="1" t="s">
        <v>496</v>
      </c>
      <c r="E605" s="1" t="s">
        <v>381</v>
      </c>
      <c r="F605" s="1" t="s">
        <v>19</v>
      </c>
      <c r="G605" s="1" t="s">
        <v>79</v>
      </c>
      <c r="H605" s="1" t="s">
        <v>21</v>
      </c>
      <c r="I605" s="1" t="s">
        <v>22</v>
      </c>
      <c r="J605" s="3">
        <v>-40629</v>
      </c>
      <c r="K605" s="1" t="s">
        <v>797</v>
      </c>
      <c r="L605" s="1" t="s">
        <v>22</v>
      </c>
      <c r="M605" s="1" t="s">
        <v>22</v>
      </c>
      <c r="N605" s="1" t="s">
        <v>789</v>
      </c>
      <c r="O605" s="2">
        <v>39447</v>
      </c>
      <c r="P605" s="2">
        <v>39469</v>
      </c>
      <c r="Q605" s="1" t="s">
        <v>23</v>
      </c>
    </row>
    <row r="606" spans="1:17" x14ac:dyDescent="0.25">
      <c r="A606" s="1" t="s">
        <v>571</v>
      </c>
      <c r="B606" s="1" t="s">
        <v>476</v>
      </c>
      <c r="C606" s="1" t="s">
        <v>790</v>
      </c>
      <c r="D606" s="1" t="s">
        <v>705</v>
      </c>
      <c r="E606" s="1" t="s">
        <v>381</v>
      </c>
      <c r="F606" s="1" t="s">
        <v>19</v>
      </c>
      <c r="G606" s="1" t="s">
        <v>177</v>
      </c>
      <c r="H606" s="1" t="s">
        <v>48</v>
      </c>
      <c r="I606" s="1" t="s">
        <v>22</v>
      </c>
      <c r="J606" s="3">
        <v>5888</v>
      </c>
      <c r="K606" s="1" t="s">
        <v>798</v>
      </c>
      <c r="L606" s="1" t="s">
        <v>22</v>
      </c>
      <c r="M606" s="1" t="s">
        <v>22</v>
      </c>
      <c r="N606" s="1" t="s">
        <v>790</v>
      </c>
      <c r="O606" s="2">
        <v>39447</v>
      </c>
      <c r="P606" s="2">
        <v>39465</v>
      </c>
      <c r="Q606" s="1" t="s">
        <v>23</v>
      </c>
    </row>
    <row r="607" spans="1:17" x14ac:dyDescent="0.25">
      <c r="A607" s="1" t="s">
        <v>571</v>
      </c>
      <c r="B607" s="1" t="s">
        <v>476</v>
      </c>
      <c r="C607" s="1" t="s">
        <v>789</v>
      </c>
      <c r="D607" s="1" t="s">
        <v>483</v>
      </c>
      <c r="E607" s="1" t="s">
        <v>381</v>
      </c>
      <c r="F607" s="1" t="s">
        <v>19</v>
      </c>
      <c r="G607" s="1" t="s">
        <v>357</v>
      </c>
      <c r="H607" s="1" t="s">
        <v>48</v>
      </c>
      <c r="I607" s="1" t="s">
        <v>22</v>
      </c>
      <c r="J607" s="3">
        <v>172348</v>
      </c>
      <c r="K607" s="1" t="s">
        <v>361</v>
      </c>
      <c r="L607" s="1" t="s">
        <v>22</v>
      </c>
      <c r="M607" s="1" t="s">
        <v>22</v>
      </c>
      <c r="N607" s="1" t="s">
        <v>789</v>
      </c>
      <c r="O607" s="2">
        <v>39447</v>
      </c>
      <c r="P607" s="2">
        <v>39469</v>
      </c>
      <c r="Q607" s="1" t="s">
        <v>23</v>
      </c>
    </row>
    <row r="608" spans="1:17" x14ac:dyDescent="0.25">
      <c r="A608" s="1" t="s">
        <v>571</v>
      </c>
      <c r="B608" s="1" t="s">
        <v>476</v>
      </c>
      <c r="C608" s="1" t="s">
        <v>790</v>
      </c>
      <c r="D608" s="1" t="s">
        <v>500</v>
      </c>
      <c r="E608" s="1" t="s">
        <v>381</v>
      </c>
      <c r="F608" s="1" t="s">
        <v>19</v>
      </c>
      <c r="G608" s="1" t="s">
        <v>501</v>
      </c>
      <c r="H608" s="1" t="s">
        <v>48</v>
      </c>
      <c r="I608" s="1" t="s">
        <v>22</v>
      </c>
      <c r="J608" s="3">
        <v>-10067</v>
      </c>
      <c r="K608" s="1" t="s">
        <v>411</v>
      </c>
      <c r="L608" s="1" t="s">
        <v>22</v>
      </c>
      <c r="M608" s="1" t="s">
        <v>22</v>
      </c>
      <c r="N608" s="1" t="s">
        <v>790</v>
      </c>
      <c r="O608" s="2">
        <v>39447</v>
      </c>
      <c r="P608" s="2">
        <v>39465</v>
      </c>
      <c r="Q608" s="1" t="s">
        <v>23</v>
      </c>
    </row>
    <row r="609" spans="1:17" x14ac:dyDescent="0.25">
      <c r="A609" s="1" t="s">
        <v>571</v>
      </c>
      <c r="B609" s="1" t="s">
        <v>476</v>
      </c>
      <c r="C609" s="1" t="s">
        <v>790</v>
      </c>
      <c r="D609" s="1" t="s">
        <v>503</v>
      </c>
      <c r="E609" s="1" t="s">
        <v>381</v>
      </c>
      <c r="F609" s="1" t="s">
        <v>19</v>
      </c>
      <c r="G609" s="1" t="s">
        <v>43</v>
      </c>
      <c r="H609" s="1" t="s">
        <v>34</v>
      </c>
      <c r="I609" s="1" t="s">
        <v>22</v>
      </c>
      <c r="J609" s="3">
        <v>-225813</v>
      </c>
      <c r="K609" s="1" t="s">
        <v>167</v>
      </c>
      <c r="L609" s="1" t="s">
        <v>22</v>
      </c>
      <c r="M609" s="1" t="s">
        <v>22</v>
      </c>
      <c r="N609" s="1" t="s">
        <v>790</v>
      </c>
      <c r="O609" s="2">
        <v>39447</v>
      </c>
      <c r="P609" s="2">
        <v>39465</v>
      </c>
      <c r="Q609" s="1" t="s">
        <v>23</v>
      </c>
    </row>
    <row r="610" spans="1:17" x14ac:dyDescent="0.25">
      <c r="A610" s="1" t="s">
        <v>571</v>
      </c>
      <c r="B610" s="1" t="s">
        <v>476</v>
      </c>
      <c r="C610" s="1" t="s">
        <v>790</v>
      </c>
      <c r="D610" s="1" t="s">
        <v>503</v>
      </c>
      <c r="E610" s="1" t="s">
        <v>381</v>
      </c>
      <c r="F610" s="1" t="s">
        <v>19</v>
      </c>
      <c r="G610" s="1" t="s">
        <v>43</v>
      </c>
      <c r="H610" s="1" t="s">
        <v>34</v>
      </c>
      <c r="I610" s="1" t="s">
        <v>22</v>
      </c>
      <c r="J610" s="3">
        <v>-1418</v>
      </c>
      <c r="K610" s="1" t="s">
        <v>45</v>
      </c>
      <c r="L610" s="1" t="s">
        <v>22</v>
      </c>
      <c r="M610" s="1" t="s">
        <v>22</v>
      </c>
      <c r="N610" s="1" t="s">
        <v>790</v>
      </c>
      <c r="O610" s="2">
        <v>39447</v>
      </c>
      <c r="P610" s="2">
        <v>39465</v>
      </c>
      <c r="Q610" s="1" t="s">
        <v>23</v>
      </c>
    </row>
    <row r="611" spans="1:17" x14ac:dyDescent="0.25">
      <c r="A611" s="1" t="s">
        <v>475</v>
      </c>
      <c r="B611" s="1" t="s">
        <v>476</v>
      </c>
      <c r="C611" s="1" t="s">
        <v>804</v>
      </c>
      <c r="D611" s="1" t="s">
        <v>505</v>
      </c>
      <c r="E611" s="1" t="s">
        <v>381</v>
      </c>
      <c r="F611" s="1" t="s">
        <v>19</v>
      </c>
      <c r="G611" s="1" t="s">
        <v>165</v>
      </c>
      <c r="H611" s="1" t="s">
        <v>166</v>
      </c>
      <c r="I611" s="1" t="s">
        <v>22</v>
      </c>
      <c r="J611" s="3">
        <v>1627</v>
      </c>
      <c r="K611" s="1" t="s">
        <v>456</v>
      </c>
      <c r="L611" s="1" t="s">
        <v>22</v>
      </c>
      <c r="M611" s="1" t="s">
        <v>22</v>
      </c>
      <c r="N611" s="1" t="s">
        <v>804</v>
      </c>
      <c r="O611" s="2">
        <v>39478</v>
      </c>
      <c r="P611" s="2">
        <v>39483</v>
      </c>
      <c r="Q611" s="1" t="s">
        <v>23</v>
      </c>
    </row>
    <row r="612" spans="1:17" x14ac:dyDescent="0.25">
      <c r="A612" s="1" t="s">
        <v>475</v>
      </c>
      <c r="B612" s="1" t="s">
        <v>476</v>
      </c>
      <c r="C612" s="1" t="s">
        <v>805</v>
      </c>
      <c r="D612" s="1" t="s">
        <v>505</v>
      </c>
      <c r="E612" s="1" t="s">
        <v>381</v>
      </c>
      <c r="F612" s="1" t="s">
        <v>19</v>
      </c>
      <c r="G612" s="1" t="s">
        <v>165</v>
      </c>
      <c r="H612" s="1" t="s">
        <v>166</v>
      </c>
      <c r="I612" s="1" t="s">
        <v>22</v>
      </c>
      <c r="J612" s="3">
        <v>1627</v>
      </c>
      <c r="K612" s="1" t="s">
        <v>456</v>
      </c>
      <c r="L612" s="1" t="s">
        <v>22</v>
      </c>
      <c r="M612" s="1" t="s">
        <v>22</v>
      </c>
      <c r="N612" s="1" t="s">
        <v>805</v>
      </c>
      <c r="O612" s="2">
        <v>39507</v>
      </c>
      <c r="P612" s="2">
        <v>39513</v>
      </c>
      <c r="Q612" s="1" t="s">
        <v>23</v>
      </c>
    </row>
    <row r="613" spans="1:17" x14ac:dyDescent="0.25">
      <c r="A613" s="1" t="s">
        <v>571</v>
      </c>
      <c r="B613" s="1" t="s">
        <v>476</v>
      </c>
      <c r="C613" s="1" t="s">
        <v>806</v>
      </c>
      <c r="D613" s="1" t="s">
        <v>503</v>
      </c>
      <c r="E613" s="1" t="s">
        <v>381</v>
      </c>
      <c r="F613" s="1" t="s">
        <v>19</v>
      </c>
      <c r="G613" s="1" t="s">
        <v>43</v>
      </c>
      <c r="H613" s="1" t="s">
        <v>34</v>
      </c>
      <c r="I613" s="1" t="s">
        <v>22</v>
      </c>
      <c r="J613" s="3">
        <v>-50796</v>
      </c>
      <c r="K613" s="1" t="s">
        <v>773</v>
      </c>
      <c r="L613" s="1" t="s">
        <v>22</v>
      </c>
      <c r="M613" s="1" t="s">
        <v>22</v>
      </c>
      <c r="N613" s="1" t="s">
        <v>806</v>
      </c>
      <c r="O613" s="2">
        <v>39538</v>
      </c>
      <c r="P613" s="2">
        <v>39545</v>
      </c>
      <c r="Q613" s="1" t="s">
        <v>23</v>
      </c>
    </row>
    <row r="614" spans="1:17" x14ac:dyDescent="0.25">
      <c r="A614" s="1" t="s">
        <v>475</v>
      </c>
      <c r="B614" s="1" t="s">
        <v>476</v>
      </c>
      <c r="C614" s="1" t="s">
        <v>807</v>
      </c>
      <c r="D614" s="1" t="s">
        <v>505</v>
      </c>
      <c r="E614" s="1" t="s">
        <v>381</v>
      </c>
      <c r="F614" s="1" t="s">
        <v>19</v>
      </c>
      <c r="G614" s="1" t="s">
        <v>165</v>
      </c>
      <c r="H614" s="1" t="s">
        <v>166</v>
      </c>
      <c r="I614" s="1" t="s">
        <v>22</v>
      </c>
      <c r="J614" s="3">
        <v>1627</v>
      </c>
      <c r="K614" s="1" t="s">
        <v>456</v>
      </c>
      <c r="L614" s="1" t="s">
        <v>22</v>
      </c>
      <c r="M614" s="1" t="s">
        <v>22</v>
      </c>
      <c r="N614" s="1" t="s">
        <v>807</v>
      </c>
      <c r="O614" s="2">
        <v>39538</v>
      </c>
      <c r="P614" s="2">
        <v>39540</v>
      </c>
      <c r="Q614" s="1" t="s">
        <v>23</v>
      </c>
    </row>
    <row r="615" spans="1:17" x14ac:dyDescent="0.25">
      <c r="A615" s="1" t="s">
        <v>808</v>
      </c>
      <c r="B615" s="1" t="s">
        <v>476</v>
      </c>
      <c r="C615" s="1" t="s">
        <v>809</v>
      </c>
      <c r="D615" s="1" t="s">
        <v>503</v>
      </c>
      <c r="E615" s="1" t="s">
        <v>381</v>
      </c>
      <c r="F615" s="1" t="s">
        <v>19</v>
      </c>
      <c r="G615" s="1" t="s">
        <v>43</v>
      </c>
      <c r="H615" s="1" t="s">
        <v>34</v>
      </c>
      <c r="I615" s="1" t="s">
        <v>22</v>
      </c>
      <c r="J615" s="3">
        <v>-15322.43</v>
      </c>
      <c r="K615" s="1" t="s">
        <v>810</v>
      </c>
      <c r="L615" s="1" t="s">
        <v>22</v>
      </c>
      <c r="M615" s="1" t="s">
        <v>22</v>
      </c>
      <c r="N615" s="1" t="s">
        <v>809</v>
      </c>
      <c r="O615" s="2">
        <v>39568</v>
      </c>
      <c r="P615" s="2">
        <v>39566</v>
      </c>
      <c r="Q615" s="1" t="s">
        <v>23</v>
      </c>
    </row>
    <row r="616" spans="1:17" x14ac:dyDescent="0.25">
      <c r="A616" s="1" t="s">
        <v>475</v>
      </c>
      <c r="B616" s="1" t="s">
        <v>476</v>
      </c>
      <c r="C616" s="1" t="s">
        <v>811</v>
      </c>
      <c r="D616" s="1" t="s">
        <v>505</v>
      </c>
      <c r="E616" s="1" t="s">
        <v>381</v>
      </c>
      <c r="F616" s="1" t="s">
        <v>19</v>
      </c>
      <c r="G616" s="1" t="s">
        <v>165</v>
      </c>
      <c r="H616" s="1" t="s">
        <v>166</v>
      </c>
      <c r="I616" s="1" t="s">
        <v>22</v>
      </c>
      <c r="J616" s="3">
        <v>1627</v>
      </c>
      <c r="K616" s="1" t="s">
        <v>456</v>
      </c>
      <c r="L616" s="1" t="s">
        <v>22</v>
      </c>
      <c r="M616" s="1" t="s">
        <v>22</v>
      </c>
      <c r="N616" s="1" t="s">
        <v>811</v>
      </c>
      <c r="O616" s="2">
        <v>39568</v>
      </c>
      <c r="P616" s="2">
        <v>39570</v>
      </c>
      <c r="Q616" s="1" t="s">
        <v>23</v>
      </c>
    </row>
    <row r="617" spans="1:17" x14ac:dyDescent="0.25">
      <c r="A617" s="1" t="s">
        <v>193</v>
      </c>
      <c r="B617" s="1" t="s">
        <v>381</v>
      </c>
      <c r="C617" s="1" t="s">
        <v>812</v>
      </c>
      <c r="D617" s="1" t="s">
        <v>505</v>
      </c>
      <c r="E617" s="1" t="s">
        <v>381</v>
      </c>
      <c r="F617" s="1" t="s">
        <v>19</v>
      </c>
      <c r="G617" s="1" t="s">
        <v>165</v>
      </c>
      <c r="H617" s="1" t="s">
        <v>166</v>
      </c>
      <c r="I617" s="1" t="s">
        <v>22</v>
      </c>
      <c r="J617" s="3">
        <v>1627</v>
      </c>
      <c r="K617" s="1" t="s">
        <v>456</v>
      </c>
      <c r="L617" s="1" t="s">
        <v>22</v>
      </c>
      <c r="M617" s="1" t="s">
        <v>22</v>
      </c>
      <c r="N617" s="1" t="s">
        <v>812</v>
      </c>
      <c r="O617" s="2">
        <v>39599</v>
      </c>
      <c r="P617" s="2">
        <v>39609</v>
      </c>
      <c r="Q617" s="1" t="s">
        <v>23</v>
      </c>
    </row>
    <row r="618" spans="1:17" x14ac:dyDescent="0.25">
      <c r="A618" s="1" t="s">
        <v>813</v>
      </c>
      <c r="B618" s="1" t="s">
        <v>814</v>
      </c>
      <c r="C618" s="1" t="s">
        <v>815</v>
      </c>
      <c r="D618" s="1" t="s">
        <v>503</v>
      </c>
      <c r="E618" s="1" t="s">
        <v>381</v>
      </c>
      <c r="F618" s="1" t="s">
        <v>19</v>
      </c>
      <c r="G618" s="1" t="s">
        <v>43</v>
      </c>
      <c r="H618" s="1" t="s">
        <v>34</v>
      </c>
      <c r="I618" s="1" t="s">
        <v>22</v>
      </c>
      <c r="J618" s="3">
        <v>-3480.75</v>
      </c>
      <c r="K618" s="1" t="s">
        <v>816</v>
      </c>
      <c r="L618" s="1" t="s">
        <v>22</v>
      </c>
      <c r="M618" s="1" t="s">
        <v>22</v>
      </c>
      <c r="N618" s="1" t="s">
        <v>815</v>
      </c>
      <c r="O618" s="2">
        <v>39599</v>
      </c>
      <c r="P618" s="2">
        <v>39601</v>
      </c>
      <c r="Q618" s="1" t="s">
        <v>23</v>
      </c>
    </row>
    <row r="619" spans="1:17" x14ac:dyDescent="0.25">
      <c r="A619" s="1" t="s">
        <v>813</v>
      </c>
      <c r="B619" s="1" t="s">
        <v>814</v>
      </c>
      <c r="C619" s="1" t="s">
        <v>815</v>
      </c>
      <c r="D619" s="1" t="s">
        <v>503</v>
      </c>
      <c r="E619" s="1" t="s">
        <v>381</v>
      </c>
      <c r="F619" s="1" t="s">
        <v>19</v>
      </c>
      <c r="G619" s="1" t="s">
        <v>43</v>
      </c>
      <c r="H619" s="1" t="s">
        <v>34</v>
      </c>
      <c r="I619" s="1" t="s">
        <v>22</v>
      </c>
      <c r="J619" s="3">
        <v>3830.52</v>
      </c>
      <c r="K619" s="1" t="s">
        <v>817</v>
      </c>
      <c r="L619" s="1" t="s">
        <v>22</v>
      </c>
      <c r="M619" s="1" t="s">
        <v>22</v>
      </c>
      <c r="N619" s="1" t="s">
        <v>815</v>
      </c>
      <c r="O619" s="2">
        <v>39599</v>
      </c>
      <c r="P619" s="2">
        <v>39601</v>
      </c>
      <c r="Q619" s="1" t="s">
        <v>23</v>
      </c>
    </row>
    <row r="620" spans="1:17" x14ac:dyDescent="0.25">
      <c r="A620" s="1" t="s">
        <v>813</v>
      </c>
      <c r="B620" s="1" t="s">
        <v>814</v>
      </c>
      <c r="C620" s="1" t="s">
        <v>815</v>
      </c>
      <c r="D620" s="1" t="s">
        <v>503</v>
      </c>
      <c r="E620" s="1" t="s">
        <v>381</v>
      </c>
      <c r="F620" s="1" t="s">
        <v>19</v>
      </c>
      <c r="G620" s="1" t="s">
        <v>43</v>
      </c>
      <c r="H620" s="1" t="s">
        <v>34</v>
      </c>
      <c r="I620" s="1" t="s">
        <v>22</v>
      </c>
      <c r="J620" s="3">
        <v>1155.95</v>
      </c>
      <c r="K620" s="1" t="s">
        <v>818</v>
      </c>
      <c r="L620" s="1" t="s">
        <v>22</v>
      </c>
      <c r="M620" s="1" t="s">
        <v>22</v>
      </c>
      <c r="N620" s="1" t="s">
        <v>815</v>
      </c>
      <c r="O620" s="2">
        <v>39599</v>
      </c>
      <c r="P620" s="2">
        <v>39601</v>
      </c>
      <c r="Q620" s="1" t="s">
        <v>23</v>
      </c>
    </row>
    <row r="621" spans="1:17" x14ac:dyDescent="0.25">
      <c r="A621" s="1" t="s">
        <v>193</v>
      </c>
      <c r="B621" s="1" t="s">
        <v>381</v>
      </c>
      <c r="C621" s="1" t="s">
        <v>819</v>
      </c>
      <c r="D621" s="1" t="s">
        <v>505</v>
      </c>
      <c r="E621" s="1" t="s">
        <v>381</v>
      </c>
      <c r="F621" s="1" t="s">
        <v>19</v>
      </c>
      <c r="G621" s="1" t="s">
        <v>165</v>
      </c>
      <c r="H621" s="1" t="s">
        <v>166</v>
      </c>
      <c r="I621" s="1" t="s">
        <v>22</v>
      </c>
      <c r="J621" s="3">
        <v>1627</v>
      </c>
      <c r="K621" s="1" t="s">
        <v>456</v>
      </c>
      <c r="L621" s="1" t="s">
        <v>22</v>
      </c>
      <c r="M621" s="1" t="s">
        <v>22</v>
      </c>
      <c r="N621" s="1" t="s">
        <v>819</v>
      </c>
      <c r="O621" s="2">
        <v>39629</v>
      </c>
      <c r="P621" s="2">
        <v>39631</v>
      </c>
      <c r="Q621" s="1" t="s">
        <v>23</v>
      </c>
    </row>
    <row r="622" spans="1:17" x14ac:dyDescent="0.25">
      <c r="A622" s="1" t="s">
        <v>24</v>
      </c>
      <c r="B622" s="1" t="s">
        <v>381</v>
      </c>
      <c r="C622" s="1" t="s">
        <v>820</v>
      </c>
      <c r="D622" s="1" t="s">
        <v>503</v>
      </c>
      <c r="E622" s="1" t="s">
        <v>381</v>
      </c>
      <c r="F622" s="1" t="s">
        <v>19</v>
      </c>
      <c r="G622" s="1" t="s">
        <v>43</v>
      </c>
      <c r="H622" s="1" t="s">
        <v>34</v>
      </c>
      <c r="I622" s="1" t="s">
        <v>22</v>
      </c>
      <c r="J622" s="3">
        <v>-50796</v>
      </c>
      <c r="K622" s="1" t="s">
        <v>821</v>
      </c>
      <c r="L622" s="1" t="s">
        <v>22</v>
      </c>
      <c r="M622" s="1" t="s">
        <v>22</v>
      </c>
      <c r="N622" s="1" t="s">
        <v>820</v>
      </c>
      <c r="O622" s="2">
        <v>39629</v>
      </c>
      <c r="P622" s="2">
        <v>39639</v>
      </c>
      <c r="Q622" s="1" t="s">
        <v>23</v>
      </c>
    </row>
    <row r="623" spans="1:17" x14ac:dyDescent="0.25">
      <c r="A623" s="1" t="s">
        <v>193</v>
      </c>
      <c r="B623" s="1" t="s">
        <v>381</v>
      </c>
      <c r="C623" s="1" t="s">
        <v>822</v>
      </c>
      <c r="D623" s="1" t="s">
        <v>505</v>
      </c>
      <c r="E623" s="1" t="s">
        <v>381</v>
      </c>
      <c r="F623" s="1" t="s">
        <v>19</v>
      </c>
      <c r="G623" s="1" t="s">
        <v>165</v>
      </c>
      <c r="H623" s="1" t="s">
        <v>166</v>
      </c>
      <c r="I623" s="1" t="s">
        <v>22</v>
      </c>
      <c r="J623" s="3">
        <v>1627</v>
      </c>
      <c r="K623" s="1" t="s">
        <v>456</v>
      </c>
      <c r="L623" s="1" t="s">
        <v>22</v>
      </c>
      <c r="M623" s="1" t="s">
        <v>22</v>
      </c>
      <c r="N623" s="1" t="s">
        <v>822</v>
      </c>
      <c r="O623" s="2">
        <v>39660</v>
      </c>
      <c r="P623" s="2">
        <v>39668</v>
      </c>
      <c r="Q623" s="1" t="s">
        <v>23</v>
      </c>
    </row>
    <row r="624" spans="1:17" x14ac:dyDescent="0.25">
      <c r="A624" s="1" t="s">
        <v>24</v>
      </c>
      <c r="B624" s="1" t="s">
        <v>381</v>
      </c>
      <c r="C624" s="1" t="s">
        <v>823</v>
      </c>
      <c r="D624" s="1" t="s">
        <v>503</v>
      </c>
      <c r="E624" s="1" t="s">
        <v>381</v>
      </c>
      <c r="F624" s="1" t="s">
        <v>19</v>
      </c>
      <c r="G624" s="1" t="s">
        <v>43</v>
      </c>
      <c r="H624" s="1" t="s">
        <v>34</v>
      </c>
      <c r="I624" s="1" t="s">
        <v>22</v>
      </c>
      <c r="J624" s="3">
        <v>-359000</v>
      </c>
      <c r="K624" s="1" t="s">
        <v>773</v>
      </c>
      <c r="L624" s="1" t="s">
        <v>22</v>
      </c>
      <c r="M624" s="1" t="s">
        <v>22</v>
      </c>
      <c r="N624" s="1" t="s">
        <v>823</v>
      </c>
      <c r="O624" s="2">
        <v>39691</v>
      </c>
      <c r="P624" s="2">
        <v>39714</v>
      </c>
      <c r="Q624" s="1" t="s">
        <v>23</v>
      </c>
    </row>
    <row r="625" spans="1:17" x14ac:dyDescent="0.25">
      <c r="A625" s="1" t="s">
        <v>24</v>
      </c>
      <c r="B625" s="1" t="s">
        <v>381</v>
      </c>
      <c r="C625" s="1" t="s">
        <v>823</v>
      </c>
      <c r="D625" s="1" t="s">
        <v>503</v>
      </c>
      <c r="E625" s="1" t="s">
        <v>381</v>
      </c>
      <c r="F625" s="1" t="s">
        <v>19</v>
      </c>
      <c r="G625" s="1" t="s">
        <v>43</v>
      </c>
      <c r="H625" s="1" t="s">
        <v>34</v>
      </c>
      <c r="I625" s="1" t="s">
        <v>22</v>
      </c>
      <c r="J625" s="3">
        <v>50796</v>
      </c>
      <c r="K625" s="1" t="s">
        <v>824</v>
      </c>
      <c r="L625" s="1" t="s">
        <v>22</v>
      </c>
      <c r="M625" s="1" t="s">
        <v>22</v>
      </c>
      <c r="N625" s="1" t="s">
        <v>823</v>
      </c>
      <c r="O625" s="2">
        <v>39691</v>
      </c>
      <c r="P625" s="2">
        <v>39714</v>
      </c>
      <c r="Q625" s="1" t="s">
        <v>23</v>
      </c>
    </row>
    <row r="626" spans="1:17" x14ac:dyDescent="0.25">
      <c r="A626" s="1" t="s">
        <v>193</v>
      </c>
      <c r="B626" s="1" t="s">
        <v>381</v>
      </c>
      <c r="C626" s="1" t="s">
        <v>825</v>
      </c>
      <c r="D626" s="1" t="s">
        <v>505</v>
      </c>
      <c r="E626" s="1" t="s">
        <v>381</v>
      </c>
      <c r="F626" s="1" t="s">
        <v>19</v>
      </c>
      <c r="G626" s="1" t="s">
        <v>165</v>
      </c>
      <c r="H626" s="1" t="s">
        <v>166</v>
      </c>
      <c r="I626" s="1" t="s">
        <v>22</v>
      </c>
      <c r="J626" s="3">
        <v>1627</v>
      </c>
      <c r="K626" s="1" t="s">
        <v>456</v>
      </c>
      <c r="L626" s="1" t="s">
        <v>22</v>
      </c>
      <c r="M626" s="1" t="s">
        <v>22</v>
      </c>
      <c r="N626" s="1" t="s">
        <v>825</v>
      </c>
      <c r="O626" s="2">
        <v>39691</v>
      </c>
      <c r="P626" s="2">
        <v>39714</v>
      </c>
      <c r="Q626" s="1" t="s">
        <v>23</v>
      </c>
    </row>
    <row r="627" spans="1:17" x14ac:dyDescent="0.25">
      <c r="A627" s="1" t="s">
        <v>193</v>
      </c>
      <c r="B627" s="1" t="s">
        <v>381</v>
      </c>
      <c r="C627" s="1" t="s">
        <v>826</v>
      </c>
      <c r="D627" s="1" t="s">
        <v>505</v>
      </c>
      <c r="E627" s="1" t="s">
        <v>381</v>
      </c>
      <c r="F627" s="1" t="s">
        <v>19</v>
      </c>
      <c r="G627" s="1" t="s">
        <v>165</v>
      </c>
      <c r="H627" s="1" t="s">
        <v>166</v>
      </c>
      <c r="I627" s="1" t="s">
        <v>22</v>
      </c>
      <c r="J627" s="3">
        <v>1627</v>
      </c>
      <c r="K627" s="1" t="s">
        <v>456</v>
      </c>
      <c r="L627" s="1" t="s">
        <v>22</v>
      </c>
      <c r="M627" s="1" t="s">
        <v>22</v>
      </c>
      <c r="N627" s="1" t="s">
        <v>826</v>
      </c>
      <c r="O627" s="2">
        <v>39721</v>
      </c>
      <c r="P627" s="2">
        <v>39729</v>
      </c>
      <c r="Q627" s="1" t="s">
        <v>23</v>
      </c>
    </row>
    <row r="628" spans="1:17" x14ac:dyDescent="0.25">
      <c r="A628" s="1" t="s">
        <v>24</v>
      </c>
      <c r="B628" s="1" t="s">
        <v>381</v>
      </c>
      <c r="C628" s="1" t="s">
        <v>827</v>
      </c>
      <c r="D628" s="1" t="s">
        <v>503</v>
      </c>
      <c r="E628" s="1" t="s">
        <v>381</v>
      </c>
      <c r="F628" s="1" t="s">
        <v>19</v>
      </c>
      <c r="G628" s="1" t="s">
        <v>43</v>
      </c>
      <c r="H628" s="1" t="s">
        <v>34</v>
      </c>
      <c r="I628" s="1" t="s">
        <v>22</v>
      </c>
      <c r="J628" s="3">
        <v>-758000</v>
      </c>
      <c r="K628" s="1" t="s">
        <v>773</v>
      </c>
      <c r="L628" s="1" t="s">
        <v>22</v>
      </c>
      <c r="M628" s="1" t="s">
        <v>22</v>
      </c>
      <c r="N628" s="1" t="s">
        <v>827</v>
      </c>
      <c r="O628" s="2">
        <v>39721</v>
      </c>
      <c r="P628" s="2">
        <v>39729</v>
      </c>
      <c r="Q628" s="1" t="s">
        <v>23</v>
      </c>
    </row>
    <row r="629" spans="1:17" x14ac:dyDescent="0.25">
      <c r="A629" s="1" t="s">
        <v>24</v>
      </c>
      <c r="B629" s="1" t="s">
        <v>381</v>
      </c>
      <c r="C629" s="1" t="s">
        <v>827</v>
      </c>
      <c r="D629" s="1" t="s">
        <v>503</v>
      </c>
      <c r="E629" s="1" t="s">
        <v>381</v>
      </c>
      <c r="F629" s="1" t="s">
        <v>19</v>
      </c>
      <c r="G629" s="1" t="s">
        <v>43</v>
      </c>
      <c r="H629" s="1" t="s">
        <v>34</v>
      </c>
      <c r="I629" s="1" t="s">
        <v>22</v>
      </c>
      <c r="J629" s="3">
        <v>359000</v>
      </c>
      <c r="K629" s="1" t="s">
        <v>824</v>
      </c>
      <c r="L629" s="1" t="s">
        <v>22</v>
      </c>
      <c r="M629" s="1" t="s">
        <v>22</v>
      </c>
      <c r="N629" s="1" t="s">
        <v>827</v>
      </c>
      <c r="O629" s="2">
        <v>39721</v>
      </c>
      <c r="P629" s="2">
        <v>39729</v>
      </c>
      <c r="Q629" s="1" t="s">
        <v>23</v>
      </c>
    </row>
    <row r="630" spans="1:17" x14ac:dyDescent="0.25">
      <c r="A630" s="1" t="s">
        <v>193</v>
      </c>
      <c r="B630" s="1" t="s">
        <v>381</v>
      </c>
      <c r="C630" s="1" t="s">
        <v>828</v>
      </c>
      <c r="D630" s="1" t="s">
        <v>505</v>
      </c>
      <c r="E630" s="1" t="s">
        <v>381</v>
      </c>
      <c r="F630" s="1" t="s">
        <v>19</v>
      </c>
      <c r="G630" s="1" t="s">
        <v>165</v>
      </c>
      <c r="H630" s="1" t="s">
        <v>166</v>
      </c>
      <c r="I630" s="1" t="s">
        <v>22</v>
      </c>
      <c r="J630" s="3">
        <v>1627</v>
      </c>
      <c r="K630" s="1" t="s">
        <v>456</v>
      </c>
      <c r="L630" s="1" t="s">
        <v>22</v>
      </c>
      <c r="M630" s="1" t="s">
        <v>22</v>
      </c>
      <c r="N630" s="1" t="s">
        <v>828</v>
      </c>
      <c r="O630" s="2">
        <v>39743</v>
      </c>
      <c r="P630" s="2">
        <v>39749</v>
      </c>
      <c r="Q630" s="1" t="s">
        <v>23</v>
      </c>
    </row>
    <row r="631" spans="1:17" x14ac:dyDescent="0.25">
      <c r="A631" s="1" t="s">
        <v>24</v>
      </c>
      <c r="B631" s="1" t="s">
        <v>381</v>
      </c>
      <c r="C631" s="1" t="s">
        <v>829</v>
      </c>
      <c r="D631" s="1" t="s">
        <v>503</v>
      </c>
      <c r="E631" s="1" t="s">
        <v>381</v>
      </c>
      <c r="F631" s="1" t="s">
        <v>19</v>
      </c>
      <c r="G631" s="1" t="s">
        <v>43</v>
      </c>
      <c r="H631" s="1" t="s">
        <v>34</v>
      </c>
      <c r="I631" s="1" t="s">
        <v>22</v>
      </c>
      <c r="J631" s="3">
        <v>808796</v>
      </c>
      <c r="K631" s="1" t="s">
        <v>830</v>
      </c>
      <c r="L631" s="1" t="s">
        <v>22</v>
      </c>
      <c r="M631" s="1" t="s">
        <v>22</v>
      </c>
      <c r="N631" s="1" t="s">
        <v>829</v>
      </c>
      <c r="O631" s="2">
        <v>39769</v>
      </c>
      <c r="P631" s="2">
        <v>39769</v>
      </c>
      <c r="Q631" s="1" t="s">
        <v>23</v>
      </c>
    </row>
    <row r="632" spans="1:17" x14ac:dyDescent="0.25">
      <c r="A632" s="1" t="s">
        <v>193</v>
      </c>
      <c r="B632" s="1" t="s">
        <v>381</v>
      </c>
      <c r="C632" s="1" t="s">
        <v>831</v>
      </c>
      <c r="D632" s="1" t="s">
        <v>505</v>
      </c>
      <c r="E632" s="1" t="s">
        <v>381</v>
      </c>
      <c r="F632" s="1" t="s">
        <v>19</v>
      </c>
      <c r="G632" s="1" t="s">
        <v>165</v>
      </c>
      <c r="H632" s="1" t="s">
        <v>166</v>
      </c>
      <c r="I632" s="1" t="s">
        <v>22</v>
      </c>
      <c r="J632" s="3">
        <v>1627</v>
      </c>
      <c r="K632" s="1" t="s">
        <v>456</v>
      </c>
      <c r="L632" s="1" t="s">
        <v>22</v>
      </c>
      <c r="M632" s="1" t="s">
        <v>22</v>
      </c>
      <c r="N632" s="1" t="s">
        <v>831</v>
      </c>
      <c r="O632" s="2">
        <v>39773</v>
      </c>
      <c r="P632" s="2">
        <v>39790</v>
      </c>
      <c r="Q632" s="1" t="s">
        <v>23</v>
      </c>
    </row>
    <row r="633" spans="1:17" x14ac:dyDescent="0.25">
      <c r="A633" s="1" t="s">
        <v>17</v>
      </c>
      <c r="B633" s="1" t="s">
        <v>381</v>
      </c>
      <c r="C633" s="1" t="s">
        <v>832</v>
      </c>
      <c r="D633" s="1" t="s">
        <v>503</v>
      </c>
      <c r="E633" s="1" t="s">
        <v>381</v>
      </c>
      <c r="F633" s="1" t="s">
        <v>19</v>
      </c>
      <c r="G633" s="1" t="s">
        <v>43</v>
      </c>
      <c r="H633" s="1" t="s">
        <v>34</v>
      </c>
      <c r="I633" s="1" t="s">
        <v>22</v>
      </c>
      <c r="J633" s="3">
        <v>2165</v>
      </c>
      <c r="K633" s="1" t="s">
        <v>833</v>
      </c>
      <c r="L633" s="1" t="s">
        <v>22</v>
      </c>
      <c r="M633" s="1" t="s">
        <v>22</v>
      </c>
      <c r="N633" s="1" t="s">
        <v>832</v>
      </c>
      <c r="O633" s="2">
        <v>39782</v>
      </c>
      <c r="P633" s="2">
        <v>39773</v>
      </c>
      <c r="Q633" s="1" t="s">
        <v>23</v>
      </c>
    </row>
    <row r="634" spans="1:17" x14ac:dyDescent="0.25">
      <c r="A634" s="1" t="s">
        <v>24</v>
      </c>
      <c r="B634" s="1" t="s">
        <v>381</v>
      </c>
      <c r="C634" s="1" t="s">
        <v>834</v>
      </c>
      <c r="D634" s="1" t="s">
        <v>705</v>
      </c>
      <c r="E634" s="1" t="s">
        <v>381</v>
      </c>
      <c r="F634" s="1" t="s">
        <v>19</v>
      </c>
      <c r="G634" s="1" t="s">
        <v>177</v>
      </c>
      <c r="H634" s="1" t="s">
        <v>48</v>
      </c>
      <c r="I634" s="1" t="s">
        <v>22</v>
      </c>
      <c r="J634" s="3">
        <v>2422</v>
      </c>
      <c r="K634" s="1" t="s">
        <v>798</v>
      </c>
      <c r="L634" s="1" t="s">
        <v>22</v>
      </c>
      <c r="M634" s="1" t="s">
        <v>22</v>
      </c>
      <c r="N634" s="1" t="s">
        <v>834</v>
      </c>
      <c r="O634" s="2">
        <v>39813</v>
      </c>
      <c r="P634" s="2">
        <v>39838</v>
      </c>
      <c r="Q634" s="1" t="s">
        <v>23</v>
      </c>
    </row>
    <row r="635" spans="1:17" x14ac:dyDescent="0.25">
      <c r="A635" s="1" t="s">
        <v>24</v>
      </c>
      <c r="B635" s="1" t="s">
        <v>381</v>
      </c>
      <c r="C635" s="1" t="s">
        <v>834</v>
      </c>
      <c r="D635" s="1" t="s">
        <v>509</v>
      </c>
      <c r="E635" s="1" t="s">
        <v>381</v>
      </c>
      <c r="F635" s="1" t="s">
        <v>19</v>
      </c>
      <c r="G635" s="1" t="s">
        <v>177</v>
      </c>
      <c r="H635" s="1" t="s">
        <v>21</v>
      </c>
      <c r="I635" s="1" t="s">
        <v>22</v>
      </c>
      <c r="J635" s="3">
        <v>-16434</v>
      </c>
      <c r="K635" s="1" t="s">
        <v>187</v>
      </c>
      <c r="L635" s="1" t="s">
        <v>22</v>
      </c>
      <c r="M635" s="1" t="s">
        <v>22</v>
      </c>
      <c r="N635" s="1" t="s">
        <v>834</v>
      </c>
      <c r="O635" s="2">
        <v>39813</v>
      </c>
      <c r="P635" s="2">
        <v>39838</v>
      </c>
      <c r="Q635" s="1" t="s">
        <v>23</v>
      </c>
    </row>
    <row r="636" spans="1:17" x14ac:dyDescent="0.25">
      <c r="A636" s="1" t="s">
        <v>24</v>
      </c>
      <c r="B636" s="1" t="s">
        <v>381</v>
      </c>
      <c r="C636" s="1" t="s">
        <v>834</v>
      </c>
      <c r="D636" s="1" t="s">
        <v>491</v>
      </c>
      <c r="E636" s="1" t="s">
        <v>381</v>
      </c>
      <c r="F636" s="1" t="s">
        <v>19</v>
      </c>
      <c r="G636" s="1" t="s">
        <v>492</v>
      </c>
      <c r="H636" s="1" t="s">
        <v>21</v>
      </c>
      <c r="I636" s="1" t="s">
        <v>22</v>
      </c>
      <c r="J636" s="3">
        <v>-1733</v>
      </c>
      <c r="K636" s="1" t="s">
        <v>793</v>
      </c>
      <c r="L636" s="1" t="s">
        <v>22</v>
      </c>
      <c r="M636" s="1" t="s">
        <v>22</v>
      </c>
      <c r="N636" s="1" t="s">
        <v>834</v>
      </c>
      <c r="O636" s="2">
        <v>39813</v>
      </c>
      <c r="P636" s="2">
        <v>39838</v>
      </c>
      <c r="Q636" s="1" t="s">
        <v>23</v>
      </c>
    </row>
    <row r="637" spans="1:17" x14ac:dyDescent="0.25">
      <c r="A637" s="1" t="s">
        <v>24</v>
      </c>
      <c r="B637" s="1" t="s">
        <v>381</v>
      </c>
      <c r="C637" s="1" t="s">
        <v>834</v>
      </c>
      <c r="D637" s="1" t="s">
        <v>496</v>
      </c>
      <c r="E637" s="1" t="s">
        <v>381</v>
      </c>
      <c r="F637" s="1" t="s">
        <v>19</v>
      </c>
      <c r="G637" s="1" t="s">
        <v>79</v>
      </c>
      <c r="H637" s="1" t="s">
        <v>21</v>
      </c>
      <c r="I637" s="1" t="s">
        <v>22</v>
      </c>
      <c r="J637" s="3">
        <v>-97520</v>
      </c>
      <c r="K637" s="1" t="s">
        <v>80</v>
      </c>
      <c r="L637" s="1" t="s">
        <v>22</v>
      </c>
      <c r="M637" s="1" t="s">
        <v>22</v>
      </c>
      <c r="N637" s="1" t="s">
        <v>834</v>
      </c>
      <c r="O637" s="2">
        <v>39813</v>
      </c>
      <c r="P637" s="2">
        <v>39838</v>
      </c>
      <c r="Q637" s="1" t="s">
        <v>23</v>
      </c>
    </row>
    <row r="638" spans="1:17" x14ac:dyDescent="0.25">
      <c r="A638" s="1" t="s">
        <v>193</v>
      </c>
      <c r="B638" s="1" t="s">
        <v>381</v>
      </c>
      <c r="C638" s="1" t="s">
        <v>835</v>
      </c>
      <c r="D638" s="1" t="s">
        <v>505</v>
      </c>
      <c r="E638" s="1" t="s">
        <v>381</v>
      </c>
      <c r="F638" s="1" t="s">
        <v>19</v>
      </c>
      <c r="G638" s="1" t="s">
        <v>165</v>
      </c>
      <c r="H638" s="1" t="s">
        <v>166</v>
      </c>
      <c r="I638" s="1" t="s">
        <v>22</v>
      </c>
      <c r="J638" s="3">
        <v>1627</v>
      </c>
      <c r="K638" s="1" t="s">
        <v>456</v>
      </c>
      <c r="L638" s="1" t="s">
        <v>22</v>
      </c>
      <c r="M638" s="1" t="s">
        <v>22</v>
      </c>
      <c r="N638" s="1" t="s">
        <v>835</v>
      </c>
      <c r="O638" s="2">
        <v>39813</v>
      </c>
      <c r="P638" s="2">
        <v>39819</v>
      </c>
      <c r="Q638" s="1" t="s">
        <v>23</v>
      </c>
    </row>
    <row r="639" spans="1:17" x14ac:dyDescent="0.25">
      <c r="A639" s="1" t="s">
        <v>24</v>
      </c>
      <c r="B639" s="1" t="s">
        <v>381</v>
      </c>
      <c r="C639" s="1" t="s">
        <v>834</v>
      </c>
      <c r="D639" s="1" t="s">
        <v>836</v>
      </c>
      <c r="E639" s="1" t="s">
        <v>381</v>
      </c>
      <c r="F639" s="1" t="s">
        <v>19</v>
      </c>
      <c r="G639" s="1" t="s">
        <v>27</v>
      </c>
      <c r="H639" s="1" t="s">
        <v>28</v>
      </c>
      <c r="I639" s="1" t="s">
        <v>22</v>
      </c>
      <c r="J639" s="3">
        <v>-2432</v>
      </c>
      <c r="K639" s="1" t="s">
        <v>29</v>
      </c>
      <c r="L639" s="1" t="s">
        <v>22</v>
      </c>
      <c r="M639" s="1" t="s">
        <v>22</v>
      </c>
      <c r="N639" s="1" t="s">
        <v>834</v>
      </c>
      <c r="O639" s="2">
        <v>39813</v>
      </c>
      <c r="P639" s="2">
        <v>39838</v>
      </c>
      <c r="Q639" s="1" t="s">
        <v>23</v>
      </c>
    </row>
    <row r="640" spans="1:17" x14ac:dyDescent="0.25">
      <c r="A640" s="1" t="s">
        <v>24</v>
      </c>
      <c r="B640" s="1" t="s">
        <v>381</v>
      </c>
      <c r="C640" s="1" t="s">
        <v>834</v>
      </c>
      <c r="D640" s="1" t="s">
        <v>503</v>
      </c>
      <c r="E640" s="1" t="s">
        <v>381</v>
      </c>
      <c r="F640" s="1" t="s">
        <v>19</v>
      </c>
      <c r="G640" s="1" t="s">
        <v>43</v>
      </c>
      <c r="H640" s="1" t="s">
        <v>34</v>
      </c>
      <c r="I640" s="1" t="s">
        <v>22</v>
      </c>
      <c r="J640" s="3">
        <v>-1398408</v>
      </c>
      <c r="K640" s="1" t="s">
        <v>167</v>
      </c>
      <c r="L640" s="1" t="s">
        <v>22</v>
      </c>
      <c r="M640" s="1" t="s">
        <v>22</v>
      </c>
      <c r="N640" s="1" t="s">
        <v>834</v>
      </c>
      <c r="O640" s="2">
        <v>39813</v>
      </c>
      <c r="P640" s="2">
        <v>39838</v>
      </c>
      <c r="Q640" s="1" t="s">
        <v>23</v>
      </c>
    </row>
    <row r="641" spans="1:17" x14ac:dyDescent="0.25">
      <c r="A641" s="1" t="s">
        <v>24</v>
      </c>
      <c r="B641" s="1" t="s">
        <v>381</v>
      </c>
      <c r="C641" s="1" t="s">
        <v>834</v>
      </c>
      <c r="D641" s="1" t="s">
        <v>483</v>
      </c>
      <c r="E641" s="1" t="s">
        <v>381</v>
      </c>
      <c r="F641" s="1" t="s">
        <v>19</v>
      </c>
      <c r="G641" s="1" t="s">
        <v>357</v>
      </c>
      <c r="H641" s="1" t="s">
        <v>48</v>
      </c>
      <c r="I641" s="1" t="s">
        <v>22</v>
      </c>
      <c r="J641" s="3">
        <v>134432</v>
      </c>
      <c r="K641" s="1" t="s">
        <v>361</v>
      </c>
      <c r="L641" s="1" t="s">
        <v>22</v>
      </c>
      <c r="M641" s="1" t="s">
        <v>22</v>
      </c>
      <c r="N641" s="1" t="s">
        <v>834</v>
      </c>
      <c r="O641" s="2">
        <v>39813</v>
      </c>
      <c r="P641" s="2">
        <v>39838</v>
      </c>
      <c r="Q641" s="1" t="s">
        <v>23</v>
      </c>
    </row>
    <row r="642" spans="1:17" x14ac:dyDescent="0.25">
      <c r="A642" s="1" t="s">
        <v>24</v>
      </c>
      <c r="B642" s="1" t="s">
        <v>381</v>
      </c>
      <c r="C642" s="1" t="s">
        <v>834</v>
      </c>
      <c r="D642" s="1" t="s">
        <v>794</v>
      </c>
      <c r="E642" s="1" t="s">
        <v>381</v>
      </c>
      <c r="F642" s="1" t="s">
        <v>19</v>
      </c>
      <c r="G642" s="1" t="s">
        <v>795</v>
      </c>
      <c r="H642" s="1" t="s">
        <v>48</v>
      </c>
      <c r="I642" s="1" t="s">
        <v>22</v>
      </c>
      <c r="J642" s="3">
        <v>4224</v>
      </c>
      <c r="K642" s="1" t="s">
        <v>407</v>
      </c>
      <c r="L642" s="1" t="s">
        <v>22</v>
      </c>
      <c r="M642" s="1" t="s">
        <v>22</v>
      </c>
      <c r="N642" s="1" t="s">
        <v>834</v>
      </c>
      <c r="O642" s="2">
        <v>39813</v>
      </c>
      <c r="P642" s="2">
        <v>39838</v>
      </c>
      <c r="Q642" s="1" t="s">
        <v>23</v>
      </c>
    </row>
    <row r="643" spans="1:17" x14ac:dyDescent="0.25">
      <c r="A643" s="1" t="s">
        <v>24</v>
      </c>
      <c r="B643" s="1" t="s">
        <v>381</v>
      </c>
      <c r="C643" s="1" t="s">
        <v>834</v>
      </c>
      <c r="D643" s="1" t="s">
        <v>503</v>
      </c>
      <c r="E643" s="1" t="s">
        <v>381</v>
      </c>
      <c r="F643" s="1" t="s">
        <v>19</v>
      </c>
      <c r="G643" s="1" t="s">
        <v>43</v>
      </c>
      <c r="H643" s="1" t="s">
        <v>34</v>
      </c>
      <c r="I643" s="1" t="s">
        <v>22</v>
      </c>
      <c r="J643" s="3">
        <v>-124986</v>
      </c>
      <c r="K643" s="1" t="s">
        <v>44</v>
      </c>
      <c r="L643" s="1" t="s">
        <v>22</v>
      </c>
      <c r="M643" s="1" t="s">
        <v>22</v>
      </c>
      <c r="N643" s="1" t="s">
        <v>834</v>
      </c>
      <c r="O643" s="2">
        <v>39813</v>
      </c>
      <c r="P643" s="2">
        <v>39838</v>
      </c>
      <c r="Q643" s="1" t="s">
        <v>23</v>
      </c>
    </row>
    <row r="644" spans="1:17" x14ac:dyDescent="0.25">
      <c r="A644" s="1" t="s">
        <v>24</v>
      </c>
      <c r="B644" s="1" t="s">
        <v>381</v>
      </c>
      <c r="C644" s="1" t="s">
        <v>834</v>
      </c>
      <c r="D644" s="1" t="s">
        <v>520</v>
      </c>
      <c r="E644" s="1" t="s">
        <v>381</v>
      </c>
      <c r="F644" s="1" t="s">
        <v>19</v>
      </c>
      <c r="G644" s="1" t="s">
        <v>521</v>
      </c>
      <c r="H644" s="1" t="s">
        <v>21</v>
      </c>
      <c r="I644" s="1" t="s">
        <v>22</v>
      </c>
      <c r="J644" s="3">
        <v>-37978</v>
      </c>
      <c r="K644" s="1" t="s">
        <v>837</v>
      </c>
      <c r="L644" s="1" t="s">
        <v>22</v>
      </c>
      <c r="M644" s="1" t="s">
        <v>22</v>
      </c>
      <c r="N644" s="1" t="s">
        <v>834</v>
      </c>
      <c r="O644" s="2">
        <v>39813</v>
      </c>
      <c r="P644" s="2">
        <v>39838</v>
      </c>
      <c r="Q644" s="1" t="s">
        <v>23</v>
      </c>
    </row>
    <row r="645" spans="1:17" x14ac:dyDescent="0.25">
      <c r="A645" s="1" t="s">
        <v>24</v>
      </c>
      <c r="B645" s="1" t="s">
        <v>381</v>
      </c>
      <c r="C645" s="1" t="s">
        <v>838</v>
      </c>
      <c r="D645" s="1" t="s">
        <v>498</v>
      </c>
      <c r="E645" s="1" t="s">
        <v>381</v>
      </c>
      <c r="F645" s="1" t="s">
        <v>19</v>
      </c>
      <c r="G645" s="1" t="s">
        <v>58</v>
      </c>
      <c r="H645" s="1" t="s">
        <v>21</v>
      </c>
      <c r="I645" s="1" t="s">
        <v>22</v>
      </c>
      <c r="J645" s="3">
        <v>164333</v>
      </c>
      <c r="K645" s="1" t="s">
        <v>839</v>
      </c>
      <c r="L645" s="1" t="s">
        <v>22</v>
      </c>
      <c r="M645" s="1" t="s">
        <v>22</v>
      </c>
      <c r="N645" s="1" t="s">
        <v>838</v>
      </c>
      <c r="O645" s="2">
        <v>39813</v>
      </c>
      <c r="P645" s="2">
        <v>39838</v>
      </c>
      <c r="Q645" s="1" t="s">
        <v>23</v>
      </c>
    </row>
    <row r="646" spans="1:17" x14ac:dyDescent="0.25">
      <c r="A646" s="1" t="s">
        <v>24</v>
      </c>
      <c r="B646" s="1" t="s">
        <v>381</v>
      </c>
      <c r="C646" s="1" t="s">
        <v>834</v>
      </c>
      <c r="D646" s="1" t="s">
        <v>840</v>
      </c>
      <c r="E646" s="1" t="s">
        <v>381</v>
      </c>
      <c r="F646" s="1" t="s">
        <v>19</v>
      </c>
      <c r="G646" s="1" t="s">
        <v>111</v>
      </c>
      <c r="H646" s="1" t="s">
        <v>48</v>
      </c>
      <c r="I646" s="1" t="s">
        <v>22</v>
      </c>
      <c r="J646" s="3">
        <v>-48143</v>
      </c>
      <c r="K646" s="1" t="s">
        <v>112</v>
      </c>
      <c r="L646" s="1" t="s">
        <v>22</v>
      </c>
      <c r="M646" s="1" t="s">
        <v>22</v>
      </c>
      <c r="N646" s="1" t="s">
        <v>834</v>
      </c>
      <c r="O646" s="2">
        <v>39813</v>
      </c>
      <c r="P646" s="2">
        <v>39838</v>
      </c>
      <c r="Q646" s="1" t="s">
        <v>23</v>
      </c>
    </row>
    <row r="647" spans="1:17" x14ac:dyDescent="0.25">
      <c r="A647" s="1" t="s">
        <v>24</v>
      </c>
      <c r="B647" s="1" t="s">
        <v>381</v>
      </c>
      <c r="C647" s="1" t="s">
        <v>838</v>
      </c>
      <c r="D647" s="1" t="s">
        <v>498</v>
      </c>
      <c r="E647" s="1" t="s">
        <v>381</v>
      </c>
      <c r="F647" s="1" t="s">
        <v>19</v>
      </c>
      <c r="G647" s="1" t="s">
        <v>58</v>
      </c>
      <c r="H647" s="1" t="s">
        <v>21</v>
      </c>
      <c r="I647" s="1" t="s">
        <v>22</v>
      </c>
      <c r="J647" s="3">
        <v>-69405</v>
      </c>
      <c r="K647" s="1" t="s">
        <v>841</v>
      </c>
      <c r="L647" s="1" t="s">
        <v>22</v>
      </c>
      <c r="M647" s="1" t="s">
        <v>22</v>
      </c>
      <c r="N647" s="1" t="s">
        <v>838</v>
      </c>
      <c r="O647" s="2">
        <v>39813</v>
      </c>
      <c r="P647" s="2">
        <v>39838</v>
      </c>
      <c r="Q647" s="1" t="s">
        <v>23</v>
      </c>
    </row>
    <row r="648" spans="1:17" x14ac:dyDescent="0.25">
      <c r="A648" s="1" t="s">
        <v>24</v>
      </c>
      <c r="B648" s="1" t="s">
        <v>381</v>
      </c>
      <c r="C648" s="1" t="s">
        <v>838</v>
      </c>
      <c r="D648" s="1" t="s">
        <v>503</v>
      </c>
      <c r="E648" s="1" t="s">
        <v>381</v>
      </c>
      <c r="F648" s="1" t="s">
        <v>19</v>
      </c>
      <c r="G648" s="1" t="s">
        <v>43</v>
      </c>
      <c r="H648" s="1" t="s">
        <v>34</v>
      </c>
      <c r="I648" s="1" t="s">
        <v>22</v>
      </c>
      <c r="J648" s="3">
        <v>69405</v>
      </c>
      <c r="K648" s="1" t="s">
        <v>841</v>
      </c>
      <c r="L648" s="1" t="s">
        <v>22</v>
      </c>
      <c r="M648" s="1" t="s">
        <v>22</v>
      </c>
      <c r="N648" s="1" t="s">
        <v>838</v>
      </c>
      <c r="O648" s="2">
        <v>39813</v>
      </c>
      <c r="P648" s="2">
        <v>39838</v>
      </c>
      <c r="Q648" s="1" t="s">
        <v>23</v>
      </c>
    </row>
    <row r="649" spans="1:17" x14ac:dyDescent="0.25">
      <c r="A649" s="1" t="s">
        <v>24</v>
      </c>
      <c r="B649" s="1" t="s">
        <v>381</v>
      </c>
      <c r="C649" s="1" t="s">
        <v>834</v>
      </c>
      <c r="D649" s="1" t="s">
        <v>500</v>
      </c>
      <c r="E649" s="1" t="s">
        <v>381</v>
      </c>
      <c r="F649" s="1" t="s">
        <v>19</v>
      </c>
      <c r="G649" s="1" t="s">
        <v>501</v>
      </c>
      <c r="H649" s="1" t="s">
        <v>48</v>
      </c>
      <c r="I649" s="1" t="s">
        <v>22</v>
      </c>
      <c r="J649" s="3">
        <v>-212</v>
      </c>
      <c r="K649" s="1" t="s">
        <v>411</v>
      </c>
      <c r="L649" s="1" t="s">
        <v>22</v>
      </c>
      <c r="M649" s="1" t="s">
        <v>22</v>
      </c>
      <c r="N649" s="1" t="s">
        <v>834</v>
      </c>
      <c r="O649" s="2">
        <v>39813</v>
      </c>
      <c r="P649" s="2">
        <v>39838</v>
      </c>
      <c r="Q649" s="1" t="s">
        <v>23</v>
      </c>
    </row>
    <row r="650" spans="1:17" x14ac:dyDescent="0.25">
      <c r="A650" s="1" t="s">
        <v>24</v>
      </c>
      <c r="B650" s="1" t="s">
        <v>381</v>
      </c>
      <c r="C650" s="1" t="s">
        <v>834</v>
      </c>
      <c r="D650" s="1" t="s">
        <v>485</v>
      </c>
      <c r="E650" s="1" t="s">
        <v>381</v>
      </c>
      <c r="F650" s="1" t="s">
        <v>19</v>
      </c>
      <c r="G650" s="1" t="s">
        <v>59</v>
      </c>
      <c r="H650" s="1" t="s">
        <v>48</v>
      </c>
      <c r="I650" s="1" t="s">
        <v>22</v>
      </c>
      <c r="J650" s="3">
        <v>-4618</v>
      </c>
      <c r="K650" s="1" t="s">
        <v>117</v>
      </c>
      <c r="L650" s="1" t="s">
        <v>22</v>
      </c>
      <c r="M650" s="1" t="s">
        <v>22</v>
      </c>
      <c r="N650" s="1" t="s">
        <v>834</v>
      </c>
      <c r="O650" s="2">
        <v>39813</v>
      </c>
      <c r="P650" s="2">
        <v>39838</v>
      </c>
      <c r="Q650" s="1" t="s">
        <v>23</v>
      </c>
    </row>
    <row r="651" spans="1:17" x14ac:dyDescent="0.25">
      <c r="A651" s="1" t="s">
        <v>24</v>
      </c>
      <c r="B651" s="1" t="s">
        <v>381</v>
      </c>
      <c r="C651" s="1" t="s">
        <v>834</v>
      </c>
      <c r="D651" s="1" t="s">
        <v>503</v>
      </c>
      <c r="E651" s="1" t="s">
        <v>381</v>
      </c>
      <c r="F651" s="1" t="s">
        <v>19</v>
      </c>
      <c r="G651" s="1" t="s">
        <v>43</v>
      </c>
      <c r="H651" s="1" t="s">
        <v>34</v>
      </c>
      <c r="I651" s="1" t="s">
        <v>22</v>
      </c>
      <c r="J651" s="3">
        <v>-27577</v>
      </c>
      <c r="K651" s="1" t="s">
        <v>45</v>
      </c>
      <c r="L651" s="1" t="s">
        <v>22</v>
      </c>
      <c r="M651" s="1" t="s">
        <v>22</v>
      </c>
      <c r="N651" s="1" t="s">
        <v>834</v>
      </c>
      <c r="O651" s="2">
        <v>39813</v>
      </c>
      <c r="P651" s="2">
        <v>39838</v>
      </c>
      <c r="Q651" s="1" t="s">
        <v>23</v>
      </c>
    </row>
    <row r="652" spans="1:17" x14ac:dyDescent="0.25">
      <c r="A652" s="1" t="s">
        <v>24</v>
      </c>
      <c r="B652" s="1" t="s">
        <v>381</v>
      </c>
      <c r="C652" s="1" t="s">
        <v>838</v>
      </c>
      <c r="D652" s="1" t="s">
        <v>503</v>
      </c>
      <c r="E652" s="1" t="s">
        <v>381</v>
      </c>
      <c r="F652" s="1" t="s">
        <v>19</v>
      </c>
      <c r="G652" s="1" t="s">
        <v>43</v>
      </c>
      <c r="H652" s="1" t="s">
        <v>34</v>
      </c>
      <c r="I652" s="1" t="s">
        <v>22</v>
      </c>
      <c r="J652" s="3">
        <v>-164333</v>
      </c>
      <c r="K652" s="1" t="s">
        <v>839</v>
      </c>
      <c r="L652" s="1" t="s">
        <v>22</v>
      </c>
      <c r="M652" s="1" t="s">
        <v>22</v>
      </c>
      <c r="N652" s="1" t="s">
        <v>838</v>
      </c>
      <c r="O652" s="2">
        <v>39813</v>
      </c>
      <c r="P652" s="2">
        <v>39838</v>
      </c>
      <c r="Q652" s="1" t="s">
        <v>23</v>
      </c>
    </row>
    <row r="653" spans="1:17" x14ac:dyDescent="0.25">
      <c r="A653" s="1" t="s">
        <v>24</v>
      </c>
      <c r="B653" s="1" t="s">
        <v>381</v>
      </c>
      <c r="C653" s="1" t="s">
        <v>838</v>
      </c>
      <c r="D653" s="1" t="s">
        <v>503</v>
      </c>
      <c r="E653" s="1" t="s">
        <v>381</v>
      </c>
      <c r="F653" s="1" t="s">
        <v>19</v>
      </c>
      <c r="G653" s="1" t="s">
        <v>43</v>
      </c>
      <c r="H653" s="1" t="s">
        <v>34</v>
      </c>
      <c r="I653" s="1" t="s">
        <v>22</v>
      </c>
      <c r="J653" s="3">
        <v>-37509</v>
      </c>
      <c r="K653" s="1" t="s">
        <v>842</v>
      </c>
      <c r="L653" s="1" t="s">
        <v>22</v>
      </c>
      <c r="M653" s="1" t="s">
        <v>22</v>
      </c>
      <c r="N653" s="1" t="s">
        <v>838</v>
      </c>
      <c r="O653" s="2">
        <v>39813</v>
      </c>
      <c r="P653" s="2">
        <v>39838</v>
      </c>
      <c r="Q653" s="1" t="s">
        <v>23</v>
      </c>
    </row>
    <row r="654" spans="1:17" x14ac:dyDescent="0.25">
      <c r="A654" s="1" t="s">
        <v>24</v>
      </c>
      <c r="B654" s="1" t="s">
        <v>381</v>
      </c>
      <c r="C654" s="1" t="s">
        <v>838</v>
      </c>
      <c r="D654" s="1" t="s">
        <v>843</v>
      </c>
      <c r="E654" s="1" t="s">
        <v>381</v>
      </c>
      <c r="F654" s="1" t="s">
        <v>19</v>
      </c>
      <c r="G654" s="1" t="s">
        <v>176</v>
      </c>
      <c r="H654" s="1" t="s">
        <v>21</v>
      </c>
      <c r="I654" s="1" t="s">
        <v>22</v>
      </c>
      <c r="J654" s="3">
        <v>37509</v>
      </c>
      <c r="K654" s="1" t="s">
        <v>842</v>
      </c>
      <c r="L654" s="1" t="s">
        <v>22</v>
      </c>
      <c r="M654" s="1" t="s">
        <v>22</v>
      </c>
      <c r="N654" s="1" t="s">
        <v>838</v>
      </c>
      <c r="O654" s="2">
        <v>39813</v>
      </c>
      <c r="P654" s="2">
        <v>39838</v>
      </c>
      <c r="Q654" s="1" t="s">
        <v>23</v>
      </c>
    </row>
    <row r="655" spans="1:17" x14ac:dyDescent="0.25">
      <c r="A655" s="1" t="s">
        <v>24</v>
      </c>
      <c r="B655" s="1" t="s">
        <v>381</v>
      </c>
      <c r="C655" s="1" t="s">
        <v>834</v>
      </c>
      <c r="D655" s="1" t="s">
        <v>494</v>
      </c>
      <c r="E655" s="1" t="s">
        <v>381</v>
      </c>
      <c r="F655" s="1" t="s">
        <v>19</v>
      </c>
      <c r="G655" s="1" t="s">
        <v>63</v>
      </c>
      <c r="H655" s="1" t="s">
        <v>48</v>
      </c>
      <c r="I655" s="1" t="s">
        <v>22</v>
      </c>
      <c r="J655" s="3">
        <v>-11247</v>
      </c>
      <c r="K655" s="1" t="s">
        <v>64</v>
      </c>
      <c r="L655" s="1" t="s">
        <v>22</v>
      </c>
      <c r="M655" s="1" t="s">
        <v>22</v>
      </c>
      <c r="N655" s="1" t="s">
        <v>834</v>
      </c>
      <c r="O655" s="2">
        <v>39813</v>
      </c>
      <c r="P655" s="2">
        <v>39838</v>
      </c>
      <c r="Q655" s="1" t="s">
        <v>23</v>
      </c>
    </row>
    <row r="656" spans="1:17" x14ac:dyDescent="0.25">
      <c r="A656" s="1" t="s">
        <v>24</v>
      </c>
      <c r="B656" s="1" t="s">
        <v>381</v>
      </c>
      <c r="C656" s="1" t="s">
        <v>834</v>
      </c>
      <c r="D656" s="1" t="s">
        <v>507</v>
      </c>
      <c r="E656" s="1" t="s">
        <v>381</v>
      </c>
      <c r="F656" s="1" t="s">
        <v>19</v>
      </c>
      <c r="G656" s="1" t="s">
        <v>191</v>
      </c>
      <c r="H656" s="1" t="s">
        <v>21</v>
      </c>
      <c r="I656" s="1" t="s">
        <v>22</v>
      </c>
      <c r="J656" s="3">
        <v>9038</v>
      </c>
      <c r="K656" s="1" t="s">
        <v>202</v>
      </c>
      <c r="L656" s="1" t="s">
        <v>22</v>
      </c>
      <c r="M656" s="1" t="s">
        <v>22</v>
      </c>
      <c r="N656" s="1" t="s">
        <v>834</v>
      </c>
      <c r="O656" s="2">
        <v>39813</v>
      </c>
      <c r="P656" s="2">
        <v>39838</v>
      </c>
      <c r="Q656" s="1" t="s">
        <v>23</v>
      </c>
    </row>
    <row r="657" spans="1:17" x14ac:dyDescent="0.25">
      <c r="A657" s="1" t="s">
        <v>24</v>
      </c>
      <c r="B657" s="1" t="s">
        <v>381</v>
      </c>
      <c r="C657" s="1" t="s">
        <v>834</v>
      </c>
      <c r="D657" s="1" t="s">
        <v>511</v>
      </c>
      <c r="E657" s="1" t="s">
        <v>381</v>
      </c>
      <c r="F657" s="1" t="s">
        <v>19</v>
      </c>
      <c r="G657" s="1" t="s">
        <v>203</v>
      </c>
      <c r="H657" s="1" t="s">
        <v>21</v>
      </c>
      <c r="I657" s="1" t="s">
        <v>22</v>
      </c>
      <c r="J657" s="3">
        <v>-1091</v>
      </c>
      <c r="K657" s="1" t="s">
        <v>204</v>
      </c>
      <c r="L657" s="1" t="s">
        <v>22</v>
      </c>
      <c r="M657" s="1" t="s">
        <v>22</v>
      </c>
      <c r="N657" s="1" t="s">
        <v>834</v>
      </c>
      <c r="O657" s="2">
        <v>39813</v>
      </c>
      <c r="P657" s="2">
        <v>39838</v>
      </c>
      <c r="Q657" s="1" t="s">
        <v>23</v>
      </c>
    </row>
    <row r="658" spans="1:17" x14ac:dyDescent="0.25">
      <c r="A658" s="1" t="s">
        <v>193</v>
      </c>
      <c r="B658" s="1" t="s">
        <v>381</v>
      </c>
      <c r="C658" s="1" t="s">
        <v>844</v>
      </c>
      <c r="D658" s="1" t="s">
        <v>505</v>
      </c>
      <c r="E658" s="1" t="s">
        <v>381</v>
      </c>
      <c r="F658" s="1" t="s">
        <v>19</v>
      </c>
      <c r="G658" s="1" t="s">
        <v>165</v>
      </c>
      <c r="H658" s="1" t="s">
        <v>166</v>
      </c>
      <c r="I658" s="1" t="s">
        <v>22</v>
      </c>
      <c r="J658" s="3">
        <v>1627</v>
      </c>
      <c r="K658" s="1" t="s">
        <v>456</v>
      </c>
      <c r="L658" s="1" t="s">
        <v>22</v>
      </c>
      <c r="M658" s="1" t="s">
        <v>22</v>
      </c>
      <c r="N658" s="1" t="s">
        <v>844</v>
      </c>
      <c r="O658" s="2">
        <v>39844</v>
      </c>
      <c r="P658" s="2">
        <v>39861</v>
      </c>
      <c r="Q658" s="1" t="s">
        <v>23</v>
      </c>
    </row>
    <row r="659" spans="1:17" x14ac:dyDescent="0.25">
      <c r="A659" s="1" t="s">
        <v>193</v>
      </c>
      <c r="B659" s="1" t="s">
        <v>381</v>
      </c>
      <c r="C659" s="1" t="s">
        <v>845</v>
      </c>
      <c r="D659" s="1" t="s">
        <v>505</v>
      </c>
      <c r="E659" s="1" t="s">
        <v>381</v>
      </c>
      <c r="F659" s="1" t="s">
        <v>19</v>
      </c>
      <c r="G659" s="1" t="s">
        <v>165</v>
      </c>
      <c r="H659" s="1" t="s">
        <v>166</v>
      </c>
      <c r="I659" s="1" t="s">
        <v>22</v>
      </c>
      <c r="J659" s="3">
        <v>1627</v>
      </c>
      <c r="K659" s="1" t="s">
        <v>456</v>
      </c>
      <c r="L659" s="1" t="s">
        <v>22</v>
      </c>
      <c r="M659" s="1" t="s">
        <v>22</v>
      </c>
      <c r="N659" s="1" t="s">
        <v>845</v>
      </c>
      <c r="O659" s="2">
        <v>39872</v>
      </c>
      <c r="P659" s="2">
        <v>39876</v>
      </c>
      <c r="Q659" s="1" t="s">
        <v>23</v>
      </c>
    </row>
    <row r="660" spans="1:17" x14ac:dyDescent="0.25">
      <c r="A660" s="1" t="s">
        <v>24</v>
      </c>
      <c r="B660" s="1" t="s">
        <v>381</v>
      </c>
      <c r="C660" s="1" t="s">
        <v>846</v>
      </c>
      <c r="D660" s="1" t="s">
        <v>503</v>
      </c>
      <c r="E660" s="1" t="s">
        <v>381</v>
      </c>
      <c r="F660" s="1" t="s">
        <v>19</v>
      </c>
      <c r="G660" s="1" t="s">
        <v>43</v>
      </c>
      <c r="H660" s="1" t="s">
        <v>34</v>
      </c>
      <c r="I660" s="1" t="s">
        <v>22</v>
      </c>
      <c r="J660" s="3">
        <v>-350000</v>
      </c>
      <c r="K660" s="1" t="s">
        <v>773</v>
      </c>
      <c r="L660" s="1" t="s">
        <v>22</v>
      </c>
      <c r="M660" s="1" t="s">
        <v>22</v>
      </c>
      <c r="N660" s="1" t="s">
        <v>846</v>
      </c>
      <c r="O660" s="2">
        <v>39903</v>
      </c>
      <c r="P660" s="2">
        <v>39911</v>
      </c>
      <c r="Q660" s="1" t="s">
        <v>23</v>
      </c>
    </row>
    <row r="661" spans="1:17" x14ac:dyDescent="0.25">
      <c r="A661" s="1" t="s">
        <v>813</v>
      </c>
      <c r="B661" s="1" t="s">
        <v>381</v>
      </c>
      <c r="C661" s="1" t="s">
        <v>847</v>
      </c>
      <c r="D661" s="1" t="s">
        <v>503</v>
      </c>
      <c r="E661" s="1" t="s">
        <v>381</v>
      </c>
      <c r="F661" s="1" t="s">
        <v>19</v>
      </c>
      <c r="G661" s="1" t="s">
        <v>43</v>
      </c>
      <c r="H661" s="1" t="s">
        <v>34</v>
      </c>
      <c r="I661" s="1" t="s">
        <v>22</v>
      </c>
      <c r="J661" s="3">
        <v>312305.43</v>
      </c>
      <c r="K661" s="1" t="s">
        <v>848</v>
      </c>
      <c r="L661" s="1" t="s">
        <v>22</v>
      </c>
      <c r="M661" s="1" t="s">
        <v>22</v>
      </c>
      <c r="N661" s="1" t="s">
        <v>847</v>
      </c>
      <c r="O661" s="2">
        <v>39903</v>
      </c>
      <c r="P661" s="2">
        <v>39910</v>
      </c>
      <c r="Q661" s="1" t="s">
        <v>23</v>
      </c>
    </row>
    <row r="662" spans="1:17" x14ac:dyDescent="0.25">
      <c r="A662" s="1" t="s">
        <v>193</v>
      </c>
      <c r="B662" s="1" t="s">
        <v>381</v>
      </c>
      <c r="C662" s="1" t="s">
        <v>849</v>
      </c>
      <c r="D662" s="1" t="s">
        <v>505</v>
      </c>
      <c r="E662" s="1" t="s">
        <v>381</v>
      </c>
      <c r="F662" s="1" t="s">
        <v>19</v>
      </c>
      <c r="G662" s="1" t="s">
        <v>165</v>
      </c>
      <c r="H662" s="1" t="s">
        <v>166</v>
      </c>
      <c r="I662" s="1" t="s">
        <v>22</v>
      </c>
      <c r="J662" s="3">
        <v>1627</v>
      </c>
      <c r="K662" s="1" t="s">
        <v>456</v>
      </c>
      <c r="L662" s="1" t="s">
        <v>22</v>
      </c>
      <c r="M662" s="1" t="s">
        <v>22</v>
      </c>
      <c r="N662" s="1" t="s">
        <v>849</v>
      </c>
      <c r="O662" s="2">
        <v>39903</v>
      </c>
      <c r="P662" s="2">
        <v>39909</v>
      </c>
      <c r="Q662" s="1" t="s">
        <v>23</v>
      </c>
    </row>
    <row r="663" spans="1:17" x14ac:dyDescent="0.25">
      <c r="A663" s="1" t="s">
        <v>193</v>
      </c>
      <c r="B663" s="1" t="s">
        <v>381</v>
      </c>
      <c r="C663" s="1" t="s">
        <v>850</v>
      </c>
      <c r="D663" s="1" t="s">
        <v>505</v>
      </c>
      <c r="E663" s="1" t="s">
        <v>381</v>
      </c>
      <c r="F663" s="1" t="s">
        <v>19</v>
      </c>
      <c r="G663" s="1" t="s">
        <v>165</v>
      </c>
      <c r="H663" s="1" t="s">
        <v>166</v>
      </c>
      <c r="I663" s="1" t="s">
        <v>22</v>
      </c>
      <c r="J663" s="3">
        <v>1627</v>
      </c>
      <c r="K663" s="1" t="s">
        <v>456</v>
      </c>
      <c r="L663" s="1" t="s">
        <v>22</v>
      </c>
      <c r="M663" s="1" t="s">
        <v>22</v>
      </c>
      <c r="N663" s="1" t="s">
        <v>850</v>
      </c>
      <c r="O663" s="2">
        <v>39933</v>
      </c>
      <c r="P663" s="2">
        <v>39939</v>
      </c>
      <c r="Q663" s="1" t="s">
        <v>23</v>
      </c>
    </row>
    <row r="664" spans="1:17" x14ac:dyDescent="0.25">
      <c r="A664" s="1" t="s">
        <v>193</v>
      </c>
      <c r="B664" s="1" t="s">
        <v>381</v>
      </c>
      <c r="C664" s="1" t="s">
        <v>851</v>
      </c>
      <c r="D664" s="1" t="s">
        <v>505</v>
      </c>
      <c r="E664" s="1" t="s">
        <v>381</v>
      </c>
      <c r="F664" s="1" t="s">
        <v>19</v>
      </c>
      <c r="G664" s="1" t="s">
        <v>165</v>
      </c>
      <c r="H664" s="1" t="s">
        <v>166</v>
      </c>
      <c r="I664" s="1" t="s">
        <v>22</v>
      </c>
      <c r="J664" s="3">
        <v>1627</v>
      </c>
      <c r="K664" s="1" t="s">
        <v>456</v>
      </c>
      <c r="L664" s="1" t="s">
        <v>22</v>
      </c>
      <c r="M664" s="1" t="s">
        <v>22</v>
      </c>
      <c r="N664" s="1" t="s">
        <v>851</v>
      </c>
      <c r="O664" s="2">
        <v>39964</v>
      </c>
      <c r="P664" s="2">
        <v>39969</v>
      </c>
      <c r="Q664" s="1" t="s">
        <v>23</v>
      </c>
    </row>
    <row r="665" spans="1:17" x14ac:dyDescent="0.25">
      <c r="A665" s="1" t="s">
        <v>193</v>
      </c>
      <c r="B665" s="1" t="s">
        <v>381</v>
      </c>
      <c r="C665" s="1" t="s">
        <v>852</v>
      </c>
      <c r="D665" s="1" t="s">
        <v>505</v>
      </c>
      <c r="E665" s="1" t="s">
        <v>381</v>
      </c>
      <c r="F665" s="1" t="s">
        <v>19</v>
      </c>
      <c r="G665" s="1" t="s">
        <v>165</v>
      </c>
      <c r="H665" s="1" t="s">
        <v>166</v>
      </c>
      <c r="I665" s="1" t="s">
        <v>22</v>
      </c>
      <c r="J665" s="3">
        <v>1627</v>
      </c>
      <c r="K665" s="1" t="s">
        <v>456</v>
      </c>
      <c r="L665" s="1" t="s">
        <v>22</v>
      </c>
      <c r="M665" s="1" t="s">
        <v>22</v>
      </c>
      <c r="N665" s="1" t="s">
        <v>852</v>
      </c>
      <c r="O665" s="2">
        <v>39994</v>
      </c>
      <c r="P665" s="2">
        <v>40001</v>
      </c>
      <c r="Q665" s="1" t="s">
        <v>23</v>
      </c>
    </row>
    <row r="666" spans="1:17" x14ac:dyDescent="0.25">
      <c r="A666" s="1" t="s">
        <v>24</v>
      </c>
      <c r="B666" s="1" t="s">
        <v>381</v>
      </c>
      <c r="C666" s="1" t="s">
        <v>853</v>
      </c>
      <c r="D666" s="1" t="s">
        <v>503</v>
      </c>
      <c r="E666" s="1" t="s">
        <v>381</v>
      </c>
      <c r="F666" s="1" t="s">
        <v>19</v>
      </c>
      <c r="G666" s="1" t="s">
        <v>43</v>
      </c>
      <c r="H666" s="1" t="s">
        <v>34</v>
      </c>
      <c r="I666" s="1" t="s">
        <v>22</v>
      </c>
      <c r="J666" s="3">
        <v>-87000</v>
      </c>
      <c r="K666" s="1" t="s">
        <v>773</v>
      </c>
      <c r="L666" s="1" t="s">
        <v>22</v>
      </c>
      <c r="M666" s="1" t="s">
        <v>22</v>
      </c>
      <c r="N666" s="1" t="s">
        <v>853</v>
      </c>
      <c r="O666" s="2">
        <v>39994</v>
      </c>
      <c r="P666" s="2">
        <v>40003</v>
      </c>
      <c r="Q666" s="1" t="s">
        <v>23</v>
      </c>
    </row>
    <row r="667" spans="1:17" x14ac:dyDescent="0.25">
      <c r="A667" s="1" t="s">
        <v>193</v>
      </c>
      <c r="B667" s="1" t="s">
        <v>381</v>
      </c>
      <c r="C667" s="1" t="s">
        <v>854</v>
      </c>
      <c r="D667" s="1" t="s">
        <v>505</v>
      </c>
      <c r="E667" s="1" t="s">
        <v>381</v>
      </c>
      <c r="F667" s="1" t="s">
        <v>19</v>
      </c>
      <c r="G667" s="1" t="s">
        <v>165</v>
      </c>
      <c r="H667" s="1" t="s">
        <v>166</v>
      </c>
      <c r="I667" s="1" t="s">
        <v>22</v>
      </c>
      <c r="J667" s="3">
        <v>1627</v>
      </c>
      <c r="K667" s="1" t="s">
        <v>456</v>
      </c>
      <c r="L667" s="1" t="s">
        <v>22</v>
      </c>
      <c r="M667" s="1" t="s">
        <v>22</v>
      </c>
      <c r="N667" s="1" t="s">
        <v>854</v>
      </c>
      <c r="O667" s="2">
        <v>40025</v>
      </c>
      <c r="P667" s="2">
        <v>40029</v>
      </c>
      <c r="Q667" s="1" t="s">
        <v>23</v>
      </c>
    </row>
    <row r="668" spans="1:17" x14ac:dyDescent="0.25">
      <c r="A668" s="1" t="s">
        <v>193</v>
      </c>
      <c r="B668" s="1" t="s">
        <v>381</v>
      </c>
      <c r="C668" s="1" t="s">
        <v>855</v>
      </c>
      <c r="D668" s="1" t="s">
        <v>505</v>
      </c>
      <c r="E668" s="1" t="s">
        <v>381</v>
      </c>
      <c r="F668" s="1" t="s">
        <v>19</v>
      </c>
      <c r="G668" s="1" t="s">
        <v>165</v>
      </c>
      <c r="H668" s="1" t="s">
        <v>166</v>
      </c>
      <c r="I668" s="1" t="s">
        <v>22</v>
      </c>
      <c r="J668" s="3">
        <v>1627</v>
      </c>
      <c r="K668" s="1" t="s">
        <v>456</v>
      </c>
      <c r="L668" s="1" t="s">
        <v>22</v>
      </c>
      <c r="M668" s="1" t="s">
        <v>22</v>
      </c>
      <c r="N668" s="1" t="s">
        <v>855</v>
      </c>
      <c r="O668" s="2">
        <v>40056</v>
      </c>
      <c r="P668" s="2">
        <v>40065</v>
      </c>
      <c r="Q668" s="1" t="s">
        <v>23</v>
      </c>
    </row>
    <row r="669" spans="1:17" x14ac:dyDescent="0.25">
      <c r="A669" s="1" t="s">
        <v>193</v>
      </c>
      <c r="B669" s="1" t="s">
        <v>381</v>
      </c>
      <c r="C669" s="1" t="s">
        <v>856</v>
      </c>
      <c r="D669" s="1" t="s">
        <v>505</v>
      </c>
      <c r="E669" s="1" t="s">
        <v>381</v>
      </c>
      <c r="F669" s="1" t="s">
        <v>19</v>
      </c>
      <c r="G669" s="1" t="s">
        <v>165</v>
      </c>
      <c r="H669" s="1" t="s">
        <v>166</v>
      </c>
      <c r="I669" s="1" t="s">
        <v>22</v>
      </c>
      <c r="J669" s="3">
        <v>1627</v>
      </c>
      <c r="K669" s="1" t="s">
        <v>456</v>
      </c>
      <c r="L669" s="1" t="s">
        <v>22</v>
      </c>
      <c r="M669" s="1" t="s">
        <v>22</v>
      </c>
      <c r="N669" s="1" t="s">
        <v>856</v>
      </c>
      <c r="O669" s="2">
        <v>40084</v>
      </c>
      <c r="P669" s="2">
        <v>40084</v>
      </c>
      <c r="Q669" s="1" t="s">
        <v>23</v>
      </c>
    </row>
    <row r="670" spans="1:17" x14ac:dyDescent="0.25">
      <c r="A670" s="1" t="s">
        <v>17</v>
      </c>
      <c r="B670" s="1" t="s">
        <v>381</v>
      </c>
      <c r="C670" s="1" t="s">
        <v>857</v>
      </c>
      <c r="D670" s="1" t="s">
        <v>503</v>
      </c>
      <c r="E670" s="1" t="s">
        <v>381</v>
      </c>
      <c r="F670" s="1" t="s">
        <v>19</v>
      </c>
      <c r="G670" s="1" t="s">
        <v>43</v>
      </c>
      <c r="H670" s="1" t="s">
        <v>34</v>
      </c>
      <c r="I670" s="1" t="s">
        <v>22</v>
      </c>
      <c r="J670" s="3">
        <v>32352</v>
      </c>
      <c r="K670" s="1" t="s">
        <v>858</v>
      </c>
      <c r="L670" s="1" t="s">
        <v>22</v>
      </c>
      <c r="M670" s="1" t="s">
        <v>22</v>
      </c>
      <c r="N670" s="1" t="s">
        <v>857</v>
      </c>
      <c r="O670" s="2">
        <v>40086</v>
      </c>
      <c r="P670" s="2">
        <v>40092</v>
      </c>
      <c r="Q670" s="1" t="s">
        <v>23</v>
      </c>
    </row>
    <row r="671" spans="1:17" x14ac:dyDescent="0.25">
      <c r="A671" s="1" t="s">
        <v>17</v>
      </c>
      <c r="B671" s="1" t="s">
        <v>381</v>
      </c>
      <c r="C671" s="1" t="s">
        <v>859</v>
      </c>
      <c r="D671" s="1" t="s">
        <v>843</v>
      </c>
      <c r="E671" s="1" t="s">
        <v>381</v>
      </c>
      <c r="F671" s="1" t="s">
        <v>19</v>
      </c>
      <c r="G671" s="1" t="s">
        <v>176</v>
      </c>
      <c r="H671" s="1" t="s">
        <v>21</v>
      </c>
      <c r="I671" s="1" t="s">
        <v>22</v>
      </c>
      <c r="J671" s="3">
        <v>140755</v>
      </c>
      <c r="K671" s="1" t="s">
        <v>860</v>
      </c>
      <c r="L671" s="1" t="s">
        <v>22</v>
      </c>
      <c r="M671" s="1" t="s">
        <v>22</v>
      </c>
      <c r="N671" s="1" t="s">
        <v>859</v>
      </c>
      <c r="O671" s="2">
        <v>40086</v>
      </c>
      <c r="P671" s="2">
        <v>40094</v>
      </c>
      <c r="Q671" s="1" t="s">
        <v>23</v>
      </c>
    </row>
    <row r="672" spans="1:17" x14ac:dyDescent="0.25">
      <c r="A672" s="1" t="s">
        <v>24</v>
      </c>
      <c r="B672" s="1" t="s">
        <v>381</v>
      </c>
      <c r="C672" s="1" t="s">
        <v>861</v>
      </c>
      <c r="D672" s="1" t="s">
        <v>503</v>
      </c>
      <c r="E672" s="1" t="s">
        <v>381</v>
      </c>
      <c r="F672" s="1" t="s">
        <v>19</v>
      </c>
      <c r="G672" s="1" t="s">
        <v>43</v>
      </c>
      <c r="H672" s="1" t="s">
        <v>34</v>
      </c>
      <c r="I672" s="1" t="s">
        <v>22</v>
      </c>
      <c r="J672" s="3">
        <v>-989000</v>
      </c>
      <c r="K672" s="1" t="s">
        <v>773</v>
      </c>
      <c r="L672" s="1" t="s">
        <v>22</v>
      </c>
      <c r="M672" s="1" t="s">
        <v>22</v>
      </c>
      <c r="N672" s="1" t="s">
        <v>861</v>
      </c>
      <c r="O672" s="2">
        <v>40086</v>
      </c>
      <c r="P672" s="2">
        <v>40094</v>
      </c>
      <c r="Q672" s="1" t="s">
        <v>23</v>
      </c>
    </row>
    <row r="673" spans="1:17" x14ac:dyDescent="0.25">
      <c r="A673" s="1" t="s">
        <v>193</v>
      </c>
      <c r="B673" s="1" t="s">
        <v>381</v>
      </c>
      <c r="C673" s="1" t="s">
        <v>862</v>
      </c>
      <c r="D673" s="1" t="s">
        <v>505</v>
      </c>
      <c r="E673" s="1" t="s">
        <v>381</v>
      </c>
      <c r="F673" s="1" t="s">
        <v>19</v>
      </c>
      <c r="G673" s="1" t="s">
        <v>165</v>
      </c>
      <c r="H673" s="1" t="s">
        <v>166</v>
      </c>
      <c r="I673" s="1" t="s">
        <v>22</v>
      </c>
      <c r="J673" s="3">
        <v>1627</v>
      </c>
      <c r="K673" s="1" t="s">
        <v>456</v>
      </c>
      <c r="L673" s="1" t="s">
        <v>22</v>
      </c>
      <c r="M673" s="1" t="s">
        <v>22</v>
      </c>
      <c r="N673" s="1" t="s">
        <v>862</v>
      </c>
      <c r="O673" s="2">
        <v>40113</v>
      </c>
      <c r="P673" s="2">
        <v>40120</v>
      </c>
      <c r="Q673" s="1" t="s">
        <v>23</v>
      </c>
    </row>
    <row r="674" spans="1:17" x14ac:dyDescent="0.25">
      <c r="A674" s="1" t="s">
        <v>193</v>
      </c>
      <c r="B674" s="1" t="s">
        <v>381</v>
      </c>
      <c r="C674" s="1" t="s">
        <v>863</v>
      </c>
      <c r="D674" s="1" t="s">
        <v>505</v>
      </c>
      <c r="E674" s="1" t="s">
        <v>381</v>
      </c>
      <c r="F674" s="1" t="s">
        <v>19</v>
      </c>
      <c r="G674" s="1" t="s">
        <v>165</v>
      </c>
      <c r="H674" s="1" t="s">
        <v>166</v>
      </c>
      <c r="I674" s="1" t="s">
        <v>22</v>
      </c>
      <c r="J674" s="3">
        <v>1627</v>
      </c>
      <c r="K674" s="1" t="s">
        <v>456</v>
      </c>
      <c r="L674" s="1" t="s">
        <v>22</v>
      </c>
      <c r="M674" s="1" t="s">
        <v>22</v>
      </c>
      <c r="N674" s="1" t="s">
        <v>863</v>
      </c>
      <c r="O674" s="2">
        <v>40147</v>
      </c>
      <c r="P674" s="2">
        <v>40151</v>
      </c>
      <c r="Q674" s="1" t="s">
        <v>23</v>
      </c>
    </row>
    <row r="675" spans="1:17" x14ac:dyDescent="0.25">
      <c r="A675" s="1" t="s">
        <v>24</v>
      </c>
      <c r="B675" s="1" t="s">
        <v>381</v>
      </c>
      <c r="C675" s="1" t="s">
        <v>864</v>
      </c>
      <c r="D675" s="1" t="s">
        <v>485</v>
      </c>
      <c r="E675" s="1" t="s">
        <v>381</v>
      </c>
      <c r="F675" s="1" t="s">
        <v>19</v>
      </c>
      <c r="G675" s="1" t="s">
        <v>59</v>
      </c>
      <c r="H675" s="1" t="s">
        <v>48</v>
      </c>
      <c r="I675" s="1" t="s">
        <v>22</v>
      </c>
      <c r="J675" s="3">
        <v>4618</v>
      </c>
      <c r="K675" s="1" t="s">
        <v>117</v>
      </c>
      <c r="L675" s="1" t="s">
        <v>22</v>
      </c>
      <c r="M675" s="1" t="s">
        <v>22</v>
      </c>
      <c r="N675" s="1" t="s">
        <v>864</v>
      </c>
      <c r="O675" s="2">
        <v>40178</v>
      </c>
      <c r="P675" s="2">
        <v>40203</v>
      </c>
      <c r="Q675" s="1" t="s">
        <v>23</v>
      </c>
    </row>
    <row r="676" spans="1:17" x14ac:dyDescent="0.25">
      <c r="A676" s="1" t="s">
        <v>24</v>
      </c>
      <c r="B676" s="1" t="s">
        <v>381</v>
      </c>
      <c r="C676" s="1" t="s">
        <v>864</v>
      </c>
      <c r="D676" s="1" t="s">
        <v>509</v>
      </c>
      <c r="E676" s="1" t="s">
        <v>381</v>
      </c>
      <c r="F676" s="1" t="s">
        <v>19</v>
      </c>
      <c r="G676" s="1" t="s">
        <v>177</v>
      </c>
      <c r="H676" s="1" t="s">
        <v>21</v>
      </c>
      <c r="I676" s="1" t="s">
        <v>22</v>
      </c>
      <c r="J676" s="3">
        <v>9701</v>
      </c>
      <c r="K676" s="1" t="s">
        <v>187</v>
      </c>
      <c r="L676" s="1" t="s">
        <v>22</v>
      </c>
      <c r="M676" s="1" t="s">
        <v>22</v>
      </c>
      <c r="N676" s="1" t="s">
        <v>864</v>
      </c>
      <c r="O676" s="2">
        <v>40178</v>
      </c>
      <c r="P676" s="2">
        <v>40203</v>
      </c>
      <c r="Q676" s="1" t="s">
        <v>23</v>
      </c>
    </row>
    <row r="677" spans="1:17" x14ac:dyDescent="0.25">
      <c r="A677" s="1" t="s">
        <v>24</v>
      </c>
      <c r="B677" s="1" t="s">
        <v>381</v>
      </c>
      <c r="C677" s="1" t="s">
        <v>864</v>
      </c>
      <c r="D677" s="1" t="s">
        <v>491</v>
      </c>
      <c r="E677" s="1" t="s">
        <v>381</v>
      </c>
      <c r="F677" s="1" t="s">
        <v>19</v>
      </c>
      <c r="G677" s="1" t="s">
        <v>492</v>
      </c>
      <c r="H677" s="1" t="s">
        <v>21</v>
      </c>
      <c r="I677" s="1" t="s">
        <v>22</v>
      </c>
      <c r="J677" s="3">
        <v>-3188</v>
      </c>
      <c r="K677" s="1" t="s">
        <v>793</v>
      </c>
      <c r="L677" s="1" t="s">
        <v>22</v>
      </c>
      <c r="M677" s="1" t="s">
        <v>22</v>
      </c>
      <c r="N677" s="1" t="s">
        <v>864</v>
      </c>
      <c r="O677" s="2">
        <v>40178</v>
      </c>
      <c r="P677" s="2">
        <v>40203</v>
      </c>
      <c r="Q677" s="1" t="s">
        <v>23</v>
      </c>
    </row>
    <row r="678" spans="1:17" x14ac:dyDescent="0.25">
      <c r="A678" s="1" t="s">
        <v>24</v>
      </c>
      <c r="B678" s="1" t="s">
        <v>381</v>
      </c>
      <c r="C678" s="1" t="s">
        <v>864</v>
      </c>
      <c r="D678" s="1" t="s">
        <v>705</v>
      </c>
      <c r="E678" s="1" t="s">
        <v>381</v>
      </c>
      <c r="F678" s="1" t="s">
        <v>19</v>
      </c>
      <c r="G678" s="1" t="s">
        <v>177</v>
      </c>
      <c r="H678" s="1" t="s">
        <v>48</v>
      </c>
      <c r="I678" s="1" t="s">
        <v>22</v>
      </c>
      <c r="J678" s="3">
        <v>-6706</v>
      </c>
      <c r="K678" s="1" t="s">
        <v>798</v>
      </c>
      <c r="L678" s="1" t="s">
        <v>22</v>
      </c>
      <c r="M678" s="1" t="s">
        <v>22</v>
      </c>
      <c r="N678" s="1" t="s">
        <v>864</v>
      </c>
      <c r="O678" s="2">
        <v>40178</v>
      </c>
      <c r="P678" s="2">
        <v>40203</v>
      </c>
      <c r="Q678" s="1" t="s">
        <v>23</v>
      </c>
    </row>
    <row r="679" spans="1:17" x14ac:dyDescent="0.25">
      <c r="A679" s="1" t="s">
        <v>24</v>
      </c>
      <c r="B679" s="1" t="s">
        <v>381</v>
      </c>
      <c r="C679" s="1" t="s">
        <v>864</v>
      </c>
      <c r="D679" s="1" t="s">
        <v>840</v>
      </c>
      <c r="E679" s="1" t="s">
        <v>381</v>
      </c>
      <c r="F679" s="1" t="s">
        <v>19</v>
      </c>
      <c r="G679" s="1" t="s">
        <v>111</v>
      </c>
      <c r="H679" s="1" t="s">
        <v>48</v>
      </c>
      <c r="I679" s="1" t="s">
        <v>22</v>
      </c>
      <c r="J679" s="3">
        <v>-17528</v>
      </c>
      <c r="K679" s="1" t="s">
        <v>112</v>
      </c>
      <c r="L679" s="1" t="s">
        <v>22</v>
      </c>
      <c r="M679" s="1" t="s">
        <v>22</v>
      </c>
      <c r="N679" s="1" t="s">
        <v>864</v>
      </c>
      <c r="O679" s="2">
        <v>40178</v>
      </c>
      <c r="P679" s="2">
        <v>40203</v>
      </c>
      <c r="Q679" s="1" t="s">
        <v>23</v>
      </c>
    </row>
    <row r="680" spans="1:17" x14ac:dyDescent="0.25">
      <c r="A680" s="1" t="s">
        <v>24</v>
      </c>
      <c r="B680" s="1" t="s">
        <v>381</v>
      </c>
      <c r="C680" s="1" t="s">
        <v>864</v>
      </c>
      <c r="D680" s="1" t="s">
        <v>511</v>
      </c>
      <c r="E680" s="1" t="s">
        <v>381</v>
      </c>
      <c r="F680" s="1" t="s">
        <v>19</v>
      </c>
      <c r="G680" s="1" t="s">
        <v>203</v>
      </c>
      <c r="H680" s="1" t="s">
        <v>21</v>
      </c>
      <c r="I680" s="1" t="s">
        <v>22</v>
      </c>
      <c r="J680" s="3">
        <v>-128270</v>
      </c>
      <c r="K680" s="1" t="s">
        <v>204</v>
      </c>
      <c r="L680" s="1" t="s">
        <v>22</v>
      </c>
      <c r="M680" s="1" t="s">
        <v>22</v>
      </c>
      <c r="N680" s="1" t="s">
        <v>864</v>
      </c>
      <c r="O680" s="2">
        <v>40178</v>
      </c>
      <c r="P680" s="2">
        <v>40203</v>
      </c>
      <c r="Q680" s="1" t="s">
        <v>23</v>
      </c>
    </row>
    <row r="681" spans="1:17" x14ac:dyDescent="0.25">
      <c r="A681" s="1" t="s">
        <v>24</v>
      </c>
      <c r="B681" s="1" t="s">
        <v>381</v>
      </c>
      <c r="C681" s="1" t="s">
        <v>864</v>
      </c>
      <c r="D681" s="1" t="s">
        <v>794</v>
      </c>
      <c r="E681" s="1" t="s">
        <v>381</v>
      </c>
      <c r="F681" s="1" t="s">
        <v>19</v>
      </c>
      <c r="G681" s="1" t="s">
        <v>795</v>
      </c>
      <c r="H681" s="1" t="s">
        <v>48</v>
      </c>
      <c r="I681" s="1" t="s">
        <v>22</v>
      </c>
      <c r="J681" s="3">
        <v>16252</v>
      </c>
      <c r="K681" s="1" t="s">
        <v>407</v>
      </c>
      <c r="L681" s="1" t="s">
        <v>22</v>
      </c>
      <c r="M681" s="1" t="s">
        <v>22</v>
      </c>
      <c r="N681" s="1" t="s">
        <v>864</v>
      </c>
      <c r="O681" s="2">
        <v>40178</v>
      </c>
      <c r="P681" s="2">
        <v>40203</v>
      </c>
      <c r="Q681" s="1" t="s">
        <v>23</v>
      </c>
    </row>
    <row r="682" spans="1:17" x14ac:dyDescent="0.25">
      <c r="A682" s="1" t="s">
        <v>24</v>
      </c>
      <c r="B682" s="1" t="s">
        <v>381</v>
      </c>
      <c r="C682" s="1" t="s">
        <v>864</v>
      </c>
      <c r="D682" s="1" t="s">
        <v>483</v>
      </c>
      <c r="E682" s="1" t="s">
        <v>381</v>
      </c>
      <c r="F682" s="1" t="s">
        <v>19</v>
      </c>
      <c r="G682" s="1" t="s">
        <v>357</v>
      </c>
      <c r="H682" s="1" t="s">
        <v>48</v>
      </c>
      <c r="I682" s="1" t="s">
        <v>22</v>
      </c>
      <c r="J682" s="3">
        <v>-46151</v>
      </c>
      <c r="K682" s="1" t="s">
        <v>361</v>
      </c>
      <c r="L682" s="1" t="s">
        <v>22</v>
      </c>
      <c r="M682" s="1" t="s">
        <v>22</v>
      </c>
      <c r="N682" s="1" t="s">
        <v>864</v>
      </c>
      <c r="O682" s="2">
        <v>40178</v>
      </c>
      <c r="P682" s="2">
        <v>40203</v>
      </c>
      <c r="Q682" s="1" t="s">
        <v>23</v>
      </c>
    </row>
    <row r="683" spans="1:17" x14ac:dyDescent="0.25">
      <c r="A683" s="1" t="s">
        <v>24</v>
      </c>
      <c r="B683" s="1" t="s">
        <v>381</v>
      </c>
      <c r="C683" s="1" t="s">
        <v>864</v>
      </c>
      <c r="D683" s="1" t="s">
        <v>520</v>
      </c>
      <c r="E683" s="1" t="s">
        <v>381</v>
      </c>
      <c r="F683" s="1" t="s">
        <v>19</v>
      </c>
      <c r="G683" s="1" t="s">
        <v>521</v>
      </c>
      <c r="H683" s="1" t="s">
        <v>21</v>
      </c>
      <c r="I683" s="1" t="s">
        <v>22</v>
      </c>
      <c r="J683" s="3">
        <v>37978</v>
      </c>
      <c r="K683" s="1" t="s">
        <v>837</v>
      </c>
      <c r="L683" s="1" t="s">
        <v>22</v>
      </c>
      <c r="M683" s="1" t="s">
        <v>22</v>
      </c>
      <c r="N683" s="1" t="s">
        <v>864</v>
      </c>
      <c r="O683" s="2">
        <v>40178</v>
      </c>
      <c r="P683" s="2">
        <v>40203</v>
      </c>
      <c r="Q683" s="1" t="s">
        <v>23</v>
      </c>
    </row>
    <row r="684" spans="1:17" x14ac:dyDescent="0.25">
      <c r="A684" s="1" t="s">
        <v>24</v>
      </c>
      <c r="B684" s="1" t="s">
        <v>381</v>
      </c>
      <c r="C684" s="1" t="s">
        <v>864</v>
      </c>
      <c r="D684" s="1" t="s">
        <v>500</v>
      </c>
      <c r="E684" s="1" t="s">
        <v>381</v>
      </c>
      <c r="F684" s="1" t="s">
        <v>19</v>
      </c>
      <c r="G684" s="1" t="s">
        <v>501</v>
      </c>
      <c r="H684" s="1" t="s">
        <v>48</v>
      </c>
      <c r="I684" s="1" t="s">
        <v>22</v>
      </c>
      <c r="J684" s="3">
        <v>35109</v>
      </c>
      <c r="K684" s="1" t="s">
        <v>411</v>
      </c>
      <c r="L684" s="1" t="s">
        <v>22</v>
      </c>
      <c r="M684" s="1" t="s">
        <v>22</v>
      </c>
      <c r="N684" s="1" t="s">
        <v>864</v>
      </c>
      <c r="O684" s="2">
        <v>40178</v>
      </c>
      <c r="P684" s="2">
        <v>40203</v>
      </c>
      <c r="Q684" s="1" t="s">
        <v>23</v>
      </c>
    </row>
    <row r="685" spans="1:17" x14ac:dyDescent="0.25">
      <c r="A685" s="1" t="s">
        <v>24</v>
      </c>
      <c r="B685" s="1" t="s">
        <v>381</v>
      </c>
      <c r="C685" s="1" t="s">
        <v>864</v>
      </c>
      <c r="D685" s="1" t="s">
        <v>503</v>
      </c>
      <c r="E685" s="1" t="s">
        <v>381</v>
      </c>
      <c r="F685" s="1" t="s">
        <v>19</v>
      </c>
      <c r="G685" s="1" t="s">
        <v>43</v>
      </c>
      <c r="H685" s="1" t="s">
        <v>34</v>
      </c>
      <c r="I685" s="1" t="s">
        <v>22</v>
      </c>
      <c r="J685" s="3">
        <v>-802469</v>
      </c>
      <c r="K685" s="1" t="s">
        <v>167</v>
      </c>
      <c r="L685" s="1" t="s">
        <v>22</v>
      </c>
      <c r="M685" s="1" t="s">
        <v>22</v>
      </c>
      <c r="N685" s="1" t="s">
        <v>864</v>
      </c>
      <c r="O685" s="2">
        <v>40178</v>
      </c>
      <c r="P685" s="2">
        <v>40203</v>
      </c>
      <c r="Q685" s="1" t="s">
        <v>23</v>
      </c>
    </row>
    <row r="686" spans="1:17" x14ac:dyDescent="0.25">
      <c r="A686" s="1" t="s">
        <v>813</v>
      </c>
      <c r="B686" s="1" t="s">
        <v>814</v>
      </c>
      <c r="C686" s="1" t="s">
        <v>865</v>
      </c>
      <c r="D686" s="1" t="s">
        <v>503</v>
      </c>
      <c r="E686" s="1" t="s">
        <v>381</v>
      </c>
      <c r="F686" s="1" t="s">
        <v>19</v>
      </c>
      <c r="G686" s="1" t="s">
        <v>43</v>
      </c>
      <c r="H686" s="1" t="s">
        <v>34</v>
      </c>
      <c r="I686" s="1" t="s">
        <v>22</v>
      </c>
      <c r="J686" s="3">
        <v>-10875.15</v>
      </c>
      <c r="K686" s="1" t="s">
        <v>866</v>
      </c>
      <c r="L686" s="1" t="s">
        <v>22</v>
      </c>
      <c r="M686" s="1" t="s">
        <v>22</v>
      </c>
      <c r="N686" s="1" t="s">
        <v>865</v>
      </c>
      <c r="O686" s="2">
        <v>40178</v>
      </c>
      <c r="P686" s="2">
        <v>40184</v>
      </c>
      <c r="Q686" s="1" t="s">
        <v>23</v>
      </c>
    </row>
    <row r="687" spans="1:17" x14ac:dyDescent="0.25">
      <c r="A687" s="1" t="s">
        <v>24</v>
      </c>
      <c r="B687" s="1" t="s">
        <v>381</v>
      </c>
      <c r="C687" s="1" t="s">
        <v>864</v>
      </c>
      <c r="D687" s="1" t="s">
        <v>503</v>
      </c>
      <c r="E687" s="1" t="s">
        <v>381</v>
      </c>
      <c r="F687" s="1" t="s">
        <v>19</v>
      </c>
      <c r="G687" s="1" t="s">
        <v>43</v>
      </c>
      <c r="H687" s="1" t="s">
        <v>34</v>
      </c>
      <c r="I687" s="1" t="s">
        <v>22</v>
      </c>
      <c r="J687" s="3">
        <v>-82235</v>
      </c>
      <c r="K687" s="1" t="s">
        <v>44</v>
      </c>
      <c r="L687" s="1" t="s">
        <v>22</v>
      </c>
      <c r="M687" s="1" t="s">
        <v>22</v>
      </c>
      <c r="N687" s="1" t="s">
        <v>864</v>
      </c>
      <c r="O687" s="2">
        <v>40178</v>
      </c>
      <c r="P687" s="2">
        <v>40203</v>
      </c>
      <c r="Q687" s="1" t="s">
        <v>23</v>
      </c>
    </row>
    <row r="688" spans="1:17" x14ac:dyDescent="0.25">
      <c r="A688" s="1" t="s">
        <v>24</v>
      </c>
      <c r="B688" s="1" t="s">
        <v>381</v>
      </c>
      <c r="C688" s="1" t="s">
        <v>864</v>
      </c>
      <c r="D688" s="1" t="s">
        <v>836</v>
      </c>
      <c r="E688" s="1" t="s">
        <v>381</v>
      </c>
      <c r="F688" s="1" t="s">
        <v>19</v>
      </c>
      <c r="G688" s="1" t="s">
        <v>27</v>
      </c>
      <c r="H688" s="1" t="s">
        <v>28</v>
      </c>
      <c r="I688" s="1" t="s">
        <v>22</v>
      </c>
      <c r="J688" s="3">
        <v>25899</v>
      </c>
      <c r="K688" s="1" t="s">
        <v>29</v>
      </c>
      <c r="L688" s="1" t="s">
        <v>22</v>
      </c>
      <c r="M688" s="1" t="s">
        <v>22</v>
      </c>
      <c r="N688" s="1" t="s">
        <v>864</v>
      </c>
      <c r="O688" s="2">
        <v>40178</v>
      </c>
      <c r="P688" s="2">
        <v>40203</v>
      </c>
      <c r="Q688" s="1" t="s">
        <v>23</v>
      </c>
    </row>
    <row r="689" spans="1:17" x14ac:dyDescent="0.25">
      <c r="A689" s="1" t="s">
        <v>193</v>
      </c>
      <c r="B689" s="1" t="s">
        <v>25</v>
      </c>
      <c r="C689" s="1" t="s">
        <v>867</v>
      </c>
      <c r="D689" s="1" t="s">
        <v>843</v>
      </c>
      <c r="E689" s="1" t="s">
        <v>381</v>
      </c>
      <c r="F689" s="1" t="s">
        <v>19</v>
      </c>
      <c r="G689" s="1" t="s">
        <v>176</v>
      </c>
      <c r="H689" s="1" t="s">
        <v>21</v>
      </c>
      <c r="I689" s="1" t="s">
        <v>22</v>
      </c>
      <c r="J689" s="3">
        <v>-37509</v>
      </c>
      <c r="K689" s="1" t="s">
        <v>868</v>
      </c>
      <c r="L689" s="1" t="s">
        <v>22</v>
      </c>
      <c r="M689" s="1" t="s">
        <v>22</v>
      </c>
      <c r="N689" s="1" t="s">
        <v>867</v>
      </c>
      <c r="O689" s="2">
        <v>40178</v>
      </c>
      <c r="P689" s="2">
        <v>40198</v>
      </c>
      <c r="Q689" s="1" t="s">
        <v>23</v>
      </c>
    </row>
    <row r="690" spans="1:17" x14ac:dyDescent="0.25">
      <c r="A690" s="1" t="s">
        <v>24</v>
      </c>
      <c r="B690" s="1" t="s">
        <v>381</v>
      </c>
      <c r="C690" s="1" t="s">
        <v>864</v>
      </c>
      <c r="D690" s="1" t="s">
        <v>496</v>
      </c>
      <c r="E690" s="1" t="s">
        <v>381</v>
      </c>
      <c r="F690" s="1" t="s">
        <v>19</v>
      </c>
      <c r="G690" s="1" t="s">
        <v>79</v>
      </c>
      <c r="H690" s="1" t="s">
        <v>21</v>
      </c>
      <c r="I690" s="1" t="s">
        <v>22</v>
      </c>
      <c r="J690" s="3">
        <v>-33139</v>
      </c>
      <c r="K690" s="1" t="s">
        <v>80</v>
      </c>
      <c r="L690" s="1" t="s">
        <v>22</v>
      </c>
      <c r="M690" s="1" t="s">
        <v>22</v>
      </c>
      <c r="N690" s="1" t="s">
        <v>864</v>
      </c>
      <c r="O690" s="2">
        <v>40178</v>
      </c>
      <c r="P690" s="2">
        <v>40203</v>
      </c>
      <c r="Q690" s="1" t="s">
        <v>23</v>
      </c>
    </row>
    <row r="691" spans="1:17" x14ac:dyDescent="0.25">
      <c r="A691" s="1" t="s">
        <v>24</v>
      </c>
      <c r="B691" s="1" t="s">
        <v>381</v>
      </c>
      <c r="C691" s="1" t="s">
        <v>869</v>
      </c>
      <c r="D691" s="1" t="s">
        <v>503</v>
      </c>
      <c r="E691" s="1" t="s">
        <v>381</v>
      </c>
      <c r="F691" s="1" t="s">
        <v>19</v>
      </c>
      <c r="G691" s="1" t="s">
        <v>43</v>
      </c>
      <c r="H691" s="1" t="s">
        <v>34</v>
      </c>
      <c r="I691" s="1" t="s">
        <v>22</v>
      </c>
      <c r="J691" s="3">
        <v>1426000</v>
      </c>
      <c r="K691" s="1" t="s">
        <v>870</v>
      </c>
      <c r="L691" s="1" t="s">
        <v>22</v>
      </c>
      <c r="M691" s="1" t="s">
        <v>22</v>
      </c>
      <c r="N691" s="1" t="s">
        <v>869</v>
      </c>
      <c r="O691" s="2">
        <v>40178</v>
      </c>
      <c r="P691" s="2">
        <v>40192</v>
      </c>
      <c r="Q691" s="1" t="s">
        <v>23</v>
      </c>
    </row>
    <row r="692" spans="1:17" x14ac:dyDescent="0.25">
      <c r="A692" s="1" t="s">
        <v>24</v>
      </c>
      <c r="B692" s="1" t="s">
        <v>381</v>
      </c>
      <c r="C692" s="1" t="s">
        <v>871</v>
      </c>
      <c r="D692" s="1" t="s">
        <v>843</v>
      </c>
      <c r="E692" s="1" t="s">
        <v>381</v>
      </c>
      <c r="F692" s="1" t="s">
        <v>19</v>
      </c>
      <c r="G692" s="1" t="s">
        <v>176</v>
      </c>
      <c r="H692" s="1" t="s">
        <v>21</v>
      </c>
      <c r="I692" s="1" t="s">
        <v>22</v>
      </c>
      <c r="J692" s="3">
        <v>68994</v>
      </c>
      <c r="K692" s="1" t="s">
        <v>872</v>
      </c>
      <c r="L692" s="1" t="s">
        <v>22</v>
      </c>
      <c r="M692" s="1" t="s">
        <v>22</v>
      </c>
      <c r="N692" s="1" t="s">
        <v>871</v>
      </c>
      <c r="O692" s="2">
        <v>40178</v>
      </c>
      <c r="P692" s="2">
        <v>40200</v>
      </c>
      <c r="Q692" s="1" t="s">
        <v>23</v>
      </c>
    </row>
    <row r="693" spans="1:17" x14ac:dyDescent="0.25">
      <c r="A693" s="1" t="s">
        <v>24</v>
      </c>
      <c r="B693" s="1" t="s">
        <v>381</v>
      </c>
      <c r="C693" s="1" t="s">
        <v>864</v>
      </c>
      <c r="D693" s="1" t="s">
        <v>494</v>
      </c>
      <c r="E693" s="1" t="s">
        <v>381</v>
      </c>
      <c r="F693" s="1" t="s">
        <v>19</v>
      </c>
      <c r="G693" s="1" t="s">
        <v>63</v>
      </c>
      <c r="H693" s="1" t="s">
        <v>48</v>
      </c>
      <c r="I693" s="1" t="s">
        <v>22</v>
      </c>
      <c r="J693" s="3">
        <v>-23898</v>
      </c>
      <c r="K693" s="1" t="s">
        <v>64</v>
      </c>
      <c r="L693" s="1" t="s">
        <v>22</v>
      </c>
      <c r="M693" s="1" t="s">
        <v>22</v>
      </c>
      <c r="N693" s="1" t="s">
        <v>864</v>
      </c>
      <c r="O693" s="2">
        <v>40178</v>
      </c>
      <c r="P693" s="2">
        <v>40203</v>
      </c>
      <c r="Q693" s="1" t="s">
        <v>23</v>
      </c>
    </row>
    <row r="694" spans="1:17" x14ac:dyDescent="0.25">
      <c r="A694" s="1" t="s">
        <v>24</v>
      </c>
      <c r="B694" s="1" t="s">
        <v>381</v>
      </c>
      <c r="C694" s="1" t="s">
        <v>873</v>
      </c>
      <c r="D694" s="1" t="s">
        <v>843</v>
      </c>
      <c r="E694" s="1" t="s">
        <v>381</v>
      </c>
      <c r="F694" s="1" t="s">
        <v>19</v>
      </c>
      <c r="G694" s="1" t="s">
        <v>176</v>
      </c>
      <c r="H694" s="1" t="s">
        <v>21</v>
      </c>
      <c r="I694" s="1" t="s">
        <v>22</v>
      </c>
      <c r="J694" s="3">
        <v>-23459.24</v>
      </c>
      <c r="K694" s="1" t="s">
        <v>874</v>
      </c>
      <c r="L694" s="1" t="s">
        <v>22</v>
      </c>
      <c r="M694" s="1" t="s">
        <v>22</v>
      </c>
      <c r="N694" s="1" t="s">
        <v>873</v>
      </c>
      <c r="O694" s="2">
        <v>40178</v>
      </c>
      <c r="P694" s="2">
        <v>40200</v>
      </c>
      <c r="Q694" s="1" t="s">
        <v>23</v>
      </c>
    </row>
    <row r="695" spans="1:17" x14ac:dyDescent="0.25">
      <c r="A695" s="1" t="s">
        <v>24</v>
      </c>
      <c r="B695" s="1" t="s">
        <v>381</v>
      </c>
      <c r="C695" s="1" t="s">
        <v>864</v>
      </c>
      <c r="D695" s="1" t="s">
        <v>503</v>
      </c>
      <c r="E695" s="1" t="s">
        <v>381</v>
      </c>
      <c r="F695" s="1" t="s">
        <v>19</v>
      </c>
      <c r="G695" s="1" t="s">
        <v>43</v>
      </c>
      <c r="H695" s="1" t="s">
        <v>34</v>
      </c>
      <c r="I695" s="1" t="s">
        <v>22</v>
      </c>
      <c r="J695" s="3">
        <v>-51819</v>
      </c>
      <c r="K695" s="1" t="s">
        <v>45</v>
      </c>
      <c r="L695" s="1" t="s">
        <v>22</v>
      </c>
      <c r="M695" s="1" t="s">
        <v>22</v>
      </c>
      <c r="N695" s="1" t="s">
        <v>864</v>
      </c>
      <c r="O695" s="2">
        <v>40178</v>
      </c>
      <c r="P695" s="2">
        <v>40203</v>
      </c>
      <c r="Q695" s="1" t="s">
        <v>23</v>
      </c>
    </row>
    <row r="696" spans="1:17" x14ac:dyDescent="0.25">
      <c r="A696" s="1" t="s">
        <v>193</v>
      </c>
      <c r="B696" s="1" t="s">
        <v>381</v>
      </c>
      <c r="C696" s="1" t="s">
        <v>875</v>
      </c>
      <c r="D696" s="1" t="s">
        <v>505</v>
      </c>
      <c r="E696" s="1" t="s">
        <v>381</v>
      </c>
      <c r="F696" s="1" t="s">
        <v>19</v>
      </c>
      <c r="G696" s="1" t="s">
        <v>165</v>
      </c>
      <c r="H696" s="1" t="s">
        <v>166</v>
      </c>
      <c r="I696" s="1" t="s">
        <v>22</v>
      </c>
      <c r="J696" s="3">
        <v>1627</v>
      </c>
      <c r="K696" s="1" t="s">
        <v>456</v>
      </c>
      <c r="L696" s="1" t="s">
        <v>22</v>
      </c>
      <c r="M696" s="1" t="s">
        <v>22</v>
      </c>
      <c r="N696" s="1" t="s">
        <v>875</v>
      </c>
      <c r="O696" s="2">
        <v>40178</v>
      </c>
      <c r="P696" s="2">
        <v>40182</v>
      </c>
      <c r="Q696" s="1" t="s">
        <v>23</v>
      </c>
    </row>
    <row r="697" spans="1:17" x14ac:dyDescent="0.25">
      <c r="A697" s="1" t="s">
        <v>193</v>
      </c>
      <c r="B697" s="1" t="s">
        <v>381</v>
      </c>
      <c r="C697" s="1" t="s">
        <v>876</v>
      </c>
      <c r="D697" s="1" t="s">
        <v>505</v>
      </c>
      <c r="E697" s="1" t="s">
        <v>381</v>
      </c>
      <c r="F697" s="1" t="s">
        <v>19</v>
      </c>
      <c r="G697" s="1" t="s">
        <v>165</v>
      </c>
      <c r="H697" s="1" t="s">
        <v>166</v>
      </c>
      <c r="I697" s="1" t="s">
        <v>22</v>
      </c>
      <c r="J697" s="3">
        <v>1627</v>
      </c>
      <c r="K697" s="1" t="s">
        <v>456</v>
      </c>
      <c r="L697" s="1" t="s">
        <v>22</v>
      </c>
      <c r="M697" s="1" t="s">
        <v>22</v>
      </c>
      <c r="N697" s="1" t="s">
        <v>876</v>
      </c>
      <c r="O697" s="2">
        <v>40209</v>
      </c>
      <c r="P697" s="2">
        <v>40218</v>
      </c>
      <c r="Q697" s="1" t="s">
        <v>23</v>
      </c>
    </row>
    <row r="698" spans="1:17" x14ac:dyDescent="0.25">
      <c r="A698" s="1" t="s">
        <v>193</v>
      </c>
      <c r="B698" s="1" t="s">
        <v>381</v>
      </c>
      <c r="C698" s="1" t="s">
        <v>877</v>
      </c>
      <c r="D698" s="1" t="s">
        <v>505</v>
      </c>
      <c r="E698" s="1" t="s">
        <v>381</v>
      </c>
      <c r="F698" s="1" t="s">
        <v>19</v>
      </c>
      <c r="G698" s="1" t="s">
        <v>165</v>
      </c>
      <c r="H698" s="1" t="s">
        <v>166</v>
      </c>
      <c r="I698" s="1" t="s">
        <v>22</v>
      </c>
      <c r="J698" s="3">
        <v>1627</v>
      </c>
      <c r="K698" s="1" t="s">
        <v>456</v>
      </c>
      <c r="L698" s="1" t="s">
        <v>22</v>
      </c>
      <c r="M698" s="1" t="s">
        <v>22</v>
      </c>
      <c r="N698" s="1" t="s">
        <v>877</v>
      </c>
      <c r="O698" s="2">
        <v>40237</v>
      </c>
      <c r="P698" s="2">
        <v>40242</v>
      </c>
      <c r="Q698" s="1" t="s">
        <v>23</v>
      </c>
    </row>
    <row r="699" spans="1:17" x14ac:dyDescent="0.25">
      <c r="A699" s="1" t="s">
        <v>24</v>
      </c>
      <c r="B699" s="1" t="s">
        <v>381</v>
      </c>
      <c r="C699" s="1" t="s">
        <v>878</v>
      </c>
      <c r="D699" s="1" t="s">
        <v>843</v>
      </c>
      <c r="E699" s="1" t="s">
        <v>381</v>
      </c>
      <c r="F699" s="1" t="s">
        <v>19</v>
      </c>
      <c r="G699" s="1" t="s">
        <v>176</v>
      </c>
      <c r="H699" s="1" t="s">
        <v>21</v>
      </c>
      <c r="I699" s="1" t="s">
        <v>22</v>
      </c>
      <c r="J699" s="3">
        <v>-8740</v>
      </c>
      <c r="K699" s="1" t="s">
        <v>358</v>
      </c>
      <c r="L699" s="1" t="s">
        <v>22</v>
      </c>
      <c r="M699" s="1" t="s">
        <v>22</v>
      </c>
      <c r="N699" s="1" t="s">
        <v>878</v>
      </c>
      <c r="O699" s="2">
        <v>40268</v>
      </c>
      <c r="P699" s="2">
        <v>40277</v>
      </c>
      <c r="Q699" s="1" t="s">
        <v>23</v>
      </c>
    </row>
    <row r="700" spans="1:17" x14ac:dyDescent="0.25">
      <c r="A700" s="1" t="s">
        <v>193</v>
      </c>
      <c r="B700" s="1" t="s">
        <v>381</v>
      </c>
      <c r="C700" s="1" t="s">
        <v>879</v>
      </c>
      <c r="D700" s="1" t="s">
        <v>505</v>
      </c>
      <c r="E700" s="1" t="s">
        <v>381</v>
      </c>
      <c r="F700" s="1" t="s">
        <v>19</v>
      </c>
      <c r="G700" s="1" t="s">
        <v>165</v>
      </c>
      <c r="H700" s="1" t="s">
        <v>166</v>
      </c>
      <c r="I700" s="1" t="s">
        <v>22</v>
      </c>
      <c r="J700" s="3">
        <v>1627</v>
      </c>
      <c r="K700" s="1" t="s">
        <v>456</v>
      </c>
      <c r="L700" s="1" t="s">
        <v>22</v>
      </c>
      <c r="M700" s="1" t="s">
        <v>22</v>
      </c>
      <c r="N700" s="1" t="s">
        <v>879</v>
      </c>
      <c r="O700" s="2">
        <v>40268</v>
      </c>
      <c r="P700" s="2">
        <v>40276</v>
      </c>
      <c r="Q700" s="1" t="s">
        <v>23</v>
      </c>
    </row>
    <row r="701" spans="1:17" x14ac:dyDescent="0.25">
      <c r="A701" s="1" t="s">
        <v>24</v>
      </c>
      <c r="B701" s="1" t="s">
        <v>381</v>
      </c>
      <c r="C701" s="1" t="s">
        <v>880</v>
      </c>
      <c r="D701" s="1" t="s">
        <v>503</v>
      </c>
      <c r="E701" s="1" t="s">
        <v>381</v>
      </c>
      <c r="F701" s="1" t="s">
        <v>19</v>
      </c>
      <c r="G701" s="1" t="s">
        <v>43</v>
      </c>
      <c r="H701" s="1" t="s">
        <v>34</v>
      </c>
      <c r="I701" s="1" t="s">
        <v>22</v>
      </c>
      <c r="J701" s="3">
        <v>-20000</v>
      </c>
      <c r="K701" s="1" t="s">
        <v>773</v>
      </c>
      <c r="L701" s="1" t="s">
        <v>22</v>
      </c>
      <c r="M701" s="1" t="s">
        <v>22</v>
      </c>
      <c r="N701" s="1" t="s">
        <v>880</v>
      </c>
      <c r="O701" s="2">
        <v>40268</v>
      </c>
      <c r="P701" s="2">
        <v>40277</v>
      </c>
      <c r="Q701" s="1" t="s">
        <v>23</v>
      </c>
    </row>
    <row r="702" spans="1:17" x14ac:dyDescent="0.25">
      <c r="A702" s="1" t="s">
        <v>193</v>
      </c>
      <c r="B702" s="1" t="s">
        <v>381</v>
      </c>
      <c r="C702" s="1" t="s">
        <v>881</v>
      </c>
      <c r="D702" s="1" t="s">
        <v>505</v>
      </c>
      <c r="E702" s="1" t="s">
        <v>381</v>
      </c>
      <c r="F702" s="1" t="s">
        <v>19</v>
      </c>
      <c r="G702" s="1" t="s">
        <v>165</v>
      </c>
      <c r="H702" s="1" t="s">
        <v>166</v>
      </c>
      <c r="I702" s="1" t="s">
        <v>22</v>
      </c>
      <c r="J702" s="3">
        <v>1627</v>
      </c>
      <c r="K702" s="1" t="s">
        <v>456</v>
      </c>
      <c r="L702" s="1" t="s">
        <v>22</v>
      </c>
      <c r="M702" s="1" t="s">
        <v>22</v>
      </c>
      <c r="N702" s="1" t="s">
        <v>881</v>
      </c>
      <c r="O702" s="2">
        <v>40298</v>
      </c>
      <c r="P702" s="2">
        <v>40305</v>
      </c>
      <c r="Q702" s="1" t="s">
        <v>23</v>
      </c>
    </row>
    <row r="703" spans="1:17" x14ac:dyDescent="0.25">
      <c r="A703" s="1" t="s">
        <v>193</v>
      </c>
      <c r="B703" s="1" t="s">
        <v>381</v>
      </c>
      <c r="C703" s="1" t="s">
        <v>882</v>
      </c>
      <c r="D703" s="1" t="s">
        <v>505</v>
      </c>
      <c r="E703" s="1" t="s">
        <v>381</v>
      </c>
      <c r="F703" s="1" t="s">
        <v>19</v>
      </c>
      <c r="G703" s="1" t="s">
        <v>165</v>
      </c>
      <c r="H703" s="1" t="s">
        <v>166</v>
      </c>
      <c r="I703" s="1" t="s">
        <v>22</v>
      </c>
      <c r="J703" s="3">
        <v>1627</v>
      </c>
      <c r="K703" s="1" t="s">
        <v>456</v>
      </c>
      <c r="L703" s="1" t="s">
        <v>22</v>
      </c>
      <c r="M703" s="1" t="s">
        <v>22</v>
      </c>
      <c r="N703" s="1" t="s">
        <v>882</v>
      </c>
      <c r="O703" s="2">
        <v>40323</v>
      </c>
      <c r="P703" s="2">
        <v>40331</v>
      </c>
      <c r="Q703" s="1" t="s">
        <v>23</v>
      </c>
    </row>
    <row r="704" spans="1:17" x14ac:dyDescent="0.25">
      <c r="A704" s="1" t="s">
        <v>24</v>
      </c>
      <c r="B704" s="1" t="s">
        <v>381</v>
      </c>
      <c r="C704" s="1" t="s">
        <v>883</v>
      </c>
      <c r="D704" s="1" t="s">
        <v>503</v>
      </c>
      <c r="E704" s="1" t="s">
        <v>381</v>
      </c>
      <c r="F704" s="1" t="s">
        <v>19</v>
      </c>
      <c r="G704" s="1" t="s">
        <v>43</v>
      </c>
      <c r="H704" s="1" t="s">
        <v>34</v>
      </c>
      <c r="I704" s="1" t="s">
        <v>22</v>
      </c>
      <c r="J704" s="3">
        <v>-84000</v>
      </c>
      <c r="K704" s="1" t="s">
        <v>773</v>
      </c>
      <c r="L704" s="1" t="s">
        <v>22</v>
      </c>
      <c r="M704" s="1" t="s">
        <v>22</v>
      </c>
      <c r="N704" s="1" t="s">
        <v>883</v>
      </c>
      <c r="O704" s="2">
        <v>40358</v>
      </c>
      <c r="P704" s="2">
        <v>40372</v>
      </c>
      <c r="Q704" s="1" t="s">
        <v>23</v>
      </c>
    </row>
    <row r="705" spans="1:17" x14ac:dyDescent="0.25">
      <c r="A705" s="1" t="s">
        <v>193</v>
      </c>
      <c r="B705" s="1" t="s">
        <v>381</v>
      </c>
      <c r="C705" s="1" t="s">
        <v>884</v>
      </c>
      <c r="D705" s="1" t="s">
        <v>505</v>
      </c>
      <c r="E705" s="1" t="s">
        <v>381</v>
      </c>
      <c r="F705" s="1" t="s">
        <v>19</v>
      </c>
      <c r="G705" s="1" t="s">
        <v>165</v>
      </c>
      <c r="H705" s="1" t="s">
        <v>166</v>
      </c>
      <c r="I705" s="1" t="s">
        <v>22</v>
      </c>
      <c r="J705" s="3">
        <v>1627</v>
      </c>
      <c r="K705" s="1" t="s">
        <v>456</v>
      </c>
      <c r="L705" s="1" t="s">
        <v>22</v>
      </c>
      <c r="M705" s="1" t="s">
        <v>22</v>
      </c>
      <c r="N705" s="1" t="s">
        <v>884</v>
      </c>
      <c r="O705" s="2">
        <v>40358</v>
      </c>
      <c r="P705" s="2">
        <v>40372</v>
      </c>
      <c r="Q705" s="1" t="s">
        <v>23</v>
      </c>
    </row>
    <row r="706" spans="1:17" x14ac:dyDescent="0.25">
      <c r="A706" s="1" t="s">
        <v>24</v>
      </c>
      <c r="B706" s="1" t="s">
        <v>381</v>
      </c>
      <c r="C706" s="1" t="s">
        <v>885</v>
      </c>
      <c r="D706" s="1" t="s">
        <v>843</v>
      </c>
      <c r="E706" s="1" t="s">
        <v>381</v>
      </c>
      <c r="F706" s="1" t="s">
        <v>19</v>
      </c>
      <c r="G706" s="1" t="s">
        <v>176</v>
      </c>
      <c r="H706" s="1" t="s">
        <v>21</v>
      </c>
      <c r="I706" s="1" t="s">
        <v>22</v>
      </c>
      <c r="J706" s="3">
        <v>-8740</v>
      </c>
      <c r="K706" s="1" t="s">
        <v>358</v>
      </c>
      <c r="L706" s="1" t="s">
        <v>22</v>
      </c>
      <c r="M706" s="1" t="s">
        <v>22</v>
      </c>
      <c r="N706" s="1" t="s">
        <v>885</v>
      </c>
      <c r="O706" s="2">
        <v>40359</v>
      </c>
      <c r="P706" s="2">
        <v>40372</v>
      </c>
      <c r="Q706" s="1" t="s">
        <v>23</v>
      </c>
    </row>
    <row r="707" spans="1:17" x14ac:dyDescent="0.25">
      <c r="A707" s="1" t="s">
        <v>193</v>
      </c>
      <c r="B707" s="1" t="s">
        <v>381</v>
      </c>
      <c r="C707" s="1" t="s">
        <v>886</v>
      </c>
      <c r="D707" s="1" t="s">
        <v>505</v>
      </c>
      <c r="E707" s="1" t="s">
        <v>381</v>
      </c>
      <c r="F707" s="1" t="s">
        <v>19</v>
      </c>
      <c r="G707" s="1" t="s">
        <v>165</v>
      </c>
      <c r="H707" s="1" t="s">
        <v>166</v>
      </c>
      <c r="I707" s="1" t="s">
        <v>22</v>
      </c>
      <c r="J707" s="3">
        <v>1627</v>
      </c>
      <c r="K707" s="1" t="s">
        <v>456</v>
      </c>
      <c r="L707" s="1" t="s">
        <v>22</v>
      </c>
      <c r="M707" s="1" t="s">
        <v>22</v>
      </c>
      <c r="N707" s="1" t="s">
        <v>886</v>
      </c>
      <c r="O707" s="2">
        <v>40390</v>
      </c>
      <c r="P707" s="2">
        <v>40403</v>
      </c>
      <c r="Q707" s="1" t="s">
        <v>23</v>
      </c>
    </row>
    <row r="708" spans="1:17" x14ac:dyDescent="0.25">
      <c r="A708" s="1" t="s">
        <v>193</v>
      </c>
      <c r="B708" s="1" t="s">
        <v>381</v>
      </c>
      <c r="C708" s="1" t="s">
        <v>887</v>
      </c>
      <c r="D708" s="1" t="s">
        <v>505</v>
      </c>
      <c r="E708" s="1" t="s">
        <v>381</v>
      </c>
      <c r="F708" s="1" t="s">
        <v>19</v>
      </c>
      <c r="G708" s="1" t="s">
        <v>165</v>
      </c>
      <c r="H708" s="1" t="s">
        <v>166</v>
      </c>
      <c r="I708" s="1" t="s">
        <v>22</v>
      </c>
      <c r="J708" s="3">
        <v>1627</v>
      </c>
      <c r="K708" s="1" t="s">
        <v>456</v>
      </c>
      <c r="L708" s="1" t="s">
        <v>22</v>
      </c>
      <c r="M708" s="1" t="s">
        <v>22</v>
      </c>
      <c r="N708" s="1" t="s">
        <v>887</v>
      </c>
      <c r="O708" s="2">
        <v>40421</v>
      </c>
      <c r="P708" s="2">
        <v>40448</v>
      </c>
      <c r="Q708" s="1" t="s">
        <v>23</v>
      </c>
    </row>
    <row r="709" spans="1:17" x14ac:dyDescent="0.25">
      <c r="A709" s="1" t="s">
        <v>17</v>
      </c>
      <c r="B709" s="1" t="s">
        <v>25</v>
      </c>
      <c r="C709" s="1" t="s">
        <v>888</v>
      </c>
      <c r="D709" s="1" t="s">
        <v>485</v>
      </c>
      <c r="E709" s="1" t="s">
        <v>381</v>
      </c>
      <c r="F709" s="1" t="s">
        <v>19</v>
      </c>
      <c r="G709" s="1" t="s">
        <v>59</v>
      </c>
      <c r="H709" s="1" t="s">
        <v>48</v>
      </c>
      <c r="I709" s="1" t="s">
        <v>22</v>
      </c>
      <c r="J709" s="3">
        <v>4617</v>
      </c>
      <c r="K709" s="1" t="s">
        <v>889</v>
      </c>
      <c r="L709" s="1" t="s">
        <v>22</v>
      </c>
      <c r="M709" s="1" t="s">
        <v>22</v>
      </c>
      <c r="N709" s="1" t="s">
        <v>888</v>
      </c>
      <c r="O709" s="2">
        <v>40451</v>
      </c>
      <c r="P709" s="2">
        <v>40467</v>
      </c>
      <c r="Q709" s="1" t="s">
        <v>23</v>
      </c>
    </row>
    <row r="710" spans="1:17" x14ac:dyDescent="0.25">
      <c r="A710" s="1" t="s">
        <v>24</v>
      </c>
      <c r="B710" s="1" t="s">
        <v>381</v>
      </c>
      <c r="C710" s="1" t="s">
        <v>890</v>
      </c>
      <c r="D710" s="1" t="s">
        <v>503</v>
      </c>
      <c r="E710" s="1" t="s">
        <v>381</v>
      </c>
      <c r="F710" s="1" t="s">
        <v>19</v>
      </c>
      <c r="G710" s="1" t="s">
        <v>43</v>
      </c>
      <c r="H710" s="1" t="s">
        <v>34</v>
      </c>
      <c r="I710" s="1" t="s">
        <v>22</v>
      </c>
      <c r="J710" s="3">
        <v>-803000</v>
      </c>
      <c r="K710" s="1" t="s">
        <v>773</v>
      </c>
      <c r="L710" s="1" t="s">
        <v>22</v>
      </c>
      <c r="M710" s="1" t="s">
        <v>22</v>
      </c>
      <c r="N710" s="1" t="s">
        <v>890</v>
      </c>
      <c r="O710" s="2">
        <v>40451</v>
      </c>
      <c r="P710" s="2">
        <v>40465</v>
      </c>
      <c r="Q710" s="1" t="s">
        <v>23</v>
      </c>
    </row>
    <row r="711" spans="1:17" x14ac:dyDescent="0.25">
      <c r="A711" s="1" t="s">
        <v>17</v>
      </c>
      <c r="B711" s="1" t="s">
        <v>381</v>
      </c>
      <c r="C711" s="1" t="s">
        <v>891</v>
      </c>
      <c r="D711" s="1" t="s">
        <v>485</v>
      </c>
      <c r="E711" s="1" t="s">
        <v>381</v>
      </c>
      <c r="F711" s="1" t="s">
        <v>19</v>
      </c>
      <c r="G711" s="1" t="s">
        <v>59</v>
      </c>
      <c r="H711" s="1" t="s">
        <v>48</v>
      </c>
      <c r="I711" s="1" t="s">
        <v>22</v>
      </c>
      <c r="J711" s="3">
        <v>-4617</v>
      </c>
      <c r="K711" s="1" t="s">
        <v>892</v>
      </c>
      <c r="L711" s="1" t="s">
        <v>22</v>
      </c>
      <c r="M711" s="1" t="s">
        <v>22</v>
      </c>
      <c r="N711" s="1" t="s">
        <v>891</v>
      </c>
      <c r="O711" s="2">
        <v>40451</v>
      </c>
      <c r="P711" s="2">
        <v>40462</v>
      </c>
      <c r="Q711" s="1" t="s">
        <v>23</v>
      </c>
    </row>
    <row r="712" spans="1:17" x14ac:dyDescent="0.25">
      <c r="A712" s="1" t="s">
        <v>17</v>
      </c>
      <c r="B712" s="1" t="s">
        <v>381</v>
      </c>
      <c r="C712" s="1" t="s">
        <v>891</v>
      </c>
      <c r="D712" s="1" t="s">
        <v>498</v>
      </c>
      <c r="E712" s="1" t="s">
        <v>381</v>
      </c>
      <c r="F712" s="1" t="s">
        <v>19</v>
      </c>
      <c r="G712" s="1" t="s">
        <v>58</v>
      </c>
      <c r="H712" s="1" t="s">
        <v>21</v>
      </c>
      <c r="I712" s="1" t="s">
        <v>22</v>
      </c>
      <c r="J712" s="3">
        <v>7715</v>
      </c>
      <c r="K712" s="1" t="s">
        <v>892</v>
      </c>
      <c r="L712" s="1" t="s">
        <v>22</v>
      </c>
      <c r="M712" s="1" t="s">
        <v>22</v>
      </c>
      <c r="N712" s="1" t="s">
        <v>891</v>
      </c>
      <c r="O712" s="2">
        <v>40451</v>
      </c>
      <c r="P712" s="2">
        <v>40462</v>
      </c>
      <c r="Q712" s="1" t="s">
        <v>23</v>
      </c>
    </row>
    <row r="713" spans="1:17" x14ac:dyDescent="0.25">
      <c r="A713" s="1" t="s">
        <v>17</v>
      </c>
      <c r="B713" s="1" t="s">
        <v>381</v>
      </c>
      <c r="C713" s="1" t="s">
        <v>891</v>
      </c>
      <c r="D713" s="1" t="s">
        <v>503</v>
      </c>
      <c r="E713" s="1" t="s">
        <v>381</v>
      </c>
      <c r="F713" s="1" t="s">
        <v>19</v>
      </c>
      <c r="G713" s="1" t="s">
        <v>43</v>
      </c>
      <c r="H713" s="1" t="s">
        <v>34</v>
      </c>
      <c r="I713" s="1" t="s">
        <v>22</v>
      </c>
      <c r="J713" s="3">
        <v>371</v>
      </c>
      <c r="K713" s="1" t="s">
        <v>892</v>
      </c>
      <c r="L713" s="1" t="s">
        <v>22</v>
      </c>
      <c r="M713" s="1" t="s">
        <v>22</v>
      </c>
      <c r="N713" s="1" t="s">
        <v>891</v>
      </c>
      <c r="O713" s="2">
        <v>40451</v>
      </c>
      <c r="P713" s="2">
        <v>40462</v>
      </c>
      <c r="Q713" s="1" t="s">
        <v>23</v>
      </c>
    </row>
    <row r="714" spans="1:17" x14ac:dyDescent="0.25">
      <c r="A714" s="1" t="s">
        <v>193</v>
      </c>
      <c r="B714" s="1" t="s">
        <v>381</v>
      </c>
      <c r="C714" s="1" t="s">
        <v>893</v>
      </c>
      <c r="D714" s="1" t="s">
        <v>505</v>
      </c>
      <c r="E714" s="1" t="s">
        <v>381</v>
      </c>
      <c r="F714" s="1" t="s">
        <v>19</v>
      </c>
      <c r="G714" s="1" t="s">
        <v>165</v>
      </c>
      <c r="H714" s="1" t="s">
        <v>166</v>
      </c>
      <c r="I714" s="1" t="s">
        <v>22</v>
      </c>
      <c r="J714" s="3">
        <v>1627</v>
      </c>
      <c r="K714" s="1" t="s">
        <v>456</v>
      </c>
      <c r="L714" s="1" t="s">
        <v>22</v>
      </c>
      <c r="M714" s="1" t="s">
        <v>22</v>
      </c>
      <c r="N714" s="1" t="s">
        <v>893</v>
      </c>
      <c r="O714" s="2">
        <v>40451</v>
      </c>
      <c r="P714" s="2">
        <v>40456</v>
      </c>
      <c r="Q714" s="1" t="s">
        <v>23</v>
      </c>
    </row>
    <row r="715" spans="1:17" x14ac:dyDescent="0.25">
      <c r="A715" s="1" t="s">
        <v>24</v>
      </c>
      <c r="B715" s="1" t="s">
        <v>381</v>
      </c>
      <c r="C715" s="1" t="s">
        <v>894</v>
      </c>
      <c r="D715" s="1" t="s">
        <v>843</v>
      </c>
      <c r="E715" s="1" t="s">
        <v>381</v>
      </c>
      <c r="F715" s="1" t="s">
        <v>19</v>
      </c>
      <c r="G715" s="1" t="s">
        <v>176</v>
      </c>
      <c r="H715" s="1" t="s">
        <v>21</v>
      </c>
      <c r="I715" s="1" t="s">
        <v>22</v>
      </c>
      <c r="J715" s="3">
        <v>-8740</v>
      </c>
      <c r="K715" s="1" t="s">
        <v>358</v>
      </c>
      <c r="L715" s="1" t="s">
        <v>22</v>
      </c>
      <c r="M715" s="1" t="s">
        <v>22</v>
      </c>
      <c r="N715" s="1" t="s">
        <v>894</v>
      </c>
      <c r="O715" s="2">
        <v>40451</v>
      </c>
      <c r="P715" s="2">
        <v>40465</v>
      </c>
      <c r="Q715" s="1" t="s">
        <v>23</v>
      </c>
    </row>
    <row r="716" spans="1:17" x14ac:dyDescent="0.25">
      <c r="A716" s="1" t="s">
        <v>193</v>
      </c>
      <c r="B716" s="1" t="s">
        <v>381</v>
      </c>
      <c r="C716" s="1" t="s">
        <v>895</v>
      </c>
      <c r="D716" s="1" t="s">
        <v>505</v>
      </c>
      <c r="E716" s="1" t="s">
        <v>381</v>
      </c>
      <c r="F716" s="1" t="s">
        <v>19</v>
      </c>
      <c r="G716" s="1" t="s">
        <v>165</v>
      </c>
      <c r="H716" s="1" t="s">
        <v>166</v>
      </c>
      <c r="I716" s="1" t="s">
        <v>22</v>
      </c>
      <c r="J716" s="3">
        <v>1627</v>
      </c>
      <c r="K716" s="1" t="s">
        <v>456</v>
      </c>
      <c r="L716" s="1" t="s">
        <v>22</v>
      </c>
      <c r="M716" s="1" t="s">
        <v>22</v>
      </c>
      <c r="N716" s="1" t="s">
        <v>895</v>
      </c>
      <c r="O716" s="2">
        <v>40482</v>
      </c>
      <c r="P716" s="2">
        <v>40485</v>
      </c>
      <c r="Q716" s="1" t="s">
        <v>23</v>
      </c>
    </row>
    <row r="717" spans="1:17" x14ac:dyDescent="0.25">
      <c r="A717" s="1" t="s">
        <v>17</v>
      </c>
      <c r="B717" s="1" t="s">
        <v>25</v>
      </c>
      <c r="C717" s="1" t="s">
        <v>896</v>
      </c>
      <c r="D717" s="1" t="s">
        <v>843</v>
      </c>
      <c r="E717" s="1" t="s">
        <v>381</v>
      </c>
      <c r="F717" s="1" t="s">
        <v>19</v>
      </c>
      <c r="G717" s="1" t="s">
        <v>176</v>
      </c>
      <c r="H717" s="1" t="s">
        <v>21</v>
      </c>
      <c r="I717" s="1" t="s">
        <v>22</v>
      </c>
      <c r="J717" s="3">
        <v>80024</v>
      </c>
      <c r="K717" s="1" t="s">
        <v>897</v>
      </c>
      <c r="L717" s="1" t="s">
        <v>22</v>
      </c>
      <c r="M717" s="1" t="s">
        <v>22</v>
      </c>
      <c r="N717" s="1" t="s">
        <v>896</v>
      </c>
      <c r="O717" s="2">
        <v>40512</v>
      </c>
      <c r="P717" s="2">
        <v>40520</v>
      </c>
      <c r="Q717" s="1" t="s">
        <v>23</v>
      </c>
    </row>
    <row r="718" spans="1:17" x14ac:dyDescent="0.25">
      <c r="A718" s="1" t="s">
        <v>193</v>
      </c>
      <c r="B718" s="1" t="s">
        <v>381</v>
      </c>
      <c r="C718" s="1" t="s">
        <v>898</v>
      </c>
      <c r="D718" s="1" t="s">
        <v>505</v>
      </c>
      <c r="E718" s="1" t="s">
        <v>381</v>
      </c>
      <c r="F718" s="1" t="s">
        <v>19</v>
      </c>
      <c r="G718" s="1" t="s">
        <v>165</v>
      </c>
      <c r="H718" s="1" t="s">
        <v>166</v>
      </c>
      <c r="I718" s="1" t="s">
        <v>22</v>
      </c>
      <c r="J718" s="3">
        <v>1627</v>
      </c>
      <c r="K718" s="1" t="s">
        <v>456</v>
      </c>
      <c r="L718" s="1" t="s">
        <v>22</v>
      </c>
      <c r="M718" s="1" t="s">
        <v>22</v>
      </c>
      <c r="N718" s="1" t="s">
        <v>898</v>
      </c>
      <c r="O718" s="2">
        <v>40512</v>
      </c>
      <c r="P718" s="2">
        <v>40515</v>
      </c>
      <c r="Q718" s="1" t="s">
        <v>23</v>
      </c>
    </row>
    <row r="719" spans="1:17" x14ac:dyDescent="0.25">
      <c r="A719" s="1" t="s">
        <v>24</v>
      </c>
      <c r="B719" s="1" t="s">
        <v>381</v>
      </c>
      <c r="C719" s="1" t="s">
        <v>899</v>
      </c>
      <c r="D719" s="1" t="s">
        <v>900</v>
      </c>
      <c r="E719" s="1" t="s">
        <v>381</v>
      </c>
      <c r="F719" s="1" t="s">
        <v>19</v>
      </c>
      <c r="G719" s="1" t="s">
        <v>795</v>
      </c>
      <c r="H719" s="1" t="s">
        <v>21</v>
      </c>
      <c r="I719" s="1" t="s">
        <v>22</v>
      </c>
      <c r="J719" s="3">
        <v>76178</v>
      </c>
      <c r="K719" s="1" t="s">
        <v>412</v>
      </c>
      <c r="L719" s="1" t="s">
        <v>22</v>
      </c>
      <c r="M719" s="1" t="s">
        <v>22</v>
      </c>
      <c r="N719" s="1" t="s">
        <v>899</v>
      </c>
      <c r="O719" s="2">
        <v>40543</v>
      </c>
      <c r="P719" s="2">
        <v>40583</v>
      </c>
      <c r="Q719" s="1" t="s">
        <v>23</v>
      </c>
    </row>
    <row r="720" spans="1:17" x14ac:dyDescent="0.25">
      <c r="A720" s="1" t="s">
        <v>24</v>
      </c>
      <c r="B720" s="1" t="s">
        <v>381</v>
      </c>
      <c r="C720" s="1" t="s">
        <v>901</v>
      </c>
      <c r="D720" s="1" t="s">
        <v>496</v>
      </c>
      <c r="E720" s="1" t="s">
        <v>381</v>
      </c>
      <c r="F720" s="1" t="s">
        <v>19</v>
      </c>
      <c r="G720" s="1" t="s">
        <v>79</v>
      </c>
      <c r="H720" s="1" t="s">
        <v>21</v>
      </c>
      <c r="I720" s="1" t="s">
        <v>22</v>
      </c>
      <c r="J720" s="3">
        <v>-66836</v>
      </c>
      <c r="K720" s="1" t="s">
        <v>80</v>
      </c>
      <c r="L720" s="1" t="s">
        <v>22</v>
      </c>
      <c r="M720" s="1" t="s">
        <v>22</v>
      </c>
      <c r="N720" s="1" t="s">
        <v>901</v>
      </c>
      <c r="O720" s="2">
        <v>40543</v>
      </c>
      <c r="P720" s="2">
        <v>40575</v>
      </c>
      <c r="Q720" s="1" t="s">
        <v>23</v>
      </c>
    </row>
    <row r="721" spans="1:17" x14ac:dyDescent="0.25">
      <c r="A721" s="1" t="s">
        <v>24</v>
      </c>
      <c r="B721" s="1" t="s">
        <v>381</v>
      </c>
      <c r="C721" s="1" t="s">
        <v>902</v>
      </c>
      <c r="D721" s="1" t="s">
        <v>794</v>
      </c>
      <c r="E721" s="1" t="s">
        <v>381</v>
      </c>
      <c r="F721" s="1" t="s">
        <v>19</v>
      </c>
      <c r="G721" s="1" t="s">
        <v>795</v>
      </c>
      <c r="H721" s="1" t="s">
        <v>48</v>
      </c>
      <c r="I721" s="1" t="s">
        <v>22</v>
      </c>
      <c r="J721" s="3">
        <v>-152356</v>
      </c>
      <c r="K721" s="1" t="s">
        <v>407</v>
      </c>
      <c r="L721" s="1" t="s">
        <v>22</v>
      </c>
      <c r="M721" s="1" t="s">
        <v>22</v>
      </c>
      <c r="N721" s="1" t="s">
        <v>902</v>
      </c>
      <c r="O721" s="2">
        <v>40543</v>
      </c>
      <c r="P721" s="2">
        <v>40583</v>
      </c>
      <c r="Q721" s="1" t="s">
        <v>23</v>
      </c>
    </row>
    <row r="722" spans="1:17" x14ac:dyDescent="0.25">
      <c r="A722" s="1" t="s">
        <v>24</v>
      </c>
      <c r="B722" s="1" t="s">
        <v>381</v>
      </c>
      <c r="C722" s="1" t="s">
        <v>901</v>
      </c>
      <c r="D722" s="1" t="s">
        <v>507</v>
      </c>
      <c r="E722" s="1" t="s">
        <v>381</v>
      </c>
      <c r="F722" s="1" t="s">
        <v>19</v>
      </c>
      <c r="G722" s="1" t="s">
        <v>191</v>
      </c>
      <c r="H722" s="1" t="s">
        <v>21</v>
      </c>
      <c r="I722" s="1" t="s">
        <v>22</v>
      </c>
      <c r="J722" s="3">
        <v>3265</v>
      </c>
      <c r="K722" s="1" t="s">
        <v>202</v>
      </c>
      <c r="L722" s="1" t="s">
        <v>22</v>
      </c>
      <c r="M722" s="1" t="s">
        <v>22</v>
      </c>
      <c r="N722" s="1" t="s">
        <v>901</v>
      </c>
      <c r="O722" s="2">
        <v>40543</v>
      </c>
      <c r="P722" s="2">
        <v>40575</v>
      </c>
      <c r="Q722" s="1" t="s">
        <v>23</v>
      </c>
    </row>
    <row r="723" spans="1:17" x14ac:dyDescent="0.25">
      <c r="A723" s="1" t="s">
        <v>24</v>
      </c>
      <c r="B723" s="1" t="s">
        <v>381</v>
      </c>
      <c r="C723" s="1" t="s">
        <v>901</v>
      </c>
      <c r="D723" s="1" t="s">
        <v>503</v>
      </c>
      <c r="E723" s="1" t="s">
        <v>381</v>
      </c>
      <c r="F723" s="1" t="s">
        <v>19</v>
      </c>
      <c r="G723" s="1" t="s">
        <v>43</v>
      </c>
      <c r="H723" s="1" t="s">
        <v>34</v>
      </c>
      <c r="I723" s="1" t="s">
        <v>22</v>
      </c>
      <c r="J723" s="3">
        <v>-554</v>
      </c>
      <c r="K723" s="1" t="s">
        <v>45</v>
      </c>
      <c r="L723" s="1" t="s">
        <v>22</v>
      </c>
      <c r="M723" s="1" t="s">
        <v>22</v>
      </c>
      <c r="N723" s="1" t="s">
        <v>901</v>
      </c>
      <c r="O723" s="2">
        <v>40543</v>
      </c>
      <c r="P723" s="2">
        <v>40575</v>
      </c>
      <c r="Q723" s="1" t="s">
        <v>23</v>
      </c>
    </row>
    <row r="724" spans="1:17" x14ac:dyDescent="0.25">
      <c r="A724" s="1" t="s">
        <v>52</v>
      </c>
      <c r="B724" s="1" t="s">
        <v>25</v>
      </c>
      <c r="C724" s="1" t="s">
        <v>903</v>
      </c>
      <c r="D724" s="1" t="s">
        <v>843</v>
      </c>
      <c r="E724" s="1" t="s">
        <v>381</v>
      </c>
      <c r="F724" s="1" t="s">
        <v>19</v>
      </c>
      <c r="G724" s="1" t="s">
        <v>176</v>
      </c>
      <c r="H724" s="1" t="s">
        <v>21</v>
      </c>
      <c r="I724" s="1" t="s">
        <v>22</v>
      </c>
      <c r="J724" s="3">
        <v>-80024</v>
      </c>
      <c r="K724" s="1" t="s">
        <v>904</v>
      </c>
      <c r="L724" s="1" t="s">
        <v>22</v>
      </c>
      <c r="M724" s="1" t="s">
        <v>22</v>
      </c>
      <c r="N724" s="1" t="s">
        <v>903</v>
      </c>
      <c r="O724" s="2">
        <v>40543</v>
      </c>
      <c r="P724" s="2">
        <v>40569</v>
      </c>
      <c r="Q724" s="1" t="s">
        <v>23</v>
      </c>
    </row>
    <row r="725" spans="1:17" x14ac:dyDescent="0.25">
      <c r="A725" s="1" t="s">
        <v>193</v>
      </c>
      <c r="B725" s="1" t="s">
        <v>381</v>
      </c>
      <c r="C725" s="1" t="s">
        <v>905</v>
      </c>
      <c r="D725" s="1" t="s">
        <v>505</v>
      </c>
      <c r="E725" s="1" t="s">
        <v>381</v>
      </c>
      <c r="F725" s="1" t="s">
        <v>19</v>
      </c>
      <c r="G725" s="1" t="s">
        <v>165</v>
      </c>
      <c r="H725" s="1" t="s">
        <v>166</v>
      </c>
      <c r="I725" s="1" t="s">
        <v>22</v>
      </c>
      <c r="J725" s="3">
        <v>1627</v>
      </c>
      <c r="K725" s="1" t="s">
        <v>456</v>
      </c>
      <c r="L725" s="1" t="s">
        <v>22</v>
      </c>
      <c r="M725" s="1" t="s">
        <v>22</v>
      </c>
      <c r="N725" s="1" t="s">
        <v>905</v>
      </c>
      <c r="O725" s="2">
        <v>40543</v>
      </c>
      <c r="P725" s="2">
        <v>40547</v>
      </c>
      <c r="Q725" s="1" t="s">
        <v>23</v>
      </c>
    </row>
    <row r="726" spans="1:17" x14ac:dyDescent="0.25">
      <c r="A726" s="1" t="s">
        <v>24</v>
      </c>
      <c r="B726" s="1" t="s">
        <v>381</v>
      </c>
      <c r="C726" s="1" t="s">
        <v>901</v>
      </c>
      <c r="D726" s="1" t="s">
        <v>483</v>
      </c>
      <c r="E726" s="1" t="s">
        <v>381</v>
      </c>
      <c r="F726" s="1" t="s">
        <v>19</v>
      </c>
      <c r="G726" s="1" t="s">
        <v>357</v>
      </c>
      <c r="H726" s="1" t="s">
        <v>48</v>
      </c>
      <c r="I726" s="1" t="s">
        <v>22</v>
      </c>
      <c r="J726" s="3">
        <v>-187967</v>
      </c>
      <c r="K726" s="1" t="s">
        <v>361</v>
      </c>
      <c r="L726" s="1" t="s">
        <v>22</v>
      </c>
      <c r="M726" s="1" t="s">
        <v>22</v>
      </c>
      <c r="N726" s="1" t="s">
        <v>901</v>
      </c>
      <c r="O726" s="2">
        <v>40543</v>
      </c>
      <c r="P726" s="2">
        <v>40575</v>
      </c>
      <c r="Q726" s="1" t="s">
        <v>23</v>
      </c>
    </row>
    <row r="727" spans="1:17" x14ac:dyDescent="0.25">
      <c r="A727" s="1" t="s">
        <v>24</v>
      </c>
      <c r="B727" s="1" t="s">
        <v>381</v>
      </c>
      <c r="C727" s="1" t="s">
        <v>902</v>
      </c>
      <c r="D727" s="1" t="s">
        <v>900</v>
      </c>
      <c r="E727" s="1" t="s">
        <v>381</v>
      </c>
      <c r="F727" s="1" t="s">
        <v>19</v>
      </c>
      <c r="G727" s="1" t="s">
        <v>795</v>
      </c>
      <c r="H727" s="1" t="s">
        <v>21</v>
      </c>
      <c r="I727" s="1" t="s">
        <v>22</v>
      </c>
      <c r="J727" s="3">
        <v>76178</v>
      </c>
      <c r="K727" s="1" t="s">
        <v>412</v>
      </c>
      <c r="L727" s="1" t="s">
        <v>22</v>
      </c>
      <c r="M727" s="1" t="s">
        <v>22</v>
      </c>
      <c r="N727" s="1" t="s">
        <v>902</v>
      </c>
      <c r="O727" s="2">
        <v>40543</v>
      </c>
      <c r="P727" s="2">
        <v>40583</v>
      </c>
      <c r="Q727" s="1" t="s">
        <v>23</v>
      </c>
    </row>
    <row r="728" spans="1:17" x14ac:dyDescent="0.25">
      <c r="A728" s="1" t="s">
        <v>24</v>
      </c>
      <c r="B728" s="1" t="s">
        <v>381</v>
      </c>
      <c r="C728" s="1" t="s">
        <v>901</v>
      </c>
      <c r="D728" s="1" t="s">
        <v>503</v>
      </c>
      <c r="E728" s="1" t="s">
        <v>381</v>
      </c>
      <c r="F728" s="1" t="s">
        <v>19</v>
      </c>
      <c r="G728" s="1" t="s">
        <v>43</v>
      </c>
      <c r="H728" s="1" t="s">
        <v>34</v>
      </c>
      <c r="I728" s="1" t="s">
        <v>22</v>
      </c>
      <c r="J728" s="3">
        <v>-39770</v>
      </c>
      <c r="K728" s="1" t="s">
        <v>44</v>
      </c>
      <c r="L728" s="1" t="s">
        <v>22</v>
      </c>
      <c r="M728" s="1" t="s">
        <v>22</v>
      </c>
      <c r="N728" s="1" t="s">
        <v>901</v>
      </c>
      <c r="O728" s="2">
        <v>40543</v>
      </c>
      <c r="P728" s="2">
        <v>40575</v>
      </c>
      <c r="Q728" s="1" t="s">
        <v>23</v>
      </c>
    </row>
    <row r="729" spans="1:17" x14ac:dyDescent="0.25">
      <c r="A729" s="1" t="s">
        <v>24</v>
      </c>
      <c r="B729" s="1" t="s">
        <v>381</v>
      </c>
      <c r="C729" s="1" t="s">
        <v>901</v>
      </c>
      <c r="D729" s="1" t="s">
        <v>511</v>
      </c>
      <c r="E729" s="1" t="s">
        <v>381</v>
      </c>
      <c r="F729" s="1" t="s">
        <v>19</v>
      </c>
      <c r="G729" s="1" t="s">
        <v>203</v>
      </c>
      <c r="H729" s="1" t="s">
        <v>21</v>
      </c>
      <c r="I729" s="1" t="s">
        <v>22</v>
      </c>
      <c r="J729" s="3">
        <v>49799</v>
      </c>
      <c r="K729" s="1" t="s">
        <v>204</v>
      </c>
      <c r="L729" s="1" t="s">
        <v>22</v>
      </c>
      <c r="M729" s="1" t="s">
        <v>22</v>
      </c>
      <c r="N729" s="1" t="s">
        <v>901</v>
      </c>
      <c r="O729" s="2">
        <v>40543</v>
      </c>
      <c r="P729" s="2">
        <v>40575</v>
      </c>
      <c r="Q729" s="1" t="s">
        <v>23</v>
      </c>
    </row>
    <row r="730" spans="1:17" x14ac:dyDescent="0.25">
      <c r="A730" s="1" t="s">
        <v>24</v>
      </c>
      <c r="B730" s="1" t="s">
        <v>381</v>
      </c>
      <c r="C730" s="1" t="s">
        <v>901</v>
      </c>
      <c r="D730" s="1" t="s">
        <v>494</v>
      </c>
      <c r="E730" s="1" t="s">
        <v>381</v>
      </c>
      <c r="F730" s="1" t="s">
        <v>19</v>
      </c>
      <c r="G730" s="1" t="s">
        <v>63</v>
      </c>
      <c r="H730" s="1" t="s">
        <v>48</v>
      </c>
      <c r="I730" s="1" t="s">
        <v>22</v>
      </c>
      <c r="J730" s="3">
        <v>20937</v>
      </c>
      <c r="K730" s="1" t="s">
        <v>64</v>
      </c>
      <c r="L730" s="1" t="s">
        <v>22</v>
      </c>
      <c r="M730" s="1" t="s">
        <v>22</v>
      </c>
      <c r="N730" s="1" t="s">
        <v>901</v>
      </c>
      <c r="O730" s="2">
        <v>40543</v>
      </c>
      <c r="P730" s="2">
        <v>40575</v>
      </c>
      <c r="Q730" s="1" t="s">
        <v>23</v>
      </c>
    </row>
    <row r="731" spans="1:17" x14ac:dyDescent="0.25">
      <c r="A731" s="1" t="s">
        <v>24</v>
      </c>
      <c r="B731" s="1" t="s">
        <v>381</v>
      </c>
      <c r="C731" s="1" t="s">
        <v>901</v>
      </c>
      <c r="D731" s="1" t="s">
        <v>503</v>
      </c>
      <c r="E731" s="1" t="s">
        <v>381</v>
      </c>
      <c r="F731" s="1" t="s">
        <v>19</v>
      </c>
      <c r="G731" s="1" t="s">
        <v>43</v>
      </c>
      <c r="H731" s="1" t="s">
        <v>34</v>
      </c>
      <c r="I731" s="1" t="s">
        <v>22</v>
      </c>
      <c r="J731" s="3">
        <v>-1193015</v>
      </c>
      <c r="K731" s="1" t="s">
        <v>167</v>
      </c>
      <c r="L731" s="1" t="s">
        <v>22</v>
      </c>
      <c r="M731" s="1" t="s">
        <v>22</v>
      </c>
      <c r="N731" s="1" t="s">
        <v>901</v>
      </c>
      <c r="O731" s="2">
        <v>40543</v>
      </c>
      <c r="P731" s="2">
        <v>40575</v>
      </c>
      <c r="Q731" s="1" t="s">
        <v>23</v>
      </c>
    </row>
    <row r="732" spans="1:17" x14ac:dyDescent="0.25">
      <c r="A732" s="1" t="s">
        <v>24</v>
      </c>
      <c r="B732" s="1" t="s">
        <v>381</v>
      </c>
      <c r="C732" s="1" t="s">
        <v>902</v>
      </c>
      <c r="D732" s="1" t="s">
        <v>503</v>
      </c>
      <c r="E732" s="1" t="s">
        <v>381</v>
      </c>
      <c r="F732" s="1" t="s">
        <v>19</v>
      </c>
      <c r="G732" s="1" t="s">
        <v>43</v>
      </c>
      <c r="H732" s="1" t="s">
        <v>34</v>
      </c>
      <c r="I732" s="1" t="s">
        <v>22</v>
      </c>
      <c r="J732" s="3">
        <v>2003</v>
      </c>
      <c r="K732" s="1" t="s">
        <v>45</v>
      </c>
      <c r="L732" s="1" t="s">
        <v>22</v>
      </c>
      <c r="M732" s="1" t="s">
        <v>22</v>
      </c>
      <c r="N732" s="1" t="s">
        <v>902</v>
      </c>
      <c r="O732" s="2">
        <v>40543</v>
      </c>
      <c r="P732" s="2">
        <v>40583</v>
      </c>
      <c r="Q732" s="1" t="s">
        <v>23</v>
      </c>
    </row>
    <row r="733" spans="1:17" x14ac:dyDescent="0.25">
      <c r="A733" s="1" t="s">
        <v>24</v>
      </c>
      <c r="B733" s="1" t="s">
        <v>381</v>
      </c>
      <c r="C733" s="1" t="s">
        <v>902</v>
      </c>
      <c r="D733" s="1" t="s">
        <v>503</v>
      </c>
      <c r="E733" s="1" t="s">
        <v>381</v>
      </c>
      <c r="F733" s="1" t="s">
        <v>19</v>
      </c>
      <c r="G733" s="1" t="s">
        <v>43</v>
      </c>
      <c r="H733" s="1" t="s">
        <v>34</v>
      </c>
      <c r="I733" s="1" t="s">
        <v>22</v>
      </c>
      <c r="J733" s="3">
        <v>-1</v>
      </c>
      <c r="K733" s="1" t="s">
        <v>167</v>
      </c>
      <c r="L733" s="1" t="s">
        <v>22</v>
      </c>
      <c r="M733" s="1" t="s">
        <v>22</v>
      </c>
      <c r="N733" s="1" t="s">
        <v>902</v>
      </c>
      <c r="O733" s="2">
        <v>40543</v>
      </c>
      <c r="P733" s="2">
        <v>40583</v>
      </c>
      <c r="Q733" s="1" t="s">
        <v>23</v>
      </c>
    </row>
    <row r="734" spans="1:17" x14ac:dyDescent="0.25">
      <c r="A734" s="1" t="s">
        <v>24</v>
      </c>
      <c r="B734" s="1" t="s">
        <v>381</v>
      </c>
      <c r="C734" s="1" t="s">
        <v>906</v>
      </c>
      <c r="D734" s="1" t="s">
        <v>843</v>
      </c>
      <c r="E734" s="1" t="s">
        <v>381</v>
      </c>
      <c r="F734" s="1" t="s">
        <v>19</v>
      </c>
      <c r="G734" s="1" t="s">
        <v>176</v>
      </c>
      <c r="H734" s="1" t="s">
        <v>21</v>
      </c>
      <c r="I734" s="1" t="s">
        <v>22</v>
      </c>
      <c r="J734" s="3">
        <v>133125</v>
      </c>
      <c r="K734" s="1" t="s">
        <v>907</v>
      </c>
      <c r="L734" s="1" t="s">
        <v>22</v>
      </c>
      <c r="M734" s="1" t="s">
        <v>22</v>
      </c>
      <c r="N734" s="1" t="s">
        <v>906</v>
      </c>
      <c r="O734" s="2">
        <v>40543</v>
      </c>
      <c r="P734" s="2">
        <v>40575</v>
      </c>
      <c r="Q734" s="1" t="s">
        <v>23</v>
      </c>
    </row>
    <row r="735" spans="1:17" x14ac:dyDescent="0.25">
      <c r="A735" s="1" t="s">
        <v>24</v>
      </c>
      <c r="B735" s="1" t="s">
        <v>381</v>
      </c>
      <c r="C735" s="1" t="s">
        <v>908</v>
      </c>
      <c r="D735" s="1" t="s">
        <v>843</v>
      </c>
      <c r="E735" s="1" t="s">
        <v>381</v>
      </c>
      <c r="F735" s="1" t="s">
        <v>19</v>
      </c>
      <c r="G735" s="1" t="s">
        <v>176</v>
      </c>
      <c r="H735" s="1" t="s">
        <v>21</v>
      </c>
      <c r="I735" s="1" t="s">
        <v>22</v>
      </c>
      <c r="J735" s="3">
        <v>-99560</v>
      </c>
      <c r="K735" s="1" t="s">
        <v>909</v>
      </c>
      <c r="L735" s="1" t="s">
        <v>22</v>
      </c>
      <c r="M735" s="1" t="s">
        <v>22</v>
      </c>
      <c r="N735" s="1" t="s">
        <v>908</v>
      </c>
      <c r="O735" s="2">
        <v>40543</v>
      </c>
      <c r="P735" s="2">
        <v>40575</v>
      </c>
      <c r="Q735" s="1" t="s">
        <v>23</v>
      </c>
    </row>
    <row r="736" spans="1:17" x14ac:dyDescent="0.25">
      <c r="A736" s="1" t="s">
        <v>24</v>
      </c>
      <c r="B736" s="1" t="s">
        <v>381</v>
      </c>
      <c r="C736" s="1" t="s">
        <v>901</v>
      </c>
      <c r="D736" s="1" t="s">
        <v>840</v>
      </c>
      <c r="E736" s="1" t="s">
        <v>381</v>
      </c>
      <c r="F736" s="1" t="s">
        <v>19</v>
      </c>
      <c r="G736" s="1" t="s">
        <v>111</v>
      </c>
      <c r="H736" s="1" t="s">
        <v>48</v>
      </c>
      <c r="I736" s="1" t="s">
        <v>22</v>
      </c>
      <c r="J736" s="3">
        <v>6412</v>
      </c>
      <c r="K736" s="1" t="s">
        <v>112</v>
      </c>
      <c r="L736" s="1" t="s">
        <v>22</v>
      </c>
      <c r="M736" s="1" t="s">
        <v>22</v>
      </c>
      <c r="N736" s="1" t="s">
        <v>901</v>
      </c>
      <c r="O736" s="2">
        <v>40543</v>
      </c>
      <c r="P736" s="2">
        <v>40575</v>
      </c>
      <c r="Q736" s="1" t="s">
        <v>23</v>
      </c>
    </row>
    <row r="737" spans="1:17" x14ac:dyDescent="0.25">
      <c r="A737" s="1" t="s">
        <v>24</v>
      </c>
      <c r="B737" s="1" t="s">
        <v>381</v>
      </c>
      <c r="C737" s="1" t="s">
        <v>901</v>
      </c>
      <c r="D737" s="1" t="s">
        <v>485</v>
      </c>
      <c r="E737" s="1" t="s">
        <v>381</v>
      </c>
      <c r="F737" s="1" t="s">
        <v>19</v>
      </c>
      <c r="G737" s="1" t="s">
        <v>59</v>
      </c>
      <c r="H737" s="1" t="s">
        <v>48</v>
      </c>
      <c r="I737" s="1" t="s">
        <v>22</v>
      </c>
      <c r="J737" s="3">
        <v>1</v>
      </c>
      <c r="K737" s="1" t="s">
        <v>117</v>
      </c>
      <c r="L737" s="1" t="s">
        <v>22</v>
      </c>
      <c r="M737" s="1" t="s">
        <v>22</v>
      </c>
      <c r="N737" s="1" t="s">
        <v>901</v>
      </c>
      <c r="O737" s="2">
        <v>40543</v>
      </c>
      <c r="P737" s="2">
        <v>40575</v>
      </c>
      <c r="Q737" s="1" t="s">
        <v>23</v>
      </c>
    </row>
    <row r="738" spans="1:17" x14ac:dyDescent="0.25">
      <c r="A738" s="1" t="s">
        <v>24</v>
      </c>
      <c r="B738" s="1" t="s">
        <v>381</v>
      </c>
      <c r="C738" s="1" t="s">
        <v>901</v>
      </c>
      <c r="D738" s="1" t="s">
        <v>487</v>
      </c>
      <c r="E738" s="1" t="s">
        <v>381</v>
      </c>
      <c r="F738" s="1" t="s">
        <v>19</v>
      </c>
      <c r="G738" s="1" t="s">
        <v>214</v>
      </c>
      <c r="H738" s="1" t="s">
        <v>21</v>
      </c>
      <c r="I738" s="1" t="s">
        <v>22</v>
      </c>
      <c r="J738" s="3">
        <v>23451</v>
      </c>
      <c r="K738" s="1" t="s">
        <v>215</v>
      </c>
      <c r="L738" s="1" t="s">
        <v>22</v>
      </c>
      <c r="M738" s="1" t="s">
        <v>22</v>
      </c>
      <c r="N738" s="1" t="s">
        <v>901</v>
      </c>
      <c r="O738" s="2">
        <v>40543</v>
      </c>
      <c r="P738" s="2">
        <v>40575</v>
      </c>
      <c r="Q738" s="1" t="s">
        <v>23</v>
      </c>
    </row>
    <row r="739" spans="1:17" x14ac:dyDescent="0.25">
      <c r="A739" s="1" t="s">
        <v>24</v>
      </c>
      <c r="B739" s="1" t="s">
        <v>381</v>
      </c>
      <c r="C739" s="1" t="s">
        <v>901</v>
      </c>
      <c r="D739" s="1" t="s">
        <v>491</v>
      </c>
      <c r="E739" s="1" t="s">
        <v>381</v>
      </c>
      <c r="F739" s="1" t="s">
        <v>19</v>
      </c>
      <c r="G739" s="1" t="s">
        <v>492</v>
      </c>
      <c r="H739" s="1" t="s">
        <v>21</v>
      </c>
      <c r="I739" s="1" t="s">
        <v>22</v>
      </c>
      <c r="J739" s="3">
        <v>-70</v>
      </c>
      <c r="K739" s="1" t="s">
        <v>793</v>
      </c>
      <c r="L739" s="1" t="s">
        <v>22</v>
      </c>
      <c r="M739" s="1" t="s">
        <v>22</v>
      </c>
      <c r="N739" s="1" t="s">
        <v>901</v>
      </c>
      <c r="O739" s="2">
        <v>40543</v>
      </c>
      <c r="P739" s="2">
        <v>40575</v>
      </c>
      <c r="Q739" s="1" t="s">
        <v>23</v>
      </c>
    </row>
    <row r="740" spans="1:17" x14ac:dyDescent="0.25">
      <c r="A740" s="1" t="s">
        <v>24</v>
      </c>
      <c r="B740" s="1" t="s">
        <v>381</v>
      </c>
      <c r="C740" s="1" t="s">
        <v>901</v>
      </c>
      <c r="D740" s="1" t="s">
        <v>900</v>
      </c>
      <c r="E740" s="1" t="s">
        <v>381</v>
      </c>
      <c r="F740" s="1" t="s">
        <v>19</v>
      </c>
      <c r="G740" s="1" t="s">
        <v>795</v>
      </c>
      <c r="H740" s="1" t="s">
        <v>21</v>
      </c>
      <c r="I740" s="1" t="s">
        <v>22</v>
      </c>
      <c r="J740" s="3">
        <v>-76178</v>
      </c>
      <c r="K740" s="1" t="s">
        <v>412</v>
      </c>
      <c r="L740" s="1" t="s">
        <v>22</v>
      </c>
      <c r="M740" s="1" t="s">
        <v>22</v>
      </c>
      <c r="N740" s="1" t="s">
        <v>901</v>
      </c>
      <c r="O740" s="2">
        <v>40543</v>
      </c>
      <c r="P740" s="2">
        <v>40575</v>
      </c>
      <c r="Q740" s="1" t="s">
        <v>23</v>
      </c>
    </row>
    <row r="741" spans="1:17" x14ac:dyDescent="0.25">
      <c r="A741" s="1" t="s">
        <v>24</v>
      </c>
      <c r="B741" s="1" t="s">
        <v>381</v>
      </c>
      <c r="C741" s="1" t="s">
        <v>902</v>
      </c>
      <c r="D741" s="1" t="s">
        <v>496</v>
      </c>
      <c r="E741" s="1" t="s">
        <v>381</v>
      </c>
      <c r="F741" s="1" t="s">
        <v>19</v>
      </c>
      <c r="G741" s="1" t="s">
        <v>79</v>
      </c>
      <c r="H741" s="1" t="s">
        <v>21</v>
      </c>
      <c r="I741" s="1" t="s">
        <v>22</v>
      </c>
      <c r="J741" s="3">
        <v>87814</v>
      </c>
      <c r="K741" s="1" t="s">
        <v>80</v>
      </c>
      <c r="L741" s="1" t="s">
        <v>22</v>
      </c>
      <c r="M741" s="1" t="s">
        <v>22</v>
      </c>
      <c r="N741" s="1" t="s">
        <v>902</v>
      </c>
      <c r="O741" s="2">
        <v>40543</v>
      </c>
      <c r="P741" s="2">
        <v>40583</v>
      </c>
      <c r="Q741" s="1" t="s">
        <v>23</v>
      </c>
    </row>
    <row r="742" spans="1:17" x14ac:dyDescent="0.25">
      <c r="A742" s="1" t="s">
        <v>24</v>
      </c>
      <c r="B742" s="1" t="s">
        <v>381</v>
      </c>
      <c r="C742" s="1" t="s">
        <v>901</v>
      </c>
      <c r="D742" s="1" t="s">
        <v>509</v>
      </c>
      <c r="E742" s="1" t="s">
        <v>381</v>
      </c>
      <c r="F742" s="1" t="s">
        <v>19</v>
      </c>
      <c r="G742" s="1" t="s">
        <v>177</v>
      </c>
      <c r="H742" s="1" t="s">
        <v>21</v>
      </c>
      <c r="I742" s="1" t="s">
        <v>22</v>
      </c>
      <c r="J742" s="3">
        <v>10576</v>
      </c>
      <c r="K742" s="1" t="s">
        <v>187</v>
      </c>
      <c r="L742" s="1" t="s">
        <v>22</v>
      </c>
      <c r="M742" s="1" t="s">
        <v>22</v>
      </c>
      <c r="N742" s="1" t="s">
        <v>901</v>
      </c>
      <c r="O742" s="2">
        <v>40543</v>
      </c>
      <c r="P742" s="2">
        <v>40575</v>
      </c>
      <c r="Q742" s="1" t="s">
        <v>23</v>
      </c>
    </row>
    <row r="743" spans="1:17" x14ac:dyDescent="0.25">
      <c r="A743" s="1" t="s">
        <v>24</v>
      </c>
      <c r="B743" s="1" t="s">
        <v>381</v>
      </c>
      <c r="C743" s="1" t="s">
        <v>901</v>
      </c>
      <c r="D743" s="1" t="s">
        <v>794</v>
      </c>
      <c r="E743" s="1" t="s">
        <v>381</v>
      </c>
      <c r="F743" s="1" t="s">
        <v>19</v>
      </c>
      <c r="G743" s="1" t="s">
        <v>795</v>
      </c>
      <c r="H743" s="1" t="s">
        <v>48</v>
      </c>
      <c r="I743" s="1" t="s">
        <v>22</v>
      </c>
      <c r="J743" s="3">
        <v>76178</v>
      </c>
      <c r="K743" s="1" t="s">
        <v>407</v>
      </c>
      <c r="L743" s="1" t="s">
        <v>22</v>
      </c>
      <c r="M743" s="1" t="s">
        <v>22</v>
      </c>
      <c r="N743" s="1" t="s">
        <v>901</v>
      </c>
      <c r="O743" s="2">
        <v>40543</v>
      </c>
      <c r="P743" s="2">
        <v>40575</v>
      </c>
      <c r="Q743" s="1" t="s">
        <v>23</v>
      </c>
    </row>
    <row r="744" spans="1:17" x14ac:dyDescent="0.25">
      <c r="A744" s="1" t="s">
        <v>24</v>
      </c>
      <c r="B744" s="1" t="s">
        <v>381</v>
      </c>
      <c r="C744" s="1" t="s">
        <v>901</v>
      </c>
      <c r="D744" s="1" t="s">
        <v>705</v>
      </c>
      <c r="E744" s="1" t="s">
        <v>381</v>
      </c>
      <c r="F744" s="1" t="s">
        <v>19</v>
      </c>
      <c r="G744" s="1" t="s">
        <v>177</v>
      </c>
      <c r="H744" s="1" t="s">
        <v>48</v>
      </c>
      <c r="I744" s="1" t="s">
        <v>22</v>
      </c>
      <c r="J744" s="3">
        <v>-5684</v>
      </c>
      <c r="K744" s="1" t="s">
        <v>798</v>
      </c>
      <c r="L744" s="1" t="s">
        <v>22</v>
      </c>
      <c r="M744" s="1" t="s">
        <v>22</v>
      </c>
      <c r="N744" s="1" t="s">
        <v>901</v>
      </c>
      <c r="O744" s="2">
        <v>40543</v>
      </c>
      <c r="P744" s="2">
        <v>40575</v>
      </c>
      <c r="Q744" s="1" t="s">
        <v>23</v>
      </c>
    </row>
    <row r="745" spans="1:17" x14ac:dyDescent="0.25">
      <c r="A745" s="1" t="s">
        <v>52</v>
      </c>
      <c r="B745" s="1" t="s">
        <v>381</v>
      </c>
      <c r="C745" s="1" t="s">
        <v>910</v>
      </c>
      <c r="D745" s="1" t="s">
        <v>503</v>
      </c>
      <c r="E745" s="1" t="s">
        <v>381</v>
      </c>
      <c r="F745" s="1" t="s">
        <v>19</v>
      </c>
      <c r="G745" s="1" t="s">
        <v>43</v>
      </c>
      <c r="H745" s="1" t="s">
        <v>34</v>
      </c>
      <c r="I745" s="1" t="s">
        <v>22</v>
      </c>
      <c r="J745" s="3">
        <v>907000</v>
      </c>
      <c r="K745" s="1" t="s">
        <v>911</v>
      </c>
      <c r="L745" s="1" t="s">
        <v>22</v>
      </c>
      <c r="M745" s="1" t="s">
        <v>22</v>
      </c>
      <c r="N745" s="1" t="s">
        <v>910</v>
      </c>
      <c r="O745" s="2">
        <v>40543</v>
      </c>
      <c r="P745" s="2">
        <v>40583</v>
      </c>
      <c r="Q745" s="1" t="s">
        <v>23</v>
      </c>
    </row>
    <row r="746" spans="1:17" x14ac:dyDescent="0.25">
      <c r="A746" s="1" t="s">
        <v>24</v>
      </c>
      <c r="B746" s="1" t="s">
        <v>381</v>
      </c>
      <c r="C746" s="1" t="s">
        <v>912</v>
      </c>
      <c r="D746" s="1" t="s">
        <v>843</v>
      </c>
      <c r="E746" s="1" t="s">
        <v>381</v>
      </c>
      <c r="F746" s="1" t="s">
        <v>19</v>
      </c>
      <c r="G746" s="1" t="s">
        <v>176</v>
      </c>
      <c r="H746" s="1" t="s">
        <v>21</v>
      </c>
      <c r="I746" s="1" t="s">
        <v>22</v>
      </c>
      <c r="J746" s="3">
        <v>-8737.76</v>
      </c>
      <c r="K746" s="1" t="s">
        <v>913</v>
      </c>
      <c r="L746" s="1" t="s">
        <v>22</v>
      </c>
      <c r="M746" s="1" t="s">
        <v>22</v>
      </c>
      <c r="N746" s="1" t="s">
        <v>912</v>
      </c>
      <c r="O746" s="2">
        <v>40543</v>
      </c>
      <c r="P746" s="2">
        <v>40575</v>
      </c>
      <c r="Q746" s="1" t="s">
        <v>23</v>
      </c>
    </row>
    <row r="747" spans="1:17" x14ac:dyDescent="0.25">
      <c r="A747" s="1" t="s">
        <v>24</v>
      </c>
      <c r="B747" s="1" t="s">
        <v>381</v>
      </c>
      <c r="C747" s="1" t="s">
        <v>901</v>
      </c>
      <c r="D747" s="1" t="s">
        <v>500</v>
      </c>
      <c r="E747" s="1" t="s">
        <v>381</v>
      </c>
      <c r="F747" s="1" t="s">
        <v>19</v>
      </c>
      <c r="G747" s="1" t="s">
        <v>501</v>
      </c>
      <c r="H747" s="1" t="s">
        <v>48</v>
      </c>
      <c r="I747" s="1" t="s">
        <v>22</v>
      </c>
      <c r="J747" s="3">
        <v>-8046</v>
      </c>
      <c r="K747" s="1" t="s">
        <v>411</v>
      </c>
      <c r="L747" s="1" t="s">
        <v>22</v>
      </c>
      <c r="M747" s="1" t="s">
        <v>22</v>
      </c>
      <c r="N747" s="1" t="s">
        <v>901</v>
      </c>
      <c r="O747" s="2">
        <v>40543</v>
      </c>
      <c r="P747" s="2">
        <v>40575</v>
      </c>
      <c r="Q747" s="1" t="s">
        <v>23</v>
      </c>
    </row>
    <row r="748" spans="1:17" x14ac:dyDescent="0.25">
      <c r="A748" s="1" t="s">
        <v>24</v>
      </c>
      <c r="B748" s="1" t="s">
        <v>381</v>
      </c>
      <c r="C748" s="1" t="s">
        <v>901</v>
      </c>
      <c r="D748" s="1" t="s">
        <v>914</v>
      </c>
      <c r="E748" s="1" t="s">
        <v>381</v>
      </c>
      <c r="F748" s="1" t="s">
        <v>19</v>
      </c>
      <c r="G748" s="1" t="s">
        <v>461</v>
      </c>
      <c r="H748" s="1" t="s">
        <v>48</v>
      </c>
      <c r="I748" s="1" t="s">
        <v>22</v>
      </c>
      <c r="J748" s="3">
        <v>50148</v>
      </c>
      <c r="K748" s="1" t="s">
        <v>915</v>
      </c>
      <c r="L748" s="1" t="s">
        <v>22</v>
      </c>
      <c r="M748" s="1" t="s">
        <v>22</v>
      </c>
      <c r="N748" s="1" t="s">
        <v>901</v>
      </c>
      <c r="O748" s="2">
        <v>40543</v>
      </c>
      <c r="P748" s="2">
        <v>40575</v>
      </c>
      <c r="Q748" s="1" t="s">
        <v>23</v>
      </c>
    </row>
    <row r="749" spans="1:17" x14ac:dyDescent="0.25">
      <c r="A749" s="1" t="s">
        <v>24</v>
      </c>
      <c r="B749" s="1" t="s">
        <v>381</v>
      </c>
      <c r="C749" s="1" t="s">
        <v>916</v>
      </c>
      <c r="D749" s="1" t="s">
        <v>914</v>
      </c>
      <c r="E749" s="1" t="s">
        <v>381</v>
      </c>
      <c r="F749" s="1" t="s">
        <v>19</v>
      </c>
      <c r="G749" s="1" t="s">
        <v>461</v>
      </c>
      <c r="H749" s="1" t="s">
        <v>48</v>
      </c>
      <c r="I749" s="1" t="s">
        <v>22</v>
      </c>
      <c r="J749" s="3">
        <v>46209</v>
      </c>
      <c r="K749" s="1" t="s">
        <v>917</v>
      </c>
      <c r="L749" s="1" t="s">
        <v>22</v>
      </c>
      <c r="M749" s="1" t="s">
        <v>22</v>
      </c>
      <c r="N749" s="1" t="s">
        <v>916</v>
      </c>
      <c r="O749" s="2">
        <v>40543</v>
      </c>
      <c r="P749" s="2">
        <v>40583</v>
      </c>
      <c r="Q749" s="1" t="s">
        <v>23</v>
      </c>
    </row>
    <row r="750" spans="1:17" x14ac:dyDescent="0.25">
      <c r="A750" s="1" t="s">
        <v>24</v>
      </c>
      <c r="B750" s="1" t="s">
        <v>381</v>
      </c>
      <c r="C750" s="1" t="s">
        <v>918</v>
      </c>
      <c r="D750" s="1" t="s">
        <v>843</v>
      </c>
      <c r="E750" s="1" t="s">
        <v>381</v>
      </c>
      <c r="F750" s="1" t="s">
        <v>19</v>
      </c>
      <c r="G750" s="1" t="s">
        <v>176</v>
      </c>
      <c r="H750" s="1" t="s">
        <v>21</v>
      </c>
      <c r="I750" s="1" t="s">
        <v>22</v>
      </c>
      <c r="J750" s="3">
        <v>-3871.5</v>
      </c>
      <c r="K750" s="1" t="s">
        <v>358</v>
      </c>
      <c r="L750" s="1" t="s">
        <v>22</v>
      </c>
      <c r="M750" s="1" t="s">
        <v>22</v>
      </c>
      <c r="N750" s="1" t="s">
        <v>918</v>
      </c>
      <c r="O750" s="2">
        <v>40574</v>
      </c>
      <c r="P750" s="2">
        <v>40597</v>
      </c>
      <c r="Q750" s="1" t="s">
        <v>23</v>
      </c>
    </row>
    <row r="751" spans="1:17" x14ac:dyDescent="0.25">
      <c r="A751" s="1" t="s">
        <v>193</v>
      </c>
      <c r="B751" s="1" t="s">
        <v>381</v>
      </c>
      <c r="C751" s="1" t="s">
        <v>919</v>
      </c>
      <c r="D751" s="1" t="s">
        <v>505</v>
      </c>
      <c r="E751" s="1" t="s">
        <v>381</v>
      </c>
      <c r="F751" s="1" t="s">
        <v>19</v>
      </c>
      <c r="G751" s="1" t="s">
        <v>165</v>
      </c>
      <c r="H751" s="1" t="s">
        <v>166</v>
      </c>
      <c r="I751" s="1" t="s">
        <v>22</v>
      </c>
      <c r="J751" s="3">
        <v>1627</v>
      </c>
      <c r="K751" s="1" t="s">
        <v>456</v>
      </c>
      <c r="L751" s="1" t="s">
        <v>22</v>
      </c>
      <c r="M751" s="1" t="s">
        <v>22</v>
      </c>
      <c r="N751" s="1" t="s">
        <v>919</v>
      </c>
      <c r="O751" s="2">
        <v>40574</v>
      </c>
      <c r="P751" s="2">
        <v>40583</v>
      </c>
      <c r="Q751" s="1" t="s">
        <v>23</v>
      </c>
    </row>
    <row r="752" spans="1:17" x14ac:dyDescent="0.25">
      <c r="A752" s="1" t="s">
        <v>193</v>
      </c>
      <c r="B752" s="1" t="s">
        <v>381</v>
      </c>
      <c r="C752" s="1" t="s">
        <v>920</v>
      </c>
      <c r="D752" s="1" t="s">
        <v>505</v>
      </c>
      <c r="E752" s="1" t="s">
        <v>381</v>
      </c>
      <c r="F752" s="1" t="s">
        <v>19</v>
      </c>
      <c r="G752" s="1" t="s">
        <v>165</v>
      </c>
      <c r="H752" s="1" t="s">
        <v>166</v>
      </c>
      <c r="I752" s="1" t="s">
        <v>22</v>
      </c>
      <c r="J752" s="3">
        <v>1627</v>
      </c>
      <c r="K752" s="1" t="s">
        <v>456</v>
      </c>
      <c r="L752" s="1" t="s">
        <v>22</v>
      </c>
      <c r="M752" s="1" t="s">
        <v>22</v>
      </c>
      <c r="N752" s="1" t="s">
        <v>920</v>
      </c>
      <c r="O752" s="2">
        <v>40602</v>
      </c>
      <c r="P752" s="2">
        <v>40603</v>
      </c>
      <c r="Q752" s="1" t="s">
        <v>23</v>
      </c>
    </row>
    <row r="753" spans="1:17" x14ac:dyDescent="0.25">
      <c r="A753" s="1" t="s">
        <v>24</v>
      </c>
      <c r="B753" s="1" t="s">
        <v>381</v>
      </c>
      <c r="C753" s="1" t="s">
        <v>921</v>
      </c>
      <c r="D753" s="1" t="s">
        <v>843</v>
      </c>
      <c r="E753" s="1" t="s">
        <v>381</v>
      </c>
      <c r="F753" s="1" t="s">
        <v>19</v>
      </c>
      <c r="G753" s="1" t="s">
        <v>176</v>
      </c>
      <c r="H753" s="1" t="s">
        <v>21</v>
      </c>
      <c r="I753" s="1" t="s">
        <v>22</v>
      </c>
      <c r="J753" s="3">
        <v>-3871.5</v>
      </c>
      <c r="K753" s="1" t="s">
        <v>362</v>
      </c>
      <c r="L753" s="1" t="s">
        <v>22</v>
      </c>
      <c r="M753" s="1" t="s">
        <v>22</v>
      </c>
      <c r="N753" s="1" t="s">
        <v>921</v>
      </c>
      <c r="O753" s="2">
        <v>40602</v>
      </c>
      <c r="P753" s="2">
        <v>40611</v>
      </c>
      <c r="Q753" s="1" t="s">
        <v>23</v>
      </c>
    </row>
    <row r="754" spans="1:17" x14ac:dyDescent="0.25">
      <c r="A754" s="1" t="s">
        <v>24</v>
      </c>
      <c r="B754" s="1" t="s">
        <v>381</v>
      </c>
      <c r="C754" s="1" t="s">
        <v>922</v>
      </c>
      <c r="D754" s="1" t="s">
        <v>843</v>
      </c>
      <c r="E754" s="1" t="s">
        <v>381</v>
      </c>
      <c r="F754" s="1" t="s">
        <v>19</v>
      </c>
      <c r="G754" s="1" t="s">
        <v>176</v>
      </c>
      <c r="H754" s="1" t="s">
        <v>21</v>
      </c>
      <c r="I754" s="1" t="s">
        <v>22</v>
      </c>
      <c r="J754" s="3">
        <v>2328.5</v>
      </c>
      <c r="K754" s="1" t="s">
        <v>923</v>
      </c>
      <c r="L754" s="1" t="s">
        <v>22</v>
      </c>
      <c r="M754" s="1" t="s">
        <v>22</v>
      </c>
      <c r="N754" s="1" t="s">
        <v>922</v>
      </c>
      <c r="O754" s="2">
        <v>40633</v>
      </c>
      <c r="P754" s="2">
        <v>40645</v>
      </c>
      <c r="Q754" s="1" t="s">
        <v>23</v>
      </c>
    </row>
    <row r="755" spans="1:17" x14ac:dyDescent="0.25">
      <c r="A755" s="1" t="s">
        <v>24</v>
      </c>
      <c r="B755" s="1" t="s">
        <v>381</v>
      </c>
      <c r="C755" s="1" t="s">
        <v>924</v>
      </c>
      <c r="D755" s="1" t="s">
        <v>843</v>
      </c>
      <c r="E755" s="1" t="s">
        <v>381</v>
      </c>
      <c r="F755" s="1" t="s">
        <v>19</v>
      </c>
      <c r="G755" s="1" t="s">
        <v>176</v>
      </c>
      <c r="H755" s="1" t="s">
        <v>21</v>
      </c>
      <c r="I755" s="1" t="s">
        <v>22</v>
      </c>
      <c r="J755" s="3">
        <v>-3871.5</v>
      </c>
      <c r="K755" s="1" t="s">
        <v>362</v>
      </c>
      <c r="L755" s="1" t="s">
        <v>22</v>
      </c>
      <c r="M755" s="1" t="s">
        <v>22</v>
      </c>
      <c r="N755" s="1" t="s">
        <v>924</v>
      </c>
      <c r="O755" s="2">
        <v>40633</v>
      </c>
      <c r="P755" s="2">
        <v>40645</v>
      </c>
      <c r="Q755" s="1" t="s">
        <v>23</v>
      </c>
    </row>
    <row r="756" spans="1:17" x14ac:dyDescent="0.25">
      <c r="A756" s="1" t="s">
        <v>24</v>
      </c>
      <c r="B756" s="1" t="s">
        <v>25</v>
      </c>
      <c r="C756" s="1" t="s">
        <v>62</v>
      </c>
      <c r="D756" s="1" t="s">
        <v>925</v>
      </c>
      <c r="E756" s="1" t="s">
        <v>381</v>
      </c>
      <c r="F756" s="1" t="s">
        <v>19</v>
      </c>
      <c r="G756" s="1" t="s">
        <v>20</v>
      </c>
      <c r="H756" s="1" t="s">
        <v>21</v>
      </c>
      <c r="I756" s="1" t="s">
        <v>22</v>
      </c>
      <c r="J756" s="3">
        <v>-203254</v>
      </c>
      <c r="K756" s="1" t="s">
        <v>147</v>
      </c>
      <c r="L756" s="1" t="s">
        <v>22</v>
      </c>
      <c r="M756" s="1" t="s">
        <v>22</v>
      </c>
      <c r="N756" s="1" t="s">
        <v>62</v>
      </c>
      <c r="O756" s="2">
        <v>40633</v>
      </c>
      <c r="P756" s="2">
        <v>40646</v>
      </c>
      <c r="Q756" s="1" t="s">
        <v>23</v>
      </c>
    </row>
    <row r="757" spans="1:17" x14ac:dyDescent="0.25">
      <c r="A757" s="1" t="s">
        <v>193</v>
      </c>
      <c r="B757" s="1" t="s">
        <v>381</v>
      </c>
      <c r="C757" s="1" t="s">
        <v>926</v>
      </c>
      <c r="D757" s="1" t="s">
        <v>505</v>
      </c>
      <c r="E757" s="1" t="s">
        <v>381</v>
      </c>
      <c r="F757" s="1" t="s">
        <v>19</v>
      </c>
      <c r="G757" s="1" t="s">
        <v>165</v>
      </c>
      <c r="H757" s="1" t="s">
        <v>166</v>
      </c>
      <c r="I757" s="1" t="s">
        <v>22</v>
      </c>
      <c r="J757" s="3">
        <v>1627</v>
      </c>
      <c r="K757" s="1" t="s">
        <v>456</v>
      </c>
      <c r="L757" s="1" t="s">
        <v>22</v>
      </c>
      <c r="M757" s="1" t="s">
        <v>22</v>
      </c>
      <c r="N757" s="1" t="s">
        <v>926</v>
      </c>
      <c r="O757" s="2">
        <v>40633</v>
      </c>
      <c r="P757" s="2">
        <v>40634</v>
      </c>
      <c r="Q757" s="1" t="s">
        <v>23</v>
      </c>
    </row>
    <row r="758" spans="1:17" x14ac:dyDescent="0.25">
      <c r="A758" s="1" t="s">
        <v>24</v>
      </c>
      <c r="B758" s="1" t="s">
        <v>381</v>
      </c>
      <c r="C758" s="1" t="s">
        <v>927</v>
      </c>
      <c r="D758" s="1" t="s">
        <v>503</v>
      </c>
      <c r="E758" s="1" t="s">
        <v>381</v>
      </c>
      <c r="F758" s="1" t="s">
        <v>19</v>
      </c>
      <c r="G758" s="1" t="s">
        <v>43</v>
      </c>
      <c r="H758" s="1" t="s">
        <v>34</v>
      </c>
      <c r="I758" s="1" t="s">
        <v>22</v>
      </c>
      <c r="J758" s="3">
        <v>-282000</v>
      </c>
      <c r="K758" s="1" t="s">
        <v>364</v>
      </c>
      <c r="L758" s="1" t="s">
        <v>22</v>
      </c>
      <c r="M758" s="1" t="s">
        <v>22</v>
      </c>
      <c r="N758" s="1" t="s">
        <v>927</v>
      </c>
      <c r="O758" s="2">
        <v>40633</v>
      </c>
      <c r="P758" s="2">
        <v>40645</v>
      </c>
      <c r="Q758" s="1" t="s">
        <v>23</v>
      </c>
    </row>
    <row r="759" spans="1:17" x14ac:dyDescent="0.25">
      <c r="A759" s="1" t="s">
        <v>193</v>
      </c>
      <c r="B759" s="1" t="s">
        <v>381</v>
      </c>
      <c r="C759" s="1" t="s">
        <v>928</v>
      </c>
      <c r="D759" s="1" t="s">
        <v>505</v>
      </c>
      <c r="E759" s="1" t="s">
        <v>381</v>
      </c>
      <c r="F759" s="1" t="s">
        <v>19</v>
      </c>
      <c r="G759" s="1" t="s">
        <v>165</v>
      </c>
      <c r="H759" s="1" t="s">
        <v>166</v>
      </c>
      <c r="I759" s="1" t="s">
        <v>22</v>
      </c>
      <c r="J759" s="3">
        <v>1627</v>
      </c>
      <c r="K759" s="1" t="s">
        <v>456</v>
      </c>
      <c r="L759" s="1" t="s">
        <v>22</v>
      </c>
      <c r="M759" s="1" t="s">
        <v>22</v>
      </c>
      <c r="N759" s="1" t="s">
        <v>928</v>
      </c>
      <c r="O759" s="2">
        <v>40663</v>
      </c>
      <c r="P759" s="2">
        <v>40666</v>
      </c>
      <c r="Q759" s="1" t="s">
        <v>23</v>
      </c>
    </row>
    <row r="760" spans="1:17" x14ac:dyDescent="0.25">
      <c r="A760" s="1" t="s">
        <v>457</v>
      </c>
      <c r="B760" s="1" t="s">
        <v>25</v>
      </c>
      <c r="C760" s="1" t="s">
        <v>458</v>
      </c>
      <c r="D760" s="1" t="s">
        <v>503</v>
      </c>
      <c r="E760" s="1" t="s">
        <v>381</v>
      </c>
      <c r="F760" s="1" t="s">
        <v>19</v>
      </c>
      <c r="G760" s="1" t="s">
        <v>43</v>
      </c>
      <c r="H760" s="1" t="s">
        <v>34</v>
      </c>
      <c r="I760" s="1" t="s">
        <v>22</v>
      </c>
      <c r="J760" s="3">
        <v>503.94</v>
      </c>
      <c r="K760" s="1" t="s">
        <v>459</v>
      </c>
      <c r="L760" s="1" t="s">
        <v>22</v>
      </c>
      <c r="M760" s="1" t="s">
        <v>22</v>
      </c>
      <c r="N760" s="1" t="s">
        <v>458</v>
      </c>
      <c r="O760" s="2">
        <v>40663</v>
      </c>
      <c r="P760" s="2">
        <v>40668</v>
      </c>
      <c r="Q760" s="1" t="s">
        <v>23</v>
      </c>
    </row>
    <row r="761" spans="1:17" x14ac:dyDescent="0.25">
      <c r="A761" s="1" t="s">
        <v>24</v>
      </c>
      <c r="B761" s="1" t="s">
        <v>381</v>
      </c>
      <c r="C761" s="1" t="s">
        <v>929</v>
      </c>
      <c r="D761" s="1" t="s">
        <v>843</v>
      </c>
      <c r="E761" s="1" t="s">
        <v>381</v>
      </c>
      <c r="F761" s="1" t="s">
        <v>19</v>
      </c>
      <c r="G761" s="1" t="s">
        <v>176</v>
      </c>
      <c r="H761" s="1" t="s">
        <v>21</v>
      </c>
      <c r="I761" s="1" t="s">
        <v>22</v>
      </c>
      <c r="J761" s="3">
        <v>-3094</v>
      </c>
      <c r="K761" s="1" t="s">
        <v>363</v>
      </c>
      <c r="L761" s="1" t="s">
        <v>22</v>
      </c>
      <c r="M761" s="1" t="s">
        <v>22</v>
      </c>
      <c r="N761" s="1" t="s">
        <v>929</v>
      </c>
      <c r="O761" s="2">
        <v>40663</v>
      </c>
      <c r="P761" s="2">
        <v>40674</v>
      </c>
      <c r="Q761" s="1" t="s">
        <v>23</v>
      </c>
    </row>
    <row r="762" spans="1:17" x14ac:dyDescent="0.25">
      <c r="A762" s="1" t="s">
        <v>193</v>
      </c>
      <c r="B762" s="1" t="s">
        <v>381</v>
      </c>
      <c r="C762" s="1" t="s">
        <v>930</v>
      </c>
      <c r="D762" s="1" t="s">
        <v>505</v>
      </c>
      <c r="E762" s="1" t="s">
        <v>381</v>
      </c>
      <c r="F762" s="1" t="s">
        <v>19</v>
      </c>
      <c r="G762" s="1" t="s">
        <v>165</v>
      </c>
      <c r="H762" s="1" t="s">
        <v>166</v>
      </c>
      <c r="I762" s="1" t="s">
        <v>22</v>
      </c>
      <c r="J762" s="3">
        <v>1627</v>
      </c>
      <c r="K762" s="1" t="s">
        <v>456</v>
      </c>
      <c r="L762" s="1" t="s">
        <v>22</v>
      </c>
      <c r="M762" s="1" t="s">
        <v>22</v>
      </c>
      <c r="N762" s="1" t="s">
        <v>930</v>
      </c>
      <c r="O762" s="2">
        <v>40694</v>
      </c>
      <c r="P762" s="2">
        <v>40697</v>
      </c>
      <c r="Q762" s="1" t="s">
        <v>23</v>
      </c>
    </row>
    <row r="763" spans="1:17" x14ac:dyDescent="0.25">
      <c r="A763" s="1" t="s">
        <v>24</v>
      </c>
      <c r="B763" s="1" t="s">
        <v>381</v>
      </c>
      <c r="C763" s="1" t="s">
        <v>931</v>
      </c>
      <c r="D763" s="1" t="s">
        <v>843</v>
      </c>
      <c r="E763" s="1" t="s">
        <v>381</v>
      </c>
      <c r="F763" s="1" t="s">
        <v>19</v>
      </c>
      <c r="G763" s="1" t="s">
        <v>176</v>
      </c>
      <c r="H763" s="1" t="s">
        <v>21</v>
      </c>
      <c r="I763" s="1" t="s">
        <v>22</v>
      </c>
      <c r="J763" s="3">
        <v>-3095</v>
      </c>
      <c r="K763" s="1" t="s">
        <v>362</v>
      </c>
      <c r="L763" s="1" t="s">
        <v>22</v>
      </c>
      <c r="M763" s="1" t="s">
        <v>22</v>
      </c>
      <c r="N763" s="1" t="s">
        <v>931</v>
      </c>
      <c r="O763" s="2">
        <v>40694</v>
      </c>
      <c r="P763" s="2">
        <v>40704</v>
      </c>
      <c r="Q763" s="1" t="s">
        <v>23</v>
      </c>
    </row>
    <row r="764" spans="1:17" x14ac:dyDescent="0.25">
      <c r="A764" s="1" t="s">
        <v>193</v>
      </c>
      <c r="B764" s="1" t="s">
        <v>381</v>
      </c>
      <c r="C764" s="1" t="s">
        <v>932</v>
      </c>
      <c r="D764" s="1" t="s">
        <v>505</v>
      </c>
      <c r="E764" s="1" t="s">
        <v>381</v>
      </c>
      <c r="F764" s="1" t="s">
        <v>19</v>
      </c>
      <c r="G764" s="1" t="s">
        <v>165</v>
      </c>
      <c r="H764" s="1" t="s">
        <v>166</v>
      </c>
      <c r="I764" s="1" t="s">
        <v>22</v>
      </c>
      <c r="J764" s="3">
        <v>1627</v>
      </c>
      <c r="K764" s="1" t="s">
        <v>456</v>
      </c>
      <c r="L764" s="1" t="s">
        <v>22</v>
      </c>
      <c r="M764" s="1" t="s">
        <v>22</v>
      </c>
      <c r="N764" s="1" t="s">
        <v>932</v>
      </c>
      <c r="O764" s="2">
        <v>40724</v>
      </c>
      <c r="P764" s="2">
        <v>40722</v>
      </c>
      <c r="Q764" s="1" t="s">
        <v>23</v>
      </c>
    </row>
    <row r="765" spans="1:17" x14ac:dyDescent="0.25">
      <c r="A765" s="1" t="s">
        <v>52</v>
      </c>
      <c r="B765" s="1" t="s">
        <v>25</v>
      </c>
      <c r="C765" s="1" t="s">
        <v>148</v>
      </c>
      <c r="D765" s="1" t="s">
        <v>925</v>
      </c>
      <c r="E765" s="1" t="s">
        <v>381</v>
      </c>
      <c r="F765" s="1" t="s">
        <v>19</v>
      </c>
      <c r="G765" s="1" t="s">
        <v>20</v>
      </c>
      <c r="H765" s="1" t="s">
        <v>21</v>
      </c>
      <c r="I765" s="1" t="s">
        <v>22</v>
      </c>
      <c r="J765" s="3">
        <v>-133941</v>
      </c>
      <c r="K765" s="1" t="s">
        <v>147</v>
      </c>
      <c r="L765" s="1" t="s">
        <v>22</v>
      </c>
      <c r="M765" s="1" t="s">
        <v>22</v>
      </c>
      <c r="N765" s="1" t="s">
        <v>148</v>
      </c>
      <c r="O765" s="2">
        <v>40724</v>
      </c>
      <c r="P765" s="2">
        <v>40737</v>
      </c>
      <c r="Q765" s="1" t="s">
        <v>23</v>
      </c>
    </row>
    <row r="766" spans="1:17" x14ac:dyDescent="0.25">
      <c r="A766" s="1" t="s">
        <v>24</v>
      </c>
      <c r="B766" s="1" t="s">
        <v>381</v>
      </c>
      <c r="C766" s="1" t="s">
        <v>933</v>
      </c>
      <c r="D766" s="1" t="s">
        <v>478</v>
      </c>
      <c r="E766" s="1" t="s">
        <v>381</v>
      </c>
      <c r="F766" s="1" t="s">
        <v>19</v>
      </c>
      <c r="G766" s="1" t="s">
        <v>43</v>
      </c>
      <c r="H766" s="1" t="s">
        <v>28</v>
      </c>
      <c r="I766" s="1" t="s">
        <v>22</v>
      </c>
      <c r="J766" s="3">
        <v>282000</v>
      </c>
      <c r="K766" s="1" t="s">
        <v>365</v>
      </c>
      <c r="L766" s="1" t="s">
        <v>22</v>
      </c>
      <c r="M766" s="1" t="s">
        <v>22</v>
      </c>
      <c r="N766" s="1" t="s">
        <v>933</v>
      </c>
      <c r="O766" s="2">
        <v>40724</v>
      </c>
      <c r="P766" s="2">
        <v>40732</v>
      </c>
      <c r="Q766" s="1" t="s">
        <v>23</v>
      </c>
    </row>
    <row r="767" spans="1:17" x14ac:dyDescent="0.25">
      <c r="A767" s="1" t="s">
        <v>24</v>
      </c>
      <c r="B767" s="1" t="s">
        <v>381</v>
      </c>
      <c r="C767" s="1" t="s">
        <v>934</v>
      </c>
      <c r="D767" s="1" t="s">
        <v>843</v>
      </c>
      <c r="E767" s="1" t="s">
        <v>381</v>
      </c>
      <c r="F767" s="1" t="s">
        <v>19</v>
      </c>
      <c r="G767" s="1" t="s">
        <v>176</v>
      </c>
      <c r="H767" s="1" t="s">
        <v>21</v>
      </c>
      <c r="I767" s="1" t="s">
        <v>22</v>
      </c>
      <c r="J767" s="3">
        <v>-3095</v>
      </c>
      <c r="K767" s="1" t="s">
        <v>362</v>
      </c>
      <c r="L767" s="1" t="s">
        <v>22</v>
      </c>
      <c r="M767" s="1" t="s">
        <v>22</v>
      </c>
      <c r="N767" s="1" t="s">
        <v>934</v>
      </c>
      <c r="O767" s="2">
        <v>40724</v>
      </c>
      <c r="P767" s="2">
        <v>40729</v>
      </c>
      <c r="Q767" s="1" t="s">
        <v>23</v>
      </c>
    </row>
    <row r="768" spans="1:17" x14ac:dyDescent="0.25">
      <c r="A768" s="1" t="s">
        <v>24</v>
      </c>
      <c r="B768" s="1" t="s">
        <v>25</v>
      </c>
      <c r="C768" s="1" t="s">
        <v>60</v>
      </c>
      <c r="D768" s="1" t="s">
        <v>925</v>
      </c>
      <c r="E768" s="1" t="s">
        <v>381</v>
      </c>
      <c r="F768" s="1" t="s">
        <v>19</v>
      </c>
      <c r="G768" s="1" t="s">
        <v>20</v>
      </c>
      <c r="H768" s="1" t="s">
        <v>21</v>
      </c>
      <c r="I768" s="1" t="s">
        <v>22</v>
      </c>
      <c r="J768" s="3">
        <v>203254</v>
      </c>
      <c r="K768" s="1" t="s">
        <v>61</v>
      </c>
      <c r="L768" s="1" t="s">
        <v>22</v>
      </c>
      <c r="M768" s="1" t="s">
        <v>22</v>
      </c>
      <c r="N768" s="1" t="s">
        <v>62</v>
      </c>
      <c r="O768" s="2">
        <v>40724</v>
      </c>
      <c r="P768" s="2">
        <v>40731</v>
      </c>
      <c r="Q768" s="1" t="s">
        <v>23</v>
      </c>
    </row>
    <row r="769" spans="1:17" x14ac:dyDescent="0.25">
      <c r="A769" s="1" t="s">
        <v>24</v>
      </c>
      <c r="B769" s="1" t="s">
        <v>381</v>
      </c>
      <c r="C769" s="1" t="s">
        <v>933</v>
      </c>
      <c r="D769" s="1" t="s">
        <v>478</v>
      </c>
      <c r="E769" s="1" t="s">
        <v>381</v>
      </c>
      <c r="F769" s="1" t="s">
        <v>19</v>
      </c>
      <c r="G769" s="1" t="s">
        <v>43</v>
      </c>
      <c r="H769" s="1" t="s">
        <v>28</v>
      </c>
      <c r="I769" s="1" t="s">
        <v>22</v>
      </c>
      <c r="J769" s="3">
        <v>-678000</v>
      </c>
      <c r="K769" s="1" t="s">
        <v>366</v>
      </c>
      <c r="L769" s="1" t="s">
        <v>22</v>
      </c>
      <c r="M769" s="1" t="s">
        <v>22</v>
      </c>
      <c r="N769" s="1" t="s">
        <v>933</v>
      </c>
      <c r="O769" s="2">
        <v>40724</v>
      </c>
      <c r="P769" s="2">
        <v>40732</v>
      </c>
      <c r="Q769" s="1" t="s">
        <v>23</v>
      </c>
    </row>
    <row r="770" spans="1:17" x14ac:dyDescent="0.25">
      <c r="A770" s="1" t="s">
        <v>52</v>
      </c>
      <c r="B770" s="1" t="s">
        <v>25</v>
      </c>
      <c r="C770" s="1" t="s">
        <v>149</v>
      </c>
      <c r="D770" s="1" t="s">
        <v>925</v>
      </c>
      <c r="E770" s="1" t="s">
        <v>381</v>
      </c>
      <c r="F770" s="1" t="s">
        <v>19</v>
      </c>
      <c r="G770" s="1" t="s">
        <v>20</v>
      </c>
      <c r="H770" s="1" t="s">
        <v>21</v>
      </c>
      <c r="I770" s="1" t="s">
        <v>22</v>
      </c>
      <c r="J770" s="3">
        <v>133941</v>
      </c>
      <c r="K770" s="1" t="s">
        <v>147</v>
      </c>
      <c r="L770" s="1" t="s">
        <v>22</v>
      </c>
      <c r="M770" s="1" t="s">
        <v>22</v>
      </c>
      <c r="N770" s="1" t="s">
        <v>148</v>
      </c>
      <c r="O770" s="2">
        <v>40755</v>
      </c>
      <c r="P770" s="2">
        <v>40757</v>
      </c>
      <c r="Q770" s="1" t="s">
        <v>23</v>
      </c>
    </row>
    <row r="771" spans="1:17" x14ac:dyDescent="0.25">
      <c r="A771" s="1" t="s">
        <v>24</v>
      </c>
      <c r="B771" s="1" t="s">
        <v>381</v>
      </c>
      <c r="C771" s="1" t="s">
        <v>935</v>
      </c>
      <c r="D771" s="1" t="s">
        <v>843</v>
      </c>
      <c r="E771" s="1" t="s">
        <v>381</v>
      </c>
      <c r="F771" s="1" t="s">
        <v>19</v>
      </c>
      <c r="G771" s="1" t="s">
        <v>176</v>
      </c>
      <c r="H771" s="1" t="s">
        <v>21</v>
      </c>
      <c r="I771" s="1" t="s">
        <v>22</v>
      </c>
      <c r="J771" s="3">
        <v>-3095</v>
      </c>
      <c r="K771" s="1" t="s">
        <v>362</v>
      </c>
      <c r="L771" s="1" t="s">
        <v>22</v>
      </c>
      <c r="M771" s="1" t="s">
        <v>22</v>
      </c>
      <c r="N771" s="1" t="s">
        <v>935</v>
      </c>
      <c r="O771" s="2">
        <v>40755</v>
      </c>
      <c r="P771" s="2">
        <v>40765</v>
      </c>
      <c r="Q771" s="1" t="s">
        <v>23</v>
      </c>
    </row>
    <row r="772" spans="1:17" x14ac:dyDescent="0.25">
      <c r="A772" s="1" t="s">
        <v>193</v>
      </c>
      <c r="B772" s="1" t="s">
        <v>381</v>
      </c>
      <c r="C772" s="1" t="s">
        <v>936</v>
      </c>
      <c r="D772" s="1" t="s">
        <v>505</v>
      </c>
      <c r="E772" s="1" t="s">
        <v>381</v>
      </c>
      <c r="F772" s="1" t="s">
        <v>19</v>
      </c>
      <c r="G772" s="1" t="s">
        <v>165</v>
      </c>
      <c r="H772" s="1" t="s">
        <v>166</v>
      </c>
      <c r="I772" s="1" t="s">
        <v>22</v>
      </c>
      <c r="J772" s="3">
        <v>1627</v>
      </c>
      <c r="K772" s="1" t="s">
        <v>456</v>
      </c>
      <c r="L772" s="1" t="s">
        <v>22</v>
      </c>
      <c r="M772" s="1" t="s">
        <v>22</v>
      </c>
      <c r="N772" s="1" t="s">
        <v>936</v>
      </c>
      <c r="O772" s="2">
        <v>40755</v>
      </c>
      <c r="P772" s="2">
        <v>40751</v>
      </c>
      <c r="Q772" s="1" t="s">
        <v>23</v>
      </c>
    </row>
    <row r="773" spans="1:17" x14ac:dyDescent="0.25">
      <c r="A773" s="1" t="s">
        <v>24</v>
      </c>
      <c r="B773" s="1" t="s">
        <v>381</v>
      </c>
      <c r="C773" s="1" t="s">
        <v>937</v>
      </c>
      <c r="D773" s="1" t="s">
        <v>843</v>
      </c>
      <c r="E773" s="1" t="s">
        <v>381</v>
      </c>
      <c r="F773" s="1" t="s">
        <v>19</v>
      </c>
      <c r="G773" s="1" t="s">
        <v>176</v>
      </c>
      <c r="H773" s="1" t="s">
        <v>21</v>
      </c>
      <c r="I773" s="1" t="s">
        <v>22</v>
      </c>
      <c r="J773" s="3">
        <v>-3095</v>
      </c>
      <c r="K773" s="1" t="s">
        <v>362</v>
      </c>
      <c r="L773" s="1" t="s">
        <v>22</v>
      </c>
      <c r="M773" s="1" t="s">
        <v>22</v>
      </c>
      <c r="N773" s="1" t="s">
        <v>937</v>
      </c>
      <c r="O773" s="2">
        <v>40786</v>
      </c>
      <c r="P773" s="2">
        <v>40801</v>
      </c>
      <c r="Q773" s="1" t="s">
        <v>23</v>
      </c>
    </row>
    <row r="774" spans="1:17" x14ac:dyDescent="0.25">
      <c r="A774" s="1" t="s">
        <v>52</v>
      </c>
      <c r="B774" s="1" t="s">
        <v>25</v>
      </c>
      <c r="C774" s="1" t="s">
        <v>150</v>
      </c>
      <c r="D774" s="1" t="s">
        <v>925</v>
      </c>
      <c r="E774" s="1" t="s">
        <v>381</v>
      </c>
      <c r="F774" s="1" t="s">
        <v>19</v>
      </c>
      <c r="G774" s="1" t="s">
        <v>20</v>
      </c>
      <c r="H774" s="1" t="s">
        <v>21</v>
      </c>
      <c r="I774" s="1" t="s">
        <v>22</v>
      </c>
      <c r="J774" s="3">
        <v>-285785</v>
      </c>
      <c r="K774" s="1" t="s">
        <v>147</v>
      </c>
      <c r="L774" s="1" t="s">
        <v>22</v>
      </c>
      <c r="M774" s="1" t="s">
        <v>22</v>
      </c>
      <c r="N774" s="1" t="s">
        <v>150</v>
      </c>
      <c r="O774" s="2">
        <v>40786</v>
      </c>
      <c r="P774" s="2">
        <v>40802</v>
      </c>
      <c r="Q774" s="1" t="s">
        <v>23</v>
      </c>
    </row>
    <row r="775" spans="1:17" x14ac:dyDescent="0.25">
      <c r="A775" s="1" t="s">
        <v>193</v>
      </c>
      <c r="B775" s="1" t="s">
        <v>381</v>
      </c>
      <c r="C775" s="1" t="s">
        <v>938</v>
      </c>
      <c r="D775" s="1" t="s">
        <v>505</v>
      </c>
      <c r="E775" s="1" t="s">
        <v>381</v>
      </c>
      <c r="F775" s="1" t="s">
        <v>19</v>
      </c>
      <c r="G775" s="1" t="s">
        <v>165</v>
      </c>
      <c r="H775" s="1" t="s">
        <v>166</v>
      </c>
      <c r="I775" s="1" t="s">
        <v>22</v>
      </c>
      <c r="J775" s="3">
        <v>1627</v>
      </c>
      <c r="K775" s="1" t="s">
        <v>456</v>
      </c>
      <c r="L775" s="1" t="s">
        <v>22</v>
      </c>
      <c r="M775" s="1" t="s">
        <v>22</v>
      </c>
      <c r="N775" s="1" t="s">
        <v>938</v>
      </c>
      <c r="O775" s="2">
        <v>40786</v>
      </c>
      <c r="P775" s="2">
        <v>40774</v>
      </c>
      <c r="Q775" s="1" t="s">
        <v>23</v>
      </c>
    </row>
    <row r="776" spans="1:17" x14ac:dyDescent="0.25">
      <c r="A776" s="1" t="s">
        <v>24</v>
      </c>
      <c r="B776" s="1" t="s">
        <v>381</v>
      </c>
      <c r="C776" s="1" t="s">
        <v>939</v>
      </c>
      <c r="D776" s="1" t="s">
        <v>843</v>
      </c>
      <c r="E776" s="1" t="s">
        <v>381</v>
      </c>
      <c r="F776" s="1" t="s">
        <v>19</v>
      </c>
      <c r="G776" s="1" t="s">
        <v>176</v>
      </c>
      <c r="H776" s="1" t="s">
        <v>21</v>
      </c>
      <c r="I776" s="1" t="s">
        <v>22</v>
      </c>
      <c r="J776" s="3">
        <v>-3095</v>
      </c>
      <c r="K776" s="1" t="s">
        <v>362</v>
      </c>
      <c r="L776" s="1" t="s">
        <v>22</v>
      </c>
      <c r="M776" s="1" t="s">
        <v>22</v>
      </c>
      <c r="N776" s="1" t="s">
        <v>939</v>
      </c>
      <c r="O776" s="2">
        <v>40816</v>
      </c>
      <c r="P776" s="2">
        <v>40826</v>
      </c>
      <c r="Q776" s="1" t="s">
        <v>23</v>
      </c>
    </row>
    <row r="777" spans="1:17" x14ac:dyDescent="0.25">
      <c r="A777" s="1" t="s">
        <v>52</v>
      </c>
      <c r="B777" s="1" t="s">
        <v>25</v>
      </c>
      <c r="C777" s="1" t="s">
        <v>151</v>
      </c>
      <c r="D777" s="1" t="s">
        <v>925</v>
      </c>
      <c r="E777" s="1" t="s">
        <v>381</v>
      </c>
      <c r="F777" s="1" t="s">
        <v>19</v>
      </c>
      <c r="G777" s="1" t="s">
        <v>20</v>
      </c>
      <c r="H777" s="1" t="s">
        <v>21</v>
      </c>
      <c r="I777" s="1" t="s">
        <v>22</v>
      </c>
      <c r="J777" s="3">
        <v>285785</v>
      </c>
      <c r="K777" s="1" t="s">
        <v>147</v>
      </c>
      <c r="L777" s="1" t="s">
        <v>22</v>
      </c>
      <c r="M777" s="1" t="s">
        <v>22</v>
      </c>
      <c r="N777" s="1" t="s">
        <v>150</v>
      </c>
      <c r="O777" s="2">
        <v>40816</v>
      </c>
      <c r="P777" s="2">
        <v>40802</v>
      </c>
      <c r="Q777" s="1" t="s">
        <v>23</v>
      </c>
    </row>
    <row r="778" spans="1:17" x14ac:dyDescent="0.25">
      <c r="A778" s="1" t="s">
        <v>24</v>
      </c>
      <c r="B778" s="1" t="s">
        <v>381</v>
      </c>
      <c r="C778" s="1" t="s">
        <v>940</v>
      </c>
      <c r="D778" s="1" t="s">
        <v>478</v>
      </c>
      <c r="E778" s="1" t="s">
        <v>381</v>
      </c>
      <c r="F778" s="1" t="s">
        <v>19</v>
      </c>
      <c r="G778" s="1" t="s">
        <v>43</v>
      </c>
      <c r="H778" s="1" t="s">
        <v>28</v>
      </c>
      <c r="I778" s="1" t="s">
        <v>22</v>
      </c>
      <c r="J778" s="3">
        <v>-795000</v>
      </c>
      <c r="K778" s="1" t="s">
        <v>367</v>
      </c>
      <c r="L778" s="1" t="s">
        <v>22</v>
      </c>
      <c r="M778" s="1" t="s">
        <v>22</v>
      </c>
      <c r="N778" s="1" t="s">
        <v>940</v>
      </c>
      <c r="O778" s="2">
        <v>40816</v>
      </c>
      <c r="P778" s="2">
        <v>40828</v>
      </c>
      <c r="Q778" s="1" t="s">
        <v>23</v>
      </c>
    </row>
    <row r="779" spans="1:17" x14ac:dyDescent="0.25">
      <c r="A779" s="1" t="s">
        <v>193</v>
      </c>
      <c r="B779" s="1" t="s">
        <v>381</v>
      </c>
      <c r="C779" s="1" t="s">
        <v>941</v>
      </c>
      <c r="D779" s="1" t="s">
        <v>505</v>
      </c>
      <c r="E779" s="1" t="s">
        <v>381</v>
      </c>
      <c r="F779" s="1" t="s">
        <v>19</v>
      </c>
      <c r="G779" s="1" t="s">
        <v>165</v>
      </c>
      <c r="H779" s="1" t="s">
        <v>166</v>
      </c>
      <c r="I779" s="1" t="s">
        <v>22</v>
      </c>
      <c r="J779" s="3">
        <v>1627</v>
      </c>
      <c r="K779" s="1" t="s">
        <v>456</v>
      </c>
      <c r="L779" s="1" t="s">
        <v>22</v>
      </c>
      <c r="M779" s="1" t="s">
        <v>22</v>
      </c>
      <c r="N779" s="1" t="s">
        <v>941</v>
      </c>
      <c r="O779" s="2">
        <v>40816</v>
      </c>
      <c r="P779" s="2">
        <v>40816</v>
      </c>
      <c r="Q779" s="1" t="s">
        <v>23</v>
      </c>
    </row>
    <row r="780" spans="1:17" x14ac:dyDescent="0.25">
      <c r="A780" s="1" t="s">
        <v>24</v>
      </c>
      <c r="B780" s="1" t="s">
        <v>381</v>
      </c>
      <c r="C780" s="1" t="s">
        <v>940</v>
      </c>
      <c r="D780" s="1" t="s">
        <v>478</v>
      </c>
      <c r="E780" s="1" t="s">
        <v>381</v>
      </c>
      <c r="F780" s="1" t="s">
        <v>19</v>
      </c>
      <c r="G780" s="1" t="s">
        <v>43</v>
      </c>
      <c r="H780" s="1" t="s">
        <v>28</v>
      </c>
      <c r="I780" s="1" t="s">
        <v>22</v>
      </c>
      <c r="J780" s="3">
        <v>678000</v>
      </c>
      <c r="K780" s="1" t="s">
        <v>368</v>
      </c>
      <c r="L780" s="1" t="s">
        <v>22</v>
      </c>
      <c r="M780" s="1" t="s">
        <v>22</v>
      </c>
      <c r="N780" s="1" t="s">
        <v>940</v>
      </c>
      <c r="O780" s="2">
        <v>40816</v>
      </c>
      <c r="P780" s="2">
        <v>40828</v>
      </c>
      <c r="Q780" s="1" t="s">
        <v>23</v>
      </c>
    </row>
    <row r="781" spans="1:17" x14ac:dyDescent="0.25">
      <c r="A781" s="1" t="s">
        <v>24</v>
      </c>
      <c r="B781" s="1" t="s">
        <v>381</v>
      </c>
      <c r="C781" s="1" t="s">
        <v>942</v>
      </c>
      <c r="D781" s="1" t="s">
        <v>914</v>
      </c>
      <c r="E781" s="1" t="s">
        <v>381</v>
      </c>
      <c r="F781" s="1" t="s">
        <v>19</v>
      </c>
      <c r="G781" s="1" t="s">
        <v>461</v>
      </c>
      <c r="H781" s="1" t="s">
        <v>48</v>
      </c>
      <c r="I781" s="1" t="s">
        <v>22</v>
      </c>
      <c r="J781" s="3">
        <v>-72000</v>
      </c>
      <c r="K781" s="1" t="s">
        <v>367</v>
      </c>
      <c r="L781" s="1" t="s">
        <v>22</v>
      </c>
      <c r="M781" s="1" t="s">
        <v>22</v>
      </c>
      <c r="N781" s="1" t="s">
        <v>942</v>
      </c>
      <c r="O781" s="2">
        <v>40816</v>
      </c>
      <c r="P781" s="2">
        <v>40828</v>
      </c>
      <c r="Q781" s="1" t="s">
        <v>23</v>
      </c>
    </row>
    <row r="782" spans="1:17" x14ac:dyDescent="0.25">
      <c r="A782" s="1" t="s">
        <v>52</v>
      </c>
      <c r="B782" s="1" t="s">
        <v>25</v>
      </c>
      <c r="C782" s="1" t="s">
        <v>152</v>
      </c>
      <c r="D782" s="1" t="s">
        <v>925</v>
      </c>
      <c r="E782" s="1" t="s">
        <v>381</v>
      </c>
      <c r="F782" s="1" t="s">
        <v>19</v>
      </c>
      <c r="G782" s="1" t="s">
        <v>20</v>
      </c>
      <c r="H782" s="1" t="s">
        <v>21</v>
      </c>
      <c r="I782" s="1" t="s">
        <v>22</v>
      </c>
      <c r="J782" s="3">
        <v>-266326</v>
      </c>
      <c r="K782" s="1" t="s">
        <v>147</v>
      </c>
      <c r="L782" s="1" t="s">
        <v>22</v>
      </c>
      <c r="M782" s="1" t="s">
        <v>22</v>
      </c>
      <c r="N782" s="1" t="s">
        <v>152</v>
      </c>
      <c r="O782" s="2">
        <v>40816</v>
      </c>
      <c r="P782" s="2">
        <v>40828</v>
      </c>
      <c r="Q782" s="1" t="s">
        <v>23</v>
      </c>
    </row>
    <row r="783" spans="1:17" x14ac:dyDescent="0.25">
      <c r="A783" s="1" t="s">
        <v>193</v>
      </c>
      <c r="B783" s="1" t="s">
        <v>381</v>
      </c>
      <c r="C783" s="1" t="s">
        <v>943</v>
      </c>
      <c r="D783" s="1" t="s">
        <v>505</v>
      </c>
      <c r="E783" s="1" t="s">
        <v>381</v>
      </c>
      <c r="F783" s="1" t="s">
        <v>19</v>
      </c>
      <c r="G783" s="1" t="s">
        <v>165</v>
      </c>
      <c r="H783" s="1" t="s">
        <v>166</v>
      </c>
      <c r="I783" s="1" t="s">
        <v>22</v>
      </c>
      <c r="J783" s="3">
        <v>1627</v>
      </c>
      <c r="K783" s="1" t="s">
        <v>456</v>
      </c>
      <c r="L783" s="1" t="s">
        <v>22</v>
      </c>
      <c r="M783" s="1" t="s">
        <v>22</v>
      </c>
      <c r="N783" s="1" t="s">
        <v>943</v>
      </c>
      <c r="O783" s="2">
        <v>40847</v>
      </c>
      <c r="P783" s="2">
        <v>40844</v>
      </c>
      <c r="Q783" s="1" t="s">
        <v>23</v>
      </c>
    </row>
    <row r="784" spans="1:17" x14ac:dyDescent="0.25">
      <c r="A784" s="1" t="s">
        <v>52</v>
      </c>
      <c r="B784" s="1" t="s">
        <v>25</v>
      </c>
      <c r="C784" s="1" t="s">
        <v>154</v>
      </c>
      <c r="D784" s="1" t="s">
        <v>925</v>
      </c>
      <c r="E784" s="1" t="s">
        <v>381</v>
      </c>
      <c r="F784" s="1" t="s">
        <v>19</v>
      </c>
      <c r="G784" s="1" t="s">
        <v>20</v>
      </c>
      <c r="H784" s="1" t="s">
        <v>21</v>
      </c>
      <c r="I784" s="1" t="s">
        <v>22</v>
      </c>
      <c r="J784" s="3">
        <v>-389334</v>
      </c>
      <c r="K784" s="1" t="s">
        <v>147</v>
      </c>
      <c r="L784" s="1" t="s">
        <v>22</v>
      </c>
      <c r="M784" s="1" t="s">
        <v>22</v>
      </c>
      <c r="N784" s="1" t="s">
        <v>154</v>
      </c>
      <c r="O784" s="2">
        <v>40847</v>
      </c>
      <c r="P784" s="2">
        <v>40857</v>
      </c>
      <c r="Q784" s="1" t="s">
        <v>23</v>
      </c>
    </row>
    <row r="785" spans="1:17" x14ac:dyDescent="0.25">
      <c r="A785" s="1" t="s">
        <v>24</v>
      </c>
      <c r="B785" s="1" t="s">
        <v>381</v>
      </c>
      <c r="C785" s="1" t="s">
        <v>944</v>
      </c>
      <c r="D785" s="1" t="s">
        <v>843</v>
      </c>
      <c r="E785" s="1" t="s">
        <v>381</v>
      </c>
      <c r="F785" s="1" t="s">
        <v>19</v>
      </c>
      <c r="G785" s="1" t="s">
        <v>176</v>
      </c>
      <c r="H785" s="1" t="s">
        <v>21</v>
      </c>
      <c r="I785" s="1" t="s">
        <v>22</v>
      </c>
      <c r="J785" s="3">
        <v>-3095</v>
      </c>
      <c r="K785" s="1" t="s">
        <v>362</v>
      </c>
      <c r="L785" s="1" t="s">
        <v>22</v>
      </c>
      <c r="M785" s="1" t="s">
        <v>22</v>
      </c>
      <c r="N785" s="1" t="s">
        <v>944</v>
      </c>
      <c r="O785" s="2">
        <v>40847</v>
      </c>
      <c r="P785" s="2">
        <v>40856</v>
      </c>
      <c r="Q785" s="1" t="s">
        <v>23</v>
      </c>
    </row>
    <row r="786" spans="1:17" x14ac:dyDescent="0.25">
      <c r="A786" s="1" t="s">
        <v>52</v>
      </c>
      <c r="B786" s="1" t="s">
        <v>25</v>
      </c>
      <c r="C786" s="1" t="s">
        <v>153</v>
      </c>
      <c r="D786" s="1" t="s">
        <v>925</v>
      </c>
      <c r="E786" s="1" t="s">
        <v>381</v>
      </c>
      <c r="F786" s="1" t="s">
        <v>19</v>
      </c>
      <c r="G786" s="1" t="s">
        <v>20</v>
      </c>
      <c r="H786" s="1" t="s">
        <v>21</v>
      </c>
      <c r="I786" s="1" t="s">
        <v>22</v>
      </c>
      <c r="J786" s="3">
        <v>266326</v>
      </c>
      <c r="K786" s="1" t="s">
        <v>147</v>
      </c>
      <c r="L786" s="1" t="s">
        <v>22</v>
      </c>
      <c r="M786" s="1" t="s">
        <v>22</v>
      </c>
      <c r="N786" s="1" t="s">
        <v>152</v>
      </c>
      <c r="O786" s="2">
        <v>40847</v>
      </c>
      <c r="P786" s="2">
        <v>40828</v>
      </c>
      <c r="Q786" s="1" t="s">
        <v>23</v>
      </c>
    </row>
    <row r="787" spans="1:17" x14ac:dyDescent="0.25">
      <c r="A787" s="1" t="s">
        <v>52</v>
      </c>
      <c r="B787" s="1" t="s">
        <v>25</v>
      </c>
      <c r="C787" s="1" t="s">
        <v>155</v>
      </c>
      <c r="D787" s="1" t="s">
        <v>925</v>
      </c>
      <c r="E787" s="1" t="s">
        <v>381</v>
      </c>
      <c r="F787" s="1" t="s">
        <v>19</v>
      </c>
      <c r="G787" s="1" t="s">
        <v>20</v>
      </c>
      <c r="H787" s="1" t="s">
        <v>21</v>
      </c>
      <c r="I787" s="1" t="s">
        <v>22</v>
      </c>
      <c r="J787" s="3">
        <v>389334</v>
      </c>
      <c r="K787" s="1" t="s">
        <v>147</v>
      </c>
      <c r="L787" s="1" t="s">
        <v>22</v>
      </c>
      <c r="M787" s="1" t="s">
        <v>22</v>
      </c>
      <c r="N787" s="1" t="s">
        <v>154</v>
      </c>
      <c r="O787" s="2">
        <v>40877</v>
      </c>
      <c r="P787" s="2">
        <v>40857</v>
      </c>
      <c r="Q787" s="1" t="s">
        <v>23</v>
      </c>
    </row>
    <row r="788" spans="1:17" x14ac:dyDescent="0.25">
      <c r="A788" s="1" t="s">
        <v>24</v>
      </c>
      <c r="B788" s="1" t="s">
        <v>381</v>
      </c>
      <c r="C788" s="1" t="s">
        <v>945</v>
      </c>
      <c r="D788" s="1" t="s">
        <v>843</v>
      </c>
      <c r="E788" s="1" t="s">
        <v>381</v>
      </c>
      <c r="F788" s="1" t="s">
        <v>19</v>
      </c>
      <c r="G788" s="1" t="s">
        <v>176</v>
      </c>
      <c r="H788" s="1" t="s">
        <v>21</v>
      </c>
      <c r="I788" s="1" t="s">
        <v>22</v>
      </c>
      <c r="J788" s="3">
        <v>-3095</v>
      </c>
      <c r="K788" s="1" t="s">
        <v>946</v>
      </c>
      <c r="L788" s="1" t="s">
        <v>22</v>
      </c>
      <c r="M788" s="1" t="s">
        <v>22</v>
      </c>
      <c r="N788" s="1" t="s">
        <v>945</v>
      </c>
      <c r="O788" s="2">
        <v>40877</v>
      </c>
      <c r="P788" s="2">
        <v>40887</v>
      </c>
      <c r="Q788" s="1" t="s">
        <v>23</v>
      </c>
    </row>
    <row r="789" spans="1:17" x14ac:dyDescent="0.25">
      <c r="A789" s="1" t="s">
        <v>193</v>
      </c>
      <c r="B789" s="1" t="s">
        <v>381</v>
      </c>
      <c r="C789" s="1" t="s">
        <v>947</v>
      </c>
      <c r="D789" s="1" t="s">
        <v>505</v>
      </c>
      <c r="E789" s="1" t="s">
        <v>381</v>
      </c>
      <c r="F789" s="1" t="s">
        <v>19</v>
      </c>
      <c r="G789" s="1" t="s">
        <v>165</v>
      </c>
      <c r="H789" s="1" t="s">
        <v>166</v>
      </c>
      <c r="I789" s="1" t="s">
        <v>22</v>
      </c>
      <c r="J789" s="3">
        <v>1627</v>
      </c>
      <c r="K789" s="1" t="s">
        <v>456</v>
      </c>
      <c r="L789" s="1" t="s">
        <v>22</v>
      </c>
      <c r="M789" s="1" t="s">
        <v>22</v>
      </c>
      <c r="N789" s="1" t="s">
        <v>947</v>
      </c>
      <c r="O789" s="2">
        <v>40877</v>
      </c>
      <c r="P789" s="2">
        <v>40879</v>
      </c>
      <c r="Q789" s="1" t="s">
        <v>23</v>
      </c>
    </row>
    <row r="790" spans="1:17" x14ac:dyDescent="0.25">
      <c r="A790" s="1" t="s">
        <v>52</v>
      </c>
      <c r="B790" s="1" t="s">
        <v>25</v>
      </c>
      <c r="C790" s="1" t="s">
        <v>156</v>
      </c>
      <c r="D790" s="1" t="s">
        <v>925</v>
      </c>
      <c r="E790" s="1" t="s">
        <v>381</v>
      </c>
      <c r="F790" s="1" t="s">
        <v>19</v>
      </c>
      <c r="G790" s="1" t="s">
        <v>20</v>
      </c>
      <c r="H790" s="1" t="s">
        <v>21</v>
      </c>
      <c r="I790" s="1" t="s">
        <v>22</v>
      </c>
      <c r="J790" s="3">
        <v>-479102</v>
      </c>
      <c r="K790" s="1" t="s">
        <v>147</v>
      </c>
      <c r="L790" s="1" t="s">
        <v>22</v>
      </c>
      <c r="M790" s="1" t="s">
        <v>22</v>
      </c>
      <c r="N790" s="1" t="s">
        <v>156</v>
      </c>
      <c r="O790" s="2">
        <v>40877</v>
      </c>
      <c r="P790" s="2">
        <v>40889</v>
      </c>
      <c r="Q790" s="1" t="s">
        <v>23</v>
      </c>
    </row>
    <row r="791" spans="1:17" x14ac:dyDescent="0.25">
      <c r="A791" s="1" t="s">
        <v>24</v>
      </c>
      <c r="B791" s="1" t="s">
        <v>381</v>
      </c>
      <c r="C791" s="1" t="s">
        <v>948</v>
      </c>
      <c r="D791" s="1" t="s">
        <v>503</v>
      </c>
      <c r="E791" s="1" t="s">
        <v>381</v>
      </c>
      <c r="F791" s="1" t="s">
        <v>19</v>
      </c>
      <c r="G791" s="1" t="s">
        <v>43</v>
      </c>
      <c r="H791" s="1" t="s">
        <v>34</v>
      </c>
      <c r="I791" s="1" t="s">
        <v>22</v>
      </c>
      <c r="J791" s="3">
        <v>-2873</v>
      </c>
      <c r="K791" s="1" t="s">
        <v>45</v>
      </c>
      <c r="L791" s="1" t="s">
        <v>22</v>
      </c>
      <c r="M791" s="1" t="s">
        <v>22</v>
      </c>
      <c r="N791" s="1" t="s">
        <v>948</v>
      </c>
      <c r="O791" s="2">
        <v>40908</v>
      </c>
      <c r="P791" s="2">
        <v>40938</v>
      </c>
      <c r="Q791" s="1" t="s">
        <v>23</v>
      </c>
    </row>
    <row r="792" spans="1:17" x14ac:dyDescent="0.25">
      <c r="A792" s="1" t="s">
        <v>24</v>
      </c>
      <c r="B792" s="1" t="s">
        <v>381</v>
      </c>
      <c r="C792" s="1" t="s">
        <v>948</v>
      </c>
      <c r="D792" s="1" t="s">
        <v>914</v>
      </c>
      <c r="E792" s="1" t="s">
        <v>381</v>
      </c>
      <c r="F792" s="1" t="s">
        <v>19</v>
      </c>
      <c r="G792" s="1" t="s">
        <v>461</v>
      </c>
      <c r="H792" s="1" t="s">
        <v>48</v>
      </c>
      <c r="I792" s="1" t="s">
        <v>22</v>
      </c>
      <c r="J792" s="3">
        <v>-46290</v>
      </c>
      <c r="K792" s="1" t="s">
        <v>915</v>
      </c>
      <c r="L792" s="1" t="s">
        <v>22</v>
      </c>
      <c r="M792" s="1" t="s">
        <v>22</v>
      </c>
      <c r="N792" s="1" t="s">
        <v>948</v>
      </c>
      <c r="O792" s="2">
        <v>40908</v>
      </c>
      <c r="P792" s="2">
        <v>40938</v>
      </c>
      <c r="Q792" s="1" t="s">
        <v>23</v>
      </c>
    </row>
    <row r="793" spans="1:17" x14ac:dyDescent="0.25">
      <c r="A793" s="1" t="s">
        <v>24</v>
      </c>
      <c r="B793" s="1" t="s">
        <v>381</v>
      </c>
      <c r="C793" s="1" t="s">
        <v>948</v>
      </c>
      <c r="D793" s="1" t="s">
        <v>503</v>
      </c>
      <c r="E793" s="1" t="s">
        <v>381</v>
      </c>
      <c r="F793" s="1" t="s">
        <v>19</v>
      </c>
      <c r="G793" s="1" t="s">
        <v>43</v>
      </c>
      <c r="H793" s="1" t="s">
        <v>34</v>
      </c>
      <c r="I793" s="1" t="s">
        <v>22</v>
      </c>
      <c r="J793" s="3">
        <v>-994277</v>
      </c>
      <c r="K793" s="1" t="s">
        <v>167</v>
      </c>
      <c r="L793" s="1" t="s">
        <v>22</v>
      </c>
      <c r="M793" s="1" t="s">
        <v>22</v>
      </c>
      <c r="N793" s="1" t="s">
        <v>948</v>
      </c>
      <c r="O793" s="2">
        <v>40908</v>
      </c>
      <c r="P793" s="2">
        <v>40938</v>
      </c>
      <c r="Q793" s="1" t="s">
        <v>23</v>
      </c>
    </row>
    <row r="794" spans="1:17" x14ac:dyDescent="0.25">
      <c r="A794" s="1" t="s">
        <v>52</v>
      </c>
      <c r="B794" s="1" t="s">
        <v>25</v>
      </c>
      <c r="C794" s="1" t="s">
        <v>106</v>
      </c>
      <c r="D794" s="1" t="s">
        <v>925</v>
      </c>
      <c r="E794" s="1" t="s">
        <v>381</v>
      </c>
      <c r="F794" s="1" t="s">
        <v>19</v>
      </c>
      <c r="G794" s="1" t="s">
        <v>20</v>
      </c>
      <c r="H794" s="1" t="s">
        <v>21</v>
      </c>
      <c r="I794" s="1" t="s">
        <v>22</v>
      </c>
      <c r="J794" s="3">
        <v>-442323</v>
      </c>
      <c r="K794" s="1" t="s">
        <v>107</v>
      </c>
      <c r="L794" s="1" t="s">
        <v>22</v>
      </c>
      <c r="M794" s="1" t="s">
        <v>22</v>
      </c>
      <c r="N794" s="1" t="s">
        <v>106</v>
      </c>
      <c r="O794" s="2">
        <v>40908</v>
      </c>
      <c r="P794" s="2">
        <v>40942</v>
      </c>
      <c r="Q794" s="1" t="s">
        <v>23</v>
      </c>
    </row>
    <row r="795" spans="1:17" x14ac:dyDescent="0.25">
      <c r="A795" s="1" t="s">
        <v>24</v>
      </c>
      <c r="B795" s="1" t="s">
        <v>381</v>
      </c>
      <c r="C795" s="1" t="s">
        <v>948</v>
      </c>
      <c r="D795" s="1" t="s">
        <v>840</v>
      </c>
      <c r="E795" s="1" t="s">
        <v>381</v>
      </c>
      <c r="F795" s="1" t="s">
        <v>19</v>
      </c>
      <c r="G795" s="1" t="s">
        <v>111</v>
      </c>
      <c r="H795" s="1" t="s">
        <v>48</v>
      </c>
      <c r="I795" s="1" t="s">
        <v>22</v>
      </c>
      <c r="J795" s="3">
        <v>-2586</v>
      </c>
      <c r="K795" s="1" t="s">
        <v>112</v>
      </c>
      <c r="L795" s="1" t="s">
        <v>22</v>
      </c>
      <c r="M795" s="1" t="s">
        <v>22</v>
      </c>
      <c r="N795" s="1" t="s">
        <v>948</v>
      </c>
      <c r="O795" s="2">
        <v>40908</v>
      </c>
      <c r="P795" s="2">
        <v>40938</v>
      </c>
      <c r="Q795" s="1" t="s">
        <v>23</v>
      </c>
    </row>
    <row r="796" spans="1:17" x14ac:dyDescent="0.25">
      <c r="A796" s="1" t="s">
        <v>24</v>
      </c>
      <c r="B796" s="1" t="s">
        <v>381</v>
      </c>
      <c r="C796" s="1" t="s">
        <v>948</v>
      </c>
      <c r="D796" s="1" t="s">
        <v>494</v>
      </c>
      <c r="E796" s="1" t="s">
        <v>381</v>
      </c>
      <c r="F796" s="1" t="s">
        <v>19</v>
      </c>
      <c r="G796" s="1" t="s">
        <v>63</v>
      </c>
      <c r="H796" s="1" t="s">
        <v>48</v>
      </c>
      <c r="I796" s="1" t="s">
        <v>22</v>
      </c>
      <c r="J796" s="3">
        <v>37842</v>
      </c>
      <c r="K796" s="1" t="s">
        <v>64</v>
      </c>
      <c r="L796" s="1" t="s">
        <v>22</v>
      </c>
      <c r="M796" s="1" t="s">
        <v>22</v>
      </c>
      <c r="N796" s="1" t="s">
        <v>948</v>
      </c>
      <c r="O796" s="2">
        <v>40908</v>
      </c>
      <c r="P796" s="2">
        <v>40938</v>
      </c>
      <c r="Q796" s="1" t="s">
        <v>23</v>
      </c>
    </row>
    <row r="797" spans="1:17" x14ac:dyDescent="0.25">
      <c r="A797" s="1" t="s">
        <v>24</v>
      </c>
      <c r="B797" s="1" t="s">
        <v>381</v>
      </c>
      <c r="C797" s="1" t="s">
        <v>949</v>
      </c>
      <c r="D797" s="1" t="s">
        <v>843</v>
      </c>
      <c r="E797" s="1" t="s">
        <v>381</v>
      </c>
      <c r="F797" s="1" t="s">
        <v>19</v>
      </c>
      <c r="G797" s="1" t="s">
        <v>176</v>
      </c>
      <c r="H797" s="1" t="s">
        <v>21</v>
      </c>
      <c r="I797" s="1" t="s">
        <v>22</v>
      </c>
      <c r="J797" s="3">
        <v>39764</v>
      </c>
      <c r="K797" s="1" t="s">
        <v>950</v>
      </c>
      <c r="L797" s="1" t="s">
        <v>22</v>
      </c>
      <c r="M797" s="1" t="s">
        <v>22</v>
      </c>
      <c r="N797" s="1" t="s">
        <v>949</v>
      </c>
      <c r="O797" s="2">
        <v>40908</v>
      </c>
      <c r="P797" s="2">
        <v>40938</v>
      </c>
      <c r="Q797" s="1" t="s">
        <v>23</v>
      </c>
    </row>
    <row r="798" spans="1:17" x14ac:dyDescent="0.25">
      <c r="A798" s="1" t="s">
        <v>24</v>
      </c>
      <c r="B798" s="1" t="s">
        <v>381</v>
      </c>
      <c r="C798" s="1" t="s">
        <v>948</v>
      </c>
      <c r="D798" s="1" t="s">
        <v>496</v>
      </c>
      <c r="E798" s="1" t="s">
        <v>381</v>
      </c>
      <c r="F798" s="1" t="s">
        <v>19</v>
      </c>
      <c r="G798" s="1" t="s">
        <v>79</v>
      </c>
      <c r="H798" s="1" t="s">
        <v>21</v>
      </c>
      <c r="I798" s="1" t="s">
        <v>22</v>
      </c>
      <c r="J798" s="3">
        <v>51723</v>
      </c>
      <c r="K798" s="1" t="s">
        <v>80</v>
      </c>
      <c r="L798" s="1" t="s">
        <v>22</v>
      </c>
      <c r="M798" s="1" t="s">
        <v>22</v>
      </c>
      <c r="N798" s="1" t="s">
        <v>948</v>
      </c>
      <c r="O798" s="2">
        <v>40908</v>
      </c>
      <c r="P798" s="2">
        <v>40938</v>
      </c>
      <c r="Q798" s="1" t="s">
        <v>23</v>
      </c>
    </row>
    <row r="799" spans="1:17" x14ac:dyDescent="0.25">
      <c r="A799" s="1" t="s">
        <v>24</v>
      </c>
      <c r="B799" s="1" t="s">
        <v>381</v>
      </c>
      <c r="C799" s="1" t="s">
        <v>948</v>
      </c>
      <c r="D799" s="1" t="s">
        <v>487</v>
      </c>
      <c r="E799" s="1" t="s">
        <v>381</v>
      </c>
      <c r="F799" s="1" t="s">
        <v>19</v>
      </c>
      <c r="G799" s="1" t="s">
        <v>214</v>
      </c>
      <c r="H799" s="1" t="s">
        <v>21</v>
      </c>
      <c r="I799" s="1" t="s">
        <v>22</v>
      </c>
      <c r="J799" s="3">
        <v>15378</v>
      </c>
      <c r="K799" s="1" t="s">
        <v>215</v>
      </c>
      <c r="L799" s="1" t="s">
        <v>22</v>
      </c>
      <c r="M799" s="1" t="s">
        <v>22</v>
      </c>
      <c r="N799" s="1" t="s">
        <v>948</v>
      </c>
      <c r="O799" s="2">
        <v>40908</v>
      </c>
      <c r="P799" s="2">
        <v>40938</v>
      </c>
      <c r="Q799" s="1" t="s">
        <v>23</v>
      </c>
    </row>
    <row r="800" spans="1:17" x14ac:dyDescent="0.25">
      <c r="A800" s="1" t="s">
        <v>193</v>
      </c>
      <c r="B800" s="1" t="s">
        <v>381</v>
      </c>
      <c r="C800" s="1" t="s">
        <v>951</v>
      </c>
      <c r="D800" s="1" t="s">
        <v>505</v>
      </c>
      <c r="E800" s="1" t="s">
        <v>381</v>
      </c>
      <c r="F800" s="1" t="s">
        <v>19</v>
      </c>
      <c r="G800" s="1" t="s">
        <v>165</v>
      </c>
      <c r="H800" s="1" t="s">
        <v>166</v>
      </c>
      <c r="I800" s="1" t="s">
        <v>22</v>
      </c>
      <c r="J800" s="3">
        <v>1627</v>
      </c>
      <c r="K800" s="1" t="s">
        <v>456</v>
      </c>
      <c r="L800" s="1" t="s">
        <v>22</v>
      </c>
      <c r="M800" s="1" t="s">
        <v>22</v>
      </c>
      <c r="N800" s="1" t="s">
        <v>951</v>
      </c>
      <c r="O800" s="2">
        <v>40908</v>
      </c>
      <c r="P800" s="2">
        <v>40905</v>
      </c>
      <c r="Q800" s="1" t="s">
        <v>23</v>
      </c>
    </row>
    <row r="801" spans="1:17" x14ac:dyDescent="0.25">
      <c r="A801" s="1" t="s">
        <v>24</v>
      </c>
      <c r="B801" s="1" t="s">
        <v>381</v>
      </c>
      <c r="C801" s="1" t="s">
        <v>952</v>
      </c>
      <c r="D801" s="1" t="s">
        <v>503</v>
      </c>
      <c r="E801" s="1" t="s">
        <v>381</v>
      </c>
      <c r="F801" s="1" t="s">
        <v>19</v>
      </c>
      <c r="G801" s="1" t="s">
        <v>43</v>
      </c>
      <c r="H801" s="1" t="s">
        <v>34</v>
      </c>
      <c r="I801" s="1" t="s">
        <v>22</v>
      </c>
      <c r="J801" s="3">
        <v>282000</v>
      </c>
      <c r="K801" s="1" t="s">
        <v>953</v>
      </c>
      <c r="L801" s="1" t="s">
        <v>22</v>
      </c>
      <c r="M801" s="1" t="s">
        <v>22</v>
      </c>
      <c r="N801" s="1" t="s">
        <v>952</v>
      </c>
      <c r="O801" s="2">
        <v>40908</v>
      </c>
      <c r="P801" s="2">
        <v>40926</v>
      </c>
      <c r="Q801" s="1" t="s">
        <v>23</v>
      </c>
    </row>
    <row r="802" spans="1:17" x14ac:dyDescent="0.25">
      <c r="A802" s="1" t="s">
        <v>24</v>
      </c>
      <c r="B802" s="1" t="s">
        <v>381</v>
      </c>
      <c r="C802" s="1" t="s">
        <v>952</v>
      </c>
      <c r="D802" s="1" t="s">
        <v>914</v>
      </c>
      <c r="E802" s="1" t="s">
        <v>381</v>
      </c>
      <c r="F802" s="1" t="s">
        <v>19</v>
      </c>
      <c r="G802" s="1" t="s">
        <v>461</v>
      </c>
      <c r="H802" s="1" t="s">
        <v>48</v>
      </c>
      <c r="I802" s="1" t="s">
        <v>22</v>
      </c>
      <c r="J802" s="3">
        <v>72000</v>
      </c>
      <c r="K802" s="1" t="s">
        <v>369</v>
      </c>
      <c r="L802" s="1" t="s">
        <v>22</v>
      </c>
      <c r="M802" s="1" t="s">
        <v>22</v>
      </c>
      <c r="N802" s="1" t="s">
        <v>952</v>
      </c>
      <c r="O802" s="2">
        <v>40908</v>
      </c>
      <c r="P802" s="2">
        <v>40926</v>
      </c>
      <c r="Q802" s="1" t="s">
        <v>23</v>
      </c>
    </row>
    <row r="803" spans="1:17" x14ac:dyDescent="0.25">
      <c r="A803" s="1" t="s">
        <v>24</v>
      </c>
      <c r="B803" s="1" t="s">
        <v>381</v>
      </c>
      <c r="C803" s="1" t="s">
        <v>952</v>
      </c>
      <c r="D803" s="1" t="s">
        <v>478</v>
      </c>
      <c r="E803" s="1" t="s">
        <v>381</v>
      </c>
      <c r="F803" s="1" t="s">
        <v>19</v>
      </c>
      <c r="G803" s="1" t="s">
        <v>43</v>
      </c>
      <c r="H803" s="1" t="s">
        <v>28</v>
      </c>
      <c r="I803" s="1" t="s">
        <v>22</v>
      </c>
      <c r="J803" s="3">
        <v>513000</v>
      </c>
      <c r="K803" s="1" t="s">
        <v>369</v>
      </c>
      <c r="L803" s="1" t="s">
        <v>22</v>
      </c>
      <c r="M803" s="1" t="s">
        <v>22</v>
      </c>
      <c r="N803" s="1" t="s">
        <v>952</v>
      </c>
      <c r="O803" s="2">
        <v>40908</v>
      </c>
      <c r="P803" s="2">
        <v>40926</v>
      </c>
      <c r="Q803" s="1" t="s">
        <v>23</v>
      </c>
    </row>
    <row r="804" spans="1:17" x14ac:dyDescent="0.25">
      <c r="A804" s="1" t="s">
        <v>24</v>
      </c>
      <c r="B804" s="1" t="s">
        <v>381</v>
      </c>
      <c r="C804" s="1" t="s">
        <v>952</v>
      </c>
      <c r="D804" s="1" t="s">
        <v>843</v>
      </c>
      <c r="E804" s="1" t="s">
        <v>381</v>
      </c>
      <c r="F804" s="1" t="s">
        <v>19</v>
      </c>
      <c r="G804" s="1" t="s">
        <v>176</v>
      </c>
      <c r="H804" s="1" t="s">
        <v>21</v>
      </c>
      <c r="I804" s="1" t="s">
        <v>22</v>
      </c>
      <c r="J804" s="3">
        <v>34045</v>
      </c>
      <c r="K804" s="1" t="s">
        <v>369</v>
      </c>
      <c r="L804" s="1" t="s">
        <v>22</v>
      </c>
      <c r="M804" s="1" t="s">
        <v>22</v>
      </c>
      <c r="N804" s="1" t="s">
        <v>952</v>
      </c>
      <c r="O804" s="2">
        <v>40908</v>
      </c>
      <c r="P804" s="2">
        <v>40926</v>
      </c>
      <c r="Q804" s="1" t="s">
        <v>23</v>
      </c>
    </row>
    <row r="805" spans="1:17" x14ac:dyDescent="0.25">
      <c r="A805" s="1" t="s">
        <v>24</v>
      </c>
      <c r="B805" s="1" t="s">
        <v>381</v>
      </c>
      <c r="C805" s="1" t="s">
        <v>948</v>
      </c>
      <c r="D805" s="1" t="s">
        <v>491</v>
      </c>
      <c r="E805" s="1" t="s">
        <v>381</v>
      </c>
      <c r="F805" s="1" t="s">
        <v>19</v>
      </c>
      <c r="G805" s="1" t="s">
        <v>492</v>
      </c>
      <c r="H805" s="1" t="s">
        <v>21</v>
      </c>
      <c r="I805" s="1" t="s">
        <v>22</v>
      </c>
      <c r="J805" s="3">
        <v>-70</v>
      </c>
      <c r="K805" s="1" t="s">
        <v>793</v>
      </c>
      <c r="L805" s="1" t="s">
        <v>22</v>
      </c>
      <c r="M805" s="1" t="s">
        <v>22</v>
      </c>
      <c r="N805" s="1" t="s">
        <v>948</v>
      </c>
      <c r="O805" s="2">
        <v>40908</v>
      </c>
      <c r="P805" s="2">
        <v>40938</v>
      </c>
      <c r="Q805" s="1" t="s">
        <v>23</v>
      </c>
    </row>
    <row r="806" spans="1:17" x14ac:dyDescent="0.25">
      <c r="A806" s="1" t="s">
        <v>24</v>
      </c>
      <c r="B806" s="1" t="s">
        <v>381</v>
      </c>
      <c r="C806" s="1" t="s">
        <v>948</v>
      </c>
      <c r="D806" s="1" t="s">
        <v>511</v>
      </c>
      <c r="E806" s="1" t="s">
        <v>381</v>
      </c>
      <c r="F806" s="1" t="s">
        <v>19</v>
      </c>
      <c r="G806" s="1" t="s">
        <v>203</v>
      </c>
      <c r="H806" s="1" t="s">
        <v>21</v>
      </c>
      <c r="I806" s="1" t="s">
        <v>22</v>
      </c>
      <c r="J806" s="3">
        <v>26520</v>
      </c>
      <c r="K806" s="1" t="s">
        <v>204</v>
      </c>
      <c r="L806" s="1" t="s">
        <v>22</v>
      </c>
      <c r="M806" s="1" t="s">
        <v>22</v>
      </c>
      <c r="N806" s="1" t="s">
        <v>948</v>
      </c>
      <c r="O806" s="2">
        <v>40908</v>
      </c>
      <c r="P806" s="2">
        <v>40938</v>
      </c>
      <c r="Q806" s="1" t="s">
        <v>23</v>
      </c>
    </row>
    <row r="807" spans="1:17" x14ac:dyDescent="0.25">
      <c r="A807" s="1" t="s">
        <v>24</v>
      </c>
      <c r="B807" s="1" t="s">
        <v>381</v>
      </c>
      <c r="C807" s="1" t="s">
        <v>948</v>
      </c>
      <c r="D807" s="1" t="s">
        <v>500</v>
      </c>
      <c r="E807" s="1" t="s">
        <v>381</v>
      </c>
      <c r="F807" s="1" t="s">
        <v>19</v>
      </c>
      <c r="G807" s="1" t="s">
        <v>501</v>
      </c>
      <c r="H807" s="1" t="s">
        <v>48</v>
      </c>
      <c r="I807" s="1" t="s">
        <v>22</v>
      </c>
      <c r="J807" s="3">
        <v>-4862</v>
      </c>
      <c r="K807" s="1" t="s">
        <v>411</v>
      </c>
      <c r="L807" s="1" t="s">
        <v>22</v>
      </c>
      <c r="M807" s="1" t="s">
        <v>22</v>
      </c>
      <c r="N807" s="1" t="s">
        <v>948</v>
      </c>
      <c r="O807" s="2">
        <v>40908</v>
      </c>
      <c r="P807" s="2">
        <v>40938</v>
      </c>
      <c r="Q807" s="1" t="s">
        <v>23</v>
      </c>
    </row>
    <row r="808" spans="1:17" x14ac:dyDescent="0.25">
      <c r="A808" s="1" t="s">
        <v>24</v>
      </c>
      <c r="B808" s="1" t="s">
        <v>381</v>
      </c>
      <c r="C808" s="1" t="s">
        <v>948</v>
      </c>
      <c r="D808" s="1" t="s">
        <v>483</v>
      </c>
      <c r="E808" s="1" t="s">
        <v>381</v>
      </c>
      <c r="F808" s="1" t="s">
        <v>19</v>
      </c>
      <c r="G808" s="1" t="s">
        <v>357</v>
      </c>
      <c r="H808" s="1" t="s">
        <v>48</v>
      </c>
      <c r="I808" s="1" t="s">
        <v>22</v>
      </c>
      <c r="J808" s="3">
        <v>-56648</v>
      </c>
      <c r="K808" s="1" t="s">
        <v>361</v>
      </c>
      <c r="L808" s="1" t="s">
        <v>22</v>
      </c>
      <c r="M808" s="1" t="s">
        <v>22</v>
      </c>
      <c r="N808" s="1" t="s">
        <v>948</v>
      </c>
      <c r="O808" s="2">
        <v>40908</v>
      </c>
      <c r="P808" s="2">
        <v>40938</v>
      </c>
      <c r="Q808" s="1" t="s">
        <v>23</v>
      </c>
    </row>
    <row r="809" spans="1:17" x14ac:dyDescent="0.25">
      <c r="A809" s="1" t="s">
        <v>24</v>
      </c>
      <c r="B809" s="1" t="s">
        <v>381</v>
      </c>
      <c r="C809" s="1" t="s">
        <v>948</v>
      </c>
      <c r="D809" s="1" t="s">
        <v>509</v>
      </c>
      <c r="E809" s="1" t="s">
        <v>381</v>
      </c>
      <c r="F809" s="1" t="s">
        <v>19</v>
      </c>
      <c r="G809" s="1" t="s">
        <v>177</v>
      </c>
      <c r="H809" s="1" t="s">
        <v>21</v>
      </c>
      <c r="I809" s="1" t="s">
        <v>22</v>
      </c>
      <c r="J809" s="3">
        <v>10836</v>
      </c>
      <c r="K809" s="1" t="s">
        <v>187</v>
      </c>
      <c r="L809" s="1" t="s">
        <v>22</v>
      </c>
      <c r="M809" s="1" t="s">
        <v>22</v>
      </c>
      <c r="N809" s="1" t="s">
        <v>948</v>
      </c>
      <c r="O809" s="2">
        <v>40908</v>
      </c>
      <c r="P809" s="2">
        <v>40938</v>
      </c>
      <c r="Q809" s="1" t="s">
        <v>23</v>
      </c>
    </row>
    <row r="810" spans="1:17" x14ac:dyDescent="0.25">
      <c r="A810" s="1" t="s">
        <v>24</v>
      </c>
      <c r="B810" s="1" t="s">
        <v>381</v>
      </c>
      <c r="C810" s="1" t="s">
        <v>948</v>
      </c>
      <c r="D810" s="1" t="s">
        <v>503</v>
      </c>
      <c r="E810" s="1" t="s">
        <v>381</v>
      </c>
      <c r="F810" s="1" t="s">
        <v>19</v>
      </c>
      <c r="G810" s="1" t="s">
        <v>43</v>
      </c>
      <c r="H810" s="1" t="s">
        <v>34</v>
      </c>
      <c r="I810" s="1" t="s">
        <v>22</v>
      </c>
      <c r="J810" s="3">
        <v>-14474</v>
      </c>
      <c r="K810" s="1" t="s">
        <v>44</v>
      </c>
      <c r="L810" s="1" t="s">
        <v>22</v>
      </c>
      <c r="M810" s="1" t="s">
        <v>22</v>
      </c>
      <c r="N810" s="1" t="s">
        <v>948</v>
      </c>
      <c r="O810" s="2">
        <v>40908</v>
      </c>
      <c r="P810" s="2">
        <v>40938</v>
      </c>
      <c r="Q810" s="1" t="s">
        <v>23</v>
      </c>
    </row>
    <row r="811" spans="1:17" x14ac:dyDescent="0.25">
      <c r="A811" s="1" t="s">
        <v>24</v>
      </c>
      <c r="B811" s="1" t="s">
        <v>381</v>
      </c>
      <c r="C811" s="1" t="s">
        <v>948</v>
      </c>
      <c r="D811" s="1" t="s">
        <v>705</v>
      </c>
      <c r="E811" s="1" t="s">
        <v>381</v>
      </c>
      <c r="F811" s="1" t="s">
        <v>19</v>
      </c>
      <c r="G811" s="1" t="s">
        <v>177</v>
      </c>
      <c r="H811" s="1" t="s">
        <v>48</v>
      </c>
      <c r="I811" s="1" t="s">
        <v>22</v>
      </c>
      <c r="J811" s="3">
        <v>-6373</v>
      </c>
      <c r="K811" s="1" t="s">
        <v>798</v>
      </c>
      <c r="L811" s="1" t="s">
        <v>22</v>
      </c>
      <c r="M811" s="1" t="s">
        <v>22</v>
      </c>
      <c r="N811" s="1" t="s">
        <v>948</v>
      </c>
      <c r="O811" s="2">
        <v>40908</v>
      </c>
      <c r="P811" s="2">
        <v>40938</v>
      </c>
      <c r="Q811" s="1" t="s">
        <v>23</v>
      </c>
    </row>
    <row r="812" spans="1:17" x14ac:dyDescent="0.25">
      <c r="A812" s="1" t="s">
        <v>17</v>
      </c>
      <c r="B812" s="1" t="s">
        <v>381</v>
      </c>
      <c r="C812" s="1" t="s">
        <v>954</v>
      </c>
      <c r="D812" s="1" t="s">
        <v>503</v>
      </c>
      <c r="E812" s="1" t="s">
        <v>381</v>
      </c>
      <c r="F812" s="1" t="s">
        <v>19</v>
      </c>
      <c r="G812" s="1" t="s">
        <v>43</v>
      </c>
      <c r="H812" s="1" t="s">
        <v>34</v>
      </c>
      <c r="I812" s="1" t="s">
        <v>22</v>
      </c>
      <c r="J812" s="3">
        <v>-44231</v>
      </c>
      <c r="K812" s="1" t="s">
        <v>955</v>
      </c>
      <c r="L812" s="1" t="s">
        <v>22</v>
      </c>
      <c r="M812" s="1" t="s">
        <v>22</v>
      </c>
      <c r="N812" s="1" t="s">
        <v>954</v>
      </c>
      <c r="O812" s="2">
        <v>40908</v>
      </c>
      <c r="P812" s="2">
        <v>40938</v>
      </c>
      <c r="Q812" s="1" t="s">
        <v>23</v>
      </c>
    </row>
    <row r="813" spans="1:17" x14ac:dyDescent="0.25">
      <c r="A813" s="1" t="s">
        <v>24</v>
      </c>
      <c r="B813" s="1" t="s">
        <v>381</v>
      </c>
      <c r="C813" s="1" t="s">
        <v>948</v>
      </c>
      <c r="D813" s="1" t="s">
        <v>485</v>
      </c>
      <c r="E813" s="1" t="s">
        <v>381</v>
      </c>
      <c r="F813" s="1" t="s">
        <v>19</v>
      </c>
      <c r="G813" s="1" t="s">
        <v>59</v>
      </c>
      <c r="H813" s="1" t="s">
        <v>48</v>
      </c>
      <c r="I813" s="1" t="s">
        <v>22</v>
      </c>
      <c r="J813" s="3">
        <v>1</v>
      </c>
      <c r="K813" s="1" t="s">
        <v>117</v>
      </c>
      <c r="L813" s="1" t="s">
        <v>22</v>
      </c>
      <c r="M813" s="1" t="s">
        <v>22</v>
      </c>
      <c r="N813" s="1" t="s">
        <v>948</v>
      </c>
      <c r="O813" s="2">
        <v>40908</v>
      </c>
      <c r="P813" s="2">
        <v>40938</v>
      </c>
      <c r="Q813" s="1" t="s">
        <v>23</v>
      </c>
    </row>
    <row r="814" spans="1:17" x14ac:dyDescent="0.25">
      <c r="A814" s="1" t="s">
        <v>52</v>
      </c>
      <c r="B814" s="1" t="s">
        <v>25</v>
      </c>
      <c r="C814" s="1" t="s">
        <v>157</v>
      </c>
      <c r="D814" s="1" t="s">
        <v>925</v>
      </c>
      <c r="E814" s="1" t="s">
        <v>381</v>
      </c>
      <c r="F814" s="1" t="s">
        <v>19</v>
      </c>
      <c r="G814" s="1" t="s">
        <v>20</v>
      </c>
      <c r="H814" s="1" t="s">
        <v>21</v>
      </c>
      <c r="I814" s="1" t="s">
        <v>22</v>
      </c>
      <c r="J814" s="3">
        <v>479102</v>
      </c>
      <c r="K814" s="1" t="s">
        <v>147</v>
      </c>
      <c r="L814" s="1" t="s">
        <v>22</v>
      </c>
      <c r="M814" s="1" t="s">
        <v>22</v>
      </c>
      <c r="N814" s="1" t="s">
        <v>156</v>
      </c>
      <c r="O814" s="2">
        <v>40908</v>
      </c>
      <c r="P814" s="2">
        <v>40919</v>
      </c>
      <c r="Q814" s="1" t="s">
        <v>23</v>
      </c>
    </row>
    <row r="815" spans="1:17" x14ac:dyDescent="0.25">
      <c r="A815" s="1" t="s">
        <v>193</v>
      </c>
      <c r="B815" s="1" t="s">
        <v>381</v>
      </c>
      <c r="C815" s="1" t="s">
        <v>956</v>
      </c>
      <c r="D815" s="1" t="s">
        <v>505</v>
      </c>
      <c r="E815" s="1" t="s">
        <v>381</v>
      </c>
      <c r="F815" s="1" t="s">
        <v>19</v>
      </c>
      <c r="G815" s="1" t="s">
        <v>165</v>
      </c>
      <c r="H815" s="1" t="s">
        <v>166</v>
      </c>
      <c r="I815" s="1" t="s">
        <v>22</v>
      </c>
      <c r="J815" s="3">
        <v>1627</v>
      </c>
      <c r="K815" s="1" t="s">
        <v>456</v>
      </c>
      <c r="L815" s="1" t="s">
        <v>22</v>
      </c>
      <c r="M815" s="1" t="s">
        <v>22</v>
      </c>
      <c r="N815" s="1" t="s">
        <v>956</v>
      </c>
      <c r="O815" s="2">
        <v>40939</v>
      </c>
      <c r="P815" s="2">
        <v>40956</v>
      </c>
      <c r="Q815" s="1" t="s">
        <v>23</v>
      </c>
    </row>
    <row r="816" spans="1:17" x14ac:dyDescent="0.25">
      <c r="A816" s="1" t="s">
        <v>193</v>
      </c>
      <c r="B816" s="1" t="s">
        <v>381</v>
      </c>
      <c r="C816" s="1" t="s">
        <v>957</v>
      </c>
      <c r="D816" s="1" t="s">
        <v>505</v>
      </c>
      <c r="E816" s="1" t="s">
        <v>381</v>
      </c>
      <c r="F816" s="1" t="s">
        <v>19</v>
      </c>
      <c r="G816" s="1" t="s">
        <v>165</v>
      </c>
      <c r="H816" s="1" t="s">
        <v>166</v>
      </c>
      <c r="I816" s="1" t="s">
        <v>22</v>
      </c>
      <c r="J816" s="3">
        <v>1627</v>
      </c>
      <c r="K816" s="1" t="s">
        <v>456</v>
      </c>
      <c r="L816" s="1" t="s">
        <v>22</v>
      </c>
      <c r="M816" s="1" t="s">
        <v>22</v>
      </c>
      <c r="N816" s="1" t="s">
        <v>957</v>
      </c>
      <c r="O816" s="2">
        <v>40968</v>
      </c>
      <c r="P816" s="2">
        <v>40976</v>
      </c>
      <c r="Q816" s="1" t="s">
        <v>23</v>
      </c>
    </row>
    <row r="817" spans="1:17" x14ac:dyDescent="0.25">
      <c r="A817" s="1" t="s">
        <v>24</v>
      </c>
      <c r="B817" s="1" t="s">
        <v>381</v>
      </c>
      <c r="C817" s="1" t="s">
        <v>958</v>
      </c>
      <c r="D817" s="1" t="s">
        <v>843</v>
      </c>
      <c r="E817" s="1" t="s">
        <v>381</v>
      </c>
      <c r="F817" s="1" t="s">
        <v>19</v>
      </c>
      <c r="G817" s="1" t="s">
        <v>176</v>
      </c>
      <c r="H817" s="1" t="s">
        <v>21</v>
      </c>
      <c r="I817" s="1" t="s">
        <v>22</v>
      </c>
      <c r="J817" s="3">
        <v>-7813</v>
      </c>
      <c r="K817" s="1" t="s">
        <v>959</v>
      </c>
      <c r="L817" s="1" t="s">
        <v>22</v>
      </c>
      <c r="M817" s="1" t="s">
        <v>22</v>
      </c>
      <c r="N817" s="1" t="s">
        <v>958</v>
      </c>
      <c r="O817" s="2">
        <v>40999</v>
      </c>
      <c r="P817" s="2">
        <v>41011</v>
      </c>
      <c r="Q817" s="1" t="s">
        <v>23</v>
      </c>
    </row>
    <row r="818" spans="1:17" x14ac:dyDescent="0.25">
      <c r="A818" s="1" t="s">
        <v>193</v>
      </c>
      <c r="B818" s="1" t="s">
        <v>381</v>
      </c>
      <c r="C818" s="1" t="s">
        <v>960</v>
      </c>
      <c r="D818" s="1" t="s">
        <v>505</v>
      </c>
      <c r="E818" s="1" t="s">
        <v>381</v>
      </c>
      <c r="F818" s="1" t="s">
        <v>19</v>
      </c>
      <c r="G818" s="1" t="s">
        <v>165</v>
      </c>
      <c r="H818" s="1" t="s">
        <v>166</v>
      </c>
      <c r="I818" s="1" t="s">
        <v>22</v>
      </c>
      <c r="J818" s="3">
        <v>1627</v>
      </c>
      <c r="K818" s="1" t="s">
        <v>456</v>
      </c>
      <c r="L818" s="1" t="s">
        <v>22</v>
      </c>
      <c r="M818" s="1" t="s">
        <v>22</v>
      </c>
      <c r="N818" s="1" t="s">
        <v>960</v>
      </c>
      <c r="O818" s="2">
        <v>40999</v>
      </c>
      <c r="P818" s="2">
        <v>41002</v>
      </c>
      <c r="Q818" s="1" t="s">
        <v>23</v>
      </c>
    </row>
    <row r="819" spans="1:17" x14ac:dyDescent="0.25">
      <c r="A819" s="1" t="s">
        <v>24</v>
      </c>
      <c r="B819" s="1" t="s">
        <v>25</v>
      </c>
      <c r="C819" s="1" t="s">
        <v>125</v>
      </c>
      <c r="D819" s="1" t="s">
        <v>503</v>
      </c>
      <c r="E819" s="1" t="s">
        <v>381</v>
      </c>
      <c r="F819" s="1" t="s">
        <v>19</v>
      </c>
      <c r="G819" s="1" t="s">
        <v>43</v>
      </c>
      <c r="H819" s="1" t="s">
        <v>34</v>
      </c>
      <c r="I819" s="1" t="s">
        <v>22</v>
      </c>
      <c r="J819" s="3">
        <v>-54000</v>
      </c>
      <c r="K819" s="1" t="s">
        <v>126</v>
      </c>
      <c r="L819" s="1" t="s">
        <v>22</v>
      </c>
      <c r="M819" s="1" t="s">
        <v>22</v>
      </c>
      <c r="N819" s="1" t="s">
        <v>125</v>
      </c>
      <c r="O819" s="2">
        <v>40999</v>
      </c>
      <c r="P819" s="2">
        <v>41011</v>
      </c>
      <c r="Q819" s="1" t="s">
        <v>23</v>
      </c>
    </row>
    <row r="820" spans="1:17" x14ac:dyDescent="0.25">
      <c r="A820" s="1" t="s">
        <v>24</v>
      </c>
      <c r="B820" s="1" t="s">
        <v>381</v>
      </c>
      <c r="C820" s="1" t="s">
        <v>961</v>
      </c>
      <c r="D820" s="1" t="s">
        <v>843</v>
      </c>
      <c r="E820" s="1" t="s">
        <v>381</v>
      </c>
      <c r="F820" s="1" t="s">
        <v>19</v>
      </c>
      <c r="G820" s="1" t="s">
        <v>176</v>
      </c>
      <c r="H820" s="1" t="s">
        <v>21</v>
      </c>
      <c r="I820" s="1" t="s">
        <v>22</v>
      </c>
      <c r="J820" s="3">
        <v>-2604.33</v>
      </c>
      <c r="K820" s="1" t="s">
        <v>362</v>
      </c>
      <c r="L820" s="1" t="s">
        <v>22</v>
      </c>
      <c r="M820" s="1" t="s">
        <v>22</v>
      </c>
      <c r="N820" s="1" t="s">
        <v>961</v>
      </c>
      <c r="O820" s="2">
        <v>41029</v>
      </c>
      <c r="P820" s="2">
        <v>41039</v>
      </c>
      <c r="Q820" s="1" t="s">
        <v>23</v>
      </c>
    </row>
    <row r="821" spans="1:17" x14ac:dyDescent="0.25">
      <c r="A821" s="1" t="s">
        <v>193</v>
      </c>
      <c r="B821" s="1" t="s">
        <v>381</v>
      </c>
      <c r="C821" s="1" t="s">
        <v>962</v>
      </c>
      <c r="D821" s="1" t="s">
        <v>505</v>
      </c>
      <c r="E821" s="1" t="s">
        <v>381</v>
      </c>
      <c r="F821" s="1" t="s">
        <v>19</v>
      </c>
      <c r="G821" s="1" t="s">
        <v>165</v>
      </c>
      <c r="H821" s="1" t="s">
        <v>166</v>
      </c>
      <c r="I821" s="1" t="s">
        <v>22</v>
      </c>
      <c r="J821" s="3">
        <v>1627</v>
      </c>
      <c r="K821" s="1" t="s">
        <v>456</v>
      </c>
      <c r="L821" s="1" t="s">
        <v>22</v>
      </c>
      <c r="M821" s="1" t="s">
        <v>22</v>
      </c>
      <c r="N821" s="1" t="s">
        <v>962</v>
      </c>
      <c r="O821" s="2">
        <v>41029</v>
      </c>
      <c r="P821" s="2">
        <v>41032</v>
      </c>
      <c r="Q821" s="1" t="s">
        <v>23</v>
      </c>
    </row>
    <row r="822" spans="1:17" x14ac:dyDescent="0.25">
      <c r="A822" s="1" t="s">
        <v>24</v>
      </c>
      <c r="B822" s="1" t="s">
        <v>381</v>
      </c>
      <c r="C822" s="1" t="s">
        <v>963</v>
      </c>
      <c r="D822" s="1" t="s">
        <v>843</v>
      </c>
      <c r="E822" s="1" t="s">
        <v>381</v>
      </c>
      <c r="F822" s="1" t="s">
        <v>19</v>
      </c>
      <c r="G822" s="1" t="s">
        <v>176</v>
      </c>
      <c r="H822" s="1" t="s">
        <v>21</v>
      </c>
      <c r="I822" s="1" t="s">
        <v>22</v>
      </c>
      <c r="J822" s="3">
        <v>-2604.33</v>
      </c>
      <c r="K822" s="1" t="s">
        <v>362</v>
      </c>
      <c r="L822" s="1" t="s">
        <v>22</v>
      </c>
      <c r="M822" s="1" t="s">
        <v>22</v>
      </c>
      <c r="N822" s="1" t="s">
        <v>963</v>
      </c>
      <c r="O822" s="2">
        <v>41060</v>
      </c>
      <c r="P822" s="2">
        <v>41073</v>
      </c>
      <c r="Q822" s="1" t="s">
        <v>23</v>
      </c>
    </row>
    <row r="823" spans="1:17" x14ac:dyDescent="0.25">
      <c r="A823" s="1" t="s">
        <v>193</v>
      </c>
      <c r="B823" s="1" t="s">
        <v>381</v>
      </c>
      <c r="C823" s="1" t="s">
        <v>964</v>
      </c>
      <c r="D823" s="1" t="s">
        <v>505</v>
      </c>
      <c r="E823" s="1" t="s">
        <v>381</v>
      </c>
      <c r="F823" s="1" t="s">
        <v>19</v>
      </c>
      <c r="G823" s="1" t="s">
        <v>165</v>
      </c>
      <c r="H823" s="1" t="s">
        <v>166</v>
      </c>
      <c r="I823" s="1" t="s">
        <v>22</v>
      </c>
      <c r="J823" s="3">
        <v>1627</v>
      </c>
      <c r="K823" s="1" t="s">
        <v>456</v>
      </c>
      <c r="L823" s="1" t="s">
        <v>22</v>
      </c>
      <c r="M823" s="1" t="s">
        <v>22</v>
      </c>
      <c r="N823" s="1" t="s">
        <v>964</v>
      </c>
      <c r="O823" s="2">
        <v>41060</v>
      </c>
      <c r="P823" s="2">
        <v>41066</v>
      </c>
      <c r="Q823" s="1" t="s">
        <v>23</v>
      </c>
    </row>
    <row r="824" spans="1:17" x14ac:dyDescent="0.25">
      <c r="A824" s="1" t="s">
        <v>24</v>
      </c>
      <c r="B824" s="1" t="s">
        <v>381</v>
      </c>
      <c r="C824" s="1" t="s">
        <v>965</v>
      </c>
      <c r="D824" s="1" t="s">
        <v>843</v>
      </c>
      <c r="E824" s="1" t="s">
        <v>381</v>
      </c>
      <c r="F824" s="1" t="s">
        <v>19</v>
      </c>
      <c r="G824" s="1" t="s">
        <v>176</v>
      </c>
      <c r="H824" s="1" t="s">
        <v>21</v>
      </c>
      <c r="I824" s="1" t="s">
        <v>22</v>
      </c>
      <c r="J824" s="3">
        <v>2604.33</v>
      </c>
      <c r="K824" s="1" t="s">
        <v>966</v>
      </c>
      <c r="L824" s="1" t="s">
        <v>22</v>
      </c>
      <c r="M824" s="1" t="s">
        <v>22</v>
      </c>
      <c r="N824" s="1" t="s">
        <v>965</v>
      </c>
      <c r="O824" s="2">
        <v>41090</v>
      </c>
      <c r="P824" s="2">
        <v>41101</v>
      </c>
      <c r="Q824" s="1" t="s">
        <v>23</v>
      </c>
    </row>
    <row r="825" spans="1:17" x14ac:dyDescent="0.25">
      <c r="A825" s="1" t="s">
        <v>24</v>
      </c>
      <c r="B825" s="1" t="s">
        <v>381</v>
      </c>
      <c r="C825" s="1" t="s">
        <v>967</v>
      </c>
      <c r="D825" s="1" t="s">
        <v>843</v>
      </c>
      <c r="E825" s="1" t="s">
        <v>381</v>
      </c>
      <c r="F825" s="1" t="s">
        <v>19</v>
      </c>
      <c r="G825" s="1" t="s">
        <v>176</v>
      </c>
      <c r="H825" s="1" t="s">
        <v>21</v>
      </c>
      <c r="I825" s="1" t="s">
        <v>22</v>
      </c>
      <c r="J825" s="3">
        <v>-12811</v>
      </c>
      <c r="K825" s="1" t="s">
        <v>178</v>
      </c>
      <c r="L825" s="1" t="s">
        <v>22</v>
      </c>
      <c r="M825" s="1" t="s">
        <v>22</v>
      </c>
      <c r="N825" s="1" t="s">
        <v>967</v>
      </c>
      <c r="O825" s="2">
        <v>41090</v>
      </c>
      <c r="P825" s="2">
        <v>41101</v>
      </c>
      <c r="Q825" s="1" t="s">
        <v>23</v>
      </c>
    </row>
    <row r="826" spans="1:17" x14ac:dyDescent="0.25">
      <c r="A826" s="1" t="s">
        <v>193</v>
      </c>
      <c r="B826" s="1" t="s">
        <v>381</v>
      </c>
      <c r="C826" s="1" t="s">
        <v>968</v>
      </c>
      <c r="D826" s="1" t="s">
        <v>505</v>
      </c>
      <c r="E826" s="1" t="s">
        <v>381</v>
      </c>
      <c r="F826" s="1" t="s">
        <v>19</v>
      </c>
      <c r="G826" s="1" t="s">
        <v>165</v>
      </c>
      <c r="H826" s="1" t="s">
        <v>166</v>
      </c>
      <c r="I826" s="1" t="s">
        <v>22</v>
      </c>
      <c r="J826" s="3">
        <v>1627</v>
      </c>
      <c r="K826" s="1" t="s">
        <v>456</v>
      </c>
      <c r="L826" s="1" t="s">
        <v>22</v>
      </c>
      <c r="M826" s="1" t="s">
        <v>22</v>
      </c>
      <c r="N826" s="1" t="s">
        <v>968</v>
      </c>
      <c r="O826" s="2">
        <v>41090</v>
      </c>
      <c r="P826" s="2">
        <v>41093</v>
      </c>
      <c r="Q826" s="1" t="s">
        <v>23</v>
      </c>
    </row>
    <row r="827" spans="1:17" x14ac:dyDescent="0.25">
      <c r="A827" s="1" t="s">
        <v>24</v>
      </c>
      <c r="B827" s="1" t="s">
        <v>25</v>
      </c>
      <c r="C827" s="1" t="s">
        <v>168</v>
      </c>
      <c r="D827" s="1" t="s">
        <v>503</v>
      </c>
      <c r="E827" s="1" t="s">
        <v>381</v>
      </c>
      <c r="F827" s="1" t="s">
        <v>19</v>
      </c>
      <c r="G827" s="1" t="s">
        <v>43</v>
      </c>
      <c r="H827" s="1" t="s">
        <v>34</v>
      </c>
      <c r="I827" s="1" t="s">
        <v>22</v>
      </c>
      <c r="J827" s="3">
        <v>54000</v>
      </c>
      <c r="K827" s="1" t="s">
        <v>169</v>
      </c>
      <c r="L827" s="1" t="s">
        <v>22</v>
      </c>
      <c r="M827" s="1" t="s">
        <v>22</v>
      </c>
      <c r="N827" s="1" t="s">
        <v>168</v>
      </c>
      <c r="O827" s="2">
        <v>41090</v>
      </c>
      <c r="P827" s="2">
        <v>41095</v>
      </c>
      <c r="Q827" s="1" t="s">
        <v>23</v>
      </c>
    </row>
    <row r="828" spans="1:17" x14ac:dyDescent="0.25">
      <c r="A828" s="1" t="s">
        <v>24</v>
      </c>
      <c r="B828" s="1" t="s">
        <v>381</v>
      </c>
      <c r="C828" s="1" t="s">
        <v>969</v>
      </c>
      <c r="D828" s="1" t="s">
        <v>843</v>
      </c>
      <c r="E828" s="1" t="s">
        <v>381</v>
      </c>
      <c r="F828" s="1" t="s">
        <v>19</v>
      </c>
      <c r="G828" s="1" t="s">
        <v>176</v>
      </c>
      <c r="H828" s="1" t="s">
        <v>21</v>
      </c>
      <c r="I828" s="1" t="s">
        <v>22</v>
      </c>
      <c r="J828" s="3">
        <v>7813</v>
      </c>
      <c r="K828" s="1" t="s">
        <v>970</v>
      </c>
      <c r="L828" s="1" t="s">
        <v>22</v>
      </c>
      <c r="M828" s="1" t="s">
        <v>22</v>
      </c>
      <c r="N828" s="1" t="s">
        <v>969</v>
      </c>
      <c r="O828" s="2">
        <v>41090</v>
      </c>
      <c r="P828" s="2">
        <v>41101</v>
      </c>
      <c r="Q828" s="1" t="s">
        <v>23</v>
      </c>
    </row>
    <row r="829" spans="1:17" x14ac:dyDescent="0.25">
      <c r="A829" s="1" t="s">
        <v>24</v>
      </c>
      <c r="B829" s="1" t="s">
        <v>381</v>
      </c>
      <c r="C829" s="1" t="s">
        <v>971</v>
      </c>
      <c r="D829" s="1" t="s">
        <v>843</v>
      </c>
      <c r="E829" s="1" t="s">
        <v>381</v>
      </c>
      <c r="F829" s="1" t="s">
        <v>19</v>
      </c>
      <c r="G829" s="1" t="s">
        <v>176</v>
      </c>
      <c r="H829" s="1" t="s">
        <v>21</v>
      </c>
      <c r="I829" s="1" t="s">
        <v>22</v>
      </c>
      <c r="J829" s="3">
        <v>2604.33</v>
      </c>
      <c r="K829" s="1" t="s">
        <v>972</v>
      </c>
      <c r="L829" s="1" t="s">
        <v>22</v>
      </c>
      <c r="M829" s="1" t="s">
        <v>22</v>
      </c>
      <c r="N829" s="1" t="s">
        <v>971</v>
      </c>
      <c r="O829" s="2">
        <v>41090</v>
      </c>
      <c r="P829" s="2">
        <v>41101</v>
      </c>
      <c r="Q829" s="1" t="s">
        <v>23</v>
      </c>
    </row>
    <row r="830" spans="1:17" x14ac:dyDescent="0.25">
      <c r="A830" s="1" t="s">
        <v>24</v>
      </c>
      <c r="B830" s="1" t="s">
        <v>25</v>
      </c>
      <c r="C830" s="1" t="s">
        <v>127</v>
      </c>
      <c r="D830" s="1" t="s">
        <v>503</v>
      </c>
      <c r="E830" s="1" t="s">
        <v>381</v>
      </c>
      <c r="F830" s="1" t="s">
        <v>19</v>
      </c>
      <c r="G830" s="1" t="s">
        <v>43</v>
      </c>
      <c r="H830" s="1" t="s">
        <v>34</v>
      </c>
      <c r="I830" s="1" t="s">
        <v>22</v>
      </c>
      <c r="J830" s="3">
        <v>-144000</v>
      </c>
      <c r="K830" s="1" t="s">
        <v>126</v>
      </c>
      <c r="L830" s="1" t="s">
        <v>22</v>
      </c>
      <c r="M830" s="1" t="s">
        <v>22</v>
      </c>
      <c r="N830" s="1" t="s">
        <v>127</v>
      </c>
      <c r="O830" s="2">
        <v>41090</v>
      </c>
      <c r="P830" s="2">
        <v>41095</v>
      </c>
      <c r="Q830" s="1" t="s">
        <v>23</v>
      </c>
    </row>
    <row r="831" spans="1:17" x14ac:dyDescent="0.25">
      <c r="A831" s="1" t="s">
        <v>193</v>
      </c>
      <c r="B831" s="1" t="s">
        <v>381</v>
      </c>
      <c r="C831" s="1" t="s">
        <v>973</v>
      </c>
      <c r="D831" s="1" t="s">
        <v>505</v>
      </c>
      <c r="E831" s="1" t="s">
        <v>381</v>
      </c>
      <c r="F831" s="1" t="s">
        <v>19</v>
      </c>
      <c r="G831" s="1" t="s">
        <v>165</v>
      </c>
      <c r="H831" s="1" t="s">
        <v>166</v>
      </c>
      <c r="I831" s="1" t="s">
        <v>22</v>
      </c>
      <c r="J831" s="3">
        <v>1627</v>
      </c>
      <c r="K831" s="1" t="s">
        <v>456</v>
      </c>
      <c r="L831" s="1" t="s">
        <v>22</v>
      </c>
      <c r="M831" s="1" t="s">
        <v>22</v>
      </c>
      <c r="N831" s="1" t="s">
        <v>973</v>
      </c>
      <c r="O831" s="2">
        <v>41121</v>
      </c>
      <c r="P831" s="2">
        <v>41123</v>
      </c>
      <c r="Q831" s="1" t="s">
        <v>23</v>
      </c>
    </row>
    <row r="832" spans="1:17" x14ac:dyDescent="0.25">
      <c r="A832" s="1" t="s">
        <v>193</v>
      </c>
      <c r="B832" s="1" t="s">
        <v>381</v>
      </c>
      <c r="C832" s="1" t="s">
        <v>974</v>
      </c>
      <c r="D832" s="1" t="s">
        <v>505</v>
      </c>
      <c r="E832" s="1" t="s">
        <v>381</v>
      </c>
      <c r="F832" s="1" t="s">
        <v>19</v>
      </c>
      <c r="G832" s="1" t="s">
        <v>165</v>
      </c>
      <c r="H832" s="1" t="s">
        <v>166</v>
      </c>
      <c r="I832" s="1" t="s">
        <v>22</v>
      </c>
      <c r="J832" s="3">
        <v>1627</v>
      </c>
      <c r="K832" s="1" t="s">
        <v>456</v>
      </c>
      <c r="L832" s="1" t="s">
        <v>22</v>
      </c>
      <c r="M832" s="1" t="s">
        <v>22</v>
      </c>
      <c r="N832" s="1" t="s">
        <v>974</v>
      </c>
      <c r="O832" s="2">
        <v>41152</v>
      </c>
      <c r="P832" s="2">
        <v>41157</v>
      </c>
      <c r="Q832" s="1" t="s">
        <v>23</v>
      </c>
    </row>
    <row r="833" spans="1:17" x14ac:dyDescent="0.25">
      <c r="A833" s="1" t="s">
        <v>24</v>
      </c>
      <c r="B833" s="1" t="s">
        <v>381</v>
      </c>
      <c r="C833" s="1" t="s">
        <v>975</v>
      </c>
      <c r="D833" s="1" t="s">
        <v>843</v>
      </c>
      <c r="E833" s="1" t="s">
        <v>381</v>
      </c>
      <c r="F833" s="1" t="s">
        <v>19</v>
      </c>
      <c r="G833" s="1" t="s">
        <v>176</v>
      </c>
      <c r="H833" s="1" t="s">
        <v>21</v>
      </c>
      <c r="I833" s="1" t="s">
        <v>22</v>
      </c>
      <c r="J833" s="3">
        <v>-14993</v>
      </c>
      <c r="K833" s="1" t="s">
        <v>179</v>
      </c>
      <c r="L833" s="1" t="s">
        <v>22</v>
      </c>
      <c r="M833" s="1" t="s">
        <v>22</v>
      </c>
      <c r="N833" s="1" t="s">
        <v>975</v>
      </c>
      <c r="O833" s="2">
        <v>41182</v>
      </c>
      <c r="P833" s="2">
        <v>41190</v>
      </c>
      <c r="Q833" s="1" t="s">
        <v>23</v>
      </c>
    </row>
    <row r="834" spans="1:17" x14ac:dyDescent="0.25">
      <c r="A834" s="1" t="s">
        <v>193</v>
      </c>
      <c r="B834" s="1" t="s">
        <v>381</v>
      </c>
      <c r="C834" s="1" t="s">
        <v>976</v>
      </c>
      <c r="D834" s="1" t="s">
        <v>505</v>
      </c>
      <c r="E834" s="1" t="s">
        <v>381</v>
      </c>
      <c r="F834" s="1" t="s">
        <v>19</v>
      </c>
      <c r="G834" s="1" t="s">
        <v>165</v>
      </c>
      <c r="H834" s="1" t="s">
        <v>166</v>
      </c>
      <c r="I834" s="1" t="s">
        <v>22</v>
      </c>
      <c r="J834" s="3">
        <v>1627</v>
      </c>
      <c r="K834" s="1" t="s">
        <v>456</v>
      </c>
      <c r="L834" s="1" t="s">
        <v>22</v>
      </c>
      <c r="M834" s="1" t="s">
        <v>22</v>
      </c>
      <c r="N834" s="1" t="s">
        <v>976</v>
      </c>
      <c r="O834" s="2">
        <v>41182</v>
      </c>
      <c r="P834" s="2">
        <v>41187</v>
      </c>
      <c r="Q834" s="1" t="s">
        <v>23</v>
      </c>
    </row>
    <row r="835" spans="1:17" x14ac:dyDescent="0.25">
      <c r="A835" s="1" t="s">
        <v>24</v>
      </c>
      <c r="B835" s="1" t="s">
        <v>25</v>
      </c>
      <c r="C835" s="1" t="s">
        <v>123</v>
      </c>
      <c r="D835" s="1" t="s">
        <v>503</v>
      </c>
      <c r="E835" s="1" t="s">
        <v>381</v>
      </c>
      <c r="F835" s="1" t="s">
        <v>19</v>
      </c>
      <c r="G835" s="1" t="s">
        <v>43</v>
      </c>
      <c r="H835" s="1" t="s">
        <v>34</v>
      </c>
      <c r="I835" s="1" t="s">
        <v>22</v>
      </c>
      <c r="J835" s="3">
        <v>-371000</v>
      </c>
      <c r="K835" s="1" t="s">
        <v>124</v>
      </c>
      <c r="L835" s="1" t="s">
        <v>22</v>
      </c>
      <c r="M835" s="1" t="s">
        <v>22</v>
      </c>
      <c r="N835" s="1" t="s">
        <v>123</v>
      </c>
      <c r="O835" s="2">
        <v>41182</v>
      </c>
      <c r="P835" s="2">
        <v>41190</v>
      </c>
      <c r="Q835" s="1" t="s">
        <v>23</v>
      </c>
    </row>
    <row r="836" spans="1:17" x14ac:dyDescent="0.25">
      <c r="A836" s="1" t="s">
        <v>24</v>
      </c>
      <c r="B836" s="1" t="s">
        <v>25</v>
      </c>
      <c r="C836" s="1" t="s">
        <v>160</v>
      </c>
      <c r="D836" s="1" t="s">
        <v>503</v>
      </c>
      <c r="E836" s="1" t="s">
        <v>381</v>
      </c>
      <c r="F836" s="1" t="s">
        <v>19</v>
      </c>
      <c r="G836" s="1" t="s">
        <v>43</v>
      </c>
      <c r="H836" s="1" t="s">
        <v>34</v>
      </c>
      <c r="I836" s="1" t="s">
        <v>22</v>
      </c>
      <c r="J836" s="3">
        <v>144000</v>
      </c>
      <c r="K836" s="1" t="s">
        <v>161</v>
      </c>
      <c r="L836" s="1" t="s">
        <v>22</v>
      </c>
      <c r="M836" s="1" t="s">
        <v>22</v>
      </c>
      <c r="N836" s="1" t="s">
        <v>160</v>
      </c>
      <c r="O836" s="2">
        <v>41182</v>
      </c>
      <c r="P836" s="2">
        <v>41190</v>
      </c>
      <c r="Q836" s="1" t="s">
        <v>23</v>
      </c>
    </row>
    <row r="837" spans="1:17" x14ac:dyDescent="0.25">
      <c r="A837" s="1" t="s">
        <v>24</v>
      </c>
      <c r="B837" s="1" t="s">
        <v>381</v>
      </c>
      <c r="C837" s="1" t="s">
        <v>977</v>
      </c>
      <c r="D837" s="1" t="s">
        <v>843</v>
      </c>
      <c r="E837" s="1" t="s">
        <v>381</v>
      </c>
      <c r="F837" s="1" t="s">
        <v>19</v>
      </c>
      <c r="G837" s="1" t="s">
        <v>176</v>
      </c>
      <c r="H837" s="1" t="s">
        <v>21</v>
      </c>
      <c r="I837" s="1" t="s">
        <v>22</v>
      </c>
      <c r="J837" s="3">
        <v>12811</v>
      </c>
      <c r="K837" s="1" t="s">
        <v>183</v>
      </c>
      <c r="L837" s="1" t="s">
        <v>22</v>
      </c>
      <c r="M837" s="1" t="s">
        <v>22</v>
      </c>
      <c r="N837" s="1" t="s">
        <v>977</v>
      </c>
      <c r="O837" s="2">
        <v>41182</v>
      </c>
      <c r="P837" s="2">
        <v>41190</v>
      </c>
      <c r="Q837" s="1" t="s">
        <v>23</v>
      </c>
    </row>
    <row r="838" spans="1:17" x14ac:dyDescent="0.25">
      <c r="A838" s="1" t="s">
        <v>193</v>
      </c>
      <c r="B838" s="1" t="s">
        <v>381</v>
      </c>
      <c r="C838" s="1" t="s">
        <v>978</v>
      </c>
      <c r="D838" s="1" t="s">
        <v>505</v>
      </c>
      <c r="E838" s="1" t="s">
        <v>381</v>
      </c>
      <c r="F838" s="1" t="s">
        <v>19</v>
      </c>
      <c r="G838" s="1" t="s">
        <v>165</v>
      </c>
      <c r="H838" s="1" t="s">
        <v>166</v>
      </c>
      <c r="I838" s="1" t="s">
        <v>22</v>
      </c>
      <c r="J838" s="3">
        <v>1627</v>
      </c>
      <c r="K838" s="1" t="s">
        <v>456</v>
      </c>
      <c r="L838" s="1" t="s">
        <v>22</v>
      </c>
      <c r="M838" s="1" t="s">
        <v>22</v>
      </c>
      <c r="N838" s="1" t="s">
        <v>978</v>
      </c>
      <c r="O838" s="2">
        <v>41213</v>
      </c>
      <c r="P838" s="2">
        <v>41215</v>
      </c>
      <c r="Q838" s="1" t="s">
        <v>23</v>
      </c>
    </row>
    <row r="839" spans="1:17" x14ac:dyDescent="0.25">
      <c r="A839" s="1" t="s">
        <v>17</v>
      </c>
      <c r="B839" s="1" t="s">
        <v>381</v>
      </c>
      <c r="C839" s="1" t="s">
        <v>979</v>
      </c>
      <c r="D839" s="1" t="s">
        <v>494</v>
      </c>
      <c r="E839" s="1" t="s">
        <v>381</v>
      </c>
      <c r="F839" s="1" t="s">
        <v>19</v>
      </c>
      <c r="G839" s="1" t="s">
        <v>63</v>
      </c>
      <c r="H839" s="1" t="s">
        <v>48</v>
      </c>
      <c r="I839" s="1" t="s">
        <v>22</v>
      </c>
      <c r="J839" s="3">
        <v>116</v>
      </c>
      <c r="K839" s="1" t="s">
        <v>980</v>
      </c>
      <c r="L839" s="1" t="s">
        <v>22</v>
      </c>
      <c r="M839" s="1" t="s">
        <v>22</v>
      </c>
      <c r="N839" s="1" t="s">
        <v>979</v>
      </c>
      <c r="O839" s="2">
        <v>41243</v>
      </c>
      <c r="P839" s="2">
        <v>41254</v>
      </c>
      <c r="Q839" s="1" t="s">
        <v>23</v>
      </c>
    </row>
    <row r="840" spans="1:17" x14ac:dyDescent="0.25">
      <c r="A840" s="1" t="s">
        <v>193</v>
      </c>
      <c r="B840" s="1" t="s">
        <v>381</v>
      </c>
      <c r="C840" s="1" t="s">
        <v>981</v>
      </c>
      <c r="D840" s="1" t="s">
        <v>505</v>
      </c>
      <c r="E840" s="1" t="s">
        <v>381</v>
      </c>
      <c r="F840" s="1" t="s">
        <v>19</v>
      </c>
      <c r="G840" s="1" t="s">
        <v>165</v>
      </c>
      <c r="H840" s="1" t="s">
        <v>166</v>
      </c>
      <c r="I840" s="1" t="s">
        <v>22</v>
      </c>
      <c r="J840" s="3">
        <v>1627</v>
      </c>
      <c r="K840" s="1" t="s">
        <v>456</v>
      </c>
      <c r="L840" s="1" t="s">
        <v>22</v>
      </c>
      <c r="M840" s="1" t="s">
        <v>22</v>
      </c>
      <c r="N840" s="1" t="s">
        <v>981</v>
      </c>
      <c r="O840" s="2">
        <v>41243</v>
      </c>
      <c r="P840" s="2">
        <v>41254</v>
      </c>
      <c r="Q840" s="1" t="s">
        <v>23</v>
      </c>
    </row>
    <row r="841" spans="1:17" x14ac:dyDescent="0.25">
      <c r="A841" s="1" t="s">
        <v>24</v>
      </c>
      <c r="B841" s="1" t="s">
        <v>381</v>
      </c>
      <c r="C841" s="1" t="s">
        <v>982</v>
      </c>
      <c r="D841" s="1" t="s">
        <v>705</v>
      </c>
      <c r="E841" s="1" t="s">
        <v>381</v>
      </c>
      <c r="F841" s="1" t="s">
        <v>19</v>
      </c>
      <c r="G841" s="1" t="s">
        <v>177</v>
      </c>
      <c r="H841" s="1" t="s">
        <v>48</v>
      </c>
      <c r="I841" s="1" t="s">
        <v>22</v>
      </c>
      <c r="J841" s="3">
        <v>-832</v>
      </c>
      <c r="K841" s="1" t="s">
        <v>798</v>
      </c>
      <c r="L841" s="1" t="s">
        <v>22</v>
      </c>
      <c r="M841" s="1" t="s">
        <v>22</v>
      </c>
      <c r="N841" s="1" t="s">
        <v>982</v>
      </c>
      <c r="O841" s="2">
        <v>41274</v>
      </c>
      <c r="P841" s="2">
        <v>41297</v>
      </c>
      <c r="Q841" s="1" t="s">
        <v>23</v>
      </c>
    </row>
    <row r="842" spans="1:17" x14ac:dyDescent="0.25">
      <c r="A842" s="1" t="s">
        <v>193</v>
      </c>
      <c r="B842" s="1" t="s">
        <v>381</v>
      </c>
      <c r="C842" s="1" t="s">
        <v>983</v>
      </c>
      <c r="D842" s="1" t="s">
        <v>505</v>
      </c>
      <c r="E842" s="1" t="s">
        <v>381</v>
      </c>
      <c r="F842" s="1" t="s">
        <v>19</v>
      </c>
      <c r="G842" s="1" t="s">
        <v>165</v>
      </c>
      <c r="H842" s="1" t="s">
        <v>166</v>
      </c>
      <c r="I842" s="1" t="s">
        <v>22</v>
      </c>
      <c r="J842" s="3">
        <v>1627</v>
      </c>
      <c r="K842" s="1" t="s">
        <v>456</v>
      </c>
      <c r="L842" s="1" t="s">
        <v>22</v>
      </c>
      <c r="M842" s="1" t="s">
        <v>22</v>
      </c>
      <c r="N842" s="1" t="s">
        <v>983</v>
      </c>
      <c r="O842" s="2">
        <v>41274</v>
      </c>
      <c r="P842" s="2">
        <v>41292</v>
      </c>
      <c r="Q842" s="1" t="s">
        <v>23</v>
      </c>
    </row>
    <row r="843" spans="1:17" x14ac:dyDescent="0.25">
      <c r="A843" s="1" t="s">
        <v>24</v>
      </c>
      <c r="B843" s="1" t="s">
        <v>381</v>
      </c>
      <c r="C843" s="1" t="s">
        <v>982</v>
      </c>
      <c r="D843" s="1" t="s">
        <v>503</v>
      </c>
      <c r="E843" s="1" t="s">
        <v>381</v>
      </c>
      <c r="F843" s="1" t="s">
        <v>19</v>
      </c>
      <c r="G843" s="1" t="s">
        <v>43</v>
      </c>
      <c r="H843" s="1" t="s">
        <v>34</v>
      </c>
      <c r="I843" s="1" t="s">
        <v>22</v>
      </c>
      <c r="J843" s="3">
        <v>-61811</v>
      </c>
      <c r="K843" s="1" t="s">
        <v>44</v>
      </c>
      <c r="L843" s="1" t="s">
        <v>22</v>
      </c>
      <c r="M843" s="1" t="s">
        <v>22</v>
      </c>
      <c r="N843" s="1" t="s">
        <v>982</v>
      </c>
      <c r="O843" s="2">
        <v>41274</v>
      </c>
      <c r="P843" s="2">
        <v>41297</v>
      </c>
      <c r="Q843" s="1" t="s">
        <v>23</v>
      </c>
    </row>
    <row r="844" spans="1:17" x14ac:dyDescent="0.25">
      <c r="A844" s="1" t="s">
        <v>24</v>
      </c>
      <c r="B844" s="1" t="s">
        <v>381</v>
      </c>
      <c r="C844" s="1" t="s">
        <v>984</v>
      </c>
      <c r="D844" s="1" t="s">
        <v>503</v>
      </c>
      <c r="E844" s="1" t="s">
        <v>381</v>
      </c>
      <c r="F844" s="1" t="s">
        <v>19</v>
      </c>
      <c r="G844" s="1" t="s">
        <v>43</v>
      </c>
      <c r="H844" s="1" t="s">
        <v>34</v>
      </c>
      <c r="I844" s="1" t="s">
        <v>22</v>
      </c>
      <c r="J844" s="3">
        <v>371000</v>
      </c>
      <c r="K844" s="1" t="s">
        <v>985</v>
      </c>
      <c r="L844" s="1" t="s">
        <v>22</v>
      </c>
      <c r="M844" s="1" t="s">
        <v>22</v>
      </c>
      <c r="N844" s="1" t="s">
        <v>984</v>
      </c>
      <c r="O844" s="2">
        <v>41274</v>
      </c>
      <c r="P844" s="2">
        <v>41292</v>
      </c>
      <c r="Q844" s="1" t="s">
        <v>23</v>
      </c>
    </row>
    <row r="845" spans="1:17" x14ac:dyDescent="0.25">
      <c r="A845" s="1" t="s">
        <v>24</v>
      </c>
      <c r="B845" s="1" t="s">
        <v>381</v>
      </c>
      <c r="C845" s="1" t="s">
        <v>984</v>
      </c>
      <c r="D845" s="1" t="s">
        <v>843</v>
      </c>
      <c r="E845" s="1" t="s">
        <v>381</v>
      </c>
      <c r="F845" s="1" t="s">
        <v>19</v>
      </c>
      <c r="G845" s="1" t="s">
        <v>176</v>
      </c>
      <c r="H845" s="1" t="s">
        <v>21</v>
      </c>
      <c r="I845" s="1" t="s">
        <v>22</v>
      </c>
      <c r="J845" s="3">
        <v>14993</v>
      </c>
      <c r="K845" s="1" t="s">
        <v>985</v>
      </c>
      <c r="L845" s="1" t="s">
        <v>22</v>
      </c>
      <c r="M845" s="1" t="s">
        <v>22</v>
      </c>
      <c r="N845" s="1" t="s">
        <v>984</v>
      </c>
      <c r="O845" s="2">
        <v>41274</v>
      </c>
      <c r="P845" s="2">
        <v>41292</v>
      </c>
      <c r="Q845" s="1" t="s">
        <v>23</v>
      </c>
    </row>
    <row r="846" spans="1:17" x14ac:dyDescent="0.25">
      <c r="A846" s="1" t="s">
        <v>24</v>
      </c>
      <c r="B846" s="1" t="s">
        <v>381</v>
      </c>
      <c r="C846" s="1" t="s">
        <v>982</v>
      </c>
      <c r="D846" s="1" t="s">
        <v>840</v>
      </c>
      <c r="E846" s="1" t="s">
        <v>381</v>
      </c>
      <c r="F846" s="1" t="s">
        <v>19</v>
      </c>
      <c r="G846" s="1" t="s">
        <v>111</v>
      </c>
      <c r="H846" s="1" t="s">
        <v>48</v>
      </c>
      <c r="I846" s="1" t="s">
        <v>22</v>
      </c>
      <c r="J846" s="3">
        <v>17213</v>
      </c>
      <c r="K846" s="1" t="s">
        <v>112</v>
      </c>
      <c r="L846" s="1" t="s">
        <v>22</v>
      </c>
      <c r="M846" s="1" t="s">
        <v>22</v>
      </c>
      <c r="N846" s="1" t="s">
        <v>982</v>
      </c>
      <c r="O846" s="2">
        <v>41274</v>
      </c>
      <c r="P846" s="2">
        <v>41297</v>
      </c>
      <c r="Q846" s="1" t="s">
        <v>23</v>
      </c>
    </row>
    <row r="847" spans="1:17" x14ac:dyDescent="0.25">
      <c r="A847" s="1" t="s">
        <v>24</v>
      </c>
      <c r="B847" s="1" t="s">
        <v>381</v>
      </c>
      <c r="C847" s="1" t="s">
        <v>982</v>
      </c>
      <c r="D847" s="1" t="s">
        <v>509</v>
      </c>
      <c r="E847" s="1" t="s">
        <v>381</v>
      </c>
      <c r="F847" s="1" t="s">
        <v>19</v>
      </c>
      <c r="G847" s="1" t="s">
        <v>177</v>
      </c>
      <c r="H847" s="1" t="s">
        <v>21</v>
      </c>
      <c r="I847" s="1" t="s">
        <v>22</v>
      </c>
      <c r="J847" s="3">
        <v>7090</v>
      </c>
      <c r="K847" s="1" t="s">
        <v>187</v>
      </c>
      <c r="L847" s="1" t="s">
        <v>22</v>
      </c>
      <c r="M847" s="1" t="s">
        <v>22</v>
      </c>
      <c r="N847" s="1" t="s">
        <v>982</v>
      </c>
      <c r="O847" s="2">
        <v>41274</v>
      </c>
      <c r="P847" s="2">
        <v>41297</v>
      </c>
      <c r="Q847" s="1" t="s">
        <v>23</v>
      </c>
    </row>
    <row r="848" spans="1:17" x14ac:dyDescent="0.25">
      <c r="A848" s="1" t="s">
        <v>24</v>
      </c>
      <c r="B848" s="1" t="s">
        <v>381</v>
      </c>
      <c r="C848" s="1" t="s">
        <v>982</v>
      </c>
      <c r="D848" s="1" t="s">
        <v>914</v>
      </c>
      <c r="E848" s="1" t="s">
        <v>381</v>
      </c>
      <c r="F848" s="1" t="s">
        <v>19</v>
      </c>
      <c r="G848" s="1" t="s">
        <v>461</v>
      </c>
      <c r="H848" s="1" t="s">
        <v>48</v>
      </c>
      <c r="I848" s="1" t="s">
        <v>22</v>
      </c>
      <c r="J848" s="3">
        <v>-50067</v>
      </c>
      <c r="K848" s="1" t="s">
        <v>915</v>
      </c>
      <c r="L848" s="1" t="s">
        <v>22</v>
      </c>
      <c r="M848" s="1" t="s">
        <v>22</v>
      </c>
      <c r="N848" s="1" t="s">
        <v>982</v>
      </c>
      <c r="O848" s="2">
        <v>41274</v>
      </c>
      <c r="P848" s="2">
        <v>41297</v>
      </c>
      <c r="Q848" s="1" t="s">
        <v>23</v>
      </c>
    </row>
    <row r="849" spans="1:17" x14ac:dyDescent="0.25">
      <c r="A849" s="1" t="s">
        <v>24</v>
      </c>
      <c r="B849" s="1" t="s">
        <v>381</v>
      </c>
      <c r="C849" s="1" t="s">
        <v>982</v>
      </c>
      <c r="D849" s="1" t="s">
        <v>986</v>
      </c>
      <c r="E849" s="1" t="s">
        <v>381</v>
      </c>
      <c r="F849" s="1" t="s">
        <v>19</v>
      </c>
      <c r="G849" s="1" t="s">
        <v>57</v>
      </c>
      <c r="H849" s="1" t="s">
        <v>21</v>
      </c>
      <c r="I849" s="1" t="s">
        <v>22</v>
      </c>
      <c r="J849" s="3">
        <v>67198</v>
      </c>
      <c r="K849" s="1" t="s">
        <v>987</v>
      </c>
      <c r="L849" s="1" t="s">
        <v>22</v>
      </c>
      <c r="M849" s="1" t="s">
        <v>22</v>
      </c>
      <c r="N849" s="1" t="s">
        <v>982</v>
      </c>
      <c r="O849" s="2">
        <v>41274</v>
      </c>
      <c r="P849" s="2">
        <v>41297</v>
      </c>
      <c r="Q849" s="1" t="s">
        <v>23</v>
      </c>
    </row>
    <row r="850" spans="1:17" x14ac:dyDescent="0.25">
      <c r="A850" s="1" t="s">
        <v>24</v>
      </c>
      <c r="B850" s="1" t="s">
        <v>381</v>
      </c>
      <c r="C850" s="1" t="s">
        <v>982</v>
      </c>
      <c r="D850" s="1" t="s">
        <v>500</v>
      </c>
      <c r="E850" s="1" t="s">
        <v>381</v>
      </c>
      <c r="F850" s="1" t="s">
        <v>19</v>
      </c>
      <c r="G850" s="1" t="s">
        <v>501</v>
      </c>
      <c r="H850" s="1" t="s">
        <v>48</v>
      </c>
      <c r="I850" s="1" t="s">
        <v>22</v>
      </c>
      <c r="J850" s="3">
        <v>-109433</v>
      </c>
      <c r="K850" s="1" t="s">
        <v>411</v>
      </c>
      <c r="L850" s="1" t="s">
        <v>22</v>
      </c>
      <c r="M850" s="1" t="s">
        <v>22</v>
      </c>
      <c r="N850" s="1" t="s">
        <v>982</v>
      </c>
      <c r="O850" s="2">
        <v>41274</v>
      </c>
      <c r="P850" s="2">
        <v>41297</v>
      </c>
      <c r="Q850" s="1" t="s">
        <v>23</v>
      </c>
    </row>
    <row r="851" spans="1:17" x14ac:dyDescent="0.25">
      <c r="A851" s="1" t="s">
        <v>24</v>
      </c>
      <c r="B851" s="1" t="s">
        <v>381</v>
      </c>
      <c r="C851" s="1" t="s">
        <v>982</v>
      </c>
      <c r="D851" s="1" t="s">
        <v>496</v>
      </c>
      <c r="E851" s="1" t="s">
        <v>381</v>
      </c>
      <c r="F851" s="1" t="s">
        <v>19</v>
      </c>
      <c r="G851" s="1" t="s">
        <v>79</v>
      </c>
      <c r="H851" s="1" t="s">
        <v>21</v>
      </c>
      <c r="I851" s="1" t="s">
        <v>22</v>
      </c>
      <c r="J851" s="3">
        <v>61062</v>
      </c>
      <c r="K851" s="1" t="s">
        <v>80</v>
      </c>
      <c r="L851" s="1" t="s">
        <v>22</v>
      </c>
      <c r="M851" s="1" t="s">
        <v>22</v>
      </c>
      <c r="N851" s="1" t="s">
        <v>982</v>
      </c>
      <c r="O851" s="2">
        <v>41274</v>
      </c>
      <c r="P851" s="2">
        <v>41297</v>
      </c>
      <c r="Q851" s="1" t="s">
        <v>23</v>
      </c>
    </row>
    <row r="852" spans="1:17" x14ac:dyDescent="0.25">
      <c r="A852" s="1" t="s">
        <v>24</v>
      </c>
      <c r="B852" s="1" t="s">
        <v>381</v>
      </c>
      <c r="C852" s="1" t="s">
        <v>982</v>
      </c>
      <c r="D852" s="1" t="s">
        <v>483</v>
      </c>
      <c r="E852" s="1" t="s">
        <v>381</v>
      </c>
      <c r="F852" s="1" t="s">
        <v>19</v>
      </c>
      <c r="G852" s="1" t="s">
        <v>357</v>
      </c>
      <c r="H852" s="1" t="s">
        <v>48</v>
      </c>
      <c r="I852" s="1" t="s">
        <v>22</v>
      </c>
      <c r="J852" s="3">
        <v>17605</v>
      </c>
      <c r="K852" s="1" t="s">
        <v>361</v>
      </c>
      <c r="L852" s="1" t="s">
        <v>22</v>
      </c>
      <c r="M852" s="1" t="s">
        <v>22</v>
      </c>
      <c r="N852" s="1" t="s">
        <v>982</v>
      </c>
      <c r="O852" s="2">
        <v>41274</v>
      </c>
      <c r="P852" s="2">
        <v>41297</v>
      </c>
      <c r="Q852" s="1" t="s">
        <v>23</v>
      </c>
    </row>
    <row r="853" spans="1:17" x14ac:dyDescent="0.25">
      <c r="A853" s="1" t="s">
        <v>24</v>
      </c>
      <c r="B853" s="1" t="s">
        <v>381</v>
      </c>
      <c r="C853" s="1" t="s">
        <v>982</v>
      </c>
      <c r="D853" s="1" t="s">
        <v>485</v>
      </c>
      <c r="E853" s="1" t="s">
        <v>381</v>
      </c>
      <c r="F853" s="1" t="s">
        <v>19</v>
      </c>
      <c r="G853" s="1" t="s">
        <v>59</v>
      </c>
      <c r="H853" s="1" t="s">
        <v>48</v>
      </c>
      <c r="I853" s="1" t="s">
        <v>22</v>
      </c>
      <c r="J853" s="3">
        <v>-2</v>
      </c>
      <c r="K853" s="1" t="s">
        <v>117</v>
      </c>
      <c r="L853" s="1" t="s">
        <v>22</v>
      </c>
      <c r="M853" s="1" t="s">
        <v>22</v>
      </c>
      <c r="N853" s="1" t="s">
        <v>982</v>
      </c>
      <c r="O853" s="2">
        <v>41274</v>
      </c>
      <c r="P853" s="2">
        <v>41297</v>
      </c>
      <c r="Q853" s="1" t="s">
        <v>23</v>
      </c>
    </row>
    <row r="854" spans="1:17" x14ac:dyDescent="0.25">
      <c r="A854" s="1" t="s">
        <v>24</v>
      </c>
      <c r="B854" s="1" t="s">
        <v>381</v>
      </c>
      <c r="C854" s="1" t="s">
        <v>982</v>
      </c>
      <c r="D854" s="1" t="s">
        <v>491</v>
      </c>
      <c r="E854" s="1" t="s">
        <v>381</v>
      </c>
      <c r="F854" s="1" t="s">
        <v>19</v>
      </c>
      <c r="G854" s="1" t="s">
        <v>492</v>
      </c>
      <c r="H854" s="1" t="s">
        <v>21</v>
      </c>
      <c r="I854" s="1" t="s">
        <v>22</v>
      </c>
      <c r="J854" s="3">
        <v>140</v>
      </c>
      <c r="K854" s="1" t="s">
        <v>793</v>
      </c>
      <c r="L854" s="1" t="s">
        <v>22</v>
      </c>
      <c r="M854" s="1" t="s">
        <v>22</v>
      </c>
      <c r="N854" s="1" t="s">
        <v>982</v>
      </c>
      <c r="O854" s="2">
        <v>41274</v>
      </c>
      <c r="P854" s="2">
        <v>41297</v>
      </c>
      <c r="Q854" s="1" t="s">
        <v>23</v>
      </c>
    </row>
    <row r="855" spans="1:17" x14ac:dyDescent="0.25">
      <c r="A855" s="1" t="s">
        <v>24</v>
      </c>
      <c r="B855" s="1" t="s">
        <v>381</v>
      </c>
      <c r="C855" s="1" t="s">
        <v>982</v>
      </c>
      <c r="D855" s="1" t="s">
        <v>494</v>
      </c>
      <c r="E855" s="1" t="s">
        <v>381</v>
      </c>
      <c r="F855" s="1" t="s">
        <v>19</v>
      </c>
      <c r="G855" s="1" t="s">
        <v>63</v>
      </c>
      <c r="H855" s="1" t="s">
        <v>48</v>
      </c>
      <c r="I855" s="1" t="s">
        <v>22</v>
      </c>
      <c r="J855" s="3">
        <v>-45612</v>
      </c>
      <c r="K855" s="1" t="s">
        <v>64</v>
      </c>
      <c r="L855" s="1" t="s">
        <v>22</v>
      </c>
      <c r="M855" s="1" t="s">
        <v>22</v>
      </c>
      <c r="N855" s="1" t="s">
        <v>982</v>
      </c>
      <c r="O855" s="2">
        <v>41274</v>
      </c>
      <c r="P855" s="2">
        <v>41297</v>
      </c>
      <c r="Q855" s="1" t="s">
        <v>23</v>
      </c>
    </row>
    <row r="856" spans="1:17" x14ac:dyDescent="0.25">
      <c r="A856" s="1" t="s">
        <v>24</v>
      </c>
      <c r="B856" s="1" t="s">
        <v>381</v>
      </c>
      <c r="C856" s="1" t="s">
        <v>982</v>
      </c>
      <c r="D856" s="1" t="s">
        <v>988</v>
      </c>
      <c r="E856" s="1" t="s">
        <v>381</v>
      </c>
      <c r="F856" s="1" t="s">
        <v>19</v>
      </c>
      <c r="G856" s="1" t="s">
        <v>462</v>
      </c>
      <c r="H856" s="1" t="s">
        <v>463</v>
      </c>
      <c r="I856" s="1" t="s">
        <v>22</v>
      </c>
      <c r="J856" s="3">
        <v>-5485</v>
      </c>
      <c r="K856" s="1" t="s">
        <v>464</v>
      </c>
      <c r="L856" s="1" t="s">
        <v>22</v>
      </c>
      <c r="M856" s="1" t="s">
        <v>22</v>
      </c>
      <c r="N856" s="1" t="s">
        <v>982</v>
      </c>
      <c r="O856" s="2">
        <v>41274</v>
      </c>
      <c r="P856" s="2">
        <v>41297</v>
      </c>
      <c r="Q856" s="1" t="s">
        <v>23</v>
      </c>
    </row>
    <row r="857" spans="1:17" x14ac:dyDescent="0.25">
      <c r="A857" s="1" t="s">
        <v>24</v>
      </c>
      <c r="B857" s="1" t="s">
        <v>381</v>
      </c>
      <c r="C857" s="1" t="s">
        <v>982</v>
      </c>
      <c r="D857" s="1" t="s">
        <v>503</v>
      </c>
      <c r="E857" s="1" t="s">
        <v>381</v>
      </c>
      <c r="F857" s="1" t="s">
        <v>19</v>
      </c>
      <c r="G857" s="1" t="s">
        <v>43</v>
      </c>
      <c r="H857" s="1" t="s">
        <v>34</v>
      </c>
      <c r="I857" s="1" t="s">
        <v>22</v>
      </c>
      <c r="J857" s="3">
        <v>-733515</v>
      </c>
      <c r="K857" s="1" t="s">
        <v>167</v>
      </c>
      <c r="L857" s="1" t="s">
        <v>22</v>
      </c>
      <c r="M857" s="1" t="s">
        <v>22</v>
      </c>
      <c r="N857" s="1" t="s">
        <v>982</v>
      </c>
      <c r="O857" s="2">
        <v>41274</v>
      </c>
      <c r="P857" s="2">
        <v>41297</v>
      </c>
      <c r="Q857" s="1" t="s">
        <v>23</v>
      </c>
    </row>
    <row r="858" spans="1:17" x14ac:dyDescent="0.25">
      <c r="A858" s="1" t="s">
        <v>24</v>
      </c>
      <c r="B858" s="1" t="s">
        <v>381</v>
      </c>
      <c r="C858" s="1" t="s">
        <v>982</v>
      </c>
      <c r="D858" s="1" t="s">
        <v>511</v>
      </c>
      <c r="E858" s="1" t="s">
        <v>381</v>
      </c>
      <c r="F858" s="1" t="s">
        <v>19</v>
      </c>
      <c r="G858" s="1" t="s">
        <v>203</v>
      </c>
      <c r="H858" s="1" t="s">
        <v>21</v>
      </c>
      <c r="I858" s="1" t="s">
        <v>22</v>
      </c>
      <c r="J858" s="3">
        <v>26519</v>
      </c>
      <c r="K858" s="1" t="s">
        <v>204</v>
      </c>
      <c r="L858" s="1" t="s">
        <v>22</v>
      </c>
      <c r="M858" s="1" t="s">
        <v>22</v>
      </c>
      <c r="N858" s="1" t="s">
        <v>982</v>
      </c>
      <c r="O858" s="2">
        <v>41274</v>
      </c>
      <c r="P858" s="2">
        <v>41297</v>
      </c>
      <c r="Q858" s="1" t="s">
        <v>23</v>
      </c>
    </row>
    <row r="859" spans="1:17" x14ac:dyDescent="0.25">
      <c r="A859" s="1" t="s">
        <v>24</v>
      </c>
      <c r="B859" s="1" t="s">
        <v>381</v>
      </c>
      <c r="C859" s="1" t="s">
        <v>989</v>
      </c>
      <c r="D859" s="1" t="s">
        <v>843</v>
      </c>
      <c r="E859" s="1" t="s">
        <v>381</v>
      </c>
      <c r="F859" s="1" t="s">
        <v>19</v>
      </c>
      <c r="G859" s="1" t="s">
        <v>176</v>
      </c>
      <c r="H859" s="1" t="s">
        <v>21</v>
      </c>
      <c r="I859" s="1" t="s">
        <v>22</v>
      </c>
      <c r="J859" s="3">
        <v>13183</v>
      </c>
      <c r="K859" s="1" t="s">
        <v>990</v>
      </c>
      <c r="L859" s="1" t="s">
        <v>22</v>
      </c>
      <c r="M859" s="1" t="s">
        <v>22</v>
      </c>
      <c r="N859" s="1" t="s">
        <v>989</v>
      </c>
      <c r="O859" s="2">
        <v>41274</v>
      </c>
      <c r="P859" s="2">
        <v>41297</v>
      </c>
      <c r="Q859" s="1" t="s">
        <v>23</v>
      </c>
    </row>
    <row r="860" spans="1:17" x14ac:dyDescent="0.25">
      <c r="A860" s="1" t="s">
        <v>24</v>
      </c>
      <c r="B860" s="1" t="s">
        <v>25</v>
      </c>
      <c r="C860" s="1" t="s">
        <v>77</v>
      </c>
      <c r="D860" s="1" t="s">
        <v>925</v>
      </c>
      <c r="E860" s="1" t="s">
        <v>381</v>
      </c>
      <c r="F860" s="1" t="s">
        <v>19</v>
      </c>
      <c r="G860" s="1" t="s">
        <v>20</v>
      </c>
      <c r="H860" s="1" t="s">
        <v>21</v>
      </c>
      <c r="I860" s="1" t="s">
        <v>22</v>
      </c>
      <c r="J860" s="3">
        <v>442323</v>
      </c>
      <c r="K860" s="1" t="s">
        <v>75</v>
      </c>
      <c r="L860" s="1" t="s">
        <v>22</v>
      </c>
      <c r="M860" s="1" t="s">
        <v>22</v>
      </c>
      <c r="N860" s="1" t="s">
        <v>77</v>
      </c>
      <c r="O860" s="2">
        <v>41274</v>
      </c>
      <c r="P860" s="2">
        <v>41303</v>
      </c>
      <c r="Q860" s="1" t="s">
        <v>23</v>
      </c>
    </row>
    <row r="861" spans="1:17" x14ac:dyDescent="0.25">
      <c r="A861" s="1" t="s">
        <v>52</v>
      </c>
      <c r="B861" s="1" t="s">
        <v>25</v>
      </c>
      <c r="C861" s="1" t="s">
        <v>74</v>
      </c>
      <c r="D861" s="1" t="s">
        <v>925</v>
      </c>
      <c r="E861" s="1" t="s">
        <v>381</v>
      </c>
      <c r="F861" s="1" t="s">
        <v>19</v>
      </c>
      <c r="G861" s="1" t="s">
        <v>20</v>
      </c>
      <c r="H861" s="1" t="s">
        <v>21</v>
      </c>
      <c r="I861" s="1" t="s">
        <v>22</v>
      </c>
      <c r="J861" s="3">
        <v>442323</v>
      </c>
      <c r="K861" s="1" t="s">
        <v>75</v>
      </c>
      <c r="L861" s="1" t="s">
        <v>22</v>
      </c>
      <c r="M861" s="1" t="s">
        <v>22</v>
      </c>
      <c r="N861" s="1" t="s">
        <v>74</v>
      </c>
      <c r="O861" s="2">
        <v>41274</v>
      </c>
      <c r="P861" s="2">
        <v>41300</v>
      </c>
      <c r="Q861" s="1" t="s">
        <v>23</v>
      </c>
    </row>
    <row r="862" spans="1:17" x14ac:dyDescent="0.25">
      <c r="A862" s="1" t="s">
        <v>52</v>
      </c>
      <c r="B862" s="1" t="s">
        <v>25</v>
      </c>
      <c r="C862" s="1" t="s">
        <v>76</v>
      </c>
      <c r="D862" s="1" t="s">
        <v>925</v>
      </c>
      <c r="E862" s="1" t="s">
        <v>381</v>
      </c>
      <c r="F862" s="1" t="s">
        <v>19</v>
      </c>
      <c r="G862" s="1" t="s">
        <v>20</v>
      </c>
      <c r="H862" s="1" t="s">
        <v>21</v>
      </c>
      <c r="I862" s="1" t="s">
        <v>22</v>
      </c>
      <c r="J862" s="3">
        <v>-442323</v>
      </c>
      <c r="K862" s="1" t="s">
        <v>75</v>
      </c>
      <c r="L862" s="1" t="s">
        <v>22</v>
      </c>
      <c r="M862" s="1" t="s">
        <v>22</v>
      </c>
      <c r="N862" s="1" t="s">
        <v>74</v>
      </c>
      <c r="O862" s="2">
        <v>41274</v>
      </c>
      <c r="P862" s="2">
        <v>41303</v>
      </c>
      <c r="Q862" s="1" t="s">
        <v>23</v>
      </c>
    </row>
    <row r="863" spans="1:17" x14ac:dyDescent="0.25">
      <c r="A863" s="1" t="s">
        <v>24</v>
      </c>
      <c r="B863" s="1" t="s">
        <v>381</v>
      </c>
      <c r="C863" s="1" t="s">
        <v>982</v>
      </c>
      <c r="D863" s="1" t="s">
        <v>487</v>
      </c>
      <c r="E863" s="1" t="s">
        <v>381</v>
      </c>
      <c r="F863" s="1" t="s">
        <v>19</v>
      </c>
      <c r="G863" s="1" t="s">
        <v>214</v>
      </c>
      <c r="H863" s="1" t="s">
        <v>21</v>
      </c>
      <c r="I863" s="1" t="s">
        <v>22</v>
      </c>
      <c r="J863" s="3">
        <v>8540</v>
      </c>
      <c r="K863" s="1" t="s">
        <v>215</v>
      </c>
      <c r="L863" s="1" t="s">
        <v>22</v>
      </c>
      <c r="M863" s="1" t="s">
        <v>22</v>
      </c>
      <c r="N863" s="1" t="s">
        <v>982</v>
      </c>
      <c r="O863" s="2">
        <v>41274</v>
      </c>
      <c r="P863" s="2">
        <v>41297</v>
      </c>
      <c r="Q863" s="1" t="s">
        <v>23</v>
      </c>
    </row>
    <row r="864" spans="1:17" x14ac:dyDescent="0.25">
      <c r="A864" s="1" t="s">
        <v>24</v>
      </c>
      <c r="B864" s="1" t="s">
        <v>381</v>
      </c>
      <c r="C864" s="1" t="s">
        <v>982</v>
      </c>
      <c r="D864" s="1" t="s">
        <v>507</v>
      </c>
      <c r="E864" s="1" t="s">
        <v>381</v>
      </c>
      <c r="F864" s="1" t="s">
        <v>19</v>
      </c>
      <c r="G864" s="1" t="s">
        <v>191</v>
      </c>
      <c r="H864" s="1" t="s">
        <v>21</v>
      </c>
      <c r="I864" s="1" t="s">
        <v>22</v>
      </c>
      <c r="J864" s="3">
        <v>403</v>
      </c>
      <c r="K864" s="1" t="s">
        <v>202</v>
      </c>
      <c r="L864" s="1" t="s">
        <v>22</v>
      </c>
      <c r="M864" s="1" t="s">
        <v>22</v>
      </c>
      <c r="N864" s="1" t="s">
        <v>982</v>
      </c>
      <c r="O864" s="2">
        <v>41274</v>
      </c>
      <c r="P864" s="2">
        <v>41297</v>
      </c>
      <c r="Q864" s="1" t="s">
        <v>23</v>
      </c>
    </row>
    <row r="865" spans="1:17" x14ac:dyDescent="0.25">
      <c r="A865" s="1" t="s">
        <v>24</v>
      </c>
      <c r="B865" s="1" t="s">
        <v>381</v>
      </c>
      <c r="C865" s="1" t="s">
        <v>982</v>
      </c>
      <c r="D865" s="1" t="s">
        <v>503</v>
      </c>
      <c r="E865" s="1" t="s">
        <v>381</v>
      </c>
      <c r="F865" s="1" t="s">
        <v>19</v>
      </c>
      <c r="G865" s="1" t="s">
        <v>43</v>
      </c>
      <c r="H865" s="1" t="s">
        <v>34</v>
      </c>
      <c r="I865" s="1" t="s">
        <v>22</v>
      </c>
      <c r="J865" s="3">
        <v>1080</v>
      </c>
      <c r="K865" s="1" t="s">
        <v>370</v>
      </c>
      <c r="L865" s="1" t="s">
        <v>22</v>
      </c>
      <c r="M865" s="1" t="s">
        <v>22</v>
      </c>
      <c r="N865" s="1" t="s">
        <v>982</v>
      </c>
      <c r="O865" s="2">
        <v>41274</v>
      </c>
      <c r="P865" s="2">
        <v>41297</v>
      </c>
      <c r="Q865" s="1" t="s">
        <v>23</v>
      </c>
    </row>
    <row r="866" spans="1:17" x14ac:dyDescent="0.25">
      <c r="A866" s="1" t="s">
        <v>193</v>
      </c>
      <c r="B866" s="1" t="s">
        <v>381</v>
      </c>
      <c r="C866" s="1" t="s">
        <v>991</v>
      </c>
      <c r="D866" s="1" t="s">
        <v>505</v>
      </c>
      <c r="E866" s="1" t="s">
        <v>381</v>
      </c>
      <c r="F866" s="1" t="s">
        <v>19</v>
      </c>
      <c r="G866" s="1" t="s">
        <v>165</v>
      </c>
      <c r="H866" s="1" t="s">
        <v>166</v>
      </c>
      <c r="I866" s="1" t="s">
        <v>22</v>
      </c>
      <c r="J866" s="3">
        <v>1627</v>
      </c>
      <c r="K866" s="1" t="s">
        <v>456</v>
      </c>
      <c r="L866" s="1" t="s">
        <v>22</v>
      </c>
      <c r="M866" s="1" t="s">
        <v>22</v>
      </c>
      <c r="N866" s="1" t="s">
        <v>991</v>
      </c>
      <c r="O866" s="2">
        <v>41305</v>
      </c>
      <c r="P866" s="2">
        <v>41323</v>
      </c>
      <c r="Q866" s="1" t="s">
        <v>23</v>
      </c>
    </row>
    <row r="867" spans="1:17" x14ac:dyDescent="0.25">
      <c r="A867" s="1" t="s">
        <v>193</v>
      </c>
      <c r="B867" s="1" t="s">
        <v>381</v>
      </c>
      <c r="C867" s="1" t="s">
        <v>992</v>
      </c>
      <c r="D867" s="1" t="s">
        <v>505</v>
      </c>
      <c r="E867" s="1" t="s">
        <v>381</v>
      </c>
      <c r="F867" s="1" t="s">
        <v>19</v>
      </c>
      <c r="G867" s="1" t="s">
        <v>165</v>
      </c>
      <c r="H867" s="1" t="s">
        <v>166</v>
      </c>
      <c r="I867" s="1" t="s">
        <v>22</v>
      </c>
      <c r="J867" s="3">
        <v>1627</v>
      </c>
      <c r="K867" s="1" t="s">
        <v>456</v>
      </c>
      <c r="L867" s="1" t="s">
        <v>22</v>
      </c>
      <c r="M867" s="1" t="s">
        <v>22</v>
      </c>
      <c r="N867" s="1" t="s">
        <v>992</v>
      </c>
      <c r="O867" s="2">
        <v>41333</v>
      </c>
      <c r="P867" s="2">
        <v>41341</v>
      </c>
      <c r="Q867" s="1" t="s">
        <v>23</v>
      </c>
    </row>
    <row r="868" spans="1:17" x14ac:dyDescent="0.25">
      <c r="A868" s="1" t="s">
        <v>193</v>
      </c>
      <c r="B868" s="1" t="s">
        <v>381</v>
      </c>
      <c r="C868" s="1" t="s">
        <v>993</v>
      </c>
      <c r="D868" s="1" t="s">
        <v>505</v>
      </c>
      <c r="E868" s="1" t="s">
        <v>381</v>
      </c>
      <c r="F868" s="1" t="s">
        <v>19</v>
      </c>
      <c r="G868" s="1" t="s">
        <v>165</v>
      </c>
      <c r="H868" s="1" t="s">
        <v>166</v>
      </c>
      <c r="I868" s="1" t="s">
        <v>22</v>
      </c>
      <c r="J868" s="3">
        <v>1627</v>
      </c>
      <c r="K868" s="1" t="s">
        <v>456</v>
      </c>
      <c r="L868" s="1" t="s">
        <v>22</v>
      </c>
      <c r="M868" s="1" t="s">
        <v>22</v>
      </c>
      <c r="N868" s="1" t="s">
        <v>993</v>
      </c>
      <c r="O868" s="2">
        <v>41364</v>
      </c>
      <c r="P868" s="2">
        <v>41366</v>
      </c>
      <c r="Q868" s="1" t="s">
        <v>23</v>
      </c>
    </row>
    <row r="869" spans="1:17" x14ac:dyDescent="0.25">
      <c r="A869" s="1" t="s">
        <v>24</v>
      </c>
      <c r="B869" s="1" t="s">
        <v>25</v>
      </c>
      <c r="C869" s="1" t="s">
        <v>105</v>
      </c>
      <c r="D869" s="1" t="s">
        <v>503</v>
      </c>
      <c r="E869" s="1" t="s">
        <v>381</v>
      </c>
      <c r="F869" s="1" t="s">
        <v>19</v>
      </c>
      <c r="G869" s="1" t="s">
        <v>43</v>
      </c>
      <c r="H869" s="1" t="s">
        <v>34</v>
      </c>
      <c r="I869" s="1" t="s">
        <v>22</v>
      </c>
      <c r="J869" s="3">
        <v>-168000</v>
      </c>
      <c r="K869" s="1" t="s">
        <v>162</v>
      </c>
      <c r="L869" s="1" t="s">
        <v>22</v>
      </c>
      <c r="M869" s="1" t="s">
        <v>22</v>
      </c>
      <c r="N869" s="1" t="s">
        <v>105</v>
      </c>
      <c r="O869" s="2">
        <v>41364</v>
      </c>
      <c r="P869" s="2">
        <v>41368</v>
      </c>
      <c r="Q869" s="1" t="s">
        <v>23</v>
      </c>
    </row>
    <row r="870" spans="1:17" x14ac:dyDescent="0.25">
      <c r="A870" s="1" t="s">
        <v>24</v>
      </c>
      <c r="B870" s="1" t="s">
        <v>25</v>
      </c>
      <c r="C870" s="1" t="s">
        <v>188</v>
      </c>
      <c r="D870" s="1" t="s">
        <v>843</v>
      </c>
      <c r="E870" s="1" t="s">
        <v>381</v>
      </c>
      <c r="F870" s="1" t="s">
        <v>19</v>
      </c>
      <c r="G870" s="1" t="s">
        <v>176</v>
      </c>
      <c r="H870" s="1" t="s">
        <v>21</v>
      </c>
      <c r="I870" s="1" t="s">
        <v>22</v>
      </c>
      <c r="J870" s="3">
        <v>988</v>
      </c>
      <c r="K870" s="1" t="s">
        <v>189</v>
      </c>
      <c r="L870" s="1" t="s">
        <v>22</v>
      </c>
      <c r="M870" s="1" t="s">
        <v>22</v>
      </c>
      <c r="N870" s="1" t="s">
        <v>188</v>
      </c>
      <c r="O870" s="2">
        <v>41364</v>
      </c>
      <c r="P870" s="2">
        <v>41368</v>
      </c>
      <c r="Q870" s="1" t="s">
        <v>23</v>
      </c>
    </row>
    <row r="871" spans="1:17" x14ac:dyDescent="0.25">
      <c r="A871" s="1" t="s">
        <v>193</v>
      </c>
      <c r="B871" s="1" t="s">
        <v>381</v>
      </c>
      <c r="C871" s="1" t="s">
        <v>994</v>
      </c>
      <c r="D871" s="1" t="s">
        <v>505</v>
      </c>
      <c r="E871" s="1" t="s">
        <v>381</v>
      </c>
      <c r="F871" s="1" t="s">
        <v>19</v>
      </c>
      <c r="G871" s="1" t="s">
        <v>165</v>
      </c>
      <c r="H871" s="1" t="s">
        <v>166</v>
      </c>
      <c r="I871" s="1" t="s">
        <v>22</v>
      </c>
      <c r="J871" s="3">
        <v>1627</v>
      </c>
      <c r="K871" s="1" t="s">
        <v>456</v>
      </c>
      <c r="L871" s="1" t="s">
        <v>22</v>
      </c>
      <c r="M871" s="1" t="s">
        <v>22</v>
      </c>
      <c r="N871" s="1" t="s">
        <v>994</v>
      </c>
      <c r="O871" s="2">
        <v>41394</v>
      </c>
      <c r="P871" s="2">
        <v>41403</v>
      </c>
      <c r="Q871" s="1" t="s">
        <v>23</v>
      </c>
    </row>
    <row r="872" spans="1:17" x14ac:dyDescent="0.25">
      <c r="A872" s="1" t="s">
        <v>193</v>
      </c>
      <c r="B872" s="1" t="s">
        <v>381</v>
      </c>
      <c r="C872" s="1" t="s">
        <v>995</v>
      </c>
      <c r="D872" s="1" t="s">
        <v>505</v>
      </c>
      <c r="E872" s="1" t="s">
        <v>381</v>
      </c>
      <c r="F872" s="1" t="s">
        <v>19</v>
      </c>
      <c r="G872" s="1" t="s">
        <v>165</v>
      </c>
      <c r="H872" s="1" t="s">
        <v>166</v>
      </c>
      <c r="I872" s="1" t="s">
        <v>22</v>
      </c>
      <c r="J872" s="3">
        <v>1627</v>
      </c>
      <c r="K872" s="1" t="s">
        <v>456</v>
      </c>
      <c r="L872" s="1" t="s">
        <v>22</v>
      </c>
      <c r="M872" s="1" t="s">
        <v>22</v>
      </c>
      <c r="N872" s="1" t="s">
        <v>995</v>
      </c>
      <c r="O872" s="2">
        <v>41425</v>
      </c>
      <c r="P872" s="2">
        <v>41430</v>
      </c>
      <c r="Q872" s="1" t="s">
        <v>23</v>
      </c>
    </row>
    <row r="873" spans="1:17" x14ac:dyDescent="0.25">
      <c r="A873" s="1" t="s">
        <v>193</v>
      </c>
      <c r="B873" s="1" t="s">
        <v>381</v>
      </c>
      <c r="C873" s="1" t="s">
        <v>996</v>
      </c>
      <c r="D873" s="1" t="s">
        <v>505</v>
      </c>
      <c r="E873" s="1" t="s">
        <v>381</v>
      </c>
      <c r="F873" s="1" t="s">
        <v>19</v>
      </c>
      <c r="G873" s="1" t="s">
        <v>165</v>
      </c>
      <c r="H873" s="1" t="s">
        <v>166</v>
      </c>
      <c r="I873" s="1" t="s">
        <v>22</v>
      </c>
      <c r="J873" s="3">
        <v>1627</v>
      </c>
      <c r="K873" s="1" t="s">
        <v>456</v>
      </c>
      <c r="L873" s="1" t="s">
        <v>22</v>
      </c>
      <c r="M873" s="1" t="s">
        <v>22</v>
      </c>
      <c r="N873" s="1" t="s">
        <v>996</v>
      </c>
      <c r="O873" s="2">
        <v>41455</v>
      </c>
      <c r="P873" s="2">
        <v>41456</v>
      </c>
      <c r="Q873" s="1" t="s">
        <v>23</v>
      </c>
    </row>
    <row r="874" spans="1:17" x14ac:dyDescent="0.25">
      <c r="A874" s="1" t="s">
        <v>52</v>
      </c>
      <c r="B874" s="1" t="s">
        <v>25</v>
      </c>
      <c r="C874" s="1" t="s">
        <v>216</v>
      </c>
      <c r="D874" s="1" t="s">
        <v>843</v>
      </c>
      <c r="E874" s="1" t="s">
        <v>381</v>
      </c>
      <c r="F874" s="1" t="s">
        <v>19</v>
      </c>
      <c r="G874" s="1" t="s">
        <v>176</v>
      </c>
      <c r="H874" s="1" t="s">
        <v>21</v>
      </c>
      <c r="I874" s="1" t="s">
        <v>22</v>
      </c>
      <c r="J874" s="3">
        <v>-988</v>
      </c>
      <c r="K874" s="1" t="s">
        <v>217</v>
      </c>
      <c r="L874" s="1" t="s">
        <v>22</v>
      </c>
      <c r="M874" s="1" t="s">
        <v>22</v>
      </c>
      <c r="N874" s="1" t="s">
        <v>188</v>
      </c>
      <c r="O874" s="2">
        <v>41455</v>
      </c>
      <c r="P874" s="2">
        <v>41464</v>
      </c>
      <c r="Q874" s="1" t="s">
        <v>23</v>
      </c>
    </row>
    <row r="875" spans="1:17" x14ac:dyDescent="0.25">
      <c r="A875" s="1" t="s">
        <v>24</v>
      </c>
      <c r="B875" s="1" t="s">
        <v>25</v>
      </c>
      <c r="C875" s="1" t="s">
        <v>186</v>
      </c>
      <c r="D875" s="1" t="s">
        <v>843</v>
      </c>
      <c r="E875" s="1" t="s">
        <v>381</v>
      </c>
      <c r="F875" s="1" t="s">
        <v>19</v>
      </c>
      <c r="G875" s="1" t="s">
        <v>176</v>
      </c>
      <c r="H875" s="1" t="s">
        <v>21</v>
      </c>
      <c r="I875" s="1" t="s">
        <v>22</v>
      </c>
      <c r="J875" s="3">
        <v>3142</v>
      </c>
      <c r="K875" s="1" t="s">
        <v>190</v>
      </c>
      <c r="L875" s="1" t="s">
        <v>22</v>
      </c>
      <c r="M875" s="1" t="s">
        <v>22</v>
      </c>
      <c r="N875" s="1" t="s">
        <v>186</v>
      </c>
      <c r="O875" s="2">
        <v>41455</v>
      </c>
      <c r="P875" s="2">
        <v>41464</v>
      </c>
      <c r="Q875" s="1" t="s">
        <v>23</v>
      </c>
    </row>
    <row r="876" spans="1:17" x14ac:dyDescent="0.25">
      <c r="A876" s="1" t="s">
        <v>24</v>
      </c>
      <c r="B876" s="1" t="s">
        <v>25</v>
      </c>
      <c r="C876" s="1" t="s">
        <v>50</v>
      </c>
      <c r="D876" s="1" t="s">
        <v>503</v>
      </c>
      <c r="E876" s="1" t="s">
        <v>381</v>
      </c>
      <c r="F876" s="1" t="s">
        <v>19</v>
      </c>
      <c r="G876" s="1" t="s">
        <v>43</v>
      </c>
      <c r="H876" s="1" t="s">
        <v>34</v>
      </c>
      <c r="I876" s="1" t="s">
        <v>22</v>
      </c>
      <c r="J876" s="3">
        <v>-376000</v>
      </c>
      <c r="K876" s="1" t="s">
        <v>173</v>
      </c>
      <c r="L876" s="1" t="s">
        <v>22</v>
      </c>
      <c r="M876" s="1" t="s">
        <v>22</v>
      </c>
      <c r="N876" s="1" t="s">
        <v>50</v>
      </c>
      <c r="O876" s="2">
        <v>41455</v>
      </c>
      <c r="P876" s="2">
        <v>41463</v>
      </c>
      <c r="Q876" s="1" t="s">
        <v>23</v>
      </c>
    </row>
    <row r="877" spans="1:17" x14ac:dyDescent="0.25">
      <c r="A877" s="1" t="s">
        <v>52</v>
      </c>
      <c r="B877" s="1" t="s">
        <v>25</v>
      </c>
      <c r="C877" s="1" t="s">
        <v>104</v>
      </c>
      <c r="D877" s="1" t="s">
        <v>503</v>
      </c>
      <c r="E877" s="1" t="s">
        <v>381</v>
      </c>
      <c r="F877" s="1" t="s">
        <v>19</v>
      </c>
      <c r="G877" s="1" t="s">
        <v>43</v>
      </c>
      <c r="H877" s="1" t="s">
        <v>34</v>
      </c>
      <c r="I877" s="1" t="s">
        <v>22</v>
      </c>
      <c r="J877" s="3">
        <v>168000</v>
      </c>
      <c r="K877" s="1" t="s">
        <v>163</v>
      </c>
      <c r="L877" s="1" t="s">
        <v>22</v>
      </c>
      <c r="M877" s="1" t="s">
        <v>22</v>
      </c>
      <c r="N877" s="1" t="s">
        <v>105</v>
      </c>
      <c r="O877" s="2">
        <v>41455</v>
      </c>
      <c r="P877" s="2">
        <v>41463</v>
      </c>
      <c r="Q877" s="1" t="s">
        <v>23</v>
      </c>
    </row>
    <row r="878" spans="1:17" x14ac:dyDescent="0.25">
      <c r="A878" s="1" t="s">
        <v>193</v>
      </c>
      <c r="B878" s="1" t="s">
        <v>381</v>
      </c>
      <c r="C878" s="1" t="s">
        <v>997</v>
      </c>
      <c r="D878" s="1" t="s">
        <v>505</v>
      </c>
      <c r="E878" s="1" t="s">
        <v>381</v>
      </c>
      <c r="F878" s="1" t="s">
        <v>19</v>
      </c>
      <c r="G878" s="1" t="s">
        <v>165</v>
      </c>
      <c r="H878" s="1" t="s">
        <v>166</v>
      </c>
      <c r="I878" s="1" t="s">
        <v>22</v>
      </c>
      <c r="J878" s="3">
        <v>1627</v>
      </c>
      <c r="K878" s="1" t="s">
        <v>456</v>
      </c>
      <c r="L878" s="1" t="s">
        <v>22</v>
      </c>
      <c r="M878" s="1" t="s">
        <v>22</v>
      </c>
      <c r="N878" s="1" t="s">
        <v>997</v>
      </c>
      <c r="O878" s="2">
        <v>41486</v>
      </c>
      <c r="P878" s="2">
        <v>41488</v>
      </c>
      <c r="Q878" s="1" t="s">
        <v>23</v>
      </c>
    </row>
    <row r="879" spans="1:17" x14ac:dyDescent="0.25">
      <c r="A879" s="1" t="s">
        <v>193</v>
      </c>
      <c r="B879" s="1" t="s">
        <v>381</v>
      </c>
      <c r="C879" s="1" t="s">
        <v>998</v>
      </c>
      <c r="D879" s="1" t="s">
        <v>505</v>
      </c>
      <c r="E879" s="1" t="s">
        <v>381</v>
      </c>
      <c r="F879" s="1" t="s">
        <v>19</v>
      </c>
      <c r="G879" s="1" t="s">
        <v>165</v>
      </c>
      <c r="H879" s="1" t="s">
        <v>166</v>
      </c>
      <c r="I879" s="1" t="s">
        <v>22</v>
      </c>
      <c r="J879" s="3">
        <v>1627</v>
      </c>
      <c r="K879" s="1" t="s">
        <v>456</v>
      </c>
      <c r="L879" s="1" t="s">
        <v>22</v>
      </c>
      <c r="M879" s="1" t="s">
        <v>22</v>
      </c>
      <c r="N879" s="1" t="s">
        <v>998</v>
      </c>
      <c r="O879" s="2">
        <v>41515</v>
      </c>
      <c r="P879" s="2">
        <v>41522</v>
      </c>
      <c r="Q879" s="1" t="s">
        <v>23</v>
      </c>
    </row>
    <row r="880" spans="1:17" x14ac:dyDescent="0.25">
      <c r="A880" s="1" t="s">
        <v>24</v>
      </c>
      <c r="B880" s="1" t="s">
        <v>25</v>
      </c>
      <c r="C880" s="1" t="s">
        <v>46</v>
      </c>
      <c r="D880" s="1" t="s">
        <v>503</v>
      </c>
      <c r="E880" s="1" t="s">
        <v>381</v>
      </c>
      <c r="F880" s="1" t="s">
        <v>19</v>
      </c>
      <c r="G880" s="1" t="s">
        <v>43</v>
      </c>
      <c r="H880" s="1" t="s">
        <v>34</v>
      </c>
      <c r="I880" s="1" t="s">
        <v>22</v>
      </c>
      <c r="J880" s="3">
        <v>376000</v>
      </c>
      <c r="K880" s="1" t="s">
        <v>49</v>
      </c>
      <c r="L880" s="1" t="s">
        <v>22</v>
      </c>
      <c r="M880" s="1" t="s">
        <v>22</v>
      </c>
      <c r="N880" s="1" t="s">
        <v>50</v>
      </c>
      <c r="O880" s="2">
        <v>41547</v>
      </c>
      <c r="P880" s="2">
        <v>41555</v>
      </c>
      <c r="Q880" s="1" t="s">
        <v>23</v>
      </c>
    </row>
    <row r="881" spans="1:17" x14ac:dyDescent="0.25">
      <c r="A881" s="1" t="s">
        <v>24</v>
      </c>
      <c r="B881" s="1" t="s">
        <v>25</v>
      </c>
      <c r="C881" s="1" t="s">
        <v>184</v>
      </c>
      <c r="D881" s="1" t="s">
        <v>843</v>
      </c>
      <c r="E881" s="1" t="s">
        <v>381</v>
      </c>
      <c r="F881" s="1" t="s">
        <v>19</v>
      </c>
      <c r="G881" s="1" t="s">
        <v>176</v>
      </c>
      <c r="H881" s="1" t="s">
        <v>21</v>
      </c>
      <c r="I881" s="1" t="s">
        <v>22</v>
      </c>
      <c r="J881" s="3">
        <v>-3142</v>
      </c>
      <c r="K881" s="1" t="s">
        <v>185</v>
      </c>
      <c r="L881" s="1" t="s">
        <v>22</v>
      </c>
      <c r="M881" s="1" t="s">
        <v>22</v>
      </c>
      <c r="N881" s="1" t="s">
        <v>186</v>
      </c>
      <c r="O881" s="2">
        <v>41547</v>
      </c>
      <c r="P881" s="2">
        <v>41555</v>
      </c>
      <c r="Q881" s="1" t="s">
        <v>23</v>
      </c>
    </row>
    <row r="882" spans="1:17" x14ac:dyDescent="0.25">
      <c r="A882" s="1" t="s">
        <v>24</v>
      </c>
      <c r="B882" s="1" t="s">
        <v>25</v>
      </c>
      <c r="C882" s="1" t="s">
        <v>253</v>
      </c>
      <c r="D882" s="1" t="s">
        <v>843</v>
      </c>
      <c r="E882" s="1" t="s">
        <v>381</v>
      </c>
      <c r="F882" s="1" t="s">
        <v>19</v>
      </c>
      <c r="G882" s="1" t="s">
        <v>176</v>
      </c>
      <c r="H882" s="1" t="s">
        <v>21</v>
      </c>
      <c r="I882" s="1" t="s">
        <v>22</v>
      </c>
      <c r="J882" s="3">
        <v>4714</v>
      </c>
      <c r="K882" s="1" t="s">
        <v>254</v>
      </c>
      <c r="L882" s="1" t="s">
        <v>22</v>
      </c>
      <c r="M882" s="1" t="s">
        <v>22</v>
      </c>
      <c r="N882" s="1" t="s">
        <v>253</v>
      </c>
      <c r="O882" s="2">
        <v>41547</v>
      </c>
      <c r="P882" s="2">
        <v>41555</v>
      </c>
      <c r="Q882" s="1" t="s">
        <v>23</v>
      </c>
    </row>
    <row r="883" spans="1:17" x14ac:dyDescent="0.25">
      <c r="A883" s="1" t="s">
        <v>193</v>
      </c>
      <c r="B883" s="1" t="s">
        <v>381</v>
      </c>
      <c r="C883" s="1" t="s">
        <v>999</v>
      </c>
      <c r="D883" s="1" t="s">
        <v>505</v>
      </c>
      <c r="E883" s="1" t="s">
        <v>381</v>
      </c>
      <c r="F883" s="1" t="s">
        <v>19</v>
      </c>
      <c r="G883" s="1" t="s">
        <v>165</v>
      </c>
      <c r="H883" s="1" t="s">
        <v>166</v>
      </c>
      <c r="I883" s="1" t="s">
        <v>22</v>
      </c>
      <c r="J883" s="3">
        <v>1627</v>
      </c>
      <c r="K883" s="1" t="s">
        <v>456</v>
      </c>
      <c r="L883" s="1" t="s">
        <v>22</v>
      </c>
      <c r="M883" s="1" t="s">
        <v>22</v>
      </c>
      <c r="N883" s="1" t="s">
        <v>999</v>
      </c>
      <c r="O883" s="2">
        <v>41547</v>
      </c>
      <c r="P883" s="2">
        <v>41550</v>
      </c>
      <c r="Q883" s="1" t="s">
        <v>23</v>
      </c>
    </row>
    <row r="884" spans="1:17" x14ac:dyDescent="0.25">
      <c r="A884" s="1" t="s">
        <v>24</v>
      </c>
      <c r="B884" s="1" t="s">
        <v>25</v>
      </c>
      <c r="C884" s="1" t="s">
        <v>51</v>
      </c>
      <c r="D884" s="1" t="s">
        <v>503</v>
      </c>
      <c r="E884" s="1" t="s">
        <v>381</v>
      </c>
      <c r="F884" s="1" t="s">
        <v>19</v>
      </c>
      <c r="G884" s="1" t="s">
        <v>43</v>
      </c>
      <c r="H884" s="1" t="s">
        <v>34</v>
      </c>
      <c r="I884" s="1" t="s">
        <v>22</v>
      </c>
      <c r="J884" s="3">
        <v>-563000</v>
      </c>
      <c r="K884" s="1" t="s">
        <v>132</v>
      </c>
      <c r="L884" s="1" t="s">
        <v>22</v>
      </c>
      <c r="M884" s="1" t="s">
        <v>22</v>
      </c>
      <c r="N884" s="1" t="s">
        <v>51</v>
      </c>
      <c r="O884" s="2">
        <v>41547</v>
      </c>
      <c r="P884" s="2">
        <v>41555</v>
      </c>
      <c r="Q884" s="1" t="s">
        <v>23</v>
      </c>
    </row>
    <row r="885" spans="1:17" x14ac:dyDescent="0.25">
      <c r="A885" s="1" t="s">
        <v>193</v>
      </c>
      <c r="B885" s="1" t="s">
        <v>381</v>
      </c>
      <c r="C885" s="1" t="s">
        <v>1000</v>
      </c>
      <c r="D885" s="1" t="s">
        <v>505</v>
      </c>
      <c r="E885" s="1" t="s">
        <v>381</v>
      </c>
      <c r="F885" s="1" t="s">
        <v>19</v>
      </c>
      <c r="G885" s="1" t="s">
        <v>165</v>
      </c>
      <c r="H885" s="1" t="s">
        <v>166</v>
      </c>
      <c r="I885" s="1" t="s">
        <v>22</v>
      </c>
      <c r="J885" s="3">
        <v>1627</v>
      </c>
      <c r="K885" s="1" t="s">
        <v>456</v>
      </c>
      <c r="L885" s="1" t="s">
        <v>22</v>
      </c>
      <c r="M885" s="1" t="s">
        <v>22</v>
      </c>
      <c r="N885" s="1" t="s">
        <v>1000</v>
      </c>
      <c r="O885" s="2">
        <v>41578</v>
      </c>
      <c r="P885" s="2">
        <v>41591</v>
      </c>
      <c r="Q885" s="1" t="s">
        <v>23</v>
      </c>
    </row>
    <row r="886" spans="1:17" x14ac:dyDescent="0.25">
      <c r="A886" s="1" t="s">
        <v>193</v>
      </c>
      <c r="B886" s="1" t="s">
        <v>381</v>
      </c>
      <c r="C886" s="1" t="s">
        <v>1001</v>
      </c>
      <c r="D886" s="1" t="s">
        <v>505</v>
      </c>
      <c r="E886" s="1" t="s">
        <v>381</v>
      </c>
      <c r="F886" s="1" t="s">
        <v>19</v>
      </c>
      <c r="G886" s="1" t="s">
        <v>165</v>
      </c>
      <c r="H886" s="1" t="s">
        <v>166</v>
      </c>
      <c r="I886" s="1" t="s">
        <v>22</v>
      </c>
      <c r="J886" s="3">
        <v>1627</v>
      </c>
      <c r="K886" s="1" t="s">
        <v>456</v>
      </c>
      <c r="L886" s="1" t="s">
        <v>22</v>
      </c>
      <c r="M886" s="1" t="s">
        <v>22</v>
      </c>
      <c r="N886" s="1" t="s">
        <v>1001</v>
      </c>
      <c r="O886" s="2">
        <v>41608</v>
      </c>
      <c r="P886" s="2">
        <v>41611</v>
      </c>
      <c r="Q886" s="1" t="s">
        <v>23</v>
      </c>
    </row>
    <row r="887" spans="1:17" x14ac:dyDescent="0.25">
      <c r="A887" s="1" t="s">
        <v>24</v>
      </c>
      <c r="B887" s="1" t="s">
        <v>381</v>
      </c>
      <c r="C887" s="1" t="s">
        <v>1002</v>
      </c>
      <c r="D887" s="1" t="s">
        <v>705</v>
      </c>
      <c r="E887" s="1" t="s">
        <v>381</v>
      </c>
      <c r="F887" s="1" t="s">
        <v>19</v>
      </c>
      <c r="G887" s="1" t="s">
        <v>177</v>
      </c>
      <c r="H887" s="1" t="s">
        <v>48</v>
      </c>
      <c r="I887" s="1" t="s">
        <v>22</v>
      </c>
      <c r="J887" s="3">
        <v>5555</v>
      </c>
      <c r="K887" s="1" t="s">
        <v>798</v>
      </c>
      <c r="L887" s="1" t="s">
        <v>22</v>
      </c>
      <c r="M887" s="1" t="s">
        <v>22</v>
      </c>
      <c r="N887" s="1" t="s">
        <v>1002</v>
      </c>
      <c r="O887" s="2">
        <v>41639</v>
      </c>
      <c r="P887" s="2">
        <v>41663</v>
      </c>
      <c r="Q887" s="1" t="s">
        <v>23</v>
      </c>
    </row>
    <row r="888" spans="1:17" x14ac:dyDescent="0.25">
      <c r="A888" s="1" t="s">
        <v>24</v>
      </c>
      <c r="B888" s="1" t="s">
        <v>381</v>
      </c>
      <c r="C888" s="1" t="s">
        <v>1002</v>
      </c>
      <c r="D888" s="1" t="s">
        <v>840</v>
      </c>
      <c r="E888" s="1" t="s">
        <v>381</v>
      </c>
      <c r="F888" s="1" t="s">
        <v>19</v>
      </c>
      <c r="G888" s="1" t="s">
        <v>111</v>
      </c>
      <c r="H888" s="1" t="s">
        <v>48</v>
      </c>
      <c r="I888" s="1" t="s">
        <v>22</v>
      </c>
      <c r="J888" s="3">
        <v>1434</v>
      </c>
      <c r="K888" s="1" t="s">
        <v>112</v>
      </c>
      <c r="L888" s="1" t="s">
        <v>22</v>
      </c>
      <c r="M888" s="1" t="s">
        <v>22</v>
      </c>
      <c r="N888" s="1" t="s">
        <v>1002</v>
      </c>
      <c r="O888" s="2">
        <v>41639</v>
      </c>
      <c r="P888" s="2">
        <v>41663</v>
      </c>
      <c r="Q888" s="1" t="s">
        <v>23</v>
      </c>
    </row>
    <row r="889" spans="1:17" x14ac:dyDescent="0.25">
      <c r="A889" s="1" t="s">
        <v>193</v>
      </c>
      <c r="B889" s="1" t="s">
        <v>381</v>
      </c>
      <c r="C889" s="1" t="s">
        <v>1003</v>
      </c>
      <c r="D889" s="1" t="s">
        <v>505</v>
      </c>
      <c r="E889" s="1" t="s">
        <v>381</v>
      </c>
      <c r="F889" s="1" t="s">
        <v>19</v>
      </c>
      <c r="G889" s="1" t="s">
        <v>165</v>
      </c>
      <c r="H889" s="1" t="s">
        <v>166</v>
      </c>
      <c r="I889" s="1" t="s">
        <v>22</v>
      </c>
      <c r="J889" s="3">
        <v>1627</v>
      </c>
      <c r="K889" s="1" t="s">
        <v>456</v>
      </c>
      <c r="L889" s="1" t="s">
        <v>22</v>
      </c>
      <c r="M889" s="1" t="s">
        <v>22</v>
      </c>
      <c r="N889" s="1" t="s">
        <v>1003</v>
      </c>
      <c r="O889" s="2">
        <v>41639</v>
      </c>
      <c r="P889" s="2">
        <v>41650</v>
      </c>
      <c r="Q889" s="1" t="s">
        <v>23</v>
      </c>
    </row>
    <row r="890" spans="1:17" x14ac:dyDescent="0.25">
      <c r="A890" s="1" t="s">
        <v>24</v>
      </c>
      <c r="B890" s="1" t="s">
        <v>381</v>
      </c>
      <c r="C890" s="1" t="s">
        <v>1002</v>
      </c>
      <c r="D890" s="1" t="s">
        <v>483</v>
      </c>
      <c r="E890" s="1" t="s">
        <v>381</v>
      </c>
      <c r="F890" s="1" t="s">
        <v>19</v>
      </c>
      <c r="G890" s="1" t="s">
        <v>357</v>
      </c>
      <c r="H890" s="1" t="s">
        <v>48</v>
      </c>
      <c r="I890" s="1" t="s">
        <v>22</v>
      </c>
      <c r="J890" s="3">
        <v>-50987</v>
      </c>
      <c r="K890" s="1" t="s">
        <v>361</v>
      </c>
      <c r="L890" s="1" t="s">
        <v>22</v>
      </c>
      <c r="M890" s="1" t="s">
        <v>22</v>
      </c>
      <c r="N890" s="1" t="s">
        <v>1002</v>
      </c>
      <c r="O890" s="2">
        <v>41639</v>
      </c>
      <c r="P890" s="2">
        <v>41663</v>
      </c>
      <c r="Q890" s="1" t="s">
        <v>23</v>
      </c>
    </row>
    <row r="891" spans="1:17" x14ac:dyDescent="0.25">
      <c r="A891" s="1" t="s">
        <v>24</v>
      </c>
      <c r="B891" s="1" t="s">
        <v>381</v>
      </c>
      <c r="C891" s="1" t="s">
        <v>1002</v>
      </c>
      <c r="D891" s="1" t="s">
        <v>986</v>
      </c>
      <c r="E891" s="1" t="s">
        <v>381</v>
      </c>
      <c r="F891" s="1" t="s">
        <v>19</v>
      </c>
      <c r="G891" s="1" t="s">
        <v>57</v>
      </c>
      <c r="H891" s="1" t="s">
        <v>21</v>
      </c>
      <c r="I891" s="1" t="s">
        <v>22</v>
      </c>
      <c r="J891" s="3">
        <v>79211</v>
      </c>
      <c r="K891" s="1" t="s">
        <v>987</v>
      </c>
      <c r="L891" s="1" t="s">
        <v>22</v>
      </c>
      <c r="M891" s="1" t="s">
        <v>22</v>
      </c>
      <c r="N891" s="1" t="s">
        <v>1002</v>
      </c>
      <c r="O891" s="2">
        <v>41639</v>
      </c>
      <c r="P891" s="2">
        <v>41663</v>
      </c>
      <c r="Q891" s="1" t="s">
        <v>23</v>
      </c>
    </row>
    <row r="892" spans="1:17" x14ac:dyDescent="0.25">
      <c r="A892" s="1" t="s">
        <v>52</v>
      </c>
      <c r="B892" s="1" t="s">
        <v>25</v>
      </c>
      <c r="C892" s="1" t="s">
        <v>255</v>
      </c>
      <c r="D892" s="1" t="s">
        <v>843</v>
      </c>
      <c r="E892" s="1" t="s">
        <v>381</v>
      </c>
      <c r="F892" s="1" t="s">
        <v>19</v>
      </c>
      <c r="G892" s="1" t="s">
        <v>176</v>
      </c>
      <c r="H892" s="1" t="s">
        <v>21</v>
      </c>
      <c r="I892" s="1" t="s">
        <v>22</v>
      </c>
      <c r="J892" s="3">
        <v>-4714</v>
      </c>
      <c r="K892" s="1" t="s">
        <v>254</v>
      </c>
      <c r="L892" s="1" t="s">
        <v>22</v>
      </c>
      <c r="M892" s="1" t="s">
        <v>22</v>
      </c>
      <c r="N892" s="1" t="s">
        <v>253</v>
      </c>
      <c r="O892" s="2">
        <v>41639</v>
      </c>
      <c r="P892" s="2">
        <v>41654</v>
      </c>
      <c r="Q892" s="1" t="s">
        <v>23</v>
      </c>
    </row>
    <row r="893" spans="1:17" x14ac:dyDescent="0.25">
      <c r="A893" s="1" t="s">
        <v>24</v>
      </c>
      <c r="B893" s="1" t="s">
        <v>381</v>
      </c>
      <c r="C893" s="1" t="s">
        <v>1002</v>
      </c>
      <c r="D893" s="1" t="s">
        <v>511</v>
      </c>
      <c r="E893" s="1" t="s">
        <v>381</v>
      </c>
      <c r="F893" s="1" t="s">
        <v>19</v>
      </c>
      <c r="G893" s="1" t="s">
        <v>203</v>
      </c>
      <c r="H893" s="1" t="s">
        <v>21</v>
      </c>
      <c r="I893" s="1" t="s">
        <v>22</v>
      </c>
      <c r="J893" s="3">
        <v>26523</v>
      </c>
      <c r="K893" s="1" t="s">
        <v>204</v>
      </c>
      <c r="L893" s="1" t="s">
        <v>22</v>
      </c>
      <c r="M893" s="1" t="s">
        <v>22</v>
      </c>
      <c r="N893" s="1" t="s">
        <v>1002</v>
      </c>
      <c r="O893" s="2">
        <v>41639</v>
      </c>
      <c r="P893" s="2">
        <v>41663</v>
      </c>
      <c r="Q893" s="1" t="s">
        <v>23</v>
      </c>
    </row>
    <row r="894" spans="1:17" x14ac:dyDescent="0.25">
      <c r="A894" s="1" t="s">
        <v>24</v>
      </c>
      <c r="B894" s="1" t="s">
        <v>381</v>
      </c>
      <c r="C894" s="1" t="s">
        <v>1002</v>
      </c>
      <c r="D894" s="1" t="s">
        <v>1004</v>
      </c>
      <c r="E894" s="1" t="s">
        <v>381</v>
      </c>
      <c r="F894" s="1" t="s">
        <v>19</v>
      </c>
      <c r="G894" s="1" t="s">
        <v>47</v>
      </c>
      <c r="H894" s="1" t="s">
        <v>48</v>
      </c>
      <c r="I894" s="1" t="s">
        <v>22</v>
      </c>
      <c r="J894" s="3">
        <v>38431</v>
      </c>
      <c r="K894" s="1" t="s">
        <v>90</v>
      </c>
      <c r="L894" s="1" t="s">
        <v>22</v>
      </c>
      <c r="M894" s="1" t="s">
        <v>22</v>
      </c>
      <c r="N894" s="1" t="s">
        <v>1002</v>
      </c>
      <c r="O894" s="2">
        <v>41639</v>
      </c>
      <c r="P894" s="2">
        <v>41663</v>
      </c>
      <c r="Q894" s="1" t="s">
        <v>23</v>
      </c>
    </row>
    <row r="895" spans="1:17" x14ac:dyDescent="0.25">
      <c r="A895" s="1" t="s">
        <v>24</v>
      </c>
      <c r="B895" s="1" t="s">
        <v>381</v>
      </c>
      <c r="C895" s="1" t="s">
        <v>1002</v>
      </c>
      <c r="D895" s="1" t="s">
        <v>507</v>
      </c>
      <c r="E895" s="1" t="s">
        <v>381</v>
      </c>
      <c r="F895" s="1" t="s">
        <v>19</v>
      </c>
      <c r="G895" s="1" t="s">
        <v>191</v>
      </c>
      <c r="H895" s="1" t="s">
        <v>21</v>
      </c>
      <c r="I895" s="1" t="s">
        <v>22</v>
      </c>
      <c r="J895" s="3">
        <v>-949</v>
      </c>
      <c r="K895" s="1" t="s">
        <v>202</v>
      </c>
      <c r="L895" s="1" t="s">
        <v>22</v>
      </c>
      <c r="M895" s="1" t="s">
        <v>22</v>
      </c>
      <c r="N895" s="1" t="s">
        <v>1002</v>
      </c>
      <c r="O895" s="2">
        <v>41639</v>
      </c>
      <c r="P895" s="2">
        <v>41663</v>
      </c>
      <c r="Q895" s="1" t="s">
        <v>23</v>
      </c>
    </row>
    <row r="896" spans="1:17" x14ac:dyDescent="0.25">
      <c r="A896" s="1" t="s">
        <v>24</v>
      </c>
      <c r="B896" s="1" t="s">
        <v>381</v>
      </c>
      <c r="C896" s="1" t="s">
        <v>1002</v>
      </c>
      <c r="D896" s="1" t="s">
        <v>500</v>
      </c>
      <c r="E896" s="1" t="s">
        <v>381</v>
      </c>
      <c r="F896" s="1" t="s">
        <v>19</v>
      </c>
      <c r="G896" s="1" t="s">
        <v>501</v>
      </c>
      <c r="H896" s="1" t="s">
        <v>48</v>
      </c>
      <c r="I896" s="1" t="s">
        <v>22</v>
      </c>
      <c r="J896" s="3">
        <v>133184</v>
      </c>
      <c r="K896" s="1" t="s">
        <v>411</v>
      </c>
      <c r="L896" s="1" t="s">
        <v>22</v>
      </c>
      <c r="M896" s="1" t="s">
        <v>22</v>
      </c>
      <c r="N896" s="1" t="s">
        <v>1002</v>
      </c>
      <c r="O896" s="2">
        <v>41639</v>
      </c>
      <c r="P896" s="2">
        <v>41663</v>
      </c>
      <c r="Q896" s="1" t="s">
        <v>23</v>
      </c>
    </row>
    <row r="897" spans="1:17" x14ac:dyDescent="0.25">
      <c r="A897" s="1" t="s">
        <v>24</v>
      </c>
      <c r="B897" s="1" t="s">
        <v>381</v>
      </c>
      <c r="C897" s="1" t="s">
        <v>1002</v>
      </c>
      <c r="D897" s="1" t="s">
        <v>487</v>
      </c>
      <c r="E897" s="1" t="s">
        <v>381</v>
      </c>
      <c r="F897" s="1" t="s">
        <v>19</v>
      </c>
      <c r="G897" s="1" t="s">
        <v>214</v>
      </c>
      <c r="H897" s="1" t="s">
        <v>21</v>
      </c>
      <c r="I897" s="1" t="s">
        <v>22</v>
      </c>
      <c r="J897" s="3">
        <v>7595</v>
      </c>
      <c r="K897" s="1" t="s">
        <v>215</v>
      </c>
      <c r="L897" s="1" t="s">
        <v>22</v>
      </c>
      <c r="M897" s="1" t="s">
        <v>22</v>
      </c>
      <c r="N897" s="1" t="s">
        <v>1002</v>
      </c>
      <c r="O897" s="2">
        <v>41639</v>
      </c>
      <c r="P897" s="2">
        <v>41663</v>
      </c>
      <c r="Q897" s="1" t="s">
        <v>23</v>
      </c>
    </row>
    <row r="898" spans="1:17" x14ac:dyDescent="0.25">
      <c r="A898" s="1" t="s">
        <v>24</v>
      </c>
      <c r="B898" s="1" t="s">
        <v>381</v>
      </c>
      <c r="C898" s="1" t="s">
        <v>1002</v>
      </c>
      <c r="D898" s="1" t="s">
        <v>503</v>
      </c>
      <c r="E898" s="1" t="s">
        <v>381</v>
      </c>
      <c r="F898" s="1" t="s">
        <v>19</v>
      </c>
      <c r="G898" s="1" t="s">
        <v>43</v>
      </c>
      <c r="H898" s="1" t="s">
        <v>34</v>
      </c>
      <c r="I898" s="1" t="s">
        <v>22</v>
      </c>
      <c r="J898" s="3">
        <v>-1210839</v>
      </c>
      <c r="K898" s="1" t="s">
        <v>167</v>
      </c>
      <c r="L898" s="1" t="s">
        <v>22</v>
      </c>
      <c r="M898" s="1" t="s">
        <v>22</v>
      </c>
      <c r="N898" s="1" t="s">
        <v>1002</v>
      </c>
      <c r="O898" s="2">
        <v>41639</v>
      </c>
      <c r="P898" s="2">
        <v>41663</v>
      </c>
      <c r="Q898" s="1" t="s">
        <v>23</v>
      </c>
    </row>
    <row r="899" spans="1:17" x14ac:dyDescent="0.25">
      <c r="A899" s="1" t="s">
        <v>24</v>
      </c>
      <c r="B899" s="1" t="s">
        <v>381</v>
      </c>
      <c r="C899" s="1" t="s">
        <v>1002</v>
      </c>
      <c r="D899" s="1" t="s">
        <v>503</v>
      </c>
      <c r="E899" s="1" t="s">
        <v>381</v>
      </c>
      <c r="F899" s="1" t="s">
        <v>19</v>
      </c>
      <c r="G899" s="1" t="s">
        <v>43</v>
      </c>
      <c r="H899" s="1" t="s">
        <v>34</v>
      </c>
      <c r="I899" s="1" t="s">
        <v>22</v>
      </c>
      <c r="J899" s="3">
        <v>-82124</v>
      </c>
      <c r="K899" s="1" t="s">
        <v>44</v>
      </c>
      <c r="L899" s="1" t="s">
        <v>22</v>
      </c>
      <c r="M899" s="1" t="s">
        <v>22</v>
      </c>
      <c r="N899" s="1" t="s">
        <v>1002</v>
      </c>
      <c r="O899" s="2">
        <v>41639</v>
      </c>
      <c r="P899" s="2">
        <v>41663</v>
      </c>
      <c r="Q899" s="1" t="s">
        <v>23</v>
      </c>
    </row>
    <row r="900" spans="1:17" x14ac:dyDescent="0.25">
      <c r="A900" s="1" t="s">
        <v>24</v>
      </c>
      <c r="B900" s="1" t="s">
        <v>381</v>
      </c>
      <c r="C900" s="1" t="s">
        <v>1002</v>
      </c>
      <c r="D900" s="1" t="s">
        <v>494</v>
      </c>
      <c r="E900" s="1" t="s">
        <v>381</v>
      </c>
      <c r="F900" s="1" t="s">
        <v>19</v>
      </c>
      <c r="G900" s="1" t="s">
        <v>63</v>
      </c>
      <c r="H900" s="1" t="s">
        <v>48</v>
      </c>
      <c r="I900" s="1" t="s">
        <v>22</v>
      </c>
      <c r="J900" s="3">
        <v>14968</v>
      </c>
      <c r="K900" s="1" t="s">
        <v>64</v>
      </c>
      <c r="L900" s="1" t="s">
        <v>22</v>
      </c>
      <c r="M900" s="1" t="s">
        <v>22</v>
      </c>
      <c r="N900" s="1" t="s">
        <v>1002</v>
      </c>
      <c r="O900" s="2">
        <v>41639</v>
      </c>
      <c r="P900" s="2">
        <v>41663</v>
      </c>
      <c r="Q900" s="1" t="s">
        <v>23</v>
      </c>
    </row>
    <row r="901" spans="1:17" x14ac:dyDescent="0.25">
      <c r="A901" s="1" t="s">
        <v>24</v>
      </c>
      <c r="B901" s="1" t="s">
        <v>381</v>
      </c>
      <c r="C901" s="1" t="s">
        <v>1002</v>
      </c>
      <c r="D901" s="1" t="s">
        <v>503</v>
      </c>
      <c r="E901" s="1" t="s">
        <v>381</v>
      </c>
      <c r="F901" s="1" t="s">
        <v>19</v>
      </c>
      <c r="G901" s="1" t="s">
        <v>43</v>
      </c>
      <c r="H901" s="1" t="s">
        <v>34</v>
      </c>
      <c r="I901" s="1" t="s">
        <v>22</v>
      </c>
      <c r="J901" s="3">
        <v>1485</v>
      </c>
      <c r="K901" s="1" t="s">
        <v>370</v>
      </c>
      <c r="L901" s="1" t="s">
        <v>22</v>
      </c>
      <c r="M901" s="1" t="s">
        <v>22</v>
      </c>
      <c r="N901" s="1" t="s">
        <v>1002</v>
      </c>
      <c r="O901" s="2">
        <v>41639</v>
      </c>
      <c r="P901" s="2">
        <v>41663</v>
      </c>
      <c r="Q901" s="1" t="s">
        <v>23</v>
      </c>
    </row>
    <row r="902" spans="1:17" x14ac:dyDescent="0.25">
      <c r="A902" s="1" t="s">
        <v>24</v>
      </c>
      <c r="B902" s="1" t="s">
        <v>381</v>
      </c>
      <c r="C902" s="1" t="s">
        <v>1002</v>
      </c>
      <c r="D902" s="1" t="s">
        <v>836</v>
      </c>
      <c r="E902" s="1" t="s">
        <v>381</v>
      </c>
      <c r="F902" s="1" t="s">
        <v>19</v>
      </c>
      <c r="G902" s="1" t="s">
        <v>27</v>
      </c>
      <c r="H902" s="1" t="s">
        <v>28</v>
      </c>
      <c r="I902" s="1" t="s">
        <v>22</v>
      </c>
      <c r="J902" s="3">
        <v>-5305</v>
      </c>
      <c r="K902" s="1" t="s">
        <v>29</v>
      </c>
      <c r="L902" s="1" t="s">
        <v>22</v>
      </c>
      <c r="M902" s="1" t="s">
        <v>22</v>
      </c>
      <c r="N902" s="1" t="s">
        <v>1002</v>
      </c>
      <c r="O902" s="2">
        <v>41639</v>
      </c>
      <c r="P902" s="2">
        <v>41663</v>
      </c>
      <c r="Q902" s="1" t="s">
        <v>23</v>
      </c>
    </row>
    <row r="903" spans="1:17" x14ac:dyDescent="0.25">
      <c r="A903" s="1" t="s">
        <v>24</v>
      </c>
      <c r="B903" s="1" t="s">
        <v>381</v>
      </c>
      <c r="C903" s="1" t="s">
        <v>1002</v>
      </c>
      <c r="D903" s="1" t="s">
        <v>496</v>
      </c>
      <c r="E903" s="1" t="s">
        <v>381</v>
      </c>
      <c r="F903" s="1" t="s">
        <v>19</v>
      </c>
      <c r="G903" s="1" t="s">
        <v>79</v>
      </c>
      <c r="H903" s="1" t="s">
        <v>21</v>
      </c>
      <c r="I903" s="1" t="s">
        <v>22</v>
      </c>
      <c r="J903" s="3">
        <v>50619</v>
      </c>
      <c r="K903" s="1" t="s">
        <v>80</v>
      </c>
      <c r="L903" s="1" t="s">
        <v>22</v>
      </c>
      <c r="M903" s="1" t="s">
        <v>22</v>
      </c>
      <c r="N903" s="1" t="s">
        <v>1002</v>
      </c>
      <c r="O903" s="2">
        <v>41639</v>
      </c>
      <c r="P903" s="2">
        <v>41663</v>
      </c>
      <c r="Q903" s="1" t="s">
        <v>23</v>
      </c>
    </row>
    <row r="904" spans="1:17" x14ac:dyDescent="0.25">
      <c r="A904" s="1" t="s">
        <v>24</v>
      </c>
      <c r="B904" s="1" t="s">
        <v>381</v>
      </c>
      <c r="C904" s="1" t="s">
        <v>1002</v>
      </c>
      <c r="D904" s="1" t="s">
        <v>988</v>
      </c>
      <c r="E904" s="1" t="s">
        <v>381</v>
      </c>
      <c r="F904" s="1" t="s">
        <v>19</v>
      </c>
      <c r="G904" s="1" t="s">
        <v>462</v>
      </c>
      <c r="H904" s="1" t="s">
        <v>463</v>
      </c>
      <c r="I904" s="1" t="s">
        <v>22</v>
      </c>
      <c r="J904" s="3">
        <v>42488</v>
      </c>
      <c r="K904" s="1" t="s">
        <v>464</v>
      </c>
      <c r="L904" s="1" t="s">
        <v>22</v>
      </c>
      <c r="M904" s="1" t="s">
        <v>22</v>
      </c>
      <c r="N904" s="1" t="s">
        <v>1002</v>
      </c>
      <c r="O904" s="2">
        <v>41639</v>
      </c>
      <c r="P904" s="2">
        <v>41663</v>
      </c>
      <c r="Q904" s="1" t="s">
        <v>23</v>
      </c>
    </row>
    <row r="905" spans="1:17" x14ac:dyDescent="0.25">
      <c r="A905" s="1" t="s">
        <v>24</v>
      </c>
      <c r="B905" s="1" t="s">
        <v>381</v>
      </c>
      <c r="C905" s="1" t="s">
        <v>1005</v>
      </c>
      <c r="D905" s="1" t="s">
        <v>843</v>
      </c>
      <c r="E905" s="1" t="s">
        <v>381</v>
      </c>
      <c r="F905" s="1" t="s">
        <v>19</v>
      </c>
      <c r="G905" s="1" t="s">
        <v>176</v>
      </c>
      <c r="H905" s="1" t="s">
        <v>21</v>
      </c>
      <c r="I905" s="1" t="s">
        <v>22</v>
      </c>
      <c r="J905" s="3">
        <v>41298</v>
      </c>
      <c r="K905" s="1" t="s">
        <v>1006</v>
      </c>
      <c r="L905" s="1" t="s">
        <v>22</v>
      </c>
      <c r="M905" s="1" t="s">
        <v>22</v>
      </c>
      <c r="N905" s="1" t="s">
        <v>1005</v>
      </c>
      <c r="O905" s="2">
        <v>41639</v>
      </c>
      <c r="P905" s="2">
        <v>41667</v>
      </c>
      <c r="Q905" s="1" t="s">
        <v>23</v>
      </c>
    </row>
    <row r="906" spans="1:17" x14ac:dyDescent="0.25">
      <c r="A906" s="1" t="s">
        <v>52</v>
      </c>
      <c r="B906" s="1" t="s">
        <v>25</v>
      </c>
      <c r="C906" s="1" t="s">
        <v>53</v>
      </c>
      <c r="D906" s="1" t="s">
        <v>503</v>
      </c>
      <c r="E906" s="1" t="s">
        <v>381</v>
      </c>
      <c r="F906" s="1" t="s">
        <v>19</v>
      </c>
      <c r="G906" s="1" t="s">
        <v>43</v>
      </c>
      <c r="H906" s="1" t="s">
        <v>34</v>
      </c>
      <c r="I906" s="1" t="s">
        <v>22</v>
      </c>
      <c r="J906" s="3">
        <v>563000</v>
      </c>
      <c r="K906" s="1" t="s">
        <v>132</v>
      </c>
      <c r="L906" s="1" t="s">
        <v>22</v>
      </c>
      <c r="M906" s="1" t="s">
        <v>22</v>
      </c>
      <c r="N906" s="1" t="s">
        <v>51</v>
      </c>
      <c r="O906" s="2">
        <v>41639</v>
      </c>
      <c r="P906" s="2">
        <v>41653</v>
      </c>
      <c r="Q906" s="1" t="s">
        <v>23</v>
      </c>
    </row>
    <row r="907" spans="1:17" x14ac:dyDescent="0.25">
      <c r="A907" s="1" t="s">
        <v>193</v>
      </c>
      <c r="B907" s="1" t="s">
        <v>381</v>
      </c>
      <c r="C907" s="1" t="s">
        <v>1007</v>
      </c>
      <c r="D907" s="1" t="s">
        <v>505</v>
      </c>
      <c r="E907" s="1" t="s">
        <v>381</v>
      </c>
      <c r="F907" s="1" t="s">
        <v>19</v>
      </c>
      <c r="G907" s="1" t="s">
        <v>165</v>
      </c>
      <c r="H907" s="1" t="s">
        <v>166</v>
      </c>
      <c r="I907" s="1" t="s">
        <v>22</v>
      </c>
      <c r="J907" s="3">
        <v>1627</v>
      </c>
      <c r="K907" s="1" t="s">
        <v>456</v>
      </c>
      <c r="L907" s="1" t="s">
        <v>22</v>
      </c>
      <c r="M907" s="1" t="s">
        <v>22</v>
      </c>
      <c r="N907" s="1" t="s">
        <v>1007</v>
      </c>
      <c r="O907" s="2">
        <v>41670</v>
      </c>
      <c r="P907" s="2">
        <v>41682</v>
      </c>
      <c r="Q907" s="1" t="s">
        <v>23</v>
      </c>
    </row>
    <row r="908" spans="1:17" x14ac:dyDescent="0.25">
      <c r="A908" s="1" t="s">
        <v>193</v>
      </c>
      <c r="B908" s="1" t="s">
        <v>381</v>
      </c>
      <c r="C908" s="1" t="s">
        <v>1008</v>
      </c>
      <c r="D908" s="1" t="s">
        <v>505</v>
      </c>
      <c r="E908" s="1" t="s">
        <v>381</v>
      </c>
      <c r="F908" s="1" t="s">
        <v>19</v>
      </c>
      <c r="G908" s="1" t="s">
        <v>165</v>
      </c>
      <c r="H908" s="1" t="s">
        <v>166</v>
      </c>
      <c r="I908" s="1" t="s">
        <v>22</v>
      </c>
      <c r="J908" s="3">
        <v>1627</v>
      </c>
      <c r="K908" s="1" t="s">
        <v>456</v>
      </c>
      <c r="L908" s="1" t="s">
        <v>22</v>
      </c>
      <c r="M908" s="1" t="s">
        <v>22</v>
      </c>
      <c r="N908" s="1" t="s">
        <v>1008</v>
      </c>
      <c r="O908" s="2">
        <v>41698</v>
      </c>
      <c r="P908" s="2">
        <v>41702</v>
      </c>
      <c r="Q908" s="1" t="s">
        <v>23</v>
      </c>
    </row>
    <row r="909" spans="1:17" x14ac:dyDescent="0.25">
      <c r="A909" s="1" t="s">
        <v>24</v>
      </c>
      <c r="B909" s="1" t="s">
        <v>25</v>
      </c>
      <c r="C909" s="1" t="s">
        <v>67</v>
      </c>
      <c r="D909" s="1" t="s">
        <v>503</v>
      </c>
      <c r="E909" s="1" t="s">
        <v>381</v>
      </c>
      <c r="F909" s="1" t="s">
        <v>19</v>
      </c>
      <c r="G909" s="1" t="s">
        <v>43</v>
      </c>
      <c r="H909" s="1" t="s">
        <v>34</v>
      </c>
      <c r="I909" s="1" t="s">
        <v>22</v>
      </c>
      <c r="J909" s="3">
        <v>32000</v>
      </c>
      <c r="K909" s="1" t="s">
        <v>138</v>
      </c>
      <c r="L909" s="1" t="s">
        <v>22</v>
      </c>
      <c r="M909" s="1" t="s">
        <v>22</v>
      </c>
      <c r="N909" s="1" t="s">
        <v>67</v>
      </c>
      <c r="O909" s="2">
        <v>41729</v>
      </c>
      <c r="P909" s="2">
        <v>41736</v>
      </c>
      <c r="Q909" s="1" t="s">
        <v>23</v>
      </c>
    </row>
    <row r="910" spans="1:17" x14ac:dyDescent="0.25">
      <c r="A910" s="1" t="s">
        <v>24</v>
      </c>
      <c r="B910" s="1" t="s">
        <v>25</v>
      </c>
      <c r="C910" s="1" t="s">
        <v>207</v>
      </c>
      <c r="D910" s="1" t="s">
        <v>843</v>
      </c>
      <c r="E910" s="1" t="s">
        <v>381</v>
      </c>
      <c r="F910" s="1" t="s">
        <v>19</v>
      </c>
      <c r="G910" s="1" t="s">
        <v>176</v>
      </c>
      <c r="H910" s="1" t="s">
        <v>21</v>
      </c>
      <c r="I910" s="1" t="s">
        <v>22</v>
      </c>
      <c r="J910" s="3">
        <v>-19676</v>
      </c>
      <c r="K910" s="1" t="s">
        <v>236</v>
      </c>
      <c r="L910" s="1" t="s">
        <v>22</v>
      </c>
      <c r="M910" s="1" t="s">
        <v>22</v>
      </c>
      <c r="N910" s="1" t="s">
        <v>207</v>
      </c>
      <c r="O910" s="2">
        <v>41729</v>
      </c>
      <c r="P910" s="2">
        <v>41737</v>
      </c>
      <c r="Q910" s="1" t="s">
        <v>23</v>
      </c>
    </row>
    <row r="911" spans="1:17" x14ac:dyDescent="0.25">
      <c r="A911" s="1" t="s">
        <v>24</v>
      </c>
      <c r="B911" s="1" t="s">
        <v>25</v>
      </c>
      <c r="C911" s="1" t="s">
        <v>67</v>
      </c>
      <c r="D911" s="1" t="s">
        <v>1004</v>
      </c>
      <c r="E911" s="1" t="s">
        <v>381</v>
      </c>
      <c r="F911" s="1" t="s">
        <v>19</v>
      </c>
      <c r="G911" s="1" t="s">
        <v>47</v>
      </c>
      <c r="H911" s="1" t="s">
        <v>48</v>
      </c>
      <c r="I911" s="1" t="s">
        <v>22</v>
      </c>
      <c r="J911" s="3">
        <v>4000</v>
      </c>
      <c r="K911" s="1" t="s">
        <v>91</v>
      </c>
      <c r="L911" s="1" t="s">
        <v>22</v>
      </c>
      <c r="M911" s="1" t="s">
        <v>22</v>
      </c>
      <c r="N911" s="1" t="s">
        <v>67</v>
      </c>
      <c r="O911" s="2">
        <v>41729</v>
      </c>
      <c r="P911" s="2">
        <v>41736</v>
      </c>
      <c r="Q911" s="1" t="s">
        <v>23</v>
      </c>
    </row>
    <row r="912" spans="1:17" x14ac:dyDescent="0.25">
      <c r="A912" s="1" t="s">
        <v>24</v>
      </c>
      <c r="B912" s="1" t="s">
        <v>25</v>
      </c>
      <c r="C912" s="1" t="s">
        <v>67</v>
      </c>
      <c r="D912" s="1" t="s">
        <v>483</v>
      </c>
      <c r="E912" s="1" t="s">
        <v>381</v>
      </c>
      <c r="F912" s="1" t="s">
        <v>19</v>
      </c>
      <c r="G912" s="1" t="s">
        <v>357</v>
      </c>
      <c r="H912" s="1" t="s">
        <v>48</v>
      </c>
      <c r="I912" s="1" t="s">
        <v>22</v>
      </c>
      <c r="J912" s="3">
        <v>-13000</v>
      </c>
      <c r="K912" s="1" t="s">
        <v>371</v>
      </c>
      <c r="L912" s="1" t="s">
        <v>22</v>
      </c>
      <c r="M912" s="1" t="s">
        <v>22</v>
      </c>
      <c r="N912" s="1" t="s">
        <v>67</v>
      </c>
      <c r="O912" s="2">
        <v>41729</v>
      </c>
      <c r="P912" s="2">
        <v>41736</v>
      </c>
      <c r="Q912" s="1" t="s">
        <v>23</v>
      </c>
    </row>
    <row r="913" spans="1:17" x14ac:dyDescent="0.25">
      <c r="A913" s="1" t="s">
        <v>193</v>
      </c>
      <c r="B913" s="1" t="s">
        <v>381</v>
      </c>
      <c r="C913" s="1" t="s">
        <v>1009</v>
      </c>
      <c r="D913" s="1" t="s">
        <v>505</v>
      </c>
      <c r="E913" s="1" t="s">
        <v>381</v>
      </c>
      <c r="F913" s="1" t="s">
        <v>19</v>
      </c>
      <c r="G913" s="1" t="s">
        <v>165</v>
      </c>
      <c r="H913" s="1" t="s">
        <v>166</v>
      </c>
      <c r="I913" s="1" t="s">
        <v>22</v>
      </c>
      <c r="J913" s="3">
        <v>1627</v>
      </c>
      <c r="K913" s="1" t="s">
        <v>456</v>
      </c>
      <c r="L913" s="1" t="s">
        <v>22</v>
      </c>
      <c r="M913" s="1" t="s">
        <v>22</v>
      </c>
      <c r="N913" s="1" t="s">
        <v>1009</v>
      </c>
      <c r="O913" s="2">
        <v>41729</v>
      </c>
      <c r="P913" s="2">
        <v>41730</v>
      </c>
      <c r="Q913" s="1" t="s">
        <v>23</v>
      </c>
    </row>
    <row r="914" spans="1:17" x14ac:dyDescent="0.25">
      <c r="A914" s="1" t="s">
        <v>193</v>
      </c>
      <c r="B914" s="1" t="s">
        <v>381</v>
      </c>
      <c r="C914" s="1" t="s">
        <v>1010</v>
      </c>
      <c r="D914" s="1" t="s">
        <v>505</v>
      </c>
      <c r="E914" s="1" t="s">
        <v>381</v>
      </c>
      <c r="F914" s="1" t="s">
        <v>19</v>
      </c>
      <c r="G914" s="1" t="s">
        <v>165</v>
      </c>
      <c r="H914" s="1" t="s">
        <v>166</v>
      </c>
      <c r="I914" s="1" t="s">
        <v>22</v>
      </c>
      <c r="J914" s="3">
        <v>1627</v>
      </c>
      <c r="K914" s="1" t="s">
        <v>456</v>
      </c>
      <c r="L914" s="1" t="s">
        <v>22</v>
      </c>
      <c r="M914" s="1" t="s">
        <v>22</v>
      </c>
      <c r="N914" s="1" t="s">
        <v>1010</v>
      </c>
      <c r="O914" s="2">
        <v>41759</v>
      </c>
      <c r="P914" s="2">
        <v>41760</v>
      </c>
      <c r="Q914" s="1" t="s">
        <v>23</v>
      </c>
    </row>
    <row r="915" spans="1:17" x14ac:dyDescent="0.25">
      <c r="A915" s="1" t="s">
        <v>193</v>
      </c>
      <c r="B915" s="1" t="s">
        <v>381</v>
      </c>
      <c r="C915" s="1" t="s">
        <v>1011</v>
      </c>
      <c r="D915" s="1" t="s">
        <v>505</v>
      </c>
      <c r="E915" s="1" t="s">
        <v>381</v>
      </c>
      <c r="F915" s="1" t="s">
        <v>19</v>
      </c>
      <c r="G915" s="1" t="s">
        <v>165</v>
      </c>
      <c r="H915" s="1" t="s">
        <v>166</v>
      </c>
      <c r="I915" s="1" t="s">
        <v>22</v>
      </c>
      <c r="J915" s="3">
        <v>1627</v>
      </c>
      <c r="K915" s="1" t="s">
        <v>456</v>
      </c>
      <c r="L915" s="1" t="s">
        <v>22</v>
      </c>
      <c r="M915" s="1" t="s">
        <v>22</v>
      </c>
      <c r="N915" s="1" t="s">
        <v>1011</v>
      </c>
      <c r="O915" s="2">
        <v>41790</v>
      </c>
      <c r="P915" s="2">
        <v>41793</v>
      </c>
      <c r="Q915" s="1" t="s">
        <v>23</v>
      </c>
    </row>
    <row r="916" spans="1:17" x14ac:dyDescent="0.25">
      <c r="A916" s="1" t="s">
        <v>24</v>
      </c>
      <c r="B916" s="1" t="s">
        <v>25</v>
      </c>
      <c r="C916" s="1" t="s">
        <v>218</v>
      </c>
      <c r="D916" s="1" t="s">
        <v>843</v>
      </c>
      <c r="E916" s="1" t="s">
        <v>381</v>
      </c>
      <c r="F916" s="1" t="s">
        <v>19</v>
      </c>
      <c r="G916" s="1" t="s">
        <v>176</v>
      </c>
      <c r="H916" s="1" t="s">
        <v>21</v>
      </c>
      <c r="I916" s="1" t="s">
        <v>22</v>
      </c>
      <c r="J916" s="3">
        <v>-39351</v>
      </c>
      <c r="K916" s="1" t="s">
        <v>219</v>
      </c>
      <c r="L916" s="1" t="s">
        <v>22</v>
      </c>
      <c r="M916" s="1" t="s">
        <v>22</v>
      </c>
      <c r="N916" s="1" t="s">
        <v>218</v>
      </c>
      <c r="O916" s="2">
        <v>41815</v>
      </c>
      <c r="P916" s="2">
        <v>41815</v>
      </c>
      <c r="Q916" s="1" t="s">
        <v>23</v>
      </c>
    </row>
    <row r="917" spans="1:17" x14ac:dyDescent="0.25">
      <c r="A917" s="1" t="s">
        <v>24</v>
      </c>
      <c r="B917" s="1" t="s">
        <v>25</v>
      </c>
      <c r="C917" s="1" t="s">
        <v>56</v>
      </c>
      <c r="D917" s="1" t="s">
        <v>1004</v>
      </c>
      <c r="E917" s="1" t="s">
        <v>381</v>
      </c>
      <c r="F917" s="1" t="s">
        <v>19</v>
      </c>
      <c r="G917" s="1" t="s">
        <v>47</v>
      </c>
      <c r="H917" s="1" t="s">
        <v>48</v>
      </c>
      <c r="I917" s="1" t="s">
        <v>22</v>
      </c>
      <c r="J917" s="3">
        <v>7000</v>
      </c>
      <c r="K917" s="1" t="s">
        <v>78</v>
      </c>
      <c r="L917" s="1" t="s">
        <v>22</v>
      </c>
      <c r="M917" s="1" t="s">
        <v>22</v>
      </c>
      <c r="N917" s="1" t="s">
        <v>56</v>
      </c>
      <c r="O917" s="2">
        <v>41820</v>
      </c>
      <c r="P917" s="2">
        <v>41815</v>
      </c>
      <c r="Q917" s="1" t="s">
        <v>23</v>
      </c>
    </row>
    <row r="918" spans="1:17" x14ac:dyDescent="0.25">
      <c r="A918" s="1" t="s">
        <v>24</v>
      </c>
      <c r="B918" s="1" t="s">
        <v>25</v>
      </c>
      <c r="C918" s="1" t="s">
        <v>56</v>
      </c>
      <c r="D918" s="1" t="s">
        <v>483</v>
      </c>
      <c r="E918" s="1" t="s">
        <v>381</v>
      </c>
      <c r="F918" s="1" t="s">
        <v>19</v>
      </c>
      <c r="G918" s="1" t="s">
        <v>357</v>
      </c>
      <c r="H918" s="1" t="s">
        <v>48</v>
      </c>
      <c r="I918" s="1" t="s">
        <v>22</v>
      </c>
      <c r="J918" s="3">
        <v>-25000</v>
      </c>
      <c r="K918" s="1" t="s">
        <v>372</v>
      </c>
      <c r="L918" s="1" t="s">
        <v>22</v>
      </c>
      <c r="M918" s="1" t="s">
        <v>22</v>
      </c>
      <c r="N918" s="1" t="s">
        <v>56</v>
      </c>
      <c r="O918" s="2">
        <v>41820</v>
      </c>
      <c r="P918" s="2">
        <v>41815</v>
      </c>
      <c r="Q918" s="1" t="s">
        <v>23</v>
      </c>
    </row>
    <row r="919" spans="1:17" x14ac:dyDescent="0.25">
      <c r="A919" s="1" t="s">
        <v>24</v>
      </c>
      <c r="B919" s="1" t="s">
        <v>25</v>
      </c>
      <c r="C919" s="1" t="s">
        <v>56</v>
      </c>
      <c r="D919" s="1" t="s">
        <v>503</v>
      </c>
      <c r="E919" s="1" t="s">
        <v>381</v>
      </c>
      <c r="F919" s="1" t="s">
        <v>19</v>
      </c>
      <c r="G919" s="1" t="s">
        <v>43</v>
      </c>
      <c r="H919" s="1" t="s">
        <v>34</v>
      </c>
      <c r="I919" s="1" t="s">
        <v>22</v>
      </c>
      <c r="J919" s="3">
        <v>63000</v>
      </c>
      <c r="K919" s="1" t="s">
        <v>133</v>
      </c>
      <c r="L919" s="1" t="s">
        <v>22</v>
      </c>
      <c r="M919" s="1" t="s">
        <v>22</v>
      </c>
      <c r="N919" s="1" t="s">
        <v>56</v>
      </c>
      <c r="O919" s="2">
        <v>41820</v>
      </c>
      <c r="P919" s="2">
        <v>41815</v>
      </c>
      <c r="Q919" s="1" t="s">
        <v>23</v>
      </c>
    </row>
    <row r="920" spans="1:17" x14ac:dyDescent="0.25">
      <c r="A920" s="1" t="s">
        <v>24</v>
      </c>
      <c r="B920" s="1" t="s">
        <v>25</v>
      </c>
      <c r="C920" s="1" t="s">
        <v>205</v>
      </c>
      <c r="D920" s="1" t="s">
        <v>843</v>
      </c>
      <c r="E920" s="1" t="s">
        <v>381</v>
      </c>
      <c r="F920" s="1" t="s">
        <v>19</v>
      </c>
      <c r="G920" s="1" t="s">
        <v>176</v>
      </c>
      <c r="H920" s="1" t="s">
        <v>21</v>
      </c>
      <c r="I920" s="1" t="s">
        <v>22</v>
      </c>
      <c r="J920" s="3">
        <v>19676</v>
      </c>
      <c r="K920" s="1" t="s">
        <v>206</v>
      </c>
      <c r="L920" s="1" t="s">
        <v>22</v>
      </c>
      <c r="M920" s="1" t="s">
        <v>22</v>
      </c>
      <c r="N920" s="1" t="s">
        <v>207</v>
      </c>
      <c r="O920" s="2">
        <v>41820</v>
      </c>
      <c r="P920" s="2">
        <v>41815</v>
      </c>
      <c r="Q920" s="1" t="s">
        <v>23</v>
      </c>
    </row>
    <row r="921" spans="1:17" x14ac:dyDescent="0.25">
      <c r="A921" s="1" t="s">
        <v>24</v>
      </c>
      <c r="B921" s="1" t="s">
        <v>25</v>
      </c>
      <c r="C921" s="1" t="s">
        <v>65</v>
      </c>
      <c r="D921" s="1" t="s">
        <v>1004</v>
      </c>
      <c r="E921" s="1" t="s">
        <v>381</v>
      </c>
      <c r="F921" s="1" t="s">
        <v>19</v>
      </c>
      <c r="G921" s="1" t="s">
        <v>47</v>
      </c>
      <c r="H921" s="1" t="s">
        <v>48</v>
      </c>
      <c r="I921" s="1" t="s">
        <v>22</v>
      </c>
      <c r="J921" s="3">
        <v>-4000</v>
      </c>
      <c r="K921" s="1" t="s">
        <v>66</v>
      </c>
      <c r="L921" s="1" t="s">
        <v>22</v>
      </c>
      <c r="M921" s="1" t="s">
        <v>22</v>
      </c>
      <c r="N921" s="1" t="s">
        <v>67</v>
      </c>
      <c r="O921" s="2">
        <v>41820</v>
      </c>
      <c r="P921" s="2">
        <v>41815</v>
      </c>
      <c r="Q921" s="1" t="s">
        <v>23</v>
      </c>
    </row>
    <row r="922" spans="1:17" x14ac:dyDescent="0.25">
      <c r="A922" s="1" t="s">
        <v>193</v>
      </c>
      <c r="B922" s="1" t="s">
        <v>381</v>
      </c>
      <c r="C922" s="1" t="s">
        <v>1012</v>
      </c>
      <c r="D922" s="1" t="s">
        <v>505</v>
      </c>
      <c r="E922" s="1" t="s">
        <v>381</v>
      </c>
      <c r="F922" s="1" t="s">
        <v>19</v>
      </c>
      <c r="G922" s="1" t="s">
        <v>165</v>
      </c>
      <c r="H922" s="1" t="s">
        <v>166</v>
      </c>
      <c r="I922" s="1" t="s">
        <v>22</v>
      </c>
      <c r="J922" s="3">
        <v>1627</v>
      </c>
      <c r="K922" s="1" t="s">
        <v>456</v>
      </c>
      <c r="L922" s="1" t="s">
        <v>22</v>
      </c>
      <c r="M922" s="1" t="s">
        <v>22</v>
      </c>
      <c r="N922" s="1" t="s">
        <v>1012</v>
      </c>
      <c r="O922" s="2">
        <v>41820</v>
      </c>
      <c r="P922" s="2">
        <v>41817</v>
      </c>
      <c r="Q922" s="1" t="s">
        <v>23</v>
      </c>
    </row>
    <row r="923" spans="1:17" x14ac:dyDescent="0.25">
      <c r="A923" s="1" t="s">
        <v>24</v>
      </c>
      <c r="B923" s="1" t="s">
        <v>25</v>
      </c>
      <c r="C923" s="1" t="s">
        <v>65</v>
      </c>
      <c r="D923" s="1" t="s">
        <v>483</v>
      </c>
      <c r="E923" s="1" t="s">
        <v>381</v>
      </c>
      <c r="F923" s="1" t="s">
        <v>19</v>
      </c>
      <c r="G923" s="1" t="s">
        <v>357</v>
      </c>
      <c r="H923" s="1" t="s">
        <v>48</v>
      </c>
      <c r="I923" s="1" t="s">
        <v>22</v>
      </c>
      <c r="J923" s="3">
        <v>13000</v>
      </c>
      <c r="K923" s="1" t="s">
        <v>66</v>
      </c>
      <c r="L923" s="1" t="s">
        <v>22</v>
      </c>
      <c r="M923" s="1" t="s">
        <v>22</v>
      </c>
      <c r="N923" s="1" t="s">
        <v>67</v>
      </c>
      <c r="O923" s="2">
        <v>41820</v>
      </c>
      <c r="P923" s="2">
        <v>41815</v>
      </c>
      <c r="Q923" s="1" t="s">
        <v>23</v>
      </c>
    </row>
    <row r="924" spans="1:17" x14ac:dyDescent="0.25">
      <c r="A924" s="1" t="s">
        <v>24</v>
      </c>
      <c r="B924" s="1" t="s">
        <v>25</v>
      </c>
      <c r="C924" s="1" t="s">
        <v>65</v>
      </c>
      <c r="D924" s="1" t="s">
        <v>503</v>
      </c>
      <c r="E924" s="1" t="s">
        <v>381</v>
      </c>
      <c r="F924" s="1" t="s">
        <v>19</v>
      </c>
      <c r="G924" s="1" t="s">
        <v>43</v>
      </c>
      <c r="H924" s="1" t="s">
        <v>34</v>
      </c>
      <c r="I924" s="1" t="s">
        <v>22</v>
      </c>
      <c r="J924" s="3">
        <v>-32000</v>
      </c>
      <c r="K924" s="1" t="s">
        <v>66</v>
      </c>
      <c r="L924" s="1" t="s">
        <v>22</v>
      </c>
      <c r="M924" s="1" t="s">
        <v>22</v>
      </c>
      <c r="N924" s="1" t="s">
        <v>67</v>
      </c>
      <c r="O924" s="2">
        <v>41820</v>
      </c>
      <c r="P924" s="2">
        <v>41815</v>
      </c>
      <c r="Q924" s="1" t="s">
        <v>23</v>
      </c>
    </row>
    <row r="925" spans="1:17" x14ac:dyDescent="0.25">
      <c r="A925" s="1" t="s">
        <v>193</v>
      </c>
      <c r="B925" s="1" t="s">
        <v>381</v>
      </c>
      <c r="C925" s="1" t="s">
        <v>1013</v>
      </c>
      <c r="D925" s="1" t="s">
        <v>505</v>
      </c>
      <c r="E925" s="1" t="s">
        <v>381</v>
      </c>
      <c r="F925" s="1" t="s">
        <v>19</v>
      </c>
      <c r="G925" s="1" t="s">
        <v>165</v>
      </c>
      <c r="H925" s="1" t="s">
        <v>166</v>
      </c>
      <c r="I925" s="1" t="s">
        <v>22</v>
      </c>
      <c r="J925" s="3">
        <v>1627</v>
      </c>
      <c r="K925" s="1" t="s">
        <v>456</v>
      </c>
      <c r="L925" s="1" t="s">
        <v>22</v>
      </c>
      <c r="M925" s="1" t="s">
        <v>22</v>
      </c>
      <c r="N925" s="1" t="s">
        <v>1013</v>
      </c>
      <c r="O925" s="2">
        <v>41851</v>
      </c>
      <c r="P925" s="2">
        <v>41856</v>
      </c>
      <c r="Q925" s="1" t="s">
        <v>23</v>
      </c>
    </row>
    <row r="926" spans="1:17" x14ac:dyDescent="0.25">
      <c r="A926" s="1" t="s">
        <v>193</v>
      </c>
      <c r="B926" s="1" t="s">
        <v>381</v>
      </c>
      <c r="C926" s="1" t="s">
        <v>1014</v>
      </c>
      <c r="D926" s="1" t="s">
        <v>505</v>
      </c>
      <c r="E926" s="1" t="s">
        <v>381</v>
      </c>
      <c r="F926" s="1" t="s">
        <v>19</v>
      </c>
      <c r="G926" s="1" t="s">
        <v>165</v>
      </c>
      <c r="H926" s="1" t="s">
        <v>166</v>
      </c>
      <c r="I926" s="1" t="s">
        <v>22</v>
      </c>
      <c r="J926" s="3">
        <v>1627</v>
      </c>
      <c r="K926" s="1" t="s">
        <v>456</v>
      </c>
      <c r="L926" s="1" t="s">
        <v>22</v>
      </c>
      <c r="M926" s="1" t="s">
        <v>22</v>
      </c>
      <c r="N926" s="1" t="s">
        <v>1014</v>
      </c>
      <c r="O926" s="2">
        <v>41882</v>
      </c>
      <c r="P926" s="2">
        <v>41884</v>
      </c>
      <c r="Q926" s="1" t="s">
        <v>23</v>
      </c>
    </row>
    <row r="927" spans="1:17" x14ac:dyDescent="0.25">
      <c r="A927" s="1" t="s">
        <v>24</v>
      </c>
      <c r="B927" s="1" t="s">
        <v>25</v>
      </c>
      <c r="C927" s="1" t="s">
        <v>92</v>
      </c>
      <c r="D927" s="1" t="s">
        <v>1004</v>
      </c>
      <c r="E927" s="1" t="s">
        <v>381</v>
      </c>
      <c r="F927" s="1" t="s">
        <v>19</v>
      </c>
      <c r="G927" s="1" t="s">
        <v>47</v>
      </c>
      <c r="H927" s="1" t="s">
        <v>48</v>
      </c>
      <c r="I927" s="1" t="s">
        <v>22</v>
      </c>
      <c r="J927" s="3">
        <v>11000</v>
      </c>
      <c r="K927" s="1" t="s">
        <v>93</v>
      </c>
      <c r="L927" s="1" t="s">
        <v>22</v>
      </c>
      <c r="M927" s="1" t="s">
        <v>22</v>
      </c>
      <c r="N927" s="1" t="s">
        <v>92</v>
      </c>
      <c r="O927" s="2">
        <v>41912</v>
      </c>
      <c r="P927" s="2">
        <v>41913</v>
      </c>
      <c r="Q927" s="1" t="s">
        <v>23</v>
      </c>
    </row>
    <row r="928" spans="1:17" x14ac:dyDescent="0.25">
      <c r="A928" s="1" t="s">
        <v>24</v>
      </c>
      <c r="B928" s="1" t="s">
        <v>25</v>
      </c>
      <c r="C928" s="1" t="s">
        <v>92</v>
      </c>
      <c r="D928" s="1" t="s">
        <v>483</v>
      </c>
      <c r="E928" s="1" t="s">
        <v>381</v>
      </c>
      <c r="F928" s="1" t="s">
        <v>19</v>
      </c>
      <c r="G928" s="1" t="s">
        <v>357</v>
      </c>
      <c r="H928" s="1" t="s">
        <v>48</v>
      </c>
      <c r="I928" s="1" t="s">
        <v>22</v>
      </c>
      <c r="J928" s="3">
        <v>-38000</v>
      </c>
      <c r="K928" s="1" t="s">
        <v>373</v>
      </c>
      <c r="L928" s="1" t="s">
        <v>22</v>
      </c>
      <c r="M928" s="1" t="s">
        <v>22</v>
      </c>
      <c r="N928" s="1" t="s">
        <v>92</v>
      </c>
      <c r="O928" s="2">
        <v>41912</v>
      </c>
      <c r="P928" s="2">
        <v>41913</v>
      </c>
      <c r="Q928" s="1" t="s">
        <v>23</v>
      </c>
    </row>
    <row r="929" spans="1:17" x14ac:dyDescent="0.25">
      <c r="A929" s="1" t="s">
        <v>24</v>
      </c>
      <c r="B929" s="1" t="s">
        <v>25</v>
      </c>
      <c r="C929" s="1" t="s">
        <v>220</v>
      </c>
      <c r="D929" s="1" t="s">
        <v>843</v>
      </c>
      <c r="E929" s="1" t="s">
        <v>381</v>
      </c>
      <c r="F929" s="1" t="s">
        <v>19</v>
      </c>
      <c r="G929" s="1" t="s">
        <v>176</v>
      </c>
      <c r="H929" s="1" t="s">
        <v>21</v>
      </c>
      <c r="I929" s="1" t="s">
        <v>22</v>
      </c>
      <c r="J929" s="3">
        <v>39351</v>
      </c>
      <c r="K929" s="1" t="s">
        <v>219</v>
      </c>
      <c r="L929" s="1" t="s">
        <v>22</v>
      </c>
      <c r="M929" s="1" t="s">
        <v>22</v>
      </c>
      <c r="N929" s="1" t="s">
        <v>218</v>
      </c>
      <c r="O929" s="2">
        <v>41912</v>
      </c>
      <c r="P929" s="2">
        <v>41913</v>
      </c>
      <c r="Q929" s="1" t="s">
        <v>23</v>
      </c>
    </row>
    <row r="930" spans="1:17" x14ac:dyDescent="0.25">
      <c r="A930" s="1" t="s">
        <v>24</v>
      </c>
      <c r="B930" s="1" t="s">
        <v>25</v>
      </c>
      <c r="C930" s="1" t="s">
        <v>92</v>
      </c>
      <c r="D930" s="1" t="s">
        <v>503</v>
      </c>
      <c r="E930" s="1" t="s">
        <v>381</v>
      </c>
      <c r="F930" s="1" t="s">
        <v>19</v>
      </c>
      <c r="G930" s="1" t="s">
        <v>43</v>
      </c>
      <c r="H930" s="1" t="s">
        <v>34</v>
      </c>
      <c r="I930" s="1" t="s">
        <v>22</v>
      </c>
      <c r="J930" s="3">
        <v>93000</v>
      </c>
      <c r="K930" s="1" t="s">
        <v>139</v>
      </c>
      <c r="L930" s="1" t="s">
        <v>22</v>
      </c>
      <c r="M930" s="1" t="s">
        <v>22</v>
      </c>
      <c r="N930" s="1" t="s">
        <v>92</v>
      </c>
      <c r="O930" s="2">
        <v>41912</v>
      </c>
      <c r="P930" s="2">
        <v>41913</v>
      </c>
      <c r="Q930" s="1" t="s">
        <v>23</v>
      </c>
    </row>
    <row r="931" spans="1:17" x14ac:dyDescent="0.25">
      <c r="A931" s="1" t="s">
        <v>24</v>
      </c>
      <c r="B931" s="1" t="s">
        <v>25</v>
      </c>
      <c r="C931" s="1" t="s">
        <v>54</v>
      </c>
      <c r="D931" s="1" t="s">
        <v>1004</v>
      </c>
      <c r="E931" s="1" t="s">
        <v>381</v>
      </c>
      <c r="F931" s="1" t="s">
        <v>19</v>
      </c>
      <c r="G931" s="1" t="s">
        <v>47</v>
      </c>
      <c r="H931" s="1" t="s">
        <v>48</v>
      </c>
      <c r="I931" s="1" t="s">
        <v>22</v>
      </c>
      <c r="J931" s="3">
        <v>-7000</v>
      </c>
      <c r="K931" s="1" t="s">
        <v>55</v>
      </c>
      <c r="L931" s="1" t="s">
        <v>22</v>
      </c>
      <c r="M931" s="1" t="s">
        <v>22</v>
      </c>
      <c r="N931" s="1" t="s">
        <v>56</v>
      </c>
      <c r="O931" s="2">
        <v>41912</v>
      </c>
      <c r="P931" s="2">
        <v>41913</v>
      </c>
      <c r="Q931" s="1" t="s">
        <v>23</v>
      </c>
    </row>
    <row r="932" spans="1:17" x14ac:dyDescent="0.25">
      <c r="A932" s="1" t="s">
        <v>24</v>
      </c>
      <c r="B932" s="1" t="s">
        <v>25</v>
      </c>
      <c r="C932" s="1" t="s">
        <v>54</v>
      </c>
      <c r="D932" s="1" t="s">
        <v>483</v>
      </c>
      <c r="E932" s="1" t="s">
        <v>381</v>
      </c>
      <c r="F932" s="1" t="s">
        <v>19</v>
      </c>
      <c r="G932" s="1" t="s">
        <v>357</v>
      </c>
      <c r="H932" s="1" t="s">
        <v>48</v>
      </c>
      <c r="I932" s="1" t="s">
        <v>22</v>
      </c>
      <c r="J932" s="3">
        <v>25000</v>
      </c>
      <c r="K932" s="1" t="s">
        <v>55</v>
      </c>
      <c r="L932" s="1" t="s">
        <v>22</v>
      </c>
      <c r="M932" s="1" t="s">
        <v>22</v>
      </c>
      <c r="N932" s="1" t="s">
        <v>56</v>
      </c>
      <c r="O932" s="2">
        <v>41912</v>
      </c>
      <c r="P932" s="2">
        <v>41913</v>
      </c>
      <c r="Q932" s="1" t="s">
        <v>23</v>
      </c>
    </row>
    <row r="933" spans="1:17" x14ac:dyDescent="0.25">
      <c r="A933" s="1" t="s">
        <v>24</v>
      </c>
      <c r="B933" s="1" t="s">
        <v>25</v>
      </c>
      <c r="C933" s="1" t="s">
        <v>54</v>
      </c>
      <c r="D933" s="1" t="s">
        <v>503</v>
      </c>
      <c r="E933" s="1" t="s">
        <v>381</v>
      </c>
      <c r="F933" s="1" t="s">
        <v>19</v>
      </c>
      <c r="G933" s="1" t="s">
        <v>43</v>
      </c>
      <c r="H933" s="1" t="s">
        <v>34</v>
      </c>
      <c r="I933" s="1" t="s">
        <v>22</v>
      </c>
      <c r="J933" s="3">
        <v>-63000</v>
      </c>
      <c r="K933" s="1" t="s">
        <v>55</v>
      </c>
      <c r="L933" s="1" t="s">
        <v>22</v>
      </c>
      <c r="M933" s="1" t="s">
        <v>22</v>
      </c>
      <c r="N933" s="1" t="s">
        <v>56</v>
      </c>
      <c r="O933" s="2">
        <v>41912</v>
      </c>
      <c r="P933" s="2">
        <v>41913</v>
      </c>
      <c r="Q933" s="1" t="s">
        <v>23</v>
      </c>
    </row>
    <row r="934" spans="1:17" x14ac:dyDescent="0.25">
      <c r="A934" s="1" t="s">
        <v>193</v>
      </c>
      <c r="B934" s="1" t="s">
        <v>381</v>
      </c>
      <c r="C934" s="1" t="s">
        <v>1015</v>
      </c>
      <c r="D934" s="1" t="s">
        <v>505</v>
      </c>
      <c r="E934" s="1" t="s">
        <v>381</v>
      </c>
      <c r="F934" s="1" t="s">
        <v>19</v>
      </c>
      <c r="G934" s="1" t="s">
        <v>165</v>
      </c>
      <c r="H934" s="1" t="s">
        <v>166</v>
      </c>
      <c r="I934" s="1" t="s">
        <v>22</v>
      </c>
      <c r="J934" s="3">
        <v>1627</v>
      </c>
      <c r="K934" s="1" t="s">
        <v>456</v>
      </c>
      <c r="L934" s="1" t="s">
        <v>22</v>
      </c>
      <c r="M934" s="1" t="s">
        <v>22</v>
      </c>
      <c r="N934" s="1" t="s">
        <v>1015</v>
      </c>
      <c r="O934" s="2">
        <v>41912</v>
      </c>
      <c r="P934" s="2">
        <v>41912</v>
      </c>
      <c r="Q934" s="1" t="s">
        <v>23</v>
      </c>
    </row>
    <row r="935" spans="1:17" x14ac:dyDescent="0.25">
      <c r="A935" s="1" t="s">
        <v>24</v>
      </c>
      <c r="B935" s="1" t="s">
        <v>25</v>
      </c>
      <c r="C935" s="1" t="s">
        <v>196</v>
      </c>
      <c r="D935" s="1" t="s">
        <v>843</v>
      </c>
      <c r="E935" s="1" t="s">
        <v>381</v>
      </c>
      <c r="F935" s="1" t="s">
        <v>19</v>
      </c>
      <c r="G935" s="1" t="s">
        <v>176</v>
      </c>
      <c r="H935" s="1" t="s">
        <v>21</v>
      </c>
      <c r="I935" s="1" t="s">
        <v>22</v>
      </c>
      <c r="J935" s="3">
        <v>-59027</v>
      </c>
      <c r="K935" s="1" t="s">
        <v>221</v>
      </c>
      <c r="L935" s="1" t="s">
        <v>22</v>
      </c>
      <c r="M935" s="1" t="s">
        <v>22</v>
      </c>
      <c r="N935" s="1" t="s">
        <v>196</v>
      </c>
      <c r="O935" s="2">
        <v>41912</v>
      </c>
      <c r="P935" s="2">
        <v>41913</v>
      </c>
      <c r="Q935" s="1" t="s">
        <v>23</v>
      </c>
    </row>
    <row r="936" spans="1:17" x14ac:dyDescent="0.25">
      <c r="A936" s="1" t="s">
        <v>193</v>
      </c>
      <c r="B936" s="1" t="s">
        <v>381</v>
      </c>
      <c r="C936" s="1" t="s">
        <v>1016</v>
      </c>
      <c r="D936" s="1" t="s">
        <v>505</v>
      </c>
      <c r="E936" s="1" t="s">
        <v>381</v>
      </c>
      <c r="F936" s="1" t="s">
        <v>19</v>
      </c>
      <c r="G936" s="1" t="s">
        <v>165</v>
      </c>
      <c r="H936" s="1" t="s">
        <v>166</v>
      </c>
      <c r="I936" s="1" t="s">
        <v>22</v>
      </c>
      <c r="J936" s="3">
        <v>1627</v>
      </c>
      <c r="K936" s="1" t="s">
        <v>456</v>
      </c>
      <c r="L936" s="1" t="s">
        <v>22</v>
      </c>
      <c r="M936" s="1" t="s">
        <v>22</v>
      </c>
      <c r="N936" s="1" t="s">
        <v>1016</v>
      </c>
      <c r="O936" s="2">
        <v>41943</v>
      </c>
      <c r="P936" s="2">
        <v>41942</v>
      </c>
      <c r="Q936" s="1" t="s">
        <v>23</v>
      </c>
    </row>
    <row r="937" spans="1:17" x14ac:dyDescent="0.25">
      <c r="A937" s="1" t="s">
        <v>193</v>
      </c>
      <c r="B937" s="1" t="s">
        <v>381</v>
      </c>
      <c r="C937" s="1" t="s">
        <v>1017</v>
      </c>
      <c r="D937" s="1" t="s">
        <v>505</v>
      </c>
      <c r="E937" s="1" t="s">
        <v>381</v>
      </c>
      <c r="F937" s="1" t="s">
        <v>19</v>
      </c>
      <c r="G937" s="1" t="s">
        <v>165</v>
      </c>
      <c r="H937" s="1" t="s">
        <v>166</v>
      </c>
      <c r="I937" s="1" t="s">
        <v>22</v>
      </c>
      <c r="J937" s="3">
        <v>1627</v>
      </c>
      <c r="K937" s="1" t="s">
        <v>456</v>
      </c>
      <c r="L937" s="1" t="s">
        <v>22</v>
      </c>
      <c r="M937" s="1" t="s">
        <v>22</v>
      </c>
      <c r="N937" s="1" t="s">
        <v>1017</v>
      </c>
      <c r="O937" s="2">
        <v>41973</v>
      </c>
      <c r="P937" s="2">
        <v>41977</v>
      </c>
      <c r="Q937" s="1" t="s">
        <v>23</v>
      </c>
    </row>
    <row r="938" spans="1:17" x14ac:dyDescent="0.25">
      <c r="A938" s="1" t="s">
        <v>24</v>
      </c>
      <c r="B938" s="1" t="s">
        <v>381</v>
      </c>
      <c r="C938" s="1" t="s">
        <v>1018</v>
      </c>
      <c r="D938" s="1" t="s">
        <v>986</v>
      </c>
      <c r="E938" s="1" t="s">
        <v>381</v>
      </c>
      <c r="F938" s="1" t="s">
        <v>19</v>
      </c>
      <c r="G938" s="1" t="s">
        <v>57</v>
      </c>
      <c r="H938" s="1" t="s">
        <v>21</v>
      </c>
      <c r="I938" s="1" t="s">
        <v>22</v>
      </c>
      <c r="J938" s="3">
        <v>224503</v>
      </c>
      <c r="K938" s="1" t="s">
        <v>159</v>
      </c>
      <c r="L938" s="1" t="s">
        <v>22</v>
      </c>
      <c r="M938" s="1" t="s">
        <v>22</v>
      </c>
      <c r="N938" s="1" t="s">
        <v>1018</v>
      </c>
      <c r="O938" s="2">
        <v>42004</v>
      </c>
      <c r="P938" s="2">
        <v>42027</v>
      </c>
      <c r="Q938" s="1" t="s">
        <v>23</v>
      </c>
    </row>
    <row r="939" spans="1:17" x14ac:dyDescent="0.25">
      <c r="A939" s="1" t="s">
        <v>24</v>
      </c>
      <c r="B939" s="1" t="s">
        <v>25</v>
      </c>
      <c r="C939" s="1" t="s">
        <v>171</v>
      </c>
      <c r="D939" s="1" t="s">
        <v>1004</v>
      </c>
      <c r="E939" s="1" t="s">
        <v>381</v>
      </c>
      <c r="F939" s="1" t="s">
        <v>19</v>
      </c>
      <c r="G939" s="1" t="s">
        <v>47</v>
      </c>
      <c r="H939" s="1" t="s">
        <v>48</v>
      </c>
      <c r="I939" s="1" t="s">
        <v>22</v>
      </c>
      <c r="J939" s="3">
        <v>-11000</v>
      </c>
      <c r="K939" s="1" t="s">
        <v>170</v>
      </c>
      <c r="L939" s="1" t="s">
        <v>22</v>
      </c>
      <c r="M939" s="1" t="s">
        <v>22</v>
      </c>
      <c r="N939" s="1" t="s">
        <v>92</v>
      </c>
      <c r="O939" s="2">
        <v>42004</v>
      </c>
      <c r="P939" s="2">
        <v>42019</v>
      </c>
      <c r="Q939" s="1" t="s">
        <v>23</v>
      </c>
    </row>
    <row r="940" spans="1:17" x14ac:dyDescent="0.25">
      <c r="A940" s="1" t="s">
        <v>24</v>
      </c>
      <c r="B940" s="1" t="s">
        <v>25</v>
      </c>
      <c r="C940" s="1" t="s">
        <v>171</v>
      </c>
      <c r="D940" s="1" t="s">
        <v>483</v>
      </c>
      <c r="E940" s="1" t="s">
        <v>381</v>
      </c>
      <c r="F940" s="1" t="s">
        <v>19</v>
      </c>
      <c r="G940" s="1" t="s">
        <v>357</v>
      </c>
      <c r="H940" s="1" t="s">
        <v>48</v>
      </c>
      <c r="I940" s="1" t="s">
        <v>22</v>
      </c>
      <c r="J940" s="3">
        <v>38000</v>
      </c>
      <c r="K940" s="1" t="s">
        <v>170</v>
      </c>
      <c r="L940" s="1" t="s">
        <v>22</v>
      </c>
      <c r="M940" s="1" t="s">
        <v>22</v>
      </c>
      <c r="N940" s="1" t="s">
        <v>92</v>
      </c>
      <c r="O940" s="2">
        <v>42004</v>
      </c>
      <c r="P940" s="2">
        <v>42019</v>
      </c>
      <c r="Q940" s="1" t="s">
        <v>23</v>
      </c>
    </row>
    <row r="941" spans="1:17" x14ac:dyDescent="0.25">
      <c r="A941" s="1" t="s">
        <v>24</v>
      </c>
      <c r="B941" s="1" t="s">
        <v>25</v>
      </c>
      <c r="C941" s="1" t="s">
        <v>171</v>
      </c>
      <c r="D941" s="1" t="s">
        <v>503</v>
      </c>
      <c r="E941" s="1" t="s">
        <v>381</v>
      </c>
      <c r="F941" s="1" t="s">
        <v>19</v>
      </c>
      <c r="G941" s="1" t="s">
        <v>43</v>
      </c>
      <c r="H941" s="1" t="s">
        <v>34</v>
      </c>
      <c r="I941" s="1" t="s">
        <v>22</v>
      </c>
      <c r="J941" s="3">
        <v>-93000</v>
      </c>
      <c r="K941" s="1" t="s">
        <v>170</v>
      </c>
      <c r="L941" s="1" t="s">
        <v>22</v>
      </c>
      <c r="M941" s="1" t="s">
        <v>22</v>
      </c>
      <c r="N941" s="1" t="s">
        <v>92</v>
      </c>
      <c r="O941" s="2">
        <v>42004</v>
      </c>
      <c r="P941" s="2">
        <v>42019</v>
      </c>
      <c r="Q941" s="1" t="s">
        <v>23</v>
      </c>
    </row>
    <row r="942" spans="1:17" x14ac:dyDescent="0.25">
      <c r="A942" s="1" t="s">
        <v>193</v>
      </c>
      <c r="B942" s="1" t="s">
        <v>381</v>
      </c>
      <c r="C942" s="1" t="s">
        <v>1019</v>
      </c>
      <c r="D942" s="1" t="s">
        <v>505</v>
      </c>
      <c r="E942" s="1" t="s">
        <v>381</v>
      </c>
      <c r="F942" s="1" t="s">
        <v>19</v>
      </c>
      <c r="G942" s="1" t="s">
        <v>165</v>
      </c>
      <c r="H942" s="1" t="s">
        <v>166</v>
      </c>
      <c r="I942" s="1" t="s">
        <v>22</v>
      </c>
      <c r="J942" s="3">
        <v>1627</v>
      </c>
      <c r="K942" s="1" t="s">
        <v>456</v>
      </c>
      <c r="L942" s="1" t="s">
        <v>22</v>
      </c>
      <c r="M942" s="1" t="s">
        <v>22</v>
      </c>
      <c r="N942" s="1" t="s">
        <v>1019</v>
      </c>
      <c r="O942" s="2">
        <v>42004</v>
      </c>
      <c r="P942" s="2">
        <v>42012</v>
      </c>
      <c r="Q942" s="1" t="s">
        <v>23</v>
      </c>
    </row>
    <row r="943" spans="1:17" x14ac:dyDescent="0.25">
      <c r="A943" s="1" t="s">
        <v>24</v>
      </c>
      <c r="B943" s="1" t="s">
        <v>381</v>
      </c>
      <c r="C943" s="1" t="s">
        <v>1018</v>
      </c>
      <c r="D943" s="1" t="s">
        <v>483</v>
      </c>
      <c r="E943" s="1" t="s">
        <v>381</v>
      </c>
      <c r="F943" s="1" t="s">
        <v>19</v>
      </c>
      <c r="G943" s="1" t="s">
        <v>357</v>
      </c>
      <c r="H943" s="1" t="s">
        <v>48</v>
      </c>
      <c r="I943" s="1" t="s">
        <v>22</v>
      </c>
      <c r="J943" s="3">
        <v>-116828</v>
      </c>
      <c r="K943" s="1" t="s">
        <v>361</v>
      </c>
      <c r="L943" s="1" t="s">
        <v>22</v>
      </c>
      <c r="M943" s="1" t="s">
        <v>22</v>
      </c>
      <c r="N943" s="1" t="s">
        <v>1018</v>
      </c>
      <c r="O943" s="2">
        <v>42004</v>
      </c>
      <c r="P943" s="2">
        <v>42027</v>
      </c>
      <c r="Q943" s="1" t="s">
        <v>23</v>
      </c>
    </row>
    <row r="944" spans="1:17" x14ac:dyDescent="0.25">
      <c r="A944" s="1" t="s">
        <v>24</v>
      </c>
      <c r="B944" s="1" t="s">
        <v>381</v>
      </c>
      <c r="C944" s="1" t="s">
        <v>1018</v>
      </c>
      <c r="D944" s="1" t="s">
        <v>794</v>
      </c>
      <c r="E944" s="1" t="s">
        <v>381</v>
      </c>
      <c r="F944" s="1" t="s">
        <v>19</v>
      </c>
      <c r="G944" s="1" t="s">
        <v>795</v>
      </c>
      <c r="H944" s="1" t="s">
        <v>48</v>
      </c>
      <c r="I944" s="1" t="s">
        <v>22</v>
      </c>
      <c r="J944" s="3">
        <v>-12672</v>
      </c>
      <c r="K944" s="1" t="s">
        <v>407</v>
      </c>
      <c r="L944" s="1" t="s">
        <v>22</v>
      </c>
      <c r="M944" s="1" t="s">
        <v>22</v>
      </c>
      <c r="N944" s="1" t="s">
        <v>1018</v>
      </c>
      <c r="O944" s="2">
        <v>42004</v>
      </c>
      <c r="P944" s="2">
        <v>42027</v>
      </c>
      <c r="Q944" s="1" t="s">
        <v>23</v>
      </c>
    </row>
    <row r="945" spans="1:17" x14ac:dyDescent="0.25">
      <c r="A945" s="1" t="s">
        <v>24</v>
      </c>
      <c r="B945" s="1" t="s">
        <v>381</v>
      </c>
      <c r="C945" s="1" t="s">
        <v>1018</v>
      </c>
      <c r="D945" s="1" t="s">
        <v>503</v>
      </c>
      <c r="E945" s="1" t="s">
        <v>381</v>
      </c>
      <c r="F945" s="1" t="s">
        <v>19</v>
      </c>
      <c r="G945" s="1" t="s">
        <v>43</v>
      </c>
      <c r="H945" s="1" t="s">
        <v>34</v>
      </c>
      <c r="I945" s="1" t="s">
        <v>22</v>
      </c>
      <c r="J945" s="3">
        <v>-1505056</v>
      </c>
      <c r="K945" s="1" t="s">
        <v>167</v>
      </c>
      <c r="L945" s="1" t="s">
        <v>22</v>
      </c>
      <c r="M945" s="1" t="s">
        <v>22</v>
      </c>
      <c r="N945" s="1" t="s">
        <v>1018</v>
      </c>
      <c r="O945" s="2">
        <v>42004</v>
      </c>
      <c r="P945" s="2">
        <v>42027</v>
      </c>
      <c r="Q945" s="1" t="s">
        <v>23</v>
      </c>
    </row>
    <row r="946" spans="1:17" x14ac:dyDescent="0.25">
      <c r="A946" s="1" t="s">
        <v>24</v>
      </c>
      <c r="B946" s="1" t="s">
        <v>381</v>
      </c>
      <c r="C946" s="1" t="s">
        <v>1018</v>
      </c>
      <c r="D946" s="1" t="s">
        <v>503</v>
      </c>
      <c r="E946" s="1" t="s">
        <v>381</v>
      </c>
      <c r="F946" s="1" t="s">
        <v>19</v>
      </c>
      <c r="G946" s="1" t="s">
        <v>43</v>
      </c>
      <c r="H946" s="1" t="s">
        <v>34</v>
      </c>
      <c r="I946" s="1" t="s">
        <v>22</v>
      </c>
      <c r="J946" s="3">
        <v>-43072</v>
      </c>
      <c r="K946" s="1" t="s">
        <v>134</v>
      </c>
      <c r="L946" s="1" t="s">
        <v>22</v>
      </c>
      <c r="M946" s="1" t="s">
        <v>22</v>
      </c>
      <c r="N946" s="1" t="s">
        <v>1018</v>
      </c>
      <c r="O946" s="2">
        <v>42004</v>
      </c>
      <c r="P946" s="2">
        <v>42027</v>
      </c>
      <c r="Q946" s="1" t="s">
        <v>23</v>
      </c>
    </row>
    <row r="947" spans="1:17" x14ac:dyDescent="0.25">
      <c r="A947" s="1" t="s">
        <v>24</v>
      </c>
      <c r="B947" s="1" t="s">
        <v>381</v>
      </c>
      <c r="C947" s="1" t="s">
        <v>1018</v>
      </c>
      <c r="D947" s="1" t="s">
        <v>1004</v>
      </c>
      <c r="E947" s="1" t="s">
        <v>381</v>
      </c>
      <c r="F947" s="1" t="s">
        <v>19</v>
      </c>
      <c r="G947" s="1" t="s">
        <v>47</v>
      </c>
      <c r="H947" s="1" t="s">
        <v>48</v>
      </c>
      <c r="I947" s="1" t="s">
        <v>22</v>
      </c>
      <c r="J947" s="3">
        <v>40763</v>
      </c>
      <c r="K947" s="1" t="s">
        <v>90</v>
      </c>
      <c r="L947" s="1" t="s">
        <v>22</v>
      </c>
      <c r="M947" s="1" t="s">
        <v>22</v>
      </c>
      <c r="N947" s="1" t="s">
        <v>1018</v>
      </c>
      <c r="O947" s="2">
        <v>42004</v>
      </c>
      <c r="P947" s="2">
        <v>42027</v>
      </c>
      <c r="Q947" s="1" t="s">
        <v>23</v>
      </c>
    </row>
    <row r="948" spans="1:17" x14ac:dyDescent="0.25">
      <c r="A948" s="1" t="s">
        <v>24</v>
      </c>
      <c r="B948" s="1" t="s">
        <v>381</v>
      </c>
      <c r="C948" s="1" t="s">
        <v>1018</v>
      </c>
      <c r="D948" s="1" t="s">
        <v>840</v>
      </c>
      <c r="E948" s="1" t="s">
        <v>381</v>
      </c>
      <c r="F948" s="1" t="s">
        <v>19</v>
      </c>
      <c r="G948" s="1" t="s">
        <v>111</v>
      </c>
      <c r="H948" s="1" t="s">
        <v>48</v>
      </c>
      <c r="I948" s="1" t="s">
        <v>22</v>
      </c>
      <c r="J948" s="3">
        <v>-1264</v>
      </c>
      <c r="K948" s="1" t="s">
        <v>112</v>
      </c>
      <c r="L948" s="1" t="s">
        <v>22</v>
      </c>
      <c r="M948" s="1" t="s">
        <v>22</v>
      </c>
      <c r="N948" s="1" t="s">
        <v>1018</v>
      </c>
      <c r="O948" s="2">
        <v>42004</v>
      </c>
      <c r="P948" s="2">
        <v>42027</v>
      </c>
      <c r="Q948" s="1" t="s">
        <v>23</v>
      </c>
    </row>
    <row r="949" spans="1:17" x14ac:dyDescent="0.25">
      <c r="A949" s="1" t="s">
        <v>24</v>
      </c>
      <c r="B949" s="1" t="s">
        <v>381</v>
      </c>
      <c r="C949" s="1" t="s">
        <v>1018</v>
      </c>
      <c r="D949" s="1" t="s">
        <v>507</v>
      </c>
      <c r="E949" s="1" t="s">
        <v>381</v>
      </c>
      <c r="F949" s="1" t="s">
        <v>19</v>
      </c>
      <c r="G949" s="1" t="s">
        <v>191</v>
      </c>
      <c r="H949" s="1" t="s">
        <v>21</v>
      </c>
      <c r="I949" s="1" t="s">
        <v>22</v>
      </c>
      <c r="J949" s="3">
        <v>-1398</v>
      </c>
      <c r="K949" s="1" t="s">
        <v>192</v>
      </c>
      <c r="L949" s="1" t="s">
        <v>22</v>
      </c>
      <c r="M949" s="1" t="s">
        <v>22</v>
      </c>
      <c r="N949" s="1" t="s">
        <v>1018</v>
      </c>
      <c r="O949" s="2">
        <v>42004</v>
      </c>
      <c r="P949" s="2">
        <v>42027</v>
      </c>
      <c r="Q949" s="1" t="s">
        <v>23</v>
      </c>
    </row>
    <row r="950" spans="1:17" x14ac:dyDescent="0.25">
      <c r="A950" s="1" t="s">
        <v>24</v>
      </c>
      <c r="B950" s="1" t="s">
        <v>381</v>
      </c>
      <c r="C950" s="1" t="s">
        <v>1018</v>
      </c>
      <c r="D950" s="1" t="s">
        <v>503</v>
      </c>
      <c r="E950" s="1" t="s">
        <v>381</v>
      </c>
      <c r="F950" s="1" t="s">
        <v>19</v>
      </c>
      <c r="G950" s="1" t="s">
        <v>43</v>
      </c>
      <c r="H950" s="1" t="s">
        <v>34</v>
      </c>
      <c r="I950" s="1" t="s">
        <v>22</v>
      </c>
      <c r="J950" s="3">
        <v>-34277</v>
      </c>
      <c r="K950" s="1" t="s">
        <v>45</v>
      </c>
      <c r="L950" s="1" t="s">
        <v>22</v>
      </c>
      <c r="M950" s="1" t="s">
        <v>22</v>
      </c>
      <c r="N950" s="1" t="s">
        <v>1018</v>
      </c>
      <c r="O950" s="2">
        <v>42004</v>
      </c>
      <c r="P950" s="2">
        <v>42027</v>
      </c>
      <c r="Q950" s="1" t="s">
        <v>23</v>
      </c>
    </row>
    <row r="951" spans="1:17" x14ac:dyDescent="0.25">
      <c r="A951" s="1" t="s">
        <v>24</v>
      </c>
      <c r="B951" s="1" t="s">
        <v>381</v>
      </c>
      <c r="C951" s="1" t="s">
        <v>1018</v>
      </c>
      <c r="D951" s="1" t="s">
        <v>503</v>
      </c>
      <c r="E951" s="1" t="s">
        <v>381</v>
      </c>
      <c r="F951" s="1" t="s">
        <v>19</v>
      </c>
      <c r="G951" s="1" t="s">
        <v>43</v>
      </c>
      <c r="H951" s="1" t="s">
        <v>34</v>
      </c>
      <c r="I951" s="1" t="s">
        <v>22</v>
      </c>
      <c r="J951" s="3">
        <v>-60736</v>
      </c>
      <c r="K951" s="1" t="s">
        <v>164</v>
      </c>
      <c r="L951" s="1" t="s">
        <v>22</v>
      </c>
      <c r="M951" s="1" t="s">
        <v>22</v>
      </c>
      <c r="N951" s="1" t="s">
        <v>1018</v>
      </c>
      <c r="O951" s="2">
        <v>42004</v>
      </c>
      <c r="P951" s="2">
        <v>42027</v>
      </c>
      <c r="Q951" s="1" t="s">
        <v>23</v>
      </c>
    </row>
    <row r="952" spans="1:17" x14ac:dyDescent="0.25">
      <c r="A952" s="1" t="s">
        <v>24</v>
      </c>
      <c r="B952" s="1" t="s">
        <v>381</v>
      </c>
      <c r="C952" s="1" t="s">
        <v>1018</v>
      </c>
      <c r="D952" s="1" t="s">
        <v>494</v>
      </c>
      <c r="E952" s="1" t="s">
        <v>381</v>
      </c>
      <c r="F952" s="1" t="s">
        <v>19</v>
      </c>
      <c r="G952" s="1" t="s">
        <v>63</v>
      </c>
      <c r="H952" s="1" t="s">
        <v>48</v>
      </c>
      <c r="I952" s="1" t="s">
        <v>22</v>
      </c>
      <c r="J952" s="3">
        <v>-14565</v>
      </c>
      <c r="K952" s="1" t="s">
        <v>64</v>
      </c>
      <c r="L952" s="1" t="s">
        <v>22</v>
      </c>
      <c r="M952" s="1" t="s">
        <v>22</v>
      </c>
      <c r="N952" s="1" t="s">
        <v>1018</v>
      </c>
      <c r="O952" s="2">
        <v>42004</v>
      </c>
      <c r="P952" s="2">
        <v>42027</v>
      </c>
      <c r="Q952" s="1" t="s">
        <v>23</v>
      </c>
    </row>
    <row r="953" spans="1:17" x14ac:dyDescent="0.25">
      <c r="A953" s="1" t="s">
        <v>24</v>
      </c>
      <c r="B953" s="1" t="s">
        <v>381</v>
      </c>
      <c r="C953" s="1" t="s">
        <v>1018</v>
      </c>
      <c r="D953" s="1" t="s">
        <v>487</v>
      </c>
      <c r="E953" s="1" t="s">
        <v>381</v>
      </c>
      <c r="F953" s="1" t="s">
        <v>19</v>
      </c>
      <c r="G953" s="1" t="s">
        <v>214</v>
      </c>
      <c r="H953" s="1" t="s">
        <v>21</v>
      </c>
      <c r="I953" s="1" t="s">
        <v>22</v>
      </c>
      <c r="J953" s="3">
        <v>2685</v>
      </c>
      <c r="K953" s="1" t="s">
        <v>215</v>
      </c>
      <c r="L953" s="1" t="s">
        <v>22</v>
      </c>
      <c r="M953" s="1" t="s">
        <v>22</v>
      </c>
      <c r="N953" s="1" t="s">
        <v>1018</v>
      </c>
      <c r="O953" s="2">
        <v>42004</v>
      </c>
      <c r="P953" s="2">
        <v>42027</v>
      </c>
      <c r="Q953" s="1" t="s">
        <v>23</v>
      </c>
    </row>
    <row r="954" spans="1:17" x14ac:dyDescent="0.25">
      <c r="A954" s="1" t="s">
        <v>24</v>
      </c>
      <c r="B954" s="1" t="s">
        <v>381</v>
      </c>
      <c r="C954" s="1" t="s">
        <v>1018</v>
      </c>
      <c r="D954" s="1" t="s">
        <v>988</v>
      </c>
      <c r="E954" s="1" t="s">
        <v>381</v>
      </c>
      <c r="F954" s="1" t="s">
        <v>19</v>
      </c>
      <c r="G954" s="1" t="s">
        <v>462</v>
      </c>
      <c r="H954" s="1" t="s">
        <v>463</v>
      </c>
      <c r="I954" s="1" t="s">
        <v>22</v>
      </c>
      <c r="J954" s="3">
        <v>37003</v>
      </c>
      <c r="K954" s="1" t="s">
        <v>465</v>
      </c>
      <c r="L954" s="1" t="s">
        <v>22</v>
      </c>
      <c r="M954" s="1" t="s">
        <v>22</v>
      </c>
      <c r="N954" s="1" t="s">
        <v>1018</v>
      </c>
      <c r="O954" s="2">
        <v>42004</v>
      </c>
      <c r="P954" s="2">
        <v>42027</v>
      </c>
      <c r="Q954" s="1" t="s">
        <v>23</v>
      </c>
    </row>
    <row r="955" spans="1:17" x14ac:dyDescent="0.25">
      <c r="A955" s="1" t="s">
        <v>24</v>
      </c>
      <c r="B955" s="1" t="s">
        <v>381</v>
      </c>
      <c r="C955" s="1" t="s">
        <v>1018</v>
      </c>
      <c r="D955" s="1" t="s">
        <v>496</v>
      </c>
      <c r="E955" s="1" t="s">
        <v>381</v>
      </c>
      <c r="F955" s="1" t="s">
        <v>19</v>
      </c>
      <c r="G955" s="1" t="s">
        <v>79</v>
      </c>
      <c r="H955" s="1" t="s">
        <v>21</v>
      </c>
      <c r="I955" s="1" t="s">
        <v>22</v>
      </c>
      <c r="J955" s="3">
        <v>59971</v>
      </c>
      <c r="K955" s="1" t="s">
        <v>80</v>
      </c>
      <c r="L955" s="1" t="s">
        <v>22</v>
      </c>
      <c r="M955" s="1" t="s">
        <v>22</v>
      </c>
      <c r="N955" s="1" t="s">
        <v>1018</v>
      </c>
      <c r="O955" s="2">
        <v>42004</v>
      </c>
      <c r="P955" s="2">
        <v>42027</v>
      </c>
      <c r="Q955" s="1" t="s">
        <v>23</v>
      </c>
    </row>
    <row r="956" spans="1:17" x14ac:dyDescent="0.25">
      <c r="A956" s="1" t="s">
        <v>24</v>
      </c>
      <c r="B956" s="1" t="s">
        <v>25</v>
      </c>
      <c r="C956" s="1" t="s">
        <v>194</v>
      </c>
      <c r="D956" s="1" t="s">
        <v>843</v>
      </c>
      <c r="E956" s="1" t="s">
        <v>381</v>
      </c>
      <c r="F956" s="1" t="s">
        <v>19</v>
      </c>
      <c r="G956" s="1" t="s">
        <v>176</v>
      </c>
      <c r="H956" s="1" t="s">
        <v>21</v>
      </c>
      <c r="I956" s="1" t="s">
        <v>22</v>
      </c>
      <c r="J956" s="3">
        <v>59027</v>
      </c>
      <c r="K956" s="1" t="s">
        <v>195</v>
      </c>
      <c r="L956" s="1" t="s">
        <v>22</v>
      </c>
      <c r="M956" s="1" t="s">
        <v>22</v>
      </c>
      <c r="N956" s="1" t="s">
        <v>196</v>
      </c>
      <c r="O956" s="2">
        <v>42004</v>
      </c>
      <c r="P956" s="2">
        <v>42019</v>
      </c>
      <c r="Q956" s="1" t="s">
        <v>23</v>
      </c>
    </row>
    <row r="957" spans="1:17" x14ac:dyDescent="0.25">
      <c r="A957" s="1" t="s">
        <v>24</v>
      </c>
      <c r="B957" s="1" t="s">
        <v>381</v>
      </c>
      <c r="C957" s="1" t="s">
        <v>1018</v>
      </c>
      <c r="D957" s="1" t="s">
        <v>503</v>
      </c>
      <c r="E957" s="1" t="s">
        <v>381</v>
      </c>
      <c r="F957" s="1" t="s">
        <v>19</v>
      </c>
      <c r="G957" s="1" t="s">
        <v>43</v>
      </c>
      <c r="H957" s="1" t="s">
        <v>34</v>
      </c>
      <c r="I957" s="1" t="s">
        <v>22</v>
      </c>
      <c r="J957" s="3">
        <v>-4372</v>
      </c>
      <c r="K957" s="1" t="s">
        <v>44</v>
      </c>
      <c r="L957" s="1" t="s">
        <v>22</v>
      </c>
      <c r="M957" s="1" t="s">
        <v>22</v>
      </c>
      <c r="N957" s="1" t="s">
        <v>1018</v>
      </c>
      <c r="O957" s="2">
        <v>42004</v>
      </c>
      <c r="P957" s="2">
        <v>42027</v>
      </c>
      <c r="Q957" s="1" t="s">
        <v>23</v>
      </c>
    </row>
    <row r="958" spans="1:17" x14ac:dyDescent="0.25">
      <c r="A958" s="1" t="s">
        <v>24</v>
      </c>
      <c r="B958" s="1" t="s">
        <v>25</v>
      </c>
      <c r="C958" s="1" t="s">
        <v>1020</v>
      </c>
      <c r="D958" s="1" t="s">
        <v>843</v>
      </c>
      <c r="E958" s="1" t="s">
        <v>381</v>
      </c>
      <c r="F958" s="1" t="s">
        <v>19</v>
      </c>
      <c r="G958" s="1" t="s">
        <v>176</v>
      </c>
      <c r="H958" s="1" t="s">
        <v>21</v>
      </c>
      <c r="I958" s="1" t="s">
        <v>22</v>
      </c>
      <c r="J958" s="3">
        <v>32736.84</v>
      </c>
      <c r="K958" s="1" t="s">
        <v>1021</v>
      </c>
      <c r="L958" s="1" t="s">
        <v>22</v>
      </c>
      <c r="M958" s="1" t="s">
        <v>22</v>
      </c>
      <c r="N958" s="1" t="s">
        <v>1020</v>
      </c>
      <c r="O958" s="2">
        <v>42004</v>
      </c>
      <c r="P958" s="2">
        <v>42027</v>
      </c>
      <c r="Q958" s="1" t="s">
        <v>23</v>
      </c>
    </row>
    <row r="959" spans="1:17" x14ac:dyDescent="0.25">
      <c r="A959" s="1" t="s">
        <v>24</v>
      </c>
      <c r="B959" s="1" t="s">
        <v>381</v>
      </c>
      <c r="C959" s="1" t="s">
        <v>1018</v>
      </c>
      <c r="D959" s="1" t="s">
        <v>1022</v>
      </c>
      <c r="E959" s="1" t="s">
        <v>381</v>
      </c>
      <c r="F959" s="1" t="s">
        <v>19</v>
      </c>
      <c r="G959" s="1" t="s">
        <v>248</v>
      </c>
      <c r="H959" s="1" t="s">
        <v>21</v>
      </c>
      <c r="I959" s="1" t="s">
        <v>22</v>
      </c>
      <c r="J959" s="3">
        <v>-49550</v>
      </c>
      <c r="K959" s="1" t="s">
        <v>187</v>
      </c>
      <c r="L959" s="1" t="s">
        <v>22</v>
      </c>
      <c r="M959" s="1" t="s">
        <v>22</v>
      </c>
      <c r="N959" s="1" t="s">
        <v>1018</v>
      </c>
      <c r="O959" s="2">
        <v>42004</v>
      </c>
      <c r="P959" s="2">
        <v>42027</v>
      </c>
      <c r="Q959" s="1" t="s">
        <v>23</v>
      </c>
    </row>
    <row r="960" spans="1:17" x14ac:dyDescent="0.25">
      <c r="A960" s="1" t="s">
        <v>24</v>
      </c>
      <c r="B960" s="1" t="s">
        <v>381</v>
      </c>
      <c r="C960" s="1" t="s">
        <v>1018</v>
      </c>
      <c r="D960" s="1" t="s">
        <v>500</v>
      </c>
      <c r="E960" s="1" t="s">
        <v>381</v>
      </c>
      <c r="F960" s="1" t="s">
        <v>19</v>
      </c>
      <c r="G960" s="1" t="s">
        <v>501</v>
      </c>
      <c r="H960" s="1" t="s">
        <v>48</v>
      </c>
      <c r="I960" s="1" t="s">
        <v>22</v>
      </c>
      <c r="J960" s="3">
        <v>18987</v>
      </c>
      <c r="K960" s="1" t="s">
        <v>411</v>
      </c>
      <c r="L960" s="1" t="s">
        <v>22</v>
      </c>
      <c r="M960" s="1" t="s">
        <v>22</v>
      </c>
      <c r="N960" s="1" t="s">
        <v>1018</v>
      </c>
      <c r="O960" s="2">
        <v>42004</v>
      </c>
      <c r="P960" s="2">
        <v>42027</v>
      </c>
      <c r="Q960" s="1" t="s">
        <v>23</v>
      </c>
    </row>
    <row r="961" spans="1:17" x14ac:dyDescent="0.25">
      <c r="A961" s="1" t="s">
        <v>24</v>
      </c>
      <c r="B961" s="1" t="s">
        <v>381</v>
      </c>
      <c r="C961" s="1" t="s">
        <v>1018</v>
      </c>
      <c r="D961" s="1" t="s">
        <v>705</v>
      </c>
      <c r="E961" s="1" t="s">
        <v>381</v>
      </c>
      <c r="F961" s="1" t="s">
        <v>19</v>
      </c>
      <c r="G961" s="1" t="s">
        <v>177</v>
      </c>
      <c r="H961" s="1" t="s">
        <v>48</v>
      </c>
      <c r="I961" s="1" t="s">
        <v>22</v>
      </c>
      <c r="J961" s="3">
        <v>-36780</v>
      </c>
      <c r="K961" s="1" t="s">
        <v>798</v>
      </c>
      <c r="L961" s="1" t="s">
        <v>22</v>
      </c>
      <c r="M961" s="1" t="s">
        <v>22</v>
      </c>
      <c r="N961" s="1" t="s">
        <v>1018</v>
      </c>
      <c r="O961" s="2">
        <v>42004</v>
      </c>
      <c r="P961" s="2">
        <v>42027</v>
      </c>
      <c r="Q961" s="1" t="s">
        <v>23</v>
      </c>
    </row>
    <row r="962" spans="1:17" x14ac:dyDescent="0.25">
      <c r="A962" s="1" t="s">
        <v>193</v>
      </c>
      <c r="B962" s="1" t="s">
        <v>381</v>
      </c>
      <c r="C962" s="1" t="s">
        <v>1023</v>
      </c>
      <c r="D962" s="1" t="s">
        <v>505</v>
      </c>
      <c r="E962" s="1" t="s">
        <v>381</v>
      </c>
      <c r="F962" s="1" t="s">
        <v>19</v>
      </c>
      <c r="G962" s="1" t="s">
        <v>165</v>
      </c>
      <c r="H962" s="1" t="s">
        <v>166</v>
      </c>
      <c r="I962" s="1" t="s">
        <v>22</v>
      </c>
      <c r="J962" s="3">
        <v>1627</v>
      </c>
      <c r="K962" s="1" t="s">
        <v>456</v>
      </c>
      <c r="L962" s="1" t="s">
        <v>22</v>
      </c>
      <c r="M962" s="1" t="s">
        <v>22</v>
      </c>
      <c r="N962" s="1" t="s">
        <v>1023</v>
      </c>
      <c r="O962" s="2">
        <v>42035</v>
      </c>
      <c r="P962" s="2">
        <v>42045</v>
      </c>
      <c r="Q962" s="1" t="s">
        <v>23</v>
      </c>
    </row>
    <row r="963" spans="1:17" x14ac:dyDescent="0.25">
      <c r="A963" s="1" t="s">
        <v>193</v>
      </c>
      <c r="B963" s="1" t="s">
        <v>381</v>
      </c>
      <c r="C963" s="1" t="s">
        <v>1024</v>
      </c>
      <c r="D963" s="1" t="s">
        <v>505</v>
      </c>
      <c r="E963" s="1" t="s">
        <v>381</v>
      </c>
      <c r="F963" s="1" t="s">
        <v>19</v>
      </c>
      <c r="G963" s="1" t="s">
        <v>165</v>
      </c>
      <c r="H963" s="1" t="s">
        <v>166</v>
      </c>
      <c r="I963" s="1" t="s">
        <v>22</v>
      </c>
      <c r="J963" s="3">
        <v>1627</v>
      </c>
      <c r="K963" s="1" t="s">
        <v>456</v>
      </c>
      <c r="L963" s="1" t="s">
        <v>22</v>
      </c>
      <c r="M963" s="1" t="s">
        <v>22</v>
      </c>
      <c r="N963" s="1" t="s">
        <v>1024</v>
      </c>
      <c r="O963" s="2">
        <v>42063</v>
      </c>
      <c r="P963" s="2">
        <v>42067</v>
      </c>
      <c r="Q963" s="1" t="s">
        <v>23</v>
      </c>
    </row>
    <row r="964" spans="1:17" x14ac:dyDescent="0.25">
      <c r="A964" s="1" t="s">
        <v>24</v>
      </c>
      <c r="B964" s="1" t="s">
        <v>25</v>
      </c>
      <c r="C964" s="1" t="s">
        <v>223</v>
      </c>
      <c r="D964" s="1" t="s">
        <v>843</v>
      </c>
      <c r="E964" s="1" t="s">
        <v>381</v>
      </c>
      <c r="F964" s="1" t="s">
        <v>19</v>
      </c>
      <c r="G964" s="1" t="s">
        <v>176</v>
      </c>
      <c r="H964" s="1" t="s">
        <v>21</v>
      </c>
      <c r="I964" s="1" t="s">
        <v>22</v>
      </c>
      <c r="J964" s="3">
        <v>-24319</v>
      </c>
      <c r="K964" s="1" t="s">
        <v>224</v>
      </c>
      <c r="L964" s="1" t="s">
        <v>22</v>
      </c>
      <c r="M964" s="1" t="s">
        <v>22</v>
      </c>
      <c r="N964" s="1" t="s">
        <v>223</v>
      </c>
      <c r="O964" s="2">
        <v>42094</v>
      </c>
      <c r="P964" s="2">
        <v>42103</v>
      </c>
      <c r="Q964" s="1" t="s">
        <v>23</v>
      </c>
    </row>
    <row r="965" spans="1:17" x14ac:dyDescent="0.25">
      <c r="A965" s="1" t="s">
        <v>24</v>
      </c>
      <c r="B965" s="1" t="s">
        <v>25</v>
      </c>
      <c r="C965" s="1" t="s">
        <v>197</v>
      </c>
      <c r="D965" s="1" t="s">
        <v>843</v>
      </c>
      <c r="E965" s="1" t="s">
        <v>381</v>
      </c>
      <c r="F965" s="1" t="s">
        <v>19</v>
      </c>
      <c r="G965" s="1" t="s">
        <v>176</v>
      </c>
      <c r="H965" s="1" t="s">
        <v>21</v>
      </c>
      <c r="I965" s="1" t="s">
        <v>22</v>
      </c>
      <c r="J965" s="3">
        <v>-24319</v>
      </c>
      <c r="K965" s="1" t="s">
        <v>198</v>
      </c>
      <c r="L965" s="1" t="s">
        <v>22</v>
      </c>
      <c r="M965" s="1" t="s">
        <v>22</v>
      </c>
      <c r="N965" s="1" t="s">
        <v>197</v>
      </c>
      <c r="O965" s="2">
        <v>42094</v>
      </c>
      <c r="P965" s="2">
        <v>42102</v>
      </c>
      <c r="Q965" s="1" t="s">
        <v>23</v>
      </c>
    </row>
    <row r="966" spans="1:17" x14ac:dyDescent="0.25">
      <c r="A966" s="1" t="s">
        <v>24</v>
      </c>
      <c r="B966" s="1" t="s">
        <v>25</v>
      </c>
      <c r="C966" s="1" t="s">
        <v>199</v>
      </c>
      <c r="D966" s="1" t="s">
        <v>843</v>
      </c>
      <c r="E966" s="1" t="s">
        <v>381</v>
      </c>
      <c r="F966" s="1" t="s">
        <v>19</v>
      </c>
      <c r="G966" s="1" t="s">
        <v>176</v>
      </c>
      <c r="H966" s="1" t="s">
        <v>21</v>
      </c>
      <c r="I966" s="1" t="s">
        <v>22</v>
      </c>
      <c r="J966" s="3">
        <v>24319</v>
      </c>
      <c r="K966" s="1" t="s">
        <v>198</v>
      </c>
      <c r="L966" s="1" t="s">
        <v>22</v>
      </c>
      <c r="M966" s="1" t="s">
        <v>22</v>
      </c>
      <c r="N966" s="1" t="s">
        <v>197</v>
      </c>
      <c r="O966" s="2">
        <v>42094</v>
      </c>
      <c r="P966" s="2">
        <v>42103</v>
      </c>
      <c r="Q966" s="1" t="s">
        <v>23</v>
      </c>
    </row>
    <row r="967" spans="1:17" x14ac:dyDescent="0.25">
      <c r="A967" s="1" t="s">
        <v>193</v>
      </c>
      <c r="B967" s="1" t="s">
        <v>381</v>
      </c>
      <c r="C967" s="1" t="s">
        <v>1025</v>
      </c>
      <c r="D967" s="1" t="s">
        <v>505</v>
      </c>
      <c r="E967" s="1" t="s">
        <v>381</v>
      </c>
      <c r="F967" s="1" t="s">
        <v>19</v>
      </c>
      <c r="G967" s="1" t="s">
        <v>165</v>
      </c>
      <c r="H967" s="1" t="s">
        <v>166</v>
      </c>
      <c r="I967" s="1" t="s">
        <v>22</v>
      </c>
      <c r="J967" s="3">
        <v>1627</v>
      </c>
      <c r="K967" s="1" t="s">
        <v>456</v>
      </c>
      <c r="L967" s="1" t="s">
        <v>22</v>
      </c>
      <c r="M967" s="1" t="s">
        <v>22</v>
      </c>
      <c r="N967" s="1" t="s">
        <v>1025</v>
      </c>
      <c r="O967" s="2">
        <v>42094</v>
      </c>
      <c r="P967" s="2">
        <v>42095</v>
      </c>
      <c r="Q967" s="1" t="s">
        <v>23</v>
      </c>
    </row>
    <row r="968" spans="1:17" x14ac:dyDescent="0.25">
      <c r="A968" s="1" t="s">
        <v>24</v>
      </c>
      <c r="B968" s="1" t="s">
        <v>25</v>
      </c>
      <c r="C968" s="1" t="s">
        <v>96</v>
      </c>
      <c r="D968" s="1" t="s">
        <v>483</v>
      </c>
      <c r="E968" s="1" t="s">
        <v>381</v>
      </c>
      <c r="F968" s="1" t="s">
        <v>19</v>
      </c>
      <c r="G968" s="1" t="s">
        <v>357</v>
      </c>
      <c r="H968" s="1" t="s">
        <v>48</v>
      </c>
      <c r="I968" s="1" t="s">
        <v>22</v>
      </c>
      <c r="J968" s="3">
        <v>39000</v>
      </c>
      <c r="K968" s="1" t="s">
        <v>374</v>
      </c>
      <c r="L968" s="1" t="s">
        <v>22</v>
      </c>
      <c r="M968" s="1" t="s">
        <v>22</v>
      </c>
      <c r="N968" s="1" t="s">
        <v>96</v>
      </c>
      <c r="O968" s="2">
        <v>42094</v>
      </c>
      <c r="P968" s="2">
        <v>42080</v>
      </c>
      <c r="Q968" s="1" t="s">
        <v>23</v>
      </c>
    </row>
    <row r="969" spans="1:17" x14ac:dyDescent="0.25">
      <c r="A969" s="1" t="s">
        <v>24</v>
      </c>
      <c r="B969" s="1" t="s">
        <v>25</v>
      </c>
      <c r="C969" s="1" t="s">
        <v>96</v>
      </c>
      <c r="D969" s="1" t="s">
        <v>1004</v>
      </c>
      <c r="E969" s="1" t="s">
        <v>381</v>
      </c>
      <c r="F969" s="1" t="s">
        <v>19</v>
      </c>
      <c r="G969" s="1" t="s">
        <v>47</v>
      </c>
      <c r="H969" s="1" t="s">
        <v>48</v>
      </c>
      <c r="I969" s="1" t="s">
        <v>22</v>
      </c>
      <c r="J969" s="3">
        <v>10000</v>
      </c>
      <c r="K969" s="1" t="s">
        <v>118</v>
      </c>
      <c r="L969" s="1" t="s">
        <v>22</v>
      </c>
      <c r="M969" s="1" t="s">
        <v>22</v>
      </c>
      <c r="N969" s="1" t="s">
        <v>96</v>
      </c>
      <c r="O969" s="2">
        <v>42094</v>
      </c>
      <c r="P969" s="2">
        <v>42080</v>
      </c>
      <c r="Q969" s="1" t="s">
        <v>23</v>
      </c>
    </row>
    <row r="970" spans="1:17" x14ac:dyDescent="0.25">
      <c r="A970" s="1" t="s">
        <v>24</v>
      </c>
      <c r="B970" s="1" t="s">
        <v>25</v>
      </c>
      <c r="C970" s="1" t="s">
        <v>96</v>
      </c>
      <c r="D970" s="1" t="s">
        <v>503</v>
      </c>
      <c r="E970" s="1" t="s">
        <v>381</v>
      </c>
      <c r="F970" s="1" t="s">
        <v>19</v>
      </c>
      <c r="G970" s="1" t="s">
        <v>43</v>
      </c>
      <c r="H970" s="1" t="s">
        <v>34</v>
      </c>
      <c r="I970" s="1" t="s">
        <v>22</v>
      </c>
      <c r="J970" s="3">
        <v>11000</v>
      </c>
      <c r="K970" s="1" t="s">
        <v>144</v>
      </c>
      <c r="L970" s="1" t="s">
        <v>22</v>
      </c>
      <c r="M970" s="1" t="s">
        <v>22</v>
      </c>
      <c r="N970" s="1" t="s">
        <v>96</v>
      </c>
      <c r="O970" s="2">
        <v>42094</v>
      </c>
      <c r="P970" s="2">
        <v>42080</v>
      </c>
      <c r="Q970" s="1" t="s">
        <v>23</v>
      </c>
    </row>
    <row r="971" spans="1:17" x14ac:dyDescent="0.25">
      <c r="A971" s="1" t="s">
        <v>193</v>
      </c>
      <c r="B971" s="1" t="s">
        <v>381</v>
      </c>
      <c r="C971" s="1" t="s">
        <v>1026</v>
      </c>
      <c r="D971" s="1" t="s">
        <v>505</v>
      </c>
      <c r="E971" s="1" t="s">
        <v>381</v>
      </c>
      <c r="F971" s="1" t="s">
        <v>19</v>
      </c>
      <c r="G971" s="1" t="s">
        <v>165</v>
      </c>
      <c r="H971" s="1" t="s">
        <v>166</v>
      </c>
      <c r="I971" s="1" t="s">
        <v>22</v>
      </c>
      <c r="J971" s="3">
        <v>1627</v>
      </c>
      <c r="K971" s="1" t="s">
        <v>456</v>
      </c>
      <c r="L971" s="1" t="s">
        <v>22</v>
      </c>
      <c r="M971" s="1" t="s">
        <v>22</v>
      </c>
      <c r="N971" s="1" t="s">
        <v>1026</v>
      </c>
      <c r="O971" s="2">
        <v>42124</v>
      </c>
      <c r="P971" s="2">
        <v>42124</v>
      </c>
      <c r="Q971" s="1" t="s">
        <v>23</v>
      </c>
    </row>
    <row r="972" spans="1:17" x14ac:dyDescent="0.25">
      <c r="A972" s="1" t="s">
        <v>193</v>
      </c>
      <c r="B972" s="1" t="s">
        <v>381</v>
      </c>
      <c r="C972" s="1" t="s">
        <v>1027</v>
      </c>
      <c r="D972" s="1" t="s">
        <v>505</v>
      </c>
      <c r="E972" s="1" t="s">
        <v>381</v>
      </c>
      <c r="F972" s="1" t="s">
        <v>19</v>
      </c>
      <c r="G972" s="1" t="s">
        <v>165</v>
      </c>
      <c r="H972" s="1" t="s">
        <v>166</v>
      </c>
      <c r="I972" s="1" t="s">
        <v>22</v>
      </c>
      <c r="J972" s="3">
        <v>1627</v>
      </c>
      <c r="K972" s="1" t="s">
        <v>456</v>
      </c>
      <c r="L972" s="1" t="s">
        <v>22</v>
      </c>
      <c r="M972" s="1" t="s">
        <v>22</v>
      </c>
      <c r="N972" s="1" t="s">
        <v>1027</v>
      </c>
      <c r="O972" s="2">
        <v>42155</v>
      </c>
      <c r="P972" s="2">
        <v>42158</v>
      </c>
      <c r="Q972" s="1" t="s">
        <v>23</v>
      </c>
    </row>
    <row r="973" spans="1:17" x14ac:dyDescent="0.25">
      <c r="A973" s="1" t="s">
        <v>24</v>
      </c>
      <c r="B973" s="1" t="s">
        <v>25</v>
      </c>
      <c r="C973" s="1" t="s">
        <v>94</v>
      </c>
      <c r="D973" s="1" t="s">
        <v>1004</v>
      </c>
      <c r="E973" s="1" t="s">
        <v>381</v>
      </c>
      <c r="F973" s="1" t="s">
        <v>19</v>
      </c>
      <c r="G973" s="1" t="s">
        <v>47</v>
      </c>
      <c r="H973" s="1" t="s">
        <v>48</v>
      </c>
      <c r="I973" s="1" t="s">
        <v>22</v>
      </c>
      <c r="J973" s="3">
        <v>-10000</v>
      </c>
      <c r="K973" s="1" t="s">
        <v>95</v>
      </c>
      <c r="L973" s="1" t="s">
        <v>22</v>
      </c>
      <c r="M973" s="1" t="s">
        <v>22</v>
      </c>
      <c r="N973" s="1" t="s">
        <v>96</v>
      </c>
      <c r="O973" s="2">
        <v>42185</v>
      </c>
      <c r="P973" s="2">
        <v>42192</v>
      </c>
      <c r="Q973" s="1" t="s">
        <v>23</v>
      </c>
    </row>
    <row r="974" spans="1:17" x14ac:dyDescent="0.25">
      <c r="A974" s="1" t="s">
        <v>24</v>
      </c>
      <c r="B974" s="1" t="s">
        <v>25</v>
      </c>
      <c r="C974" s="1" t="s">
        <v>94</v>
      </c>
      <c r="D974" s="1" t="s">
        <v>483</v>
      </c>
      <c r="E974" s="1" t="s">
        <v>381</v>
      </c>
      <c r="F974" s="1" t="s">
        <v>19</v>
      </c>
      <c r="G974" s="1" t="s">
        <v>357</v>
      </c>
      <c r="H974" s="1" t="s">
        <v>48</v>
      </c>
      <c r="I974" s="1" t="s">
        <v>22</v>
      </c>
      <c r="J974" s="3">
        <v>-39000</v>
      </c>
      <c r="K974" s="1" t="s">
        <v>95</v>
      </c>
      <c r="L974" s="1" t="s">
        <v>22</v>
      </c>
      <c r="M974" s="1" t="s">
        <v>22</v>
      </c>
      <c r="N974" s="1" t="s">
        <v>96</v>
      </c>
      <c r="O974" s="2">
        <v>42185</v>
      </c>
      <c r="P974" s="2">
        <v>42192</v>
      </c>
      <c r="Q974" s="1" t="s">
        <v>23</v>
      </c>
    </row>
    <row r="975" spans="1:17" x14ac:dyDescent="0.25">
      <c r="A975" s="1" t="s">
        <v>24</v>
      </c>
      <c r="B975" s="1" t="s">
        <v>25</v>
      </c>
      <c r="C975" s="1" t="s">
        <v>94</v>
      </c>
      <c r="D975" s="1" t="s">
        <v>503</v>
      </c>
      <c r="E975" s="1" t="s">
        <v>381</v>
      </c>
      <c r="F975" s="1" t="s">
        <v>19</v>
      </c>
      <c r="G975" s="1" t="s">
        <v>43</v>
      </c>
      <c r="H975" s="1" t="s">
        <v>34</v>
      </c>
      <c r="I975" s="1" t="s">
        <v>22</v>
      </c>
      <c r="J975" s="3">
        <v>-11000</v>
      </c>
      <c r="K975" s="1" t="s">
        <v>95</v>
      </c>
      <c r="L975" s="1" t="s">
        <v>22</v>
      </c>
      <c r="M975" s="1" t="s">
        <v>22</v>
      </c>
      <c r="N975" s="1" t="s">
        <v>96</v>
      </c>
      <c r="O975" s="2">
        <v>42185</v>
      </c>
      <c r="P975" s="2">
        <v>42192</v>
      </c>
      <c r="Q975" s="1" t="s">
        <v>23</v>
      </c>
    </row>
    <row r="976" spans="1:17" x14ac:dyDescent="0.25">
      <c r="A976" s="1" t="s">
        <v>24</v>
      </c>
      <c r="B976" s="1" t="s">
        <v>25</v>
      </c>
      <c r="C976" s="1" t="s">
        <v>239</v>
      </c>
      <c r="D976" s="1" t="s">
        <v>843</v>
      </c>
      <c r="E976" s="1" t="s">
        <v>381</v>
      </c>
      <c r="F976" s="1" t="s">
        <v>19</v>
      </c>
      <c r="G976" s="1" t="s">
        <v>176</v>
      </c>
      <c r="H976" s="1" t="s">
        <v>21</v>
      </c>
      <c r="I976" s="1" t="s">
        <v>22</v>
      </c>
      <c r="J976" s="3">
        <v>-48638</v>
      </c>
      <c r="K976" s="1" t="s">
        <v>240</v>
      </c>
      <c r="L976" s="1" t="s">
        <v>22</v>
      </c>
      <c r="M976" s="1" t="s">
        <v>22</v>
      </c>
      <c r="N976" s="1" t="s">
        <v>239</v>
      </c>
      <c r="O976" s="2">
        <v>42185</v>
      </c>
      <c r="P976" s="2">
        <v>42192</v>
      </c>
      <c r="Q976" s="1" t="s">
        <v>23</v>
      </c>
    </row>
    <row r="977" spans="1:17" x14ac:dyDescent="0.25">
      <c r="A977" s="1" t="s">
        <v>193</v>
      </c>
      <c r="B977" s="1" t="s">
        <v>381</v>
      </c>
      <c r="C977" s="1" t="s">
        <v>1028</v>
      </c>
      <c r="D977" s="1" t="s">
        <v>505</v>
      </c>
      <c r="E977" s="1" t="s">
        <v>381</v>
      </c>
      <c r="F977" s="1" t="s">
        <v>19</v>
      </c>
      <c r="G977" s="1" t="s">
        <v>165</v>
      </c>
      <c r="H977" s="1" t="s">
        <v>166</v>
      </c>
      <c r="I977" s="1" t="s">
        <v>22</v>
      </c>
      <c r="J977" s="3">
        <v>1627</v>
      </c>
      <c r="K977" s="1" t="s">
        <v>456</v>
      </c>
      <c r="L977" s="1" t="s">
        <v>22</v>
      </c>
      <c r="M977" s="1" t="s">
        <v>22</v>
      </c>
      <c r="N977" s="1" t="s">
        <v>1028</v>
      </c>
      <c r="O977" s="2">
        <v>42185</v>
      </c>
      <c r="P977" s="2">
        <v>42186</v>
      </c>
      <c r="Q977" s="1" t="s">
        <v>23</v>
      </c>
    </row>
    <row r="978" spans="1:17" x14ac:dyDescent="0.25">
      <c r="A978" s="1" t="s">
        <v>24</v>
      </c>
      <c r="B978" s="1" t="s">
        <v>25</v>
      </c>
      <c r="C978" s="1" t="s">
        <v>84</v>
      </c>
      <c r="D978" s="1" t="s">
        <v>1004</v>
      </c>
      <c r="E978" s="1" t="s">
        <v>381</v>
      </c>
      <c r="F978" s="1" t="s">
        <v>19</v>
      </c>
      <c r="G978" s="1" t="s">
        <v>47</v>
      </c>
      <c r="H978" s="1" t="s">
        <v>48</v>
      </c>
      <c r="I978" s="1" t="s">
        <v>22</v>
      </c>
      <c r="J978" s="3">
        <v>20000</v>
      </c>
      <c r="K978" s="1" t="s">
        <v>119</v>
      </c>
      <c r="L978" s="1" t="s">
        <v>22</v>
      </c>
      <c r="M978" s="1" t="s">
        <v>22</v>
      </c>
      <c r="N978" s="1" t="s">
        <v>84</v>
      </c>
      <c r="O978" s="2">
        <v>42185</v>
      </c>
      <c r="P978" s="2">
        <v>42192</v>
      </c>
      <c r="Q978" s="1" t="s">
        <v>23</v>
      </c>
    </row>
    <row r="979" spans="1:17" x14ac:dyDescent="0.25">
      <c r="A979" s="1" t="s">
        <v>24</v>
      </c>
      <c r="B979" s="1" t="s">
        <v>25</v>
      </c>
      <c r="C979" s="1" t="s">
        <v>84</v>
      </c>
      <c r="D979" s="1" t="s">
        <v>483</v>
      </c>
      <c r="E979" s="1" t="s">
        <v>381</v>
      </c>
      <c r="F979" s="1" t="s">
        <v>19</v>
      </c>
      <c r="G979" s="1" t="s">
        <v>357</v>
      </c>
      <c r="H979" s="1" t="s">
        <v>48</v>
      </c>
      <c r="I979" s="1" t="s">
        <v>22</v>
      </c>
      <c r="J979" s="3">
        <v>77000</v>
      </c>
      <c r="K979" s="1" t="s">
        <v>466</v>
      </c>
      <c r="L979" s="1" t="s">
        <v>22</v>
      </c>
      <c r="M979" s="1" t="s">
        <v>22</v>
      </c>
      <c r="N979" s="1" t="s">
        <v>84</v>
      </c>
      <c r="O979" s="2">
        <v>42185</v>
      </c>
      <c r="P979" s="2">
        <v>42192</v>
      </c>
      <c r="Q979" s="1" t="s">
        <v>23</v>
      </c>
    </row>
    <row r="980" spans="1:17" x14ac:dyDescent="0.25">
      <c r="A980" s="1" t="s">
        <v>24</v>
      </c>
      <c r="B980" s="1" t="s">
        <v>25</v>
      </c>
      <c r="C980" s="1" t="s">
        <v>84</v>
      </c>
      <c r="D980" s="1" t="s">
        <v>503</v>
      </c>
      <c r="E980" s="1" t="s">
        <v>381</v>
      </c>
      <c r="F980" s="1" t="s">
        <v>19</v>
      </c>
      <c r="G980" s="1" t="s">
        <v>43</v>
      </c>
      <c r="H980" s="1" t="s">
        <v>34</v>
      </c>
      <c r="I980" s="1" t="s">
        <v>22</v>
      </c>
      <c r="J980" s="3">
        <v>20000</v>
      </c>
      <c r="K980" s="1" t="s">
        <v>145</v>
      </c>
      <c r="L980" s="1" t="s">
        <v>22</v>
      </c>
      <c r="M980" s="1" t="s">
        <v>22</v>
      </c>
      <c r="N980" s="1" t="s">
        <v>84</v>
      </c>
      <c r="O980" s="2">
        <v>42185</v>
      </c>
      <c r="P980" s="2">
        <v>42192</v>
      </c>
      <c r="Q980" s="1" t="s">
        <v>23</v>
      </c>
    </row>
    <row r="981" spans="1:17" x14ac:dyDescent="0.25">
      <c r="A981" s="1" t="s">
        <v>24</v>
      </c>
      <c r="B981" s="1" t="s">
        <v>25</v>
      </c>
      <c r="C981" s="1" t="s">
        <v>237</v>
      </c>
      <c r="D981" s="1" t="s">
        <v>843</v>
      </c>
      <c r="E981" s="1" t="s">
        <v>381</v>
      </c>
      <c r="F981" s="1" t="s">
        <v>19</v>
      </c>
      <c r="G981" s="1" t="s">
        <v>176</v>
      </c>
      <c r="H981" s="1" t="s">
        <v>21</v>
      </c>
      <c r="I981" s="1" t="s">
        <v>22</v>
      </c>
      <c r="J981" s="3">
        <v>24319</v>
      </c>
      <c r="K981" s="1" t="s">
        <v>238</v>
      </c>
      <c r="L981" s="1" t="s">
        <v>22</v>
      </c>
      <c r="M981" s="1" t="s">
        <v>22</v>
      </c>
      <c r="N981" s="1" t="s">
        <v>223</v>
      </c>
      <c r="O981" s="2">
        <v>42185</v>
      </c>
      <c r="P981" s="2">
        <v>42192</v>
      </c>
      <c r="Q981" s="1" t="s">
        <v>23</v>
      </c>
    </row>
    <row r="982" spans="1:17" x14ac:dyDescent="0.25">
      <c r="A982" s="1" t="s">
        <v>193</v>
      </c>
      <c r="B982" s="1" t="s">
        <v>381</v>
      </c>
      <c r="C982" s="1" t="s">
        <v>1029</v>
      </c>
      <c r="D982" s="1" t="s">
        <v>505</v>
      </c>
      <c r="E982" s="1" t="s">
        <v>381</v>
      </c>
      <c r="F982" s="1" t="s">
        <v>19</v>
      </c>
      <c r="G982" s="1" t="s">
        <v>165</v>
      </c>
      <c r="H982" s="1" t="s">
        <v>166</v>
      </c>
      <c r="I982" s="1" t="s">
        <v>22</v>
      </c>
      <c r="J982" s="3">
        <v>1627</v>
      </c>
      <c r="K982" s="1" t="s">
        <v>456</v>
      </c>
      <c r="L982" s="1" t="s">
        <v>22</v>
      </c>
      <c r="M982" s="1" t="s">
        <v>22</v>
      </c>
      <c r="N982" s="1" t="s">
        <v>1029</v>
      </c>
      <c r="O982" s="2">
        <v>42216</v>
      </c>
      <c r="P982" s="2">
        <v>42220</v>
      </c>
      <c r="Q982" s="1" t="s">
        <v>23</v>
      </c>
    </row>
    <row r="983" spans="1:17" x14ac:dyDescent="0.25">
      <c r="A983" s="1" t="s">
        <v>193</v>
      </c>
      <c r="B983" s="1" t="s">
        <v>381</v>
      </c>
      <c r="C983" s="1" t="s">
        <v>1030</v>
      </c>
      <c r="D983" s="1" t="s">
        <v>505</v>
      </c>
      <c r="E983" s="1" t="s">
        <v>381</v>
      </c>
      <c r="F983" s="1" t="s">
        <v>19</v>
      </c>
      <c r="G983" s="1" t="s">
        <v>165</v>
      </c>
      <c r="H983" s="1" t="s">
        <v>166</v>
      </c>
      <c r="I983" s="1" t="s">
        <v>22</v>
      </c>
      <c r="J983" s="3">
        <v>1627</v>
      </c>
      <c r="K983" s="1" t="s">
        <v>456</v>
      </c>
      <c r="L983" s="1" t="s">
        <v>22</v>
      </c>
      <c r="M983" s="1" t="s">
        <v>22</v>
      </c>
      <c r="N983" s="1" t="s">
        <v>1030</v>
      </c>
      <c r="O983" s="2">
        <v>42247</v>
      </c>
      <c r="P983" s="2">
        <v>42248</v>
      </c>
      <c r="Q983" s="1" t="s">
        <v>23</v>
      </c>
    </row>
    <row r="984" spans="1:17" x14ac:dyDescent="0.25">
      <c r="A984" s="1" t="s">
        <v>24</v>
      </c>
      <c r="B984" s="1" t="s">
        <v>25</v>
      </c>
      <c r="C984" s="1" t="s">
        <v>241</v>
      </c>
      <c r="D984" s="1" t="s">
        <v>843</v>
      </c>
      <c r="E984" s="1" t="s">
        <v>381</v>
      </c>
      <c r="F984" s="1" t="s">
        <v>19</v>
      </c>
      <c r="G984" s="1" t="s">
        <v>176</v>
      </c>
      <c r="H984" s="1" t="s">
        <v>21</v>
      </c>
      <c r="I984" s="1" t="s">
        <v>22</v>
      </c>
      <c r="J984" s="3">
        <v>48638</v>
      </c>
      <c r="K984" s="1" t="s">
        <v>242</v>
      </c>
      <c r="L984" s="1" t="s">
        <v>22</v>
      </c>
      <c r="M984" s="1" t="s">
        <v>22</v>
      </c>
      <c r="N984" s="1" t="s">
        <v>239</v>
      </c>
      <c r="O984" s="2">
        <v>42277</v>
      </c>
      <c r="P984" s="2">
        <v>42285</v>
      </c>
      <c r="Q984" s="1" t="s">
        <v>23</v>
      </c>
    </row>
    <row r="985" spans="1:17" x14ac:dyDescent="0.25">
      <c r="A985" s="1" t="s">
        <v>24</v>
      </c>
      <c r="B985" s="1" t="s">
        <v>25</v>
      </c>
      <c r="C985" s="1" t="s">
        <v>210</v>
      </c>
      <c r="D985" s="1" t="s">
        <v>843</v>
      </c>
      <c r="E985" s="1" t="s">
        <v>381</v>
      </c>
      <c r="F985" s="1" t="s">
        <v>19</v>
      </c>
      <c r="G985" s="1" t="s">
        <v>176</v>
      </c>
      <c r="H985" s="1" t="s">
        <v>21</v>
      </c>
      <c r="I985" s="1" t="s">
        <v>22</v>
      </c>
      <c r="J985" s="3">
        <v>-72957</v>
      </c>
      <c r="K985" s="1" t="s">
        <v>222</v>
      </c>
      <c r="L985" s="1" t="s">
        <v>22</v>
      </c>
      <c r="M985" s="1" t="s">
        <v>22</v>
      </c>
      <c r="N985" s="1" t="s">
        <v>210</v>
      </c>
      <c r="O985" s="2">
        <v>42277</v>
      </c>
      <c r="P985" s="2">
        <v>42285</v>
      </c>
      <c r="Q985" s="1" t="s">
        <v>23</v>
      </c>
    </row>
    <row r="986" spans="1:17" x14ac:dyDescent="0.25">
      <c r="A986" s="1" t="s">
        <v>24</v>
      </c>
      <c r="B986" s="1" t="s">
        <v>25</v>
      </c>
      <c r="C986" s="1" t="s">
        <v>99</v>
      </c>
      <c r="D986" s="1" t="s">
        <v>483</v>
      </c>
      <c r="E986" s="1" t="s">
        <v>381</v>
      </c>
      <c r="F986" s="1" t="s">
        <v>19</v>
      </c>
      <c r="G986" s="1" t="s">
        <v>357</v>
      </c>
      <c r="H986" s="1" t="s">
        <v>48</v>
      </c>
      <c r="I986" s="1" t="s">
        <v>22</v>
      </c>
      <c r="J986" s="3">
        <v>116000</v>
      </c>
      <c r="K986" s="1" t="s">
        <v>375</v>
      </c>
      <c r="L986" s="1" t="s">
        <v>22</v>
      </c>
      <c r="M986" s="1" t="s">
        <v>22</v>
      </c>
      <c r="N986" s="1" t="s">
        <v>99</v>
      </c>
      <c r="O986" s="2">
        <v>42277</v>
      </c>
      <c r="P986" s="2">
        <v>42285</v>
      </c>
      <c r="Q986" s="1" t="s">
        <v>23</v>
      </c>
    </row>
    <row r="987" spans="1:17" x14ac:dyDescent="0.25">
      <c r="A987" s="1" t="s">
        <v>24</v>
      </c>
      <c r="B987" s="1" t="s">
        <v>25</v>
      </c>
      <c r="C987" s="1" t="s">
        <v>99</v>
      </c>
      <c r="D987" s="1" t="s">
        <v>1004</v>
      </c>
      <c r="E987" s="1" t="s">
        <v>381</v>
      </c>
      <c r="F987" s="1" t="s">
        <v>19</v>
      </c>
      <c r="G987" s="1" t="s">
        <v>47</v>
      </c>
      <c r="H987" s="1" t="s">
        <v>48</v>
      </c>
      <c r="I987" s="1" t="s">
        <v>22</v>
      </c>
      <c r="J987" s="3">
        <v>31000</v>
      </c>
      <c r="K987" s="1" t="s">
        <v>172</v>
      </c>
      <c r="L987" s="1" t="s">
        <v>22</v>
      </c>
      <c r="M987" s="1" t="s">
        <v>22</v>
      </c>
      <c r="N987" s="1" t="s">
        <v>99</v>
      </c>
      <c r="O987" s="2">
        <v>42277</v>
      </c>
      <c r="P987" s="2">
        <v>42285</v>
      </c>
      <c r="Q987" s="1" t="s">
        <v>23</v>
      </c>
    </row>
    <row r="988" spans="1:17" x14ac:dyDescent="0.25">
      <c r="A988" s="1" t="s">
        <v>24</v>
      </c>
      <c r="B988" s="1" t="s">
        <v>25</v>
      </c>
      <c r="C988" s="1" t="s">
        <v>99</v>
      </c>
      <c r="D988" s="1" t="s">
        <v>503</v>
      </c>
      <c r="E988" s="1" t="s">
        <v>381</v>
      </c>
      <c r="F988" s="1" t="s">
        <v>19</v>
      </c>
      <c r="G988" s="1" t="s">
        <v>43</v>
      </c>
      <c r="H988" s="1" t="s">
        <v>34</v>
      </c>
      <c r="I988" s="1" t="s">
        <v>22</v>
      </c>
      <c r="J988" s="3">
        <v>25000</v>
      </c>
      <c r="K988" s="1" t="s">
        <v>135</v>
      </c>
      <c r="L988" s="1" t="s">
        <v>22</v>
      </c>
      <c r="M988" s="1" t="s">
        <v>22</v>
      </c>
      <c r="N988" s="1" t="s">
        <v>99</v>
      </c>
      <c r="O988" s="2">
        <v>42277</v>
      </c>
      <c r="P988" s="2">
        <v>42285</v>
      </c>
      <c r="Q988" s="1" t="s">
        <v>23</v>
      </c>
    </row>
    <row r="989" spans="1:17" x14ac:dyDescent="0.25">
      <c r="A989" s="1" t="s">
        <v>24</v>
      </c>
      <c r="B989" s="1" t="s">
        <v>25</v>
      </c>
      <c r="C989" s="1" t="s">
        <v>82</v>
      </c>
      <c r="D989" s="1" t="s">
        <v>1004</v>
      </c>
      <c r="E989" s="1" t="s">
        <v>381</v>
      </c>
      <c r="F989" s="1" t="s">
        <v>19</v>
      </c>
      <c r="G989" s="1" t="s">
        <v>47</v>
      </c>
      <c r="H989" s="1" t="s">
        <v>48</v>
      </c>
      <c r="I989" s="1" t="s">
        <v>22</v>
      </c>
      <c r="J989" s="3">
        <v>-20000</v>
      </c>
      <c r="K989" s="1" t="s">
        <v>83</v>
      </c>
      <c r="L989" s="1" t="s">
        <v>22</v>
      </c>
      <c r="M989" s="1" t="s">
        <v>22</v>
      </c>
      <c r="N989" s="1" t="s">
        <v>84</v>
      </c>
      <c r="O989" s="2">
        <v>42277</v>
      </c>
      <c r="P989" s="2">
        <v>42285</v>
      </c>
      <c r="Q989" s="1" t="s">
        <v>23</v>
      </c>
    </row>
    <row r="990" spans="1:17" x14ac:dyDescent="0.25">
      <c r="A990" s="1" t="s">
        <v>24</v>
      </c>
      <c r="B990" s="1" t="s">
        <v>25</v>
      </c>
      <c r="C990" s="1" t="s">
        <v>82</v>
      </c>
      <c r="D990" s="1" t="s">
        <v>483</v>
      </c>
      <c r="E990" s="1" t="s">
        <v>381</v>
      </c>
      <c r="F990" s="1" t="s">
        <v>19</v>
      </c>
      <c r="G990" s="1" t="s">
        <v>357</v>
      </c>
      <c r="H990" s="1" t="s">
        <v>48</v>
      </c>
      <c r="I990" s="1" t="s">
        <v>22</v>
      </c>
      <c r="J990" s="3">
        <v>-77000</v>
      </c>
      <c r="K990" s="1" t="s">
        <v>83</v>
      </c>
      <c r="L990" s="1" t="s">
        <v>22</v>
      </c>
      <c r="M990" s="1" t="s">
        <v>22</v>
      </c>
      <c r="N990" s="1" t="s">
        <v>84</v>
      </c>
      <c r="O990" s="2">
        <v>42277</v>
      </c>
      <c r="P990" s="2">
        <v>42285</v>
      </c>
      <c r="Q990" s="1" t="s">
        <v>23</v>
      </c>
    </row>
    <row r="991" spans="1:17" x14ac:dyDescent="0.25">
      <c r="A991" s="1" t="s">
        <v>24</v>
      </c>
      <c r="B991" s="1" t="s">
        <v>25</v>
      </c>
      <c r="C991" s="1" t="s">
        <v>82</v>
      </c>
      <c r="D991" s="1" t="s">
        <v>503</v>
      </c>
      <c r="E991" s="1" t="s">
        <v>381</v>
      </c>
      <c r="F991" s="1" t="s">
        <v>19</v>
      </c>
      <c r="G991" s="1" t="s">
        <v>43</v>
      </c>
      <c r="H991" s="1" t="s">
        <v>34</v>
      </c>
      <c r="I991" s="1" t="s">
        <v>22</v>
      </c>
      <c r="J991" s="3">
        <v>-20000</v>
      </c>
      <c r="K991" s="1" t="s">
        <v>83</v>
      </c>
      <c r="L991" s="1" t="s">
        <v>22</v>
      </c>
      <c r="M991" s="1" t="s">
        <v>22</v>
      </c>
      <c r="N991" s="1" t="s">
        <v>84</v>
      </c>
      <c r="O991" s="2">
        <v>42277</v>
      </c>
      <c r="P991" s="2">
        <v>42285</v>
      </c>
      <c r="Q991" s="1" t="s">
        <v>23</v>
      </c>
    </row>
    <row r="992" spans="1:17" x14ac:dyDescent="0.25">
      <c r="A992" s="1" t="s">
        <v>193</v>
      </c>
      <c r="B992" s="1" t="s">
        <v>381</v>
      </c>
      <c r="C992" s="1" t="s">
        <v>1031</v>
      </c>
      <c r="D992" s="1" t="s">
        <v>505</v>
      </c>
      <c r="E992" s="1" t="s">
        <v>381</v>
      </c>
      <c r="F992" s="1" t="s">
        <v>19</v>
      </c>
      <c r="G992" s="1" t="s">
        <v>165</v>
      </c>
      <c r="H992" s="1" t="s">
        <v>166</v>
      </c>
      <c r="I992" s="1" t="s">
        <v>22</v>
      </c>
      <c r="J992" s="3">
        <v>1627</v>
      </c>
      <c r="K992" s="1" t="s">
        <v>456</v>
      </c>
      <c r="L992" s="1" t="s">
        <v>22</v>
      </c>
      <c r="M992" s="1" t="s">
        <v>22</v>
      </c>
      <c r="N992" s="1" t="s">
        <v>1031</v>
      </c>
      <c r="O992" s="2">
        <v>42277</v>
      </c>
      <c r="P992" s="2">
        <v>42279</v>
      </c>
      <c r="Q992" s="1" t="s">
        <v>23</v>
      </c>
    </row>
    <row r="993" spans="1:17" x14ac:dyDescent="0.25">
      <c r="A993" s="1" t="s">
        <v>193</v>
      </c>
      <c r="B993" s="1" t="s">
        <v>381</v>
      </c>
      <c r="C993" s="1" t="s">
        <v>1032</v>
      </c>
      <c r="D993" s="1" t="s">
        <v>505</v>
      </c>
      <c r="E993" s="1" t="s">
        <v>381</v>
      </c>
      <c r="F993" s="1" t="s">
        <v>19</v>
      </c>
      <c r="G993" s="1" t="s">
        <v>165</v>
      </c>
      <c r="H993" s="1" t="s">
        <v>166</v>
      </c>
      <c r="I993" s="1" t="s">
        <v>22</v>
      </c>
      <c r="J993" s="3">
        <v>1627</v>
      </c>
      <c r="K993" s="1" t="s">
        <v>456</v>
      </c>
      <c r="L993" s="1" t="s">
        <v>22</v>
      </c>
      <c r="M993" s="1" t="s">
        <v>22</v>
      </c>
      <c r="N993" s="1" t="s">
        <v>1032</v>
      </c>
      <c r="O993" s="2">
        <v>42306</v>
      </c>
      <c r="P993" s="2">
        <v>42311</v>
      </c>
      <c r="Q993" s="1" t="s">
        <v>23</v>
      </c>
    </row>
    <row r="994" spans="1:17" x14ac:dyDescent="0.25">
      <c r="A994" s="1" t="s">
        <v>193</v>
      </c>
      <c r="B994" s="1" t="s">
        <v>381</v>
      </c>
      <c r="C994" s="1" t="s">
        <v>1033</v>
      </c>
      <c r="D994" s="1" t="s">
        <v>505</v>
      </c>
      <c r="E994" s="1" t="s">
        <v>381</v>
      </c>
      <c r="F994" s="1" t="s">
        <v>19</v>
      </c>
      <c r="G994" s="1" t="s">
        <v>165</v>
      </c>
      <c r="H994" s="1" t="s">
        <v>166</v>
      </c>
      <c r="I994" s="1" t="s">
        <v>22</v>
      </c>
      <c r="J994" s="3">
        <v>1627</v>
      </c>
      <c r="K994" s="1" t="s">
        <v>456</v>
      </c>
      <c r="L994" s="1" t="s">
        <v>22</v>
      </c>
      <c r="M994" s="1" t="s">
        <v>22</v>
      </c>
      <c r="N994" s="1" t="s">
        <v>1033</v>
      </c>
      <c r="O994" s="2">
        <v>42338</v>
      </c>
      <c r="P994" s="2">
        <v>42347</v>
      </c>
      <c r="Q994" s="1" t="s">
        <v>23</v>
      </c>
    </row>
    <row r="995" spans="1:17" x14ac:dyDescent="0.25">
      <c r="A995" s="1" t="s">
        <v>24</v>
      </c>
      <c r="B995" s="1" t="s">
        <v>25</v>
      </c>
      <c r="C995" s="1" t="s">
        <v>97</v>
      </c>
      <c r="D995" s="1" t="s">
        <v>1004</v>
      </c>
      <c r="E995" s="1" t="s">
        <v>381</v>
      </c>
      <c r="F995" s="1" t="s">
        <v>19</v>
      </c>
      <c r="G995" s="1" t="s">
        <v>47</v>
      </c>
      <c r="H995" s="1" t="s">
        <v>48</v>
      </c>
      <c r="I995" s="1" t="s">
        <v>22</v>
      </c>
      <c r="J995" s="3">
        <v>-31000</v>
      </c>
      <c r="K995" s="1" t="s">
        <v>98</v>
      </c>
      <c r="L995" s="1" t="s">
        <v>22</v>
      </c>
      <c r="M995" s="1" t="s">
        <v>22</v>
      </c>
      <c r="N995" s="1" t="s">
        <v>99</v>
      </c>
      <c r="O995" s="2">
        <v>42369</v>
      </c>
      <c r="P995" s="2">
        <v>42383</v>
      </c>
      <c r="Q995" s="1" t="s">
        <v>23</v>
      </c>
    </row>
    <row r="996" spans="1:17" x14ac:dyDescent="0.25">
      <c r="A996" s="1" t="s">
        <v>24</v>
      </c>
      <c r="B996" s="1" t="s">
        <v>25</v>
      </c>
      <c r="C996" s="1" t="s">
        <v>97</v>
      </c>
      <c r="D996" s="1" t="s">
        <v>483</v>
      </c>
      <c r="E996" s="1" t="s">
        <v>381</v>
      </c>
      <c r="F996" s="1" t="s">
        <v>19</v>
      </c>
      <c r="G996" s="1" t="s">
        <v>357</v>
      </c>
      <c r="H996" s="1" t="s">
        <v>48</v>
      </c>
      <c r="I996" s="1" t="s">
        <v>22</v>
      </c>
      <c r="J996" s="3">
        <v>-116000</v>
      </c>
      <c r="K996" s="1" t="s">
        <v>98</v>
      </c>
      <c r="L996" s="1" t="s">
        <v>22</v>
      </c>
      <c r="M996" s="1" t="s">
        <v>22</v>
      </c>
      <c r="N996" s="1" t="s">
        <v>99</v>
      </c>
      <c r="O996" s="2">
        <v>42369</v>
      </c>
      <c r="P996" s="2">
        <v>42383</v>
      </c>
      <c r="Q996" s="1" t="s">
        <v>23</v>
      </c>
    </row>
    <row r="997" spans="1:17" x14ac:dyDescent="0.25">
      <c r="A997" s="1" t="s">
        <v>24</v>
      </c>
      <c r="B997" s="1" t="s">
        <v>25</v>
      </c>
      <c r="C997" s="1" t="s">
        <v>97</v>
      </c>
      <c r="D997" s="1" t="s">
        <v>503</v>
      </c>
      <c r="E997" s="1" t="s">
        <v>381</v>
      </c>
      <c r="F997" s="1" t="s">
        <v>19</v>
      </c>
      <c r="G997" s="1" t="s">
        <v>43</v>
      </c>
      <c r="H997" s="1" t="s">
        <v>34</v>
      </c>
      <c r="I997" s="1" t="s">
        <v>22</v>
      </c>
      <c r="J997" s="3">
        <v>-25000</v>
      </c>
      <c r="K997" s="1" t="s">
        <v>98</v>
      </c>
      <c r="L997" s="1" t="s">
        <v>22</v>
      </c>
      <c r="M997" s="1" t="s">
        <v>22</v>
      </c>
      <c r="N997" s="1" t="s">
        <v>99</v>
      </c>
      <c r="O997" s="2">
        <v>42369</v>
      </c>
      <c r="P997" s="2">
        <v>42383</v>
      </c>
      <c r="Q997" s="1" t="s">
        <v>23</v>
      </c>
    </row>
    <row r="998" spans="1:17" x14ac:dyDescent="0.25">
      <c r="A998" s="1" t="s">
        <v>24</v>
      </c>
      <c r="B998" s="1" t="s">
        <v>381</v>
      </c>
      <c r="C998" s="1" t="s">
        <v>1034</v>
      </c>
      <c r="D998" s="1" t="s">
        <v>496</v>
      </c>
      <c r="E998" s="1" t="s">
        <v>381</v>
      </c>
      <c r="F998" s="1" t="s">
        <v>19</v>
      </c>
      <c r="G998" s="1" t="s">
        <v>79</v>
      </c>
      <c r="H998" s="1" t="s">
        <v>21</v>
      </c>
      <c r="I998" s="1" t="s">
        <v>22</v>
      </c>
      <c r="J998" s="3">
        <v>-8</v>
      </c>
      <c r="K998" s="1" t="s">
        <v>80</v>
      </c>
      <c r="L998" s="1" t="s">
        <v>22</v>
      </c>
      <c r="M998" s="1" t="s">
        <v>22</v>
      </c>
      <c r="N998" s="1" t="s">
        <v>1034</v>
      </c>
      <c r="O998" s="2">
        <v>42369</v>
      </c>
      <c r="P998" s="2">
        <v>42397</v>
      </c>
      <c r="Q998" s="1" t="s">
        <v>23</v>
      </c>
    </row>
    <row r="999" spans="1:17" x14ac:dyDescent="0.25">
      <c r="A999" s="1" t="s">
        <v>24</v>
      </c>
      <c r="B999" s="1" t="s">
        <v>25</v>
      </c>
      <c r="C999" s="1" t="s">
        <v>208</v>
      </c>
      <c r="D999" s="1" t="s">
        <v>843</v>
      </c>
      <c r="E999" s="1" t="s">
        <v>381</v>
      </c>
      <c r="F999" s="1" t="s">
        <v>19</v>
      </c>
      <c r="G999" s="1" t="s">
        <v>176</v>
      </c>
      <c r="H999" s="1" t="s">
        <v>21</v>
      </c>
      <c r="I999" s="1" t="s">
        <v>22</v>
      </c>
      <c r="J999" s="3">
        <v>72957</v>
      </c>
      <c r="K999" s="1" t="s">
        <v>209</v>
      </c>
      <c r="L999" s="1" t="s">
        <v>22</v>
      </c>
      <c r="M999" s="1" t="s">
        <v>22</v>
      </c>
      <c r="N999" s="1" t="s">
        <v>210</v>
      </c>
      <c r="O999" s="2">
        <v>42369</v>
      </c>
      <c r="P999" s="2">
        <v>42383</v>
      </c>
      <c r="Q999" s="1" t="s">
        <v>23</v>
      </c>
    </row>
    <row r="1000" spans="1:17" x14ac:dyDescent="0.25">
      <c r="A1000" s="1" t="s">
        <v>24</v>
      </c>
      <c r="B1000" s="1" t="s">
        <v>381</v>
      </c>
      <c r="C1000" s="1" t="s">
        <v>1034</v>
      </c>
      <c r="D1000" s="1" t="s">
        <v>836</v>
      </c>
      <c r="E1000" s="1" t="s">
        <v>381</v>
      </c>
      <c r="F1000" s="1" t="s">
        <v>19</v>
      </c>
      <c r="G1000" s="1" t="s">
        <v>27</v>
      </c>
      <c r="H1000" s="1" t="s">
        <v>28</v>
      </c>
      <c r="I1000" s="1" t="s">
        <v>22</v>
      </c>
      <c r="J1000" s="3">
        <v>-2</v>
      </c>
      <c r="K1000" s="1" t="s">
        <v>29</v>
      </c>
      <c r="L1000" s="1" t="s">
        <v>22</v>
      </c>
      <c r="M1000" s="1" t="s">
        <v>22</v>
      </c>
      <c r="N1000" s="1" t="s">
        <v>1034</v>
      </c>
      <c r="O1000" s="2">
        <v>42369</v>
      </c>
      <c r="P1000" s="2">
        <v>42397</v>
      </c>
      <c r="Q1000" s="1" t="s">
        <v>23</v>
      </c>
    </row>
    <row r="1001" spans="1:17" x14ac:dyDescent="0.25">
      <c r="A1001" s="1" t="s">
        <v>17</v>
      </c>
      <c r="B1001" s="1" t="s">
        <v>25</v>
      </c>
      <c r="C1001" s="1" t="s">
        <v>1035</v>
      </c>
      <c r="D1001" s="1" t="s">
        <v>1036</v>
      </c>
      <c r="E1001" s="1" t="s">
        <v>381</v>
      </c>
      <c r="F1001" s="1" t="s">
        <v>19</v>
      </c>
      <c r="G1001" s="1" t="s">
        <v>180</v>
      </c>
      <c r="H1001" s="1" t="s">
        <v>21</v>
      </c>
      <c r="I1001" s="1" t="s">
        <v>22</v>
      </c>
      <c r="J1001" s="3">
        <v>178</v>
      </c>
      <c r="K1001" s="1" t="s">
        <v>1037</v>
      </c>
      <c r="L1001" s="1" t="s">
        <v>22</v>
      </c>
      <c r="M1001" s="1" t="s">
        <v>22</v>
      </c>
      <c r="N1001" s="1" t="s">
        <v>1035</v>
      </c>
      <c r="O1001" s="2">
        <v>42369</v>
      </c>
      <c r="P1001" s="2">
        <v>42383</v>
      </c>
      <c r="Q1001" s="1" t="s">
        <v>23</v>
      </c>
    </row>
    <row r="1002" spans="1:17" x14ac:dyDescent="0.25">
      <c r="A1002" s="1" t="s">
        <v>17</v>
      </c>
      <c r="B1002" s="1" t="s">
        <v>25</v>
      </c>
      <c r="C1002" s="1" t="s">
        <v>1035</v>
      </c>
      <c r="D1002" s="1" t="s">
        <v>1038</v>
      </c>
      <c r="E1002" s="1" t="s">
        <v>381</v>
      </c>
      <c r="F1002" s="1" t="s">
        <v>19</v>
      </c>
      <c r="G1002" s="1" t="s">
        <v>200</v>
      </c>
      <c r="H1002" s="1" t="s">
        <v>34</v>
      </c>
      <c r="I1002" s="1" t="s">
        <v>22</v>
      </c>
      <c r="J1002" s="3">
        <v>3069</v>
      </c>
      <c r="K1002" s="1" t="s">
        <v>1037</v>
      </c>
      <c r="L1002" s="1" t="s">
        <v>22</v>
      </c>
      <c r="M1002" s="1" t="s">
        <v>22</v>
      </c>
      <c r="N1002" s="1" t="s">
        <v>1035</v>
      </c>
      <c r="O1002" s="2">
        <v>42369</v>
      </c>
      <c r="P1002" s="2">
        <v>42383</v>
      </c>
      <c r="Q1002" s="1" t="s">
        <v>23</v>
      </c>
    </row>
    <row r="1003" spans="1:17" x14ac:dyDescent="0.25">
      <c r="A1003" s="1" t="s">
        <v>17</v>
      </c>
      <c r="B1003" s="1" t="s">
        <v>25</v>
      </c>
      <c r="C1003" s="1" t="s">
        <v>1035</v>
      </c>
      <c r="D1003" s="1" t="s">
        <v>1036</v>
      </c>
      <c r="E1003" s="1" t="s">
        <v>381</v>
      </c>
      <c r="F1003" s="1" t="s">
        <v>19</v>
      </c>
      <c r="G1003" s="1" t="s">
        <v>180</v>
      </c>
      <c r="H1003" s="1" t="s">
        <v>21</v>
      </c>
      <c r="I1003" s="1" t="s">
        <v>22</v>
      </c>
      <c r="J1003" s="3">
        <v>0</v>
      </c>
      <c r="K1003" s="1" t="s">
        <v>1037</v>
      </c>
      <c r="L1003" s="1" t="s">
        <v>22</v>
      </c>
      <c r="M1003" s="1" t="s">
        <v>22</v>
      </c>
      <c r="N1003" s="1" t="s">
        <v>1035</v>
      </c>
      <c r="O1003" s="2">
        <v>42369</v>
      </c>
      <c r="P1003" s="2">
        <v>42383</v>
      </c>
      <c r="Q1003" s="1" t="s">
        <v>23</v>
      </c>
    </row>
    <row r="1004" spans="1:17" x14ac:dyDescent="0.25">
      <c r="A1004" s="1" t="s">
        <v>17</v>
      </c>
      <c r="B1004" s="1" t="s">
        <v>25</v>
      </c>
      <c r="C1004" s="1" t="s">
        <v>1035</v>
      </c>
      <c r="D1004" s="1" t="s">
        <v>843</v>
      </c>
      <c r="E1004" s="1" t="s">
        <v>381</v>
      </c>
      <c r="F1004" s="1" t="s">
        <v>19</v>
      </c>
      <c r="G1004" s="1" t="s">
        <v>176</v>
      </c>
      <c r="H1004" s="1" t="s">
        <v>21</v>
      </c>
      <c r="I1004" s="1" t="s">
        <v>22</v>
      </c>
      <c r="J1004" s="3">
        <v>0</v>
      </c>
      <c r="K1004" s="1" t="s">
        <v>1037</v>
      </c>
      <c r="L1004" s="1" t="s">
        <v>22</v>
      </c>
      <c r="M1004" s="1" t="s">
        <v>22</v>
      </c>
      <c r="N1004" s="1" t="s">
        <v>1035</v>
      </c>
      <c r="O1004" s="2">
        <v>42369</v>
      </c>
      <c r="P1004" s="2">
        <v>42383</v>
      </c>
      <c r="Q1004" s="1" t="s">
        <v>23</v>
      </c>
    </row>
    <row r="1005" spans="1:17" x14ac:dyDescent="0.25">
      <c r="A1005" s="1" t="s">
        <v>17</v>
      </c>
      <c r="B1005" s="1" t="s">
        <v>25</v>
      </c>
      <c r="C1005" s="1" t="s">
        <v>1035</v>
      </c>
      <c r="D1005" s="1" t="s">
        <v>503</v>
      </c>
      <c r="E1005" s="1" t="s">
        <v>381</v>
      </c>
      <c r="F1005" s="1" t="s">
        <v>19</v>
      </c>
      <c r="G1005" s="1" t="s">
        <v>43</v>
      </c>
      <c r="H1005" s="1" t="s">
        <v>34</v>
      </c>
      <c r="I1005" s="1" t="s">
        <v>22</v>
      </c>
      <c r="J1005" s="3">
        <v>0</v>
      </c>
      <c r="K1005" s="1" t="s">
        <v>1037</v>
      </c>
      <c r="L1005" s="1" t="s">
        <v>22</v>
      </c>
      <c r="M1005" s="1" t="s">
        <v>22</v>
      </c>
      <c r="N1005" s="1" t="s">
        <v>1035</v>
      </c>
      <c r="O1005" s="2">
        <v>42369</v>
      </c>
      <c r="P1005" s="2">
        <v>42383</v>
      </c>
      <c r="Q1005" s="1" t="s">
        <v>23</v>
      </c>
    </row>
    <row r="1006" spans="1:17" x14ac:dyDescent="0.25">
      <c r="A1006" s="1" t="s">
        <v>17</v>
      </c>
      <c r="B1006" s="1" t="s">
        <v>25</v>
      </c>
      <c r="C1006" s="1" t="s">
        <v>1035</v>
      </c>
      <c r="D1006" s="1" t="s">
        <v>503</v>
      </c>
      <c r="E1006" s="1" t="s">
        <v>381</v>
      </c>
      <c r="F1006" s="1" t="s">
        <v>19</v>
      </c>
      <c r="G1006" s="1" t="s">
        <v>43</v>
      </c>
      <c r="H1006" s="1" t="s">
        <v>34</v>
      </c>
      <c r="I1006" s="1" t="s">
        <v>22</v>
      </c>
      <c r="J1006" s="3">
        <v>8819</v>
      </c>
      <c r="K1006" s="1" t="s">
        <v>1037</v>
      </c>
      <c r="L1006" s="1" t="s">
        <v>22</v>
      </c>
      <c r="M1006" s="1" t="s">
        <v>22</v>
      </c>
      <c r="N1006" s="1" t="s">
        <v>1035</v>
      </c>
      <c r="O1006" s="2">
        <v>42369</v>
      </c>
      <c r="P1006" s="2">
        <v>42383</v>
      </c>
      <c r="Q1006" s="1" t="s">
        <v>23</v>
      </c>
    </row>
    <row r="1007" spans="1:17" x14ac:dyDescent="0.25">
      <c r="A1007" s="1" t="s">
        <v>17</v>
      </c>
      <c r="B1007" s="1" t="s">
        <v>25</v>
      </c>
      <c r="C1007" s="1" t="s">
        <v>1035</v>
      </c>
      <c r="D1007" s="1" t="s">
        <v>503</v>
      </c>
      <c r="E1007" s="1" t="s">
        <v>381</v>
      </c>
      <c r="F1007" s="1" t="s">
        <v>19</v>
      </c>
      <c r="G1007" s="1" t="s">
        <v>43</v>
      </c>
      <c r="H1007" s="1" t="s">
        <v>34</v>
      </c>
      <c r="I1007" s="1" t="s">
        <v>22</v>
      </c>
      <c r="J1007" s="3">
        <v>0</v>
      </c>
      <c r="K1007" s="1" t="s">
        <v>1037</v>
      </c>
      <c r="L1007" s="1" t="s">
        <v>22</v>
      </c>
      <c r="M1007" s="1" t="s">
        <v>22</v>
      </c>
      <c r="N1007" s="1" t="s">
        <v>1035</v>
      </c>
      <c r="O1007" s="2">
        <v>42369</v>
      </c>
      <c r="P1007" s="2">
        <v>42383</v>
      </c>
      <c r="Q1007" s="1" t="s">
        <v>23</v>
      </c>
    </row>
    <row r="1008" spans="1:17" x14ac:dyDescent="0.25">
      <c r="A1008" s="1" t="s">
        <v>17</v>
      </c>
      <c r="B1008" s="1" t="s">
        <v>25</v>
      </c>
      <c r="C1008" s="1" t="s">
        <v>1035</v>
      </c>
      <c r="D1008" s="1" t="s">
        <v>528</v>
      </c>
      <c r="E1008" s="1" t="s">
        <v>381</v>
      </c>
      <c r="F1008" s="1" t="s">
        <v>19</v>
      </c>
      <c r="G1008" s="1" t="s">
        <v>47</v>
      </c>
      <c r="H1008" s="1" t="s">
        <v>21</v>
      </c>
      <c r="I1008" s="1" t="s">
        <v>22</v>
      </c>
      <c r="J1008" s="3">
        <v>0</v>
      </c>
      <c r="K1008" s="1" t="s">
        <v>1037</v>
      </c>
      <c r="L1008" s="1" t="s">
        <v>22</v>
      </c>
      <c r="M1008" s="1" t="s">
        <v>22</v>
      </c>
      <c r="N1008" s="1" t="s">
        <v>1035</v>
      </c>
      <c r="O1008" s="2">
        <v>42369</v>
      </c>
      <c r="P1008" s="2">
        <v>42383</v>
      </c>
      <c r="Q1008" s="1" t="s">
        <v>23</v>
      </c>
    </row>
    <row r="1009" spans="1:17" x14ac:dyDescent="0.25">
      <c r="A1009" s="1" t="s">
        <v>24</v>
      </c>
      <c r="B1009" s="1" t="s">
        <v>381</v>
      </c>
      <c r="C1009" s="1" t="s">
        <v>1034</v>
      </c>
      <c r="D1009" s="1" t="s">
        <v>503</v>
      </c>
      <c r="E1009" s="1" t="s">
        <v>381</v>
      </c>
      <c r="F1009" s="1" t="s">
        <v>19</v>
      </c>
      <c r="G1009" s="1" t="s">
        <v>43</v>
      </c>
      <c r="H1009" s="1" t="s">
        <v>34</v>
      </c>
      <c r="I1009" s="1" t="s">
        <v>22</v>
      </c>
      <c r="J1009" s="3">
        <v>-2058320.15</v>
      </c>
      <c r="K1009" s="1" t="s">
        <v>167</v>
      </c>
      <c r="L1009" s="1" t="s">
        <v>22</v>
      </c>
      <c r="M1009" s="1" t="s">
        <v>22</v>
      </c>
      <c r="N1009" s="1" t="s">
        <v>1034</v>
      </c>
      <c r="O1009" s="2">
        <v>42369</v>
      </c>
      <c r="P1009" s="2">
        <v>42397</v>
      </c>
      <c r="Q1009" s="1" t="s">
        <v>23</v>
      </c>
    </row>
    <row r="1010" spans="1:17" x14ac:dyDescent="0.25">
      <c r="A1010" s="1" t="s">
        <v>24</v>
      </c>
      <c r="B1010" s="1" t="s">
        <v>381</v>
      </c>
      <c r="C1010" s="1" t="s">
        <v>1034</v>
      </c>
      <c r="D1010" s="1" t="s">
        <v>988</v>
      </c>
      <c r="E1010" s="1" t="s">
        <v>381</v>
      </c>
      <c r="F1010" s="1" t="s">
        <v>19</v>
      </c>
      <c r="G1010" s="1" t="s">
        <v>462</v>
      </c>
      <c r="H1010" s="1" t="s">
        <v>463</v>
      </c>
      <c r="I1010" s="1" t="s">
        <v>22</v>
      </c>
      <c r="J1010" s="3">
        <v>-37009</v>
      </c>
      <c r="K1010" s="1" t="s">
        <v>465</v>
      </c>
      <c r="L1010" s="1" t="s">
        <v>22</v>
      </c>
      <c r="M1010" s="1" t="s">
        <v>22</v>
      </c>
      <c r="N1010" s="1" t="s">
        <v>1034</v>
      </c>
      <c r="O1010" s="2">
        <v>42369</v>
      </c>
      <c r="P1010" s="2">
        <v>42397</v>
      </c>
      <c r="Q1010" s="1" t="s">
        <v>23</v>
      </c>
    </row>
    <row r="1011" spans="1:17" x14ac:dyDescent="0.25">
      <c r="A1011" s="1" t="s">
        <v>24</v>
      </c>
      <c r="B1011" s="1" t="s">
        <v>381</v>
      </c>
      <c r="C1011" s="1" t="s">
        <v>1034</v>
      </c>
      <c r="D1011" s="1" t="s">
        <v>487</v>
      </c>
      <c r="E1011" s="1" t="s">
        <v>381</v>
      </c>
      <c r="F1011" s="1" t="s">
        <v>19</v>
      </c>
      <c r="G1011" s="1" t="s">
        <v>214</v>
      </c>
      <c r="H1011" s="1" t="s">
        <v>21</v>
      </c>
      <c r="I1011" s="1" t="s">
        <v>22</v>
      </c>
      <c r="J1011" s="3">
        <v>8504</v>
      </c>
      <c r="K1011" s="1" t="s">
        <v>215</v>
      </c>
      <c r="L1011" s="1" t="s">
        <v>22</v>
      </c>
      <c r="M1011" s="1" t="s">
        <v>22</v>
      </c>
      <c r="N1011" s="1" t="s">
        <v>1034</v>
      </c>
      <c r="O1011" s="2">
        <v>42369</v>
      </c>
      <c r="P1011" s="2">
        <v>42397</v>
      </c>
      <c r="Q1011" s="1" t="s">
        <v>23</v>
      </c>
    </row>
    <row r="1012" spans="1:17" x14ac:dyDescent="0.25">
      <c r="A1012" s="1" t="s">
        <v>24</v>
      </c>
      <c r="B1012" s="1" t="s">
        <v>381</v>
      </c>
      <c r="C1012" s="1" t="s">
        <v>1034</v>
      </c>
      <c r="D1012" s="1" t="s">
        <v>840</v>
      </c>
      <c r="E1012" s="1" t="s">
        <v>381</v>
      </c>
      <c r="F1012" s="1" t="s">
        <v>19</v>
      </c>
      <c r="G1012" s="1" t="s">
        <v>111</v>
      </c>
      <c r="H1012" s="1" t="s">
        <v>48</v>
      </c>
      <c r="I1012" s="1" t="s">
        <v>22</v>
      </c>
      <c r="J1012" s="3">
        <v>1118</v>
      </c>
      <c r="K1012" s="1" t="s">
        <v>112</v>
      </c>
      <c r="L1012" s="1" t="s">
        <v>22</v>
      </c>
      <c r="M1012" s="1" t="s">
        <v>22</v>
      </c>
      <c r="N1012" s="1" t="s">
        <v>1034</v>
      </c>
      <c r="O1012" s="2">
        <v>42369</v>
      </c>
      <c r="P1012" s="2">
        <v>42397</v>
      </c>
      <c r="Q1012" s="1" t="s">
        <v>23</v>
      </c>
    </row>
    <row r="1013" spans="1:17" x14ac:dyDescent="0.25">
      <c r="A1013" s="1" t="s">
        <v>24</v>
      </c>
      <c r="B1013" s="1" t="s">
        <v>381</v>
      </c>
      <c r="C1013" s="1" t="s">
        <v>1034</v>
      </c>
      <c r="D1013" s="1" t="s">
        <v>986</v>
      </c>
      <c r="E1013" s="1" t="s">
        <v>381</v>
      </c>
      <c r="F1013" s="1" t="s">
        <v>19</v>
      </c>
      <c r="G1013" s="1" t="s">
        <v>57</v>
      </c>
      <c r="H1013" s="1" t="s">
        <v>21</v>
      </c>
      <c r="I1013" s="1" t="s">
        <v>22</v>
      </c>
      <c r="J1013" s="3">
        <v>-27638</v>
      </c>
      <c r="K1013" s="1" t="s">
        <v>159</v>
      </c>
      <c r="L1013" s="1" t="s">
        <v>22</v>
      </c>
      <c r="M1013" s="1" t="s">
        <v>22</v>
      </c>
      <c r="N1013" s="1" t="s">
        <v>1034</v>
      </c>
      <c r="O1013" s="2">
        <v>42369</v>
      </c>
      <c r="P1013" s="2">
        <v>42397</v>
      </c>
      <c r="Q1013" s="1" t="s">
        <v>23</v>
      </c>
    </row>
    <row r="1014" spans="1:17" x14ac:dyDescent="0.25">
      <c r="A1014" s="1" t="s">
        <v>24</v>
      </c>
      <c r="B1014" s="1" t="s">
        <v>381</v>
      </c>
      <c r="C1014" s="1" t="s">
        <v>1034</v>
      </c>
      <c r="D1014" s="1" t="s">
        <v>494</v>
      </c>
      <c r="E1014" s="1" t="s">
        <v>381</v>
      </c>
      <c r="F1014" s="1" t="s">
        <v>19</v>
      </c>
      <c r="G1014" s="1" t="s">
        <v>63</v>
      </c>
      <c r="H1014" s="1" t="s">
        <v>48</v>
      </c>
      <c r="I1014" s="1" t="s">
        <v>22</v>
      </c>
      <c r="J1014" s="3">
        <v>-1858</v>
      </c>
      <c r="K1014" s="1" t="s">
        <v>64</v>
      </c>
      <c r="L1014" s="1" t="s">
        <v>22</v>
      </c>
      <c r="M1014" s="1" t="s">
        <v>22</v>
      </c>
      <c r="N1014" s="1" t="s">
        <v>1034</v>
      </c>
      <c r="O1014" s="2">
        <v>42369</v>
      </c>
      <c r="P1014" s="2">
        <v>42397</v>
      </c>
      <c r="Q1014" s="1" t="s">
        <v>23</v>
      </c>
    </row>
    <row r="1015" spans="1:17" x14ac:dyDescent="0.25">
      <c r="A1015" s="1" t="s">
        <v>24</v>
      </c>
      <c r="B1015" s="1" t="s">
        <v>381</v>
      </c>
      <c r="C1015" s="1" t="s">
        <v>1034</v>
      </c>
      <c r="D1015" s="1" t="s">
        <v>1004</v>
      </c>
      <c r="E1015" s="1" t="s">
        <v>381</v>
      </c>
      <c r="F1015" s="1" t="s">
        <v>19</v>
      </c>
      <c r="G1015" s="1" t="s">
        <v>47</v>
      </c>
      <c r="H1015" s="1" t="s">
        <v>48</v>
      </c>
      <c r="I1015" s="1" t="s">
        <v>22</v>
      </c>
      <c r="J1015" s="3">
        <v>-82565</v>
      </c>
      <c r="K1015" s="1" t="s">
        <v>90</v>
      </c>
      <c r="L1015" s="1" t="s">
        <v>22</v>
      </c>
      <c r="M1015" s="1" t="s">
        <v>22</v>
      </c>
      <c r="N1015" s="1" t="s">
        <v>1034</v>
      </c>
      <c r="O1015" s="2">
        <v>42369</v>
      </c>
      <c r="P1015" s="2">
        <v>42397</v>
      </c>
      <c r="Q1015" s="1" t="s">
        <v>23</v>
      </c>
    </row>
    <row r="1016" spans="1:17" x14ac:dyDescent="0.25">
      <c r="A1016" s="1" t="s">
        <v>24</v>
      </c>
      <c r="B1016" s="1" t="s">
        <v>381</v>
      </c>
      <c r="C1016" s="1" t="s">
        <v>1034</v>
      </c>
      <c r="D1016" s="1" t="s">
        <v>1038</v>
      </c>
      <c r="E1016" s="1" t="s">
        <v>381</v>
      </c>
      <c r="F1016" s="1" t="s">
        <v>19</v>
      </c>
      <c r="G1016" s="1" t="s">
        <v>200</v>
      </c>
      <c r="H1016" s="1" t="s">
        <v>34</v>
      </c>
      <c r="I1016" s="1" t="s">
        <v>22</v>
      </c>
      <c r="J1016" s="3">
        <v>-79044</v>
      </c>
      <c r="K1016" s="1" t="s">
        <v>134</v>
      </c>
      <c r="L1016" s="1" t="s">
        <v>22</v>
      </c>
      <c r="M1016" s="1" t="s">
        <v>22</v>
      </c>
      <c r="N1016" s="1" t="s">
        <v>1034</v>
      </c>
      <c r="O1016" s="2">
        <v>42369</v>
      </c>
      <c r="P1016" s="2">
        <v>42397</v>
      </c>
      <c r="Q1016" s="1" t="s">
        <v>23</v>
      </c>
    </row>
    <row r="1017" spans="1:17" x14ac:dyDescent="0.25">
      <c r="A1017" s="1" t="s">
        <v>24</v>
      </c>
      <c r="B1017" s="1" t="s">
        <v>381</v>
      </c>
      <c r="C1017" s="1" t="s">
        <v>1034</v>
      </c>
      <c r="D1017" s="1" t="s">
        <v>498</v>
      </c>
      <c r="E1017" s="1" t="s">
        <v>381</v>
      </c>
      <c r="F1017" s="1" t="s">
        <v>19</v>
      </c>
      <c r="G1017" s="1" t="s">
        <v>58</v>
      </c>
      <c r="H1017" s="1" t="s">
        <v>21</v>
      </c>
      <c r="I1017" s="1" t="s">
        <v>22</v>
      </c>
      <c r="J1017" s="3">
        <v>-8</v>
      </c>
      <c r="K1017" s="1" t="s">
        <v>143</v>
      </c>
      <c r="L1017" s="1" t="s">
        <v>22</v>
      </c>
      <c r="M1017" s="1" t="s">
        <v>22</v>
      </c>
      <c r="N1017" s="1" t="s">
        <v>1034</v>
      </c>
      <c r="O1017" s="2">
        <v>42369</v>
      </c>
      <c r="P1017" s="2">
        <v>42397</v>
      </c>
      <c r="Q1017" s="1" t="s">
        <v>23</v>
      </c>
    </row>
    <row r="1018" spans="1:17" x14ac:dyDescent="0.25">
      <c r="A1018" s="1" t="s">
        <v>24</v>
      </c>
      <c r="B1018" s="1" t="s">
        <v>381</v>
      </c>
      <c r="C1018" s="1" t="s">
        <v>1034</v>
      </c>
      <c r="D1018" s="1" t="s">
        <v>500</v>
      </c>
      <c r="E1018" s="1" t="s">
        <v>381</v>
      </c>
      <c r="F1018" s="1" t="s">
        <v>19</v>
      </c>
      <c r="G1018" s="1" t="s">
        <v>501</v>
      </c>
      <c r="H1018" s="1" t="s">
        <v>48</v>
      </c>
      <c r="I1018" s="1" t="s">
        <v>22</v>
      </c>
      <c r="J1018" s="3">
        <v>191</v>
      </c>
      <c r="K1018" s="1" t="s">
        <v>411</v>
      </c>
      <c r="L1018" s="1" t="s">
        <v>22</v>
      </c>
      <c r="M1018" s="1" t="s">
        <v>22</v>
      </c>
      <c r="N1018" s="1" t="s">
        <v>1034</v>
      </c>
      <c r="O1018" s="2">
        <v>42369</v>
      </c>
      <c r="P1018" s="2">
        <v>42397</v>
      </c>
      <c r="Q1018" s="1" t="s">
        <v>23</v>
      </c>
    </row>
    <row r="1019" spans="1:17" x14ac:dyDescent="0.25">
      <c r="A1019" s="1" t="s">
        <v>24</v>
      </c>
      <c r="B1019" s="1" t="s">
        <v>381</v>
      </c>
      <c r="C1019" s="1" t="s">
        <v>1039</v>
      </c>
      <c r="D1019" s="1" t="s">
        <v>503</v>
      </c>
      <c r="E1019" s="1" t="s">
        <v>381</v>
      </c>
      <c r="F1019" s="1" t="s">
        <v>19</v>
      </c>
      <c r="G1019" s="1" t="s">
        <v>43</v>
      </c>
      <c r="H1019" s="1" t="s">
        <v>34</v>
      </c>
      <c r="I1019" s="1" t="s">
        <v>22</v>
      </c>
      <c r="J1019" s="3">
        <v>-303</v>
      </c>
      <c r="K1019" s="1" t="s">
        <v>167</v>
      </c>
      <c r="L1019" s="1" t="s">
        <v>22</v>
      </c>
      <c r="M1019" s="1" t="s">
        <v>22</v>
      </c>
      <c r="N1019" s="1" t="s">
        <v>1039</v>
      </c>
      <c r="O1019" s="2">
        <v>42369</v>
      </c>
      <c r="P1019" s="2">
        <v>42405</v>
      </c>
      <c r="Q1019" s="1" t="s">
        <v>23</v>
      </c>
    </row>
    <row r="1020" spans="1:17" x14ac:dyDescent="0.25">
      <c r="A1020" s="1" t="s">
        <v>24</v>
      </c>
      <c r="B1020" s="1" t="s">
        <v>381</v>
      </c>
      <c r="C1020" s="1" t="s">
        <v>1034</v>
      </c>
      <c r="D1020" s="1" t="s">
        <v>794</v>
      </c>
      <c r="E1020" s="1" t="s">
        <v>381</v>
      </c>
      <c r="F1020" s="1" t="s">
        <v>19</v>
      </c>
      <c r="G1020" s="1" t="s">
        <v>795</v>
      </c>
      <c r="H1020" s="1" t="s">
        <v>48</v>
      </c>
      <c r="I1020" s="1" t="s">
        <v>22</v>
      </c>
      <c r="J1020" s="3">
        <v>-6</v>
      </c>
      <c r="K1020" s="1" t="s">
        <v>407</v>
      </c>
      <c r="L1020" s="1" t="s">
        <v>22</v>
      </c>
      <c r="M1020" s="1" t="s">
        <v>22</v>
      </c>
      <c r="N1020" s="1" t="s">
        <v>1034</v>
      </c>
      <c r="O1020" s="2">
        <v>42369</v>
      </c>
      <c r="P1020" s="2">
        <v>42397</v>
      </c>
      <c r="Q1020" s="1" t="s">
        <v>23</v>
      </c>
    </row>
    <row r="1021" spans="1:17" x14ac:dyDescent="0.25">
      <c r="A1021" s="1" t="s">
        <v>24</v>
      </c>
      <c r="B1021" s="1" t="s">
        <v>381</v>
      </c>
      <c r="C1021" s="1" t="s">
        <v>1034</v>
      </c>
      <c r="D1021" s="1" t="s">
        <v>843</v>
      </c>
      <c r="E1021" s="1" t="s">
        <v>381</v>
      </c>
      <c r="F1021" s="1" t="s">
        <v>19</v>
      </c>
      <c r="G1021" s="1" t="s">
        <v>176</v>
      </c>
      <c r="H1021" s="1" t="s">
        <v>21</v>
      </c>
      <c r="I1021" s="1" t="s">
        <v>22</v>
      </c>
      <c r="J1021" s="3">
        <v>71989.16</v>
      </c>
      <c r="K1021" s="1" t="s">
        <v>211</v>
      </c>
      <c r="L1021" s="1" t="s">
        <v>22</v>
      </c>
      <c r="M1021" s="1" t="s">
        <v>22</v>
      </c>
      <c r="N1021" s="1" t="s">
        <v>1034</v>
      </c>
      <c r="O1021" s="2">
        <v>42369</v>
      </c>
      <c r="P1021" s="2">
        <v>42397</v>
      </c>
      <c r="Q1021" s="1" t="s">
        <v>23</v>
      </c>
    </row>
    <row r="1022" spans="1:17" x14ac:dyDescent="0.25">
      <c r="A1022" s="1" t="s">
        <v>193</v>
      </c>
      <c r="B1022" s="1" t="s">
        <v>381</v>
      </c>
      <c r="C1022" s="1" t="s">
        <v>1040</v>
      </c>
      <c r="D1022" s="1" t="s">
        <v>505</v>
      </c>
      <c r="E1022" s="1" t="s">
        <v>381</v>
      </c>
      <c r="F1022" s="1" t="s">
        <v>19</v>
      </c>
      <c r="G1022" s="1" t="s">
        <v>165</v>
      </c>
      <c r="H1022" s="1" t="s">
        <v>166</v>
      </c>
      <c r="I1022" s="1" t="s">
        <v>22</v>
      </c>
      <c r="J1022" s="3">
        <v>1627</v>
      </c>
      <c r="K1022" s="1" t="s">
        <v>456</v>
      </c>
      <c r="L1022" s="1" t="s">
        <v>22</v>
      </c>
      <c r="M1022" s="1" t="s">
        <v>22</v>
      </c>
      <c r="N1022" s="1" t="s">
        <v>1040</v>
      </c>
      <c r="O1022" s="2">
        <v>42369</v>
      </c>
      <c r="P1022" s="2">
        <v>42375</v>
      </c>
      <c r="Q1022" s="1" t="s">
        <v>23</v>
      </c>
    </row>
    <row r="1023" spans="1:17" x14ac:dyDescent="0.25">
      <c r="A1023" s="1" t="s">
        <v>24</v>
      </c>
      <c r="B1023" s="1" t="s">
        <v>381</v>
      </c>
      <c r="C1023" s="1" t="s">
        <v>1034</v>
      </c>
      <c r="D1023" s="1" t="s">
        <v>509</v>
      </c>
      <c r="E1023" s="1" t="s">
        <v>381</v>
      </c>
      <c r="F1023" s="1" t="s">
        <v>19</v>
      </c>
      <c r="G1023" s="1" t="s">
        <v>177</v>
      </c>
      <c r="H1023" s="1" t="s">
        <v>21</v>
      </c>
      <c r="I1023" s="1" t="s">
        <v>22</v>
      </c>
      <c r="J1023" s="3">
        <v>-4247</v>
      </c>
      <c r="K1023" s="1" t="s">
        <v>187</v>
      </c>
      <c r="L1023" s="1" t="s">
        <v>22</v>
      </c>
      <c r="M1023" s="1" t="s">
        <v>22</v>
      </c>
      <c r="N1023" s="1" t="s">
        <v>1034</v>
      </c>
      <c r="O1023" s="2">
        <v>42369</v>
      </c>
      <c r="P1023" s="2">
        <v>42397</v>
      </c>
      <c r="Q1023" s="1" t="s">
        <v>23</v>
      </c>
    </row>
    <row r="1024" spans="1:17" x14ac:dyDescent="0.25">
      <c r="A1024" s="1" t="s">
        <v>24</v>
      </c>
      <c r="B1024" s="1" t="s">
        <v>381</v>
      </c>
      <c r="C1024" s="1" t="s">
        <v>1034</v>
      </c>
      <c r="D1024" s="1" t="s">
        <v>507</v>
      </c>
      <c r="E1024" s="1" t="s">
        <v>381</v>
      </c>
      <c r="F1024" s="1" t="s">
        <v>19</v>
      </c>
      <c r="G1024" s="1" t="s">
        <v>191</v>
      </c>
      <c r="H1024" s="1" t="s">
        <v>21</v>
      </c>
      <c r="I1024" s="1" t="s">
        <v>22</v>
      </c>
      <c r="J1024" s="3">
        <v>-1886</v>
      </c>
      <c r="K1024" s="1" t="s">
        <v>192</v>
      </c>
      <c r="L1024" s="1" t="s">
        <v>22</v>
      </c>
      <c r="M1024" s="1" t="s">
        <v>22</v>
      </c>
      <c r="N1024" s="1" t="s">
        <v>1034</v>
      </c>
      <c r="O1024" s="2">
        <v>42369</v>
      </c>
      <c r="P1024" s="2">
        <v>42397</v>
      </c>
      <c r="Q1024" s="1" t="s">
        <v>23</v>
      </c>
    </row>
    <row r="1025" spans="1:17" x14ac:dyDescent="0.25">
      <c r="A1025" s="1" t="s">
        <v>17</v>
      </c>
      <c r="B1025" s="1" t="s">
        <v>25</v>
      </c>
      <c r="C1025" s="1" t="s">
        <v>1035</v>
      </c>
      <c r="D1025" s="1" t="s">
        <v>528</v>
      </c>
      <c r="E1025" s="1" t="s">
        <v>381</v>
      </c>
      <c r="F1025" s="1" t="s">
        <v>19</v>
      </c>
      <c r="G1025" s="1" t="s">
        <v>47</v>
      </c>
      <c r="H1025" s="1" t="s">
        <v>21</v>
      </c>
      <c r="I1025" s="1" t="s">
        <v>22</v>
      </c>
      <c r="J1025" s="3">
        <v>0</v>
      </c>
      <c r="K1025" s="1" t="s">
        <v>1041</v>
      </c>
      <c r="L1025" s="1" t="s">
        <v>22</v>
      </c>
      <c r="M1025" s="1" t="s">
        <v>22</v>
      </c>
      <c r="N1025" s="1" t="s">
        <v>1035</v>
      </c>
      <c r="O1025" s="2">
        <v>42369</v>
      </c>
      <c r="P1025" s="2">
        <v>42383</v>
      </c>
      <c r="Q1025" s="1" t="s">
        <v>23</v>
      </c>
    </row>
    <row r="1026" spans="1:17" x14ac:dyDescent="0.25">
      <c r="A1026" s="1" t="s">
        <v>17</v>
      </c>
      <c r="B1026" s="1" t="s">
        <v>25</v>
      </c>
      <c r="C1026" s="1" t="s">
        <v>1035</v>
      </c>
      <c r="D1026" s="1" t="s">
        <v>1036</v>
      </c>
      <c r="E1026" s="1" t="s">
        <v>381</v>
      </c>
      <c r="F1026" s="1" t="s">
        <v>19</v>
      </c>
      <c r="G1026" s="1" t="s">
        <v>180</v>
      </c>
      <c r="H1026" s="1" t="s">
        <v>21</v>
      </c>
      <c r="I1026" s="1" t="s">
        <v>22</v>
      </c>
      <c r="J1026" s="3">
        <v>0</v>
      </c>
      <c r="K1026" s="1" t="s">
        <v>1042</v>
      </c>
      <c r="L1026" s="1" t="s">
        <v>22</v>
      </c>
      <c r="M1026" s="1" t="s">
        <v>22</v>
      </c>
      <c r="N1026" s="1" t="s">
        <v>1035</v>
      </c>
      <c r="O1026" s="2">
        <v>42369</v>
      </c>
      <c r="P1026" s="2">
        <v>42383</v>
      </c>
      <c r="Q1026" s="1" t="s">
        <v>23</v>
      </c>
    </row>
    <row r="1027" spans="1:17" x14ac:dyDescent="0.25">
      <c r="A1027" s="1" t="s">
        <v>24</v>
      </c>
      <c r="B1027" s="1" t="s">
        <v>381</v>
      </c>
      <c r="C1027" s="1" t="s">
        <v>1034</v>
      </c>
      <c r="D1027" s="1" t="s">
        <v>483</v>
      </c>
      <c r="E1027" s="1" t="s">
        <v>381</v>
      </c>
      <c r="F1027" s="1" t="s">
        <v>19</v>
      </c>
      <c r="G1027" s="1" t="s">
        <v>357</v>
      </c>
      <c r="H1027" s="1" t="s">
        <v>48</v>
      </c>
      <c r="I1027" s="1" t="s">
        <v>22</v>
      </c>
      <c r="J1027" s="3">
        <v>-73433</v>
      </c>
      <c r="K1027" s="1" t="s">
        <v>361</v>
      </c>
      <c r="L1027" s="1" t="s">
        <v>22</v>
      </c>
      <c r="M1027" s="1" t="s">
        <v>22</v>
      </c>
      <c r="N1027" s="1" t="s">
        <v>1034</v>
      </c>
      <c r="O1027" s="2">
        <v>42369</v>
      </c>
      <c r="P1027" s="2">
        <v>42397</v>
      </c>
      <c r="Q1027" s="1" t="s">
        <v>23</v>
      </c>
    </row>
    <row r="1028" spans="1:17" x14ac:dyDescent="0.25">
      <c r="A1028" s="1" t="s">
        <v>24</v>
      </c>
      <c r="B1028" s="1" t="s">
        <v>381</v>
      </c>
      <c r="C1028" s="1" t="s">
        <v>1034</v>
      </c>
      <c r="D1028" s="1" t="s">
        <v>1022</v>
      </c>
      <c r="E1028" s="1" t="s">
        <v>381</v>
      </c>
      <c r="F1028" s="1" t="s">
        <v>19</v>
      </c>
      <c r="G1028" s="1" t="s">
        <v>248</v>
      </c>
      <c r="H1028" s="1" t="s">
        <v>21</v>
      </c>
      <c r="I1028" s="1" t="s">
        <v>22</v>
      </c>
      <c r="J1028" s="3">
        <v>4</v>
      </c>
      <c r="K1028" s="1" t="s">
        <v>408</v>
      </c>
      <c r="L1028" s="1" t="s">
        <v>22</v>
      </c>
      <c r="M1028" s="1" t="s">
        <v>22</v>
      </c>
      <c r="N1028" s="1" t="s">
        <v>1034</v>
      </c>
      <c r="O1028" s="2">
        <v>42369</v>
      </c>
      <c r="P1028" s="2">
        <v>42397</v>
      </c>
      <c r="Q1028" s="1" t="s">
        <v>23</v>
      </c>
    </row>
    <row r="1029" spans="1:17" x14ac:dyDescent="0.25">
      <c r="A1029" s="1" t="s">
        <v>17</v>
      </c>
      <c r="B1029" s="1" t="s">
        <v>25</v>
      </c>
      <c r="C1029" s="1" t="s">
        <v>1035</v>
      </c>
      <c r="D1029" s="1" t="s">
        <v>1038</v>
      </c>
      <c r="E1029" s="1" t="s">
        <v>381</v>
      </c>
      <c r="F1029" s="1" t="s">
        <v>19</v>
      </c>
      <c r="G1029" s="1" t="s">
        <v>200</v>
      </c>
      <c r="H1029" s="1" t="s">
        <v>34</v>
      </c>
      <c r="I1029" s="1" t="s">
        <v>22</v>
      </c>
      <c r="J1029" s="3">
        <v>-8769</v>
      </c>
      <c r="K1029" s="1" t="s">
        <v>1043</v>
      </c>
      <c r="L1029" s="1" t="s">
        <v>22</v>
      </c>
      <c r="M1029" s="1" t="s">
        <v>22</v>
      </c>
      <c r="N1029" s="1" t="s">
        <v>1035</v>
      </c>
      <c r="O1029" s="2">
        <v>42369</v>
      </c>
      <c r="P1029" s="2">
        <v>42383</v>
      </c>
      <c r="Q1029" s="1" t="s">
        <v>23</v>
      </c>
    </row>
    <row r="1030" spans="1:17" x14ac:dyDescent="0.25">
      <c r="A1030" s="1" t="s">
        <v>17</v>
      </c>
      <c r="B1030" s="1" t="s">
        <v>25</v>
      </c>
      <c r="C1030" s="1" t="s">
        <v>1035</v>
      </c>
      <c r="D1030" s="1" t="s">
        <v>503</v>
      </c>
      <c r="E1030" s="1" t="s">
        <v>381</v>
      </c>
      <c r="F1030" s="1" t="s">
        <v>19</v>
      </c>
      <c r="G1030" s="1" t="s">
        <v>43</v>
      </c>
      <c r="H1030" s="1" t="s">
        <v>34</v>
      </c>
      <c r="I1030" s="1" t="s">
        <v>22</v>
      </c>
      <c r="J1030" s="3">
        <v>-25197</v>
      </c>
      <c r="K1030" s="1" t="s">
        <v>1044</v>
      </c>
      <c r="L1030" s="1" t="s">
        <v>22</v>
      </c>
      <c r="M1030" s="1" t="s">
        <v>22</v>
      </c>
      <c r="N1030" s="1" t="s">
        <v>1035</v>
      </c>
      <c r="O1030" s="2">
        <v>42369</v>
      </c>
      <c r="P1030" s="2">
        <v>42383</v>
      </c>
      <c r="Q1030" s="1" t="s">
        <v>23</v>
      </c>
    </row>
    <row r="1031" spans="1:17" x14ac:dyDescent="0.25">
      <c r="A1031" s="1" t="s">
        <v>17</v>
      </c>
      <c r="B1031" s="1" t="s">
        <v>25</v>
      </c>
      <c r="C1031" s="1" t="s">
        <v>1035</v>
      </c>
      <c r="D1031" s="1" t="s">
        <v>503</v>
      </c>
      <c r="E1031" s="1" t="s">
        <v>381</v>
      </c>
      <c r="F1031" s="1" t="s">
        <v>19</v>
      </c>
      <c r="G1031" s="1" t="s">
        <v>43</v>
      </c>
      <c r="H1031" s="1" t="s">
        <v>34</v>
      </c>
      <c r="I1031" s="1" t="s">
        <v>22</v>
      </c>
      <c r="J1031" s="3">
        <v>0</v>
      </c>
      <c r="K1031" s="1" t="s">
        <v>1045</v>
      </c>
      <c r="L1031" s="1" t="s">
        <v>22</v>
      </c>
      <c r="M1031" s="1" t="s">
        <v>22</v>
      </c>
      <c r="N1031" s="1" t="s">
        <v>1035</v>
      </c>
      <c r="O1031" s="2">
        <v>42369</v>
      </c>
      <c r="P1031" s="2">
        <v>42383</v>
      </c>
      <c r="Q1031" s="1" t="s">
        <v>23</v>
      </c>
    </row>
    <row r="1032" spans="1:17" x14ac:dyDescent="0.25">
      <c r="A1032" s="1" t="s">
        <v>17</v>
      </c>
      <c r="B1032" s="1" t="s">
        <v>25</v>
      </c>
      <c r="C1032" s="1" t="s">
        <v>1035</v>
      </c>
      <c r="D1032" s="1" t="s">
        <v>503</v>
      </c>
      <c r="E1032" s="1" t="s">
        <v>381</v>
      </c>
      <c r="F1032" s="1" t="s">
        <v>19</v>
      </c>
      <c r="G1032" s="1" t="s">
        <v>43</v>
      </c>
      <c r="H1032" s="1" t="s">
        <v>34</v>
      </c>
      <c r="I1032" s="1" t="s">
        <v>22</v>
      </c>
      <c r="J1032" s="3">
        <v>0</v>
      </c>
      <c r="K1032" s="1" t="s">
        <v>1046</v>
      </c>
      <c r="L1032" s="1" t="s">
        <v>22</v>
      </c>
      <c r="M1032" s="1" t="s">
        <v>22</v>
      </c>
      <c r="N1032" s="1" t="s">
        <v>1035</v>
      </c>
      <c r="O1032" s="2">
        <v>42369</v>
      </c>
      <c r="P1032" s="2">
        <v>42383</v>
      </c>
      <c r="Q1032" s="1" t="s">
        <v>23</v>
      </c>
    </row>
    <row r="1033" spans="1:17" x14ac:dyDescent="0.25">
      <c r="A1033" s="1" t="s">
        <v>17</v>
      </c>
      <c r="B1033" s="1" t="s">
        <v>25</v>
      </c>
      <c r="C1033" s="1" t="s">
        <v>1035</v>
      </c>
      <c r="D1033" s="1" t="s">
        <v>843</v>
      </c>
      <c r="E1033" s="1" t="s">
        <v>381</v>
      </c>
      <c r="F1033" s="1" t="s">
        <v>19</v>
      </c>
      <c r="G1033" s="1" t="s">
        <v>176</v>
      </c>
      <c r="H1033" s="1" t="s">
        <v>21</v>
      </c>
      <c r="I1033" s="1" t="s">
        <v>22</v>
      </c>
      <c r="J1033" s="3">
        <v>0</v>
      </c>
      <c r="K1033" s="1" t="s">
        <v>1047</v>
      </c>
      <c r="L1033" s="1" t="s">
        <v>22</v>
      </c>
      <c r="M1033" s="1" t="s">
        <v>22</v>
      </c>
      <c r="N1033" s="1" t="s">
        <v>1035</v>
      </c>
      <c r="O1033" s="2">
        <v>42369</v>
      </c>
      <c r="P1033" s="2">
        <v>42383</v>
      </c>
      <c r="Q1033" s="1" t="s">
        <v>23</v>
      </c>
    </row>
    <row r="1034" spans="1:17" x14ac:dyDescent="0.25">
      <c r="A1034" s="1" t="s">
        <v>17</v>
      </c>
      <c r="B1034" s="1" t="s">
        <v>25</v>
      </c>
      <c r="C1034" s="1" t="s">
        <v>1035</v>
      </c>
      <c r="D1034" s="1" t="s">
        <v>1036</v>
      </c>
      <c r="E1034" s="1" t="s">
        <v>381</v>
      </c>
      <c r="F1034" s="1" t="s">
        <v>19</v>
      </c>
      <c r="G1034" s="1" t="s">
        <v>180</v>
      </c>
      <c r="H1034" s="1" t="s">
        <v>21</v>
      </c>
      <c r="I1034" s="1" t="s">
        <v>22</v>
      </c>
      <c r="J1034" s="3">
        <v>-508</v>
      </c>
      <c r="K1034" s="1" t="s">
        <v>1048</v>
      </c>
      <c r="L1034" s="1" t="s">
        <v>22</v>
      </c>
      <c r="M1034" s="1" t="s">
        <v>22</v>
      </c>
      <c r="N1034" s="1" t="s">
        <v>1035</v>
      </c>
      <c r="O1034" s="2">
        <v>42369</v>
      </c>
      <c r="P1034" s="2">
        <v>42383</v>
      </c>
      <c r="Q1034" s="1" t="s">
        <v>23</v>
      </c>
    </row>
    <row r="1035" spans="1:17" x14ac:dyDescent="0.25">
      <c r="A1035" s="1" t="s">
        <v>17</v>
      </c>
      <c r="B1035" s="1" t="s">
        <v>25</v>
      </c>
      <c r="C1035" s="1" t="s">
        <v>1049</v>
      </c>
      <c r="D1035" s="1" t="s">
        <v>1038</v>
      </c>
      <c r="E1035" s="1" t="s">
        <v>381</v>
      </c>
      <c r="F1035" s="1" t="s">
        <v>19</v>
      </c>
      <c r="G1035" s="1" t="s">
        <v>200</v>
      </c>
      <c r="H1035" s="1" t="s">
        <v>34</v>
      </c>
      <c r="I1035" s="1" t="s">
        <v>22</v>
      </c>
      <c r="J1035" s="3">
        <v>-55804</v>
      </c>
      <c r="K1035" s="1" t="s">
        <v>1043</v>
      </c>
      <c r="L1035" s="1" t="s">
        <v>22</v>
      </c>
      <c r="M1035" s="1" t="s">
        <v>22</v>
      </c>
      <c r="N1035" s="1" t="s">
        <v>1049</v>
      </c>
      <c r="O1035" s="2">
        <v>42369</v>
      </c>
      <c r="P1035" s="2">
        <v>42383</v>
      </c>
      <c r="Q1035" s="1" t="s">
        <v>23</v>
      </c>
    </row>
    <row r="1036" spans="1:17" x14ac:dyDescent="0.25">
      <c r="A1036" s="1" t="s">
        <v>17</v>
      </c>
      <c r="B1036" s="1" t="s">
        <v>25</v>
      </c>
      <c r="C1036" s="1" t="s">
        <v>1049</v>
      </c>
      <c r="D1036" s="1" t="s">
        <v>503</v>
      </c>
      <c r="E1036" s="1" t="s">
        <v>381</v>
      </c>
      <c r="F1036" s="1" t="s">
        <v>19</v>
      </c>
      <c r="G1036" s="1" t="s">
        <v>43</v>
      </c>
      <c r="H1036" s="1" t="s">
        <v>34</v>
      </c>
      <c r="I1036" s="1" t="s">
        <v>22</v>
      </c>
      <c r="J1036" s="3">
        <v>-160343</v>
      </c>
      <c r="K1036" s="1" t="s">
        <v>1044</v>
      </c>
      <c r="L1036" s="1" t="s">
        <v>22</v>
      </c>
      <c r="M1036" s="1" t="s">
        <v>22</v>
      </c>
      <c r="N1036" s="1" t="s">
        <v>1049</v>
      </c>
      <c r="O1036" s="2">
        <v>42369</v>
      </c>
      <c r="P1036" s="2">
        <v>42383</v>
      </c>
      <c r="Q1036" s="1" t="s">
        <v>23</v>
      </c>
    </row>
    <row r="1037" spans="1:17" x14ac:dyDescent="0.25">
      <c r="A1037" s="1" t="s">
        <v>193</v>
      </c>
      <c r="B1037" s="1" t="s">
        <v>381</v>
      </c>
      <c r="C1037" s="1" t="s">
        <v>1050</v>
      </c>
      <c r="D1037" s="1" t="s">
        <v>505</v>
      </c>
      <c r="E1037" s="1" t="s">
        <v>381</v>
      </c>
      <c r="F1037" s="1" t="s">
        <v>19</v>
      </c>
      <c r="G1037" s="1" t="s">
        <v>165</v>
      </c>
      <c r="H1037" s="1" t="s">
        <v>166</v>
      </c>
      <c r="I1037" s="1" t="s">
        <v>22</v>
      </c>
      <c r="J1037" s="3">
        <v>1627</v>
      </c>
      <c r="K1037" s="1" t="s">
        <v>456</v>
      </c>
      <c r="L1037" s="1" t="s">
        <v>22</v>
      </c>
      <c r="M1037" s="1" t="s">
        <v>22</v>
      </c>
      <c r="N1037" s="1" t="s">
        <v>1050</v>
      </c>
      <c r="O1037" s="2">
        <v>42400</v>
      </c>
      <c r="P1037" s="2">
        <v>42410</v>
      </c>
      <c r="Q1037" s="1" t="s">
        <v>23</v>
      </c>
    </row>
    <row r="1038" spans="1:17" x14ac:dyDescent="0.25">
      <c r="A1038" s="1" t="s">
        <v>193</v>
      </c>
      <c r="B1038" s="1" t="s">
        <v>381</v>
      </c>
      <c r="C1038" s="1" t="s">
        <v>1051</v>
      </c>
      <c r="D1038" s="1" t="s">
        <v>505</v>
      </c>
      <c r="E1038" s="1" t="s">
        <v>381</v>
      </c>
      <c r="F1038" s="1" t="s">
        <v>19</v>
      </c>
      <c r="G1038" s="1" t="s">
        <v>165</v>
      </c>
      <c r="H1038" s="1" t="s">
        <v>166</v>
      </c>
      <c r="I1038" s="1" t="s">
        <v>22</v>
      </c>
      <c r="J1038" s="3">
        <v>1627</v>
      </c>
      <c r="K1038" s="1" t="s">
        <v>456</v>
      </c>
      <c r="L1038" s="1" t="s">
        <v>22</v>
      </c>
      <c r="M1038" s="1" t="s">
        <v>22</v>
      </c>
      <c r="N1038" s="1" t="s">
        <v>1051</v>
      </c>
      <c r="O1038" s="2">
        <v>42425</v>
      </c>
      <c r="P1038" s="2">
        <v>42431</v>
      </c>
      <c r="Q1038" s="1" t="s">
        <v>23</v>
      </c>
    </row>
    <row r="1039" spans="1:17" x14ac:dyDescent="0.25">
      <c r="A1039" s="1" t="s">
        <v>193</v>
      </c>
      <c r="B1039" s="1" t="s">
        <v>381</v>
      </c>
      <c r="C1039" s="1" t="s">
        <v>1052</v>
      </c>
      <c r="D1039" s="1" t="s">
        <v>505</v>
      </c>
      <c r="E1039" s="1" t="s">
        <v>381</v>
      </c>
      <c r="F1039" s="1" t="s">
        <v>19</v>
      </c>
      <c r="G1039" s="1" t="s">
        <v>165</v>
      </c>
      <c r="H1039" s="1" t="s">
        <v>166</v>
      </c>
      <c r="I1039" s="1" t="s">
        <v>22</v>
      </c>
      <c r="J1039" s="3">
        <v>1627</v>
      </c>
      <c r="K1039" s="1" t="s">
        <v>456</v>
      </c>
      <c r="L1039" s="1" t="s">
        <v>22</v>
      </c>
      <c r="M1039" s="1" t="s">
        <v>22</v>
      </c>
      <c r="N1039" s="1" t="s">
        <v>1052</v>
      </c>
      <c r="O1039" s="2">
        <v>42453</v>
      </c>
      <c r="P1039" s="2">
        <v>42461</v>
      </c>
      <c r="Q1039" s="1" t="s">
        <v>23</v>
      </c>
    </row>
    <row r="1040" spans="1:17" x14ac:dyDescent="0.25">
      <c r="A1040" s="1" t="s">
        <v>24</v>
      </c>
      <c r="B1040" s="1" t="s">
        <v>25</v>
      </c>
      <c r="C1040" s="1" t="s">
        <v>70</v>
      </c>
      <c r="D1040" s="1" t="s">
        <v>986</v>
      </c>
      <c r="E1040" s="1" t="s">
        <v>381</v>
      </c>
      <c r="F1040" s="1" t="s">
        <v>19</v>
      </c>
      <c r="G1040" s="1" t="s">
        <v>57</v>
      </c>
      <c r="H1040" s="1" t="s">
        <v>21</v>
      </c>
      <c r="I1040" s="1" t="s">
        <v>22</v>
      </c>
      <c r="J1040" s="3">
        <v>-6902</v>
      </c>
      <c r="K1040" s="1" t="s">
        <v>71</v>
      </c>
      <c r="L1040" s="1" t="s">
        <v>22</v>
      </c>
      <c r="M1040" s="1" t="s">
        <v>22</v>
      </c>
      <c r="N1040" s="1" t="s">
        <v>70</v>
      </c>
      <c r="O1040" s="2">
        <v>42460</v>
      </c>
      <c r="P1040" s="2">
        <v>42471</v>
      </c>
      <c r="Q1040" s="1" t="s">
        <v>23</v>
      </c>
    </row>
    <row r="1041" spans="1:17" x14ac:dyDescent="0.25">
      <c r="A1041" s="1" t="s">
        <v>24</v>
      </c>
      <c r="B1041" s="1" t="s">
        <v>25</v>
      </c>
      <c r="C1041" s="1" t="s">
        <v>70</v>
      </c>
      <c r="D1041" s="1" t="s">
        <v>705</v>
      </c>
      <c r="E1041" s="1" t="s">
        <v>381</v>
      </c>
      <c r="F1041" s="1" t="s">
        <v>19</v>
      </c>
      <c r="G1041" s="1" t="s">
        <v>177</v>
      </c>
      <c r="H1041" s="1" t="s">
        <v>48</v>
      </c>
      <c r="I1041" s="1" t="s">
        <v>22</v>
      </c>
      <c r="J1041" s="3">
        <v>8703</v>
      </c>
      <c r="K1041" s="1" t="s">
        <v>71</v>
      </c>
      <c r="L1041" s="1" t="s">
        <v>22</v>
      </c>
      <c r="M1041" s="1" t="s">
        <v>22</v>
      </c>
      <c r="N1041" s="1" t="s">
        <v>70</v>
      </c>
      <c r="O1041" s="2">
        <v>42460</v>
      </c>
      <c r="P1041" s="2">
        <v>42471</v>
      </c>
      <c r="Q1041" s="1" t="s">
        <v>23</v>
      </c>
    </row>
    <row r="1042" spans="1:17" x14ac:dyDescent="0.25">
      <c r="A1042" s="1" t="s">
        <v>24</v>
      </c>
      <c r="B1042" s="1" t="s">
        <v>25</v>
      </c>
      <c r="C1042" s="1" t="s">
        <v>70</v>
      </c>
      <c r="D1042" s="1" t="s">
        <v>503</v>
      </c>
      <c r="E1042" s="1" t="s">
        <v>381</v>
      </c>
      <c r="F1042" s="1" t="s">
        <v>19</v>
      </c>
      <c r="G1042" s="1" t="s">
        <v>43</v>
      </c>
      <c r="H1042" s="1" t="s">
        <v>34</v>
      </c>
      <c r="I1042" s="1" t="s">
        <v>22</v>
      </c>
      <c r="J1042" s="3">
        <v>1989</v>
      </c>
      <c r="K1042" s="1" t="s">
        <v>71</v>
      </c>
      <c r="L1042" s="1" t="s">
        <v>22</v>
      </c>
      <c r="M1042" s="1" t="s">
        <v>22</v>
      </c>
      <c r="N1042" s="1" t="s">
        <v>70</v>
      </c>
      <c r="O1042" s="2">
        <v>42460</v>
      </c>
      <c r="P1042" s="2">
        <v>42471</v>
      </c>
      <c r="Q1042" s="1" t="s">
        <v>23</v>
      </c>
    </row>
    <row r="1043" spans="1:17" x14ac:dyDescent="0.25">
      <c r="A1043" s="1" t="s">
        <v>24</v>
      </c>
      <c r="B1043" s="1" t="s">
        <v>25</v>
      </c>
      <c r="C1043" s="1" t="s">
        <v>70</v>
      </c>
      <c r="D1043" s="1" t="s">
        <v>503</v>
      </c>
      <c r="E1043" s="1" t="s">
        <v>381</v>
      </c>
      <c r="F1043" s="1" t="s">
        <v>19</v>
      </c>
      <c r="G1043" s="1" t="s">
        <v>43</v>
      </c>
      <c r="H1043" s="1" t="s">
        <v>34</v>
      </c>
      <c r="I1043" s="1" t="s">
        <v>22</v>
      </c>
      <c r="J1043" s="3">
        <v>-38</v>
      </c>
      <c r="K1043" s="1" t="s">
        <v>71</v>
      </c>
      <c r="L1043" s="1" t="s">
        <v>22</v>
      </c>
      <c r="M1043" s="1" t="s">
        <v>22</v>
      </c>
      <c r="N1043" s="1" t="s">
        <v>70</v>
      </c>
      <c r="O1043" s="2">
        <v>42460</v>
      </c>
      <c r="P1043" s="2">
        <v>42471</v>
      </c>
      <c r="Q1043" s="1" t="s">
        <v>23</v>
      </c>
    </row>
    <row r="1044" spans="1:17" x14ac:dyDescent="0.25">
      <c r="A1044" s="1" t="s">
        <v>24</v>
      </c>
      <c r="B1044" s="1" t="s">
        <v>25</v>
      </c>
      <c r="C1044" s="1" t="s">
        <v>70</v>
      </c>
      <c r="D1044" s="1" t="s">
        <v>503</v>
      </c>
      <c r="E1044" s="1" t="s">
        <v>381</v>
      </c>
      <c r="F1044" s="1" t="s">
        <v>19</v>
      </c>
      <c r="G1044" s="1" t="s">
        <v>43</v>
      </c>
      <c r="H1044" s="1" t="s">
        <v>34</v>
      </c>
      <c r="I1044" s="1" t="s">
        <v>22</v>
      </c>
      <c r="J1044" s="3">
        <v>-340838</v>
      </c>
      <c r="K1044" s="1" t="s">
        <v>71</v>
      </c>
      <c r="L1044" s="1" t="s">
        <v>22</v>
      </c>
      <c r="M1044" s="1" t="s">
        <v>22</v>
      </c>
      <c r="N1044" s="1" t="s">
        <v>70</v>
      </c>
      <c r="O1044" s="2">
        <v>42460</v>
      </c>
      <c r="P1044" s="2">
        <v>42471</v>
      </c>
      <c r="Q1044" s="1" t="s">
        <v>23</v>
      </c>
    </row>
    <row r="1045" spans="1:17" x14ac:dyDescent="0.25">
      <c r="A1045" s="1" t="s">
        <v>24</v>
      </c>
      <c r="B1045" s="1" t="s">
        <v>25</v>
      </c>
      <c r="C1045" s="1" t="s">
        <v>70</v>
      </c>
      <c r="D1045" s="1" t="s">
        <v>483</v>
      </c>
      <c r="E1045" s="1" t="s">
        <v>381</v>
      </c>
      <c r="F1045" s="1" t="s">
        <v>19</v>
      </c>
      <c r="G1045" s="1" t="s">
        <v>357</v>
      </c>
      <c r="H1045" s="1" t="s">
        <v>48</v>
      </c>
      <c r="I1045" s="1" t="s">
        <v>22</v>
      </c>
      <c r="J1045" s="3">
        <v>56868</v>
      </c>
      <c r="K1045" s="1" t="s">
        <v>71</v>
      </c>
      <c r="L1045" s="1" t="s">
        <v>22</v>
      </c>
      <c r="M1045" s="1" t="s">
        <v>22</v>
      </c>
      <c r="N1045" s="1" t="s">
        <v>70</v>
      </c>
      <c r="O1045" s="2">
        <v>42460</v>
      </c>
      <c r="P1045" s="2">
        <v>42471</v>
      </c>
      <c r="Q1045" s="1" t="s">
        <v>23</v>
      </c>
    </row>
    <row r="1046" spans="1:17" x14ac:dyDescent="0.25">
      <c r="A1046" s="1" t="s">
        <v>24</v>
      </c>
      <c r="B1046" s="1" t="s">
        <v>25</v>
      </c>
      <c r="C1046" s="1" t="s">
        <v>70</v>
      </c>
      <c r="D1046" s="1" t="s">
        <v>1004</v>
      </c>
      <c r="E1046" s="1" t="s">
        <v>381</v>
      </c>
      <c r="F1046" s="1" t="s">
        <v>19</v>
      </c>
      <c r="G1046" s="1" t="s">
        <v>47</v>
      </c>
      <c r="H1046" s="1" t="s">
        <v>48</v>
      </c>
      <c r="I1046" s="1" t="s">
        <v>22</v>
      </c>
      <c r="J1046" s="3">
        <v>-20640</v>
      </c>
      <c r="K1046" s="1" t="s">
        <v>71</v>
      </c>
      <c r="L1046" s="1" t="s">
        <v>22</v>
      </c>
      <c r="M1046" s="1" t="s">
        <v>22</v>
      </c>
      <c r="N1046" s="1" t="s">
        <v>70</v>
      </c>
      <c r="O1046" s="2">
        <v>42460</v>
      </c>
      <c r="P1046" s="2">
        <v>42471</v>
      </c>
      <c r="Q1046" s="1" t="s">
        <v>23</v>
      </c>
    </row>
    <row r="1047" spans="1:17" x14ac:dyDescent="0.25">
      <c r="A1047" s="1" t="s">
        <v>24</v>
      </c>
      <c r="B1047" s="1" t="s">
        <v>25</v>
      </c>
      <c r="C1047" s="1" t="s">
        <v>70</v>
      </c>
      <c r="D1047" s="1" t="s">
        <v>507</v>
      </c>
      <c r="E1047" s="1" t="s">
        <v>381</v>
      </c>
      <c r="F1047" s="1" t="s">
        <v>19</v>
      </c>
      <c r="G1047" s="1" t="s">
        <v>191</v>
      </c>
      <c r="H1047" s="1" t="s">
        <v>21</v>
      </c>
      <c r="I1047" s="1" t="s">
        <v>22</v>
      </c>
      <c r="J1047" s="3">
        <v>-471</v>
      </c>
      <c r="K1047" s="1" t="s">
        <v>71</v>
      </c>
      <c r="L1047" s="1" t="s">
        <v>22</v>
      </c>
      <c r="M1047" s="1" t="s">
        <v>22</v>
      </c>
      <c r="N1047" s="1" t="s">
        <v>70</v>
      </c>
      <c r="O1047" s="2">
        <v>42460</v>
      </c>
      <c r="P1047" s="2">
        <v>42471</v>
      </c>
      <c r="Q1047" s="1" t="s">
        <v>23</v>
      </c>
    </row>
    <row r="1048" spans="1:17" x14ac:dyDescent="0.25">
      <c r="A1048" s="1" t="s">
        <v>24</v>
      </c>
      <c r="B1048" s="1" t="s">
        <v>25</v>
      </c>
      <c r="C1048" s="1" t="s">
        <v>212</v>
      </c>
      <c r="D1048" s="1" t="s">
        <v>843</v>
      </c>
      <c r="E1048" s="1" t="s">
        <v>381</v>
      </c>
      <c r="F1048" s="1" t="s">
        <v>19</v>
      </c>
      <c r="G1048" s="1" t="s">
        <v>176</v>
      </c>
      <c r="H1048" s="1" t="s">
        <v>21</v>
      </c>
      <c r="I1048" s="1" t="s">
        <v>22</v>
      </c>
      <c r="J1048" s="3">
        <v>27539</v>
      </c>
      <c r="K1048" s="1" t="s">
        <v>213</v>
      </c>
      <c r="L1048" s="1" t="s">
        <v>22</v>
      </c>
      <c r="M1048" s="1" t="s">
        <v>22</v>
      </c>
      <c r="N1048" s="1" t="s">
        <v>212</v>
      </c>
      <c r="O1048" s="2">
        <v>42460</v>
      </c>
      <c r="P1048" s="2">
        <v>42471</v>
      </c>
      <c r="Q1048" s="1" t="s">
        <v>23</v>
      </c>
    </row>
    <row r="1049" spans="1:17" x14ac:dyDescent="0.25">
      <c r="A1049" s="1" t="s">
        <v>193</v>
      </c>
      <c r="B1049" s="1" t="s">
        <v>381</v>
      </c>
      <c r="C1049" s="1" t="s">
        <v>1053</v>
      </c>
      <c r="D1049" s="1" t="s">
        <v>505</v>
      </c>
      <c r="E1049" s="1" t="s">
        <v>381</v>
      </c>
      <c r="F1049" s="1" t="s">
        <v>19</v>
      </c>
      <c r="G1049" s="1" t="s">
        <v>165</v>
      </c>
      <c r="H1049" s="1" t="s">
        <v>166</v>
      </c>
      <c r="I1049" s="1" t="s">
        <v>22</v>
      </c>
      <c r="J1049" s="3">
        <v>1627</v>
      </c>
      <c r="K1049" s="1" t="s">
        <v>456</v>
      </c>
      <c r="L1049" s="1" t="s">
        <v>22</v>
      </c>
      <c r="M1049" s="1" t="s">
        <v>22</v>
      </c>
      <c r="N1049" s="1" t="s">
        <v>1053</v>
      </c>
      <c r="O1049" s="2">
        <v>42488</v>
      </c>
      <c r="P1049" s="2">
        <v>42492</v>
      </c>
      <c r="Q1049" s="1" t="s">
        <v>23</v>
      </c>
    </row>
    <row r="1050" spans="1:17" x14ac:dyDescent="0.25">
      <c r="A1050" s="1" t="s">
        <v>193</v>
      </c>
      <c r="B1050" s="1" t="s">
        <v>381</v>
      </c>
      <c r="C1050" s="1" t="s">
        <v>1054</v>
      </c>
      <c r="D1050" s="1" t="s">
        <v>505</v>
      </c>
      <c r="E1050" s="1" t="s">
        <v>381</v>
      </c>
      <c r="F1050" s="1" t="s">
        <v>19</v>
      </c>
      <c r="G1050" s="1" t="s">
        <v>165</v>
      </c>
      <c r="H1050" s="1" t="s">
        <v>166</v>
      </c>
      <c r="I1050" s="1" t="s">
        <v>22</v>
      </c>
      <c r="J1050" s="3">
        <v>1627</v>
      </c>
      <c r="K1050" s="1" t="s">
        <v>456</v>
      </c>
      <c r="L1050" s="1" t="s">
        <v>22</v>
      </c>
      <c r="M1050" s="1" t="s">
        <v>22</v>
      </c>
      <c r="N1050" s="1" t="s">
        <v>1054</v>
      </c>
      <c r="O1050" s="2">
        <v>42521</v>
      </c>
      <c r="P1050" s="2">
        <v>42522</v>
      </c>
      <c r="Q1050" s="1" t="s">
        <v>23</v>
      </c>
    </row>
    <row r="1051" spans="1:17" x14ac:dyDescent="0.25">
      <c r="A1051" s="1" t="s">
        <v>193</v>
      </c>
      <c r="B1051" s="1" t="s">
        <v>381</v>
      </c>
      <c r="C1051" s="1" t="s">
        <v>1055</v>
      </c>
      <c r="D1051" s="1" t="s">
        <v>505</v>
      </c>
      <c r="E1051" s="1" t="s">
        <v>381</v>
      </c>
      <c r="F1051" s="1" t="s">
        <v>19</v>
      </c>
      <c r="G1051" s="1" t="s">
        <v>165</v>
      </c>
      <c r="H1051" s="1" t="s">
        <v>166</v>
      </c>
      <c r="I1051" s="1" t="s">
        <v>22</v>
      </c>
      <c r="J1051" s="3">
        <v>1627</v>
      </c>
      <c r="K1051" s="1" t="s">
        <v>456</v>
      </c>
      <c r="L1051" s="1" t="s">
        <v>22</v>
      </c>
      <c r="M1051" s="1" t="s">
        <v>22</v>
      </c>
      <c r="N1051" s="1" t="s">
        <v>1055</v>
      </c>
      <c r="O1051" s="2">
        <v>42550</v>
      </c>
      <c r="P1051" s="2">
        <v>42551</v>
      </c>
      <c r="Q1051" s="1" t="s">
        <v>23</v>
      </c>
    </row>
    <row r="1052" spans="1:17" x14ac:dyDescent="0.25">
      <c r="A1052" s="1" t="s">
        <v>24</v>
      </c>
      <c r="B1052" s="1" t="s">
        <v>25</v>
      </c>
      <c r="C1052" s="1" t="s">
        <v>174</v>
      </c>
      <c r="D1052" s="1" t="s">
        <v>503</v>
      </c>
      <c r="E1052" s="1" t="s">
        <v>381</v>
      </c>
      <c r="F1052" s="1" t="s">
        <v>19</v>
      </c>
      <c r="G1052" s="1" t="s">
        <v>43</v>
      </c>
      <c r="H1052" s="1" t="s">
        <v>34</v>
      </c>
      <c r="I1052" s="1" t="s">
        <v>22</v>
      </c>
      <c r="J1052" s="3">
        <v>60734</v>
      </c>
      <c r="K1052" s="1" t="s">
        <v>175</v>
      </c>
      <c r="L1052" s="1" t="s">
        <v>22</v>
      </c>
      <c r="M1052" s="1" t="s">
        <v>22</v>
      </c>
      <c r="N1052" s="1" t="s">
        <v>174</v>
      </c>
      <c r="O1052" s="2">
        <v>42551</v>
      </c>
      <c r="P1052" s="2">
        <v>42562</v>
      </c>
      <c r="Q1052" s="1" t="s">
        <v>23</v>
      </c>
    </row>
    <row r="1053" spans="1:17" x14ac:dyDescent="0.25">
      <c r="A1053" s="1" t="s">
        <v>24</v>
      </c>
      <c r="B1053" s="1" t="s">
        <v>25</v>
      </c>
      <c r="C1053" s="1" t="s">
        <v>174</v>
      </c>
      <c r="D1053" s="1" t="s">
        <v>1038</v>
      </c>
      <c r="E1053" s="1" t="s">
        <v>381</v>
      </c>
      <c r="F1053" s="1" t="s">
        <v>19</v>
      </c>
      <c r="G1053" s="1" t="s">
        <v>200</v>
      </c>
      <c r="H1053" s="1" t="s">
        <v>34</v>
      </c>
      <c r="I1053" s="1" t="s">
        <v>22</v>
      </c>
      <c r="J1053" s="3">
        <v>-60734</v>
      </c>
      <c r="K1053" s="1" t="s">
        <v>175</v>
      </c>
      <c r="L1053" s="1" t="s">
        <v>22</v>
      </c>
      <c r="M1053" s="1" t="s">
        <v>22</v>
      </c>
      <c r="N1053" s="1" t="s">
        <v>174</v>
      </c>
      <c r="O1053" s="2">
        <v>42551</v>
      </c>
      <c r="P1053" s="2">
        <v>42562</v>
      </c>
      <c r="Q1053" s="1" t="s">
        <v>23</v>
      </c>
    </row>
    <row r="1054" spans="1:17" x14ac:dyDescent="0.25">
      <c r="A1054" s="1" t="s">
        <v>24</v>
      </c>
      <c r="B1054" s="1" t="s">
        <v>25</v>
      </c>
      <c r="C1054" s="1" t="s">
        <v>72</v>
      </c>
      <c r="D1054" s="1" t="s">
        <v>507</v>
      </c>
      <c r="E1054" s="1" t="s">
        <v>381</v>
      </c>
      <c r="F1054" s="1" t="s">
        <v>19</v>
      </c>
      <c r="G1054" s="1" t="s">
        <v>191</v>
      </c>
      <c r="H1054" s="1" t="s">
        <v>21</v>
      </c>
      <c r="I1054" s="1" t="s">
        <v>22</v>
      </c>
      <c r="J1054" s="3">
        <v>-1299</v>
      </c>
      <c r="K1054" s="1" t="s">
        <v>192</v>
      </c>
      <c r="L1054" s="1" t="s">
        <v>22</v>
      </c>
      <c r="M1054" s="1" t="s">
        <v>22</v>
      </c>
      <c r="N1054" s="1" t="s">
        <v>72</v>
      </c>
      <c r="O1054" s="2">
        <v>42551</v>
      </c>
      <c r="P1054" s="2">
        <v>42563</v>
      </c>
      <c r="Q1054" s="1" t="s">
        <v>23</v>
      </c>
    </row>
    <row r="1055" spans="1:17" x14ac:dyDescent="0.25">
      <c r="A1055" s="1" t="s">
        <v>24</v>
      </c>
      <c r="B1055" s="1" t="s">
        <v>25</v>
      </c>
      <c r="C1055" s="1" t="s">
        <v>72</v>
      </c>
      <c r="D1055" s="1" t="s">
        <v>1004</v>
      </c>
      <c r="E1055" s="1" t="s">
        <v>381</v>
      </c>
      <c r="F1055" s="1" t="s">
        <v>19</v>
      </c>
      <c r="G1055" s="1" t="s">
        <v>47</v>
      </c>
      <c r="H1055" s="1" t="s">
        <v>48</v>
      </c>
      <c r="I1055" s="1" t="s">
        <v>22</v>
      </c>
      <c r="J1055" s="3">
        <v>-41279</v>
      </c>
      <c r="K1055" s="1" t="s">
        <v>85</v>
      </c>
      <c r="L1055" s="1" t="s">
        <v>22</v>
      </c>
      <c r="M1055" s="1" t="s">
        <v>22</v>
      </c>
      <c r="N1055" s="1" t="s">
        <v>72</v>
      </c>
      <c r="O1055" s="2">
        <v>42551</v>
      </c>
      <c r="P1055" s="2">
        <v>42563</v>
      </c>
      <c r="Q1055" s="1" t="s">
        <v>23</v>
      </c>
    </row>
    <row r="1056" spans="1:17" x14ac:dyDescent="0.25">
      <c r="A1056" s="1" t="s">
        <v>24</v>
      </c>
      <c r="B1056" s="1" t="s">
        <v>25</v>
      </c>
      <c r="C1056" s="1" t="s">
        <v>72</v>
      </c>
      <c r="D1056" s="1" t="s">
        <v>487</v>
      </c>
      <c r="E1056" s="1" t="s">
        <v>381</v>
      </c>
      <c r="F1056" s="1" t="s">
        <v>19</v>
      </c>
      <c r="G1056" s="1" t="s">
        <v>214</v>
      </c>
      <c r="H1056" s="1" t="s">
        <v>21</v>
      </c>
      <c r="I1056" s="1" t="s">
        <v>22</v>
      </c>
      <c r="J1056" s="3">
        <v>4905</v>
      </c>
      <c r="K1056" s="1" t="s">
        <v>215</v>
      </c>
      <c r="L1056" s="1" t="s">
        <v>22</v>
      </c>
      <c r="M1056" s="1" t="s">
        <v>22</v>
      </c>
      <c r="N1056" s="1" t="s">
        <v>72</v>
      </c>
      <c r="O1056" s="2">
        <v>42551</v>
      </c>
      <c r="P1056" s="2">
        <v>42563</v>
      </c>
      <c r="Q1056" s="1" t="s">
        <v>23</v>
      </c>
    </row>
    <row r="1057" spans="1:17" x14ac:dyDescent="0.25">
      <c r="A1057" s="1" t="s">
        <v>24</v>
      </c>
      <c r="B1057" s="1" t="s">
        <v>25</v>
      </c>
      <c r="C1057" s="1" t="s">
        <v>72</v>
      </c>
      <c r="D1057" s="1" t="s">
        <v>843</v>
      </c>
      <c r="E1057" s="1" t="s">
        <v>381</v>
      </c>
      <c r="F1057" s="1" t="s">
        <v>19</v>
      </c>
      <c r="G1057" s="1" t="s">
        <v>176</v>
      </c>
      <c r="H1057" s="1" t="s">
        <v>21</v>
      </c>
      <c r="I1057" s="1" t="s">
        <v>22</v>
      </c>
      <c r="J1057" s="3">
        <v>35487</v>
      </c>
      <c r="K1057" s="1" t="s">
        <v>211</v>
      </c>
      <c r="L1057" s="1" t="s">
        <v>22</v>
      </c>
      <c r="M1057" s="1" t="s">
        <v>22</v>
      </c>
      <c r="N1057" s="1" t="s">
        <v>72</v>
      </c>
      <c r="O1057" s="2">
        <v>42551</v>
      </c>
      <c r="P1057" s="2">
        <v>42563</v>
      </c>
      <c r="Q1057" s="1" t="s">
        <v>23</v>
      </c>
    </row>
    <row r="1058" spans="1:17" x14ac:dyDescent="0.25">
      <c r="A1058" s="1" t="s">
        <v>24</v>
      </c>
      <c r="B1058" s="1" t="s">
        <v>25</v>
      </c>
      <c r="C1058" s="1" t="s">
        <v>72</v>
      </c>
      <c r="D1058" s="1" t="s">
        <v>494</v>
      </c>
      <c r="E1058" s="1" t="s">
        <v>381</v>
      </c>
      <c r="F1058" s="1" t="s">
        <v>19</v>
      </c>
      <c r="G1058" s="1" t="s">
        <v>63</v>
      </c>
      <c r="H1058" s="1" t="s">
        <v>48</v>
      </c>
      <c r="I1058" s="1" t="s">
        <v>22</v>
      </c>
      <c r="J1058" s="3">
        <v>-1705</v>
      </c>
      <c r="K1058" s="1" t="s">
        <v>64</v>
      </c>
      <c r="L1058" s="1" t="s">
        <v>22</v>
      </c>
      <c r="M1058" s="1" t="s">
        <v>22</v>
      </c>
      <c r="N1058" s="1" t="s">
        <v>72</v>
      </c>
      <c r="O1058" s="2">
        <v>42551</v>
      </c>
      <c r="P1058" s="2">
        <v>42563</v>
      </c>
      <c r="Q1058" s="1" t="s">
        <v>23</v>
      </c>
    </row>
    <row r="1059" spans="1:17" x14ac:dyDescent="0.25">
      <c r="A1059" s="1" t="s">
        <v>24</v>
      </c>
      <c r="B1059" s="1" t="s">
        <v>25</v>
      </c>
      <c r="C1059" s="1" t="s">
        <v>72</v>
      </c>
      <c r="D1059" s="1" t="s">
        <v>794</v>
      </c>
      <c r="E1059" s="1" t="s">
        <v>381</v>
      </c>
      <c r="F1059" s="1" t="s">
        <v>19</v>
      </c>
      <c r="G1059" s="1" t="s">
        <v>795</v>
      </c>
      <c r="H1059" s="1" t="s">
        <v>48</v>
      </c>
      <c r="I1059" s="1" t="s">
        <v>22</v>
      </c>
      <c r="J1059" s="3">
        <v>-30581</v>
      </c>
      <c r="K1059" s="1" t="s">
        <v>407</v>
      </c>
      <c r="L1059" s="1" t="s">
        <v>22</v>
      </c>
      <c r="M1059" s="1" t="s">
        <v>22</v>
      </c>
      <c r="N1059" s="1" t="s">
        <v>72</v>
      </c>
      <c r="O1059" s="2">
        <v>42551</v>
      </c>
      <c r="P1059" s="2">
        <v>42563</v>
      </c>
      <c r="Q1059" s="1" t="s">
        <v>23</v>
      </c>
    </row>
    <row r="1060" spans="1:17" x14ac:dyDescent="0.25">
      <c r="A1060" s="1" t="s">
        <v>24</v>
      </c>
      <c r="B1060" s="1" t="s">
        <v>25</v>
      </c>
      <c r="C1060" s="1" t="s">
        <v>100</v>
      </c>
      <c r="D1060" s="1" t="s">
        <v>986</v>
      </c>
      <c r="E1060" s="1" t="s">
        <v>381</v>
      </c>
      <c r="F1060" s="1" t="s">
        <v>19</v>
      </c>
      <c r="G1060" s="1" t="s">
        <v>57</v>
      </c>
      <c r="H1060" s="1" t="s">
        <v>21</v>
      </c>
      <c r="I1060" s="1" t="s">
        <v>22</v>
      </c>
      <c r="J1060" s="3">
        <v>6902</v>
      </c>
      <c r="K1060" s="1" t="s">
        <v>101</v>
      </c>
      <c r="L1060" s="1" t="s">
        <v>22</v>
      </c>
      <c r="M1060" s="1" t="s">
        <v>22</v>
      </c>
      <c r="N1060" s="1" t="s">
        <v>70</v>
      </c>
      <c r="O1060" s="2">
        <v>42551</v>
      </c>
      <c r="P1060" s="2">
        <v>42562</v>
      </c>
      <c r="Q1060" s="1" t="s">
        <v>23</v>
      </c>
    </row>
    <row r="1061" spans="1:17" x14ac:dyDescent="0.25">
      <c r="A1061" s="1" t="s">
        <v>24</v>
      </c>
      <c r="B1061" s="1" t="s">
        <v>25</v>
      </c>
      <c r="C1061" s="1" t="s">
        <v>100</v>
      </c>
      <c r="D1061" s="1" t="s">
        <v>705</v>
      </c>
      <c r="E1061" s="1" t="s">
        <v>381</v>
      </c>
      <c r="F1061" s="1" t="s">
        <v>19</v>
      </c>
      <c r="G1061" s="1" t="s">
        <v>177</v>
      </c>
      <c r="H1061" s="1" t="s">
        <v>48</v>
      </c>
      <c r="I1061" s="1" t="s">
        <v>22</v>
      </c>
      <c r="J1061" s="3">
        <v>-8703</v>
      </c>
      <c r="K1061" s="1" t="s">
        <v>101</v>
      </c>
      <c r="L1061" s="1" t="s">
        <v>22</v>
      </c>
      <c r="M1061" s="1" t="s">
        <v>22</v>
      </c>
      <c r="N1061" s="1" t="s">
        <v>70</v>
      </c>
      <c r="O1061" s="2">
        <v>42551</v>
      </c>
      <c r="P1061" s="2">
        <v>42562</v>
      </c>
      <c r="Q1061" s="1" t="s">
        <v>23</v>
      </c>
    </row>
    <row r="1062" spans="1:17" x14ac:dyDescent="0.25">
      <c r="A1062" s="1" t="s">
        <v>24</v>
      </c>
      <c r="B1062" s="1" t="s">
        <v>25</v>
      </c>
      <c r="C1062" s="1" t="s">
        <v>100</v>
      </c>
      <c r="D1062" s="1" t="s">
        <v>503</v>
      </c>
      <c r="E1062" s="1" t="s">
        <v>381</v>
      </c>
      <c r="F1062" s="1" t="s">
        <v>19</v>
      </c>
      <c r="G1062" s="1" t="s">
        <v>43</v>
      </c>
      <c r="H1062" s="1" t="s">
        <v>34</v>
      </c>
      <c r="I1062" s="1" t="s">
        <v>22</v>
      </c>
      <c r="J1062" s="3">
        <v>-1989</v>
      </c>
      <c r="K1062" s="1" t="s">
        <v>101</v>
      </c>
      <c r="L1062" s="1" t="s">
        <v>22</v>
      </c>
      <c r="M1062" s="1" t="s">
        <v>22</v>
      </c>
      <c r="N1062" s="1" t="s">
        <v>70</v>
      </c>
      <c r="O1062" s="2">
        <v>42551</v>
      </c>
      <c r="P1062" s="2">
        <v>42562</v>
      </c>
      <c r="Q1062" s="1" t="s">
        <v>23</v>
      </c>
    </row>
    <row r="1063" spans="1:17" x14ac:dyDescent="0.25">
      <c r="A1063" s="1" t="s">
        <v>24</v>
      </c>
      <c r="B1063" s="1" t="s">
        <v>25</v>
      </c>
      <c r="C1063" s="1" t="s">
        <v>100</v>
      </c>
      <c r="D1063" s="1" t="s">
        <v>503</v>
      </c>
      <c r="E1063" s="1" t="s">
        <v>381</v>
      </c>
      <c r="F1063" s="1" t="s">
        <v>19</v>
      </c>
      <c r="G1063" s="1" t="s">
        <v>43</v>
      </c>
      <c r="H1063" s="1" t="s">
        <v>34</v>
      </c>
      <c r="I1063" s="1" t="s">
        <v>22</v>
      </c>
      <c r="J1063" s="3">
        <v>38</v>
      </c>
      <c r="K1063" s="1" t="s">
        <v>101</v>
      </c>
      <c r="L1063" s="1" t="s">
        <v>22</v>
      </c>
      <c r="M1063" s="1" t="s">
        <v>22</v>
      </c>
      <c r="N1063" s="1" t="s">
        <v>70</v>
      </c>
      <c r="O1063" s="2">
        <v>42551</v>
      </c>
      <c r="P1063" s="2">
        <v>42562</v>
      </c>
      <c r="Q1063" s="1" t="s">
        <v>23</v>
      </c>
    </row>
    <row r="1064" spans="1:17" x14ac:dyDescent="0.25">
      <c r="A1064" s="1" t="s">
        <v>24</v>
      </c>
      <c r="B1064" s="1" t="s">
        <v>25</v>
      </c>
      <c r="C1064" s="1" t="s">
        <v>100</v>
      </c>
      <c r="D1064" s="1" t="s">
        <v>503</v>
      </c>
      <c r="E1064" s="1" t="s">
        <v>381</v>
      </c>
      <c r="F1064" s="1" t="s">
        <v>19</v>
      </c>
      <c r="G1064" s="1" t="s">
        <v>43</v>
      </c>
      <c r="H1064" s="1" t="s">
        <v>34</v>
      </c>
      <c r="I1064" s="1" t="s">
        <v>22</v>
      </c>
      <c r="J1064" s="3">
        <v>340838</v>
      </c>
      <c r="K1064" s="1" t="s">
        <v>101</v>
      </c>
      <c r="L1064" s="1" t="s">
        <v>22</v>
      </c>
      <c r="M1064" s="1" t="s">
        <v>22</v>
      </c>
      <c r="N1064" s="1" t="s">
        <v>70</v>
      </c>
      <c r="O1064" s="2">
        <v>42551</v>
      </c>
      <c r="P1064" s="2">
        <v>42562</v>
      </c>
      <c r="Q1064" s="1" t="s">
        <v>23</v>
      </c>
    </row>
    <row r="1065" spans="1:17" x14ac:dyDescent="0.25">
      <c r="A1065" s="1" t="s">
        <v>24</v>
      </c>
      <c r="B1065" s="1" t="s">
        <v>25</v>
      </c>
      <c r="C1065" s="1" t="s">
        <v>100</v>
      </c>
      <c r="D1065" s="1" t="s">
        <v>483</v>
      </c>
      <c r="E1065" s="1" t="s">
        <v>381</v>
      </c>
      <c r="F1065" s="1" t="s">
        <v>19</v>
      </c>
      <c r="G1065" s="1" t="s">
        <v>357</v>
      </c>
      <c r="H1065" s="1" t="s">
        <v>48</v>
      </c>
      <c r="I1065" s="1" t="s">
        <v>22</v>
      </c>
      <c r="J1065" s="3">
        <v>-56868</v>
      </c>
      <c r="K1065" s="1" t="s">
        <v>101</v>
      </c>
      <c r="L1065" s="1" t="s">
        <v>22</v>
      </c>
      <c r="M1065" s="1" t="s">
        <v>22</v>
      </c>
      <c r="N1065" s="1" t="s">
        <v>70</v>
      </c>
      <c r="O1065" s="2">
        <v>42551</v>
      </c>
      <c r="P1065" s="2">
        <v>42562</v>
      </c>
      <c r="Q1065" s="1" t="s">
        <v>23</v>
      </c>
    </row>
    <row r="1066" spans="1:17" x14ac:dyDescent="0.25">
      <c r="A1066" s="1" t="s">
        <v>24</v>
      </c>
      <c r="B1066" s="1" t="s">
        <v>25</v>
      </c>
      <c r="C1066" s="1" t="s">
        <v>72</v>
      </c>
      <c r="D1066" s="1" t="s">
        <v>505</v>
      </c>
      <c r="E1066" s="1" t="s">
        <v>381</v>
      </c>
      <c r="F1066" s="1" t="s">
        <v>19</v>
      </c>
      <c r="G1066" s="1" t="s">
        <v>165</v>
      </c>
      <c r="H1066" s="1" t="s">
        <v>166</v>
      </c>
      <c r="I1066" s="1" t="s">
        <v>22</v>
      </c>
      <c r="J1066" s="3">
        <v>15974</v>
      </c>
      <c r="K1066" s="1" t="s">
        <v>1056</v>
      </c>
      <c r="L1066" s="1" t="s">
        <v>22</v>
      </c>
      <c r="M1066" s="1" t="s">
        <v>22</v>
      </c>
      <c r="N1066" s="1" t="s">
        <v>72</v>
      </c>
      <c r="O1066" s="2">
        <v>42551</v>
      </c>
      <c r="P1066" s="2">
        <v>42563</v>
      </c>
      <c r="Q1066" s="1" t="s">
        <v>23</v>
      </c>
    </row>
    <row r="1067" spans="1:17" x14ac:dyDescent="0.25">
      <c r="A1067" s="1" t="s">
        <v>24</v>
      </c>
      <c r="B1067" s="1" t="s">
        <v>25</v>
      </c>
      <c r="C1067" s="1" t="s">
        <v>100</v>
      </c>
      <c r="D1067" s="1" t="s">
        <v>1004</v>
      </c>
      <c r="E1067" s="1" t="s">
        <v>381</v>
      </c>
      <c r="F1067" s="1" t="s">
        <v>19</v>
      </c>
      <c r="G1067" s="1" t="s">
        <v>47</v>
      </c>
      <c r="H1067" s="1" t="s">
        <v>48</v>
      </c>
      <c r="I1067" s="1" t="s">
        <v>22</v>
      </c>
      <c r="J1067" s="3">
        <v>20640</v>
      </c>
      <c r="K1067" s="1" t="s">
        <v>101</v>
      </c>
      <c r="L1067" s="1" t="s">
        <v>22</v>
      </c>
      <c r="M1067" s="1" t="s">
        <v>22</v>
      </c>
      <c r="N1067" s="1" t="s">
        <v>70</v>
      </c>
      <c r="O1067" s="2">
        <v>42551</v>
      </c>
      <c r="P1067" s="2">
        <v>42562</v>
      </c>
      <c r="Q1067" s="1" t="s">
        <v>23</v>
      </c>
    </row>
    <row r="1068" spans="1:17" x14ac:dyDescent="0.25">
      <c r="A1068" s="1" t="s">
        <v>24</v>
      </c>
      <c r="B1068" s="1" t="s">
        <v>25</v>
      </c>
      <c r="C1068" s="1" t="s">
        <v>100</v>
      </c>
      <c r="D1068" s="1" t="s">
        <v>507</v>
      </c>
      <c r="E1068" s="1" t="s">
        <v>381</v>
      </c>
      <c r="F1068" s="1" t="s">
        <v>19</v>
      </c>
      <c r="G1068" s="1" t="s">
        <v>191</v>
      </c>
      <c r="H1068" s="1" t="s">
        <v>21</v>
      </c>
      <c r="I1068" s="1" t="s">
        <v>22</v>
      </c>
      <c r="J1068" s="3">
        <v>471</v>
      </c>
      <c r="K1068" s="1" t="s">
        <v>101</v>
      </c>
      <c r="L1068" s="1" t="s">
        <v>22</v>
      </c>
      <c r="M1068" s="1" t="s">
        <v>22</v>
      </c>
      <c r="N1068" s="1" t="s">
        <v>70</v>
      </c>
      <c r="O1068" s="2">
        <v>42551</v>
      </c>
      <c r="P1068" s="2">
        <v>42562</v>
      </c>
      <c r="Q1068" s="1" t="s">
        <v>23</v>
      </c>
    </row>
    <row r="1069" spans="1:17" x14ac:dyDescent="0.25">
      <c r="A1069" s="1" t="s">
        <v>24</v>
      </c>
      <c r="B1069" s="1" t="s">
        <v>25</v>
      </c>
      <c r="C1069" s="1" t="s">
        <v>72</v>
      </c>
      <c r="D1069" s="1" t="s">
        <v>483</v>
      </c>
      <c r="E1069" s="1" t="s">
        <v>381</v>
      </c>
      <c r="F1069" s="1" t="s">
        <v>19</v>
      </c>
      <c r="G1069" s="1" t="s">
        <v>357</v>
      </c>
      <c r="H1069" s="1" t="s">
        <v>48</v>
      </c>
      <c r="I1069" s="1" t="s">
        <v>22</v>
      </c>
      <c r="J1069" s="3">
        <v>95665</v>
      </c>
      <c r="K1069" s="1" t="s">
        <v>361</v>
      </c>
      <c r="L1069" s="1" t="s">
        <v>22</v>
      </c>
      <c r="M1069" s="1" t="s">
        <v>22</v>
      </c>
      <c r="N1069" s="1" t="s">
        <v>72</v>
      </c>
      <c r="O1069" s="2">
        <v>42551</v>
      </c>
      <c r="P1069" s="2">
        <v>42563</v>
      </c>
      <c r="Q1069" s="1" t="s">
        <v>23</v>
      </c>
    </row>
    <row r="1070" spans="1:17" x14ac:dyDescent="0.25">
      <c r="A1070" s="1" t="s">
        <v>24</v>
      </c>
      <c r="B1070" s="1" t="s">
        <v>25</v>
      </c>
      <c r="C1070" s="1" t="s">
        <v>72</v>
      </c>
      <c r="D1070" s="1" t="s">
        <v>986</v>
      </c>
      <c r="E1070" s="1" t="s">
        <v>381</v>
      </c>
      <c r="F1070" s="1" t="s">
        <v>19</v>
      </c>
      <c r="G1070" s="1" t="s">
        <v>57</v>
      </c>
      <c r="H1070" s="1" t="s">
        <v>21</v>
      </c>
      <c r="I1070" s="1" t="s">
        <v>22</v>
      </c>
      <c r="J1070" s="3">
        <v>-13804</v>
      </c>
      <c r="K1070" s="1" t="s">
        <v>159</v>
      </c>
      <c r="L1070" s="1" t="s">
        <v>22</v>
      </c>
      <c r="M1070" s="1" t="s">
        <v>22</v>
      </c>
      <c r="N1070" s="1" t="s">
        <v>72</v>
      </c>
      <c r="O1070" s="2">
        <v>42551</v>
      </c>
      <c r="P1070" s="2">
        <v>42563</v>
      </c>
      <c r="Q1070" s="1" t="s">
        <v>23</v>
      </c>
    </row>
    <row r="1071" spans="1:17" x14ac:dyDescent="0.25">
      <c r="A1071" s="1" t="s">
        <v>24</v>
      </c>
      <c r="B1071" s="1" t="s">
        <v>25</v>
      </c>
      <c r="C1071" s="1" t="s">
        <v>72</v>
      </c>
      <c r="D1071" s="1" t="s">
        <v>503</v>
      </c>
      <c r="E1071" s="1" t="s">
        <v>381</v>
      </c>
      <c r="F1071" s="1" t="s">
        <v>19</v>
      </c>
      <c r="G1071" s="1" t="s">
        <v>43</v>
      </c>
      <c r="H1071" s="1" t="s">
        <v>34</v>
      </c>
      <c r="I1071" s="1" t="s">
        <v>22</v>
      </c>
      <c r="J1071" s="3">
        <v>-681675</v>
      </c>
      <c r="K1071" s="1" t="s">
        <v>167</v>
      </c>
      <c r="L1071" s="1" t="s">
        <v>22</v>
      </c>
      <c r="M1071" s="1" t="s">
        <v>22</v>
      </c>
      <c r="N1071" s="1" t="s">
        <v>72</v>
      </c>
      <c r="O1071" s="2">
        <v>42551</v>
      </c>
      <c r="P1071" s="2">
        <v>42563</v>
      </c>
      <c r="Q1071" s="1" t="s">
        <v>23</v>
      </c>
    </row>
    <row r="1072" spans="1:17" x14ac:dyDescent="0.25">
      <c r="A1072" s="1" t="s">
        <v>24</v>
      </c>
      <c r="B1072" s="1" t="s">
        <v>25</v>
      </c>
      <c r="C1072" s="1" t="s">
        <v>72</v>
      </c>
      <c r="D1072" s="1" t="s">
        <v>705</v>
      </c>
      <c r="E1072" s="1" t="s">
        <v>381</v>
      </c>
      <c r="F1072" s="1" t="s">
        <v>19</v>
      </c>
      <c r="G1072" s="1" t="s">
        <v>177</v>
      </c>
      <c r="H1072" s="1" t="s">
        <v>48</v>
      </c>
      <c r="I1072" s="1" t="s">
        <v>22</v>
      </c>
      <c r="J1072" s="3">
        <v>2777</v>
      </c>
      <c r="K1072" s="1" t="s">
        <v>187</v>
      </c>
      <c r="L1072" s="1" t="s">
        <v>22</v>
      </c>
      <c r="M1072" s="1" t="s">
        <v>22</v>
      </c>
      <c r="N1072" s="1" t="s">
        <v>72</v>
      </c>
      <c r="O1072" s="2">
        <v>42551</v>
      </c>
      <c r="P1072" s="2">
        <v>42563</v>
      </c>
      <c r="Q1072" s="1" t="s">
        <v>23</v>
      </c>
    </row>
    <row r="1073" spans="1:17" x14ac:dyDescent="0.25">
      <c r="A1073" s="1" t="s">
        <v>24</v>
      </c>
      <c r="B1073" s="1" t="s">
        <v>25</v>
      </c>
      <c r="C1073" s="1" t="s">
        <v>72</v>
      </c>
      <c r="D1073" s="1" t="s">
        <v>840</v>
      </c>
      <c r="E1073" s="1" t="s">
        <v>381</v>
      </c>
      <c r="F1073" s="1" t="s">
        <v>19</v>
      </c>
      <c r="G1073" s="1" t="s">
        <v>111</v>
      </c>
      <c r="H1073" s="1" t="s">
        <v>48</v>
      </c>
      <c r="I1073" s="1" t="s">
        <v>22</v>
      </c>
      <c r="J1073" s="3">
        <v>30892</v>
      </c>
      <c r="K1073" s="1" t="s">
        <v>112</v>
      </c>
      <c r="L1073" s="1" t="s">
        <v>22</v>
      </c>
      <c r="M1073" s="1" t="s">
        <v>22</v>
      </c>
      <c r="N1073" s="1" t="s">
        <v>72</v>
      </c>
      <c r="O1073" s="2">
        <v>42551</v>
      </c>
      <c r="P1073" s="2">
        <v>42563</v>
      </c>
      <c r="Q1073" s="1" t="s">
        <v>23</v>
      </c>
    </row>
    <row r="1074" spans="1:17" x14ac:dyDescent="0.25">
      <c r="A1074" s="1" t="s">
        <v>24</v>
      </c>
      <c r="B1074" s="1" t="s">
        <v>25</v>
      </c>
      <c r="C1074" s="1" t="s">
        <v>245</v>
      </c>
      <c r="D1074" s="1" t="s">
        <v>843</v>
      </c>
      <c r="E1074" s="1" t="s">
        <v>381</v>
      </c>
      <c r="F1074" s="1" t="s">
        <v>19</v>
      </c>
      <c r="G1074" s="1" t="s">
        <v>176</v>
      </c>
      <c r="H1074" s="1" t="s">
        <v>21</v>
      </c>
      <c r="I1074" s="1" t="s">
        <v>22</v>
      </c>
      <c r="J1074" s="3">
        <v>-27539</v>
      </c>
      <c r="K1074" s="1" t="s">
        <v>246</v>
      </c>
      <c r="L1074" s="1" t="s">
        <v>22</v>
      </c>
      <c r="M1074" s="1" t="s">
        <v>22</v>
      </c>
      <c r="N1074" s="1" t="s">
        <v>212</v>
      </c>
      <c r="O1074" s="2">
        <v>42551</v>
      </c>
      <c r="P1074" s="2">
        <v>42562</v>
      </c>
      <c r="Q1074" s="1" t="s">
        <v>23</v>
      </c>
    </row>
    <row r="1075" spans="1:17" x14ac:dyDescent="0.25">
      <c r="A1075" s="1" t="s">
        <v>24</v>
      </c>
      <c r="B1075" s="1" t="s">
        <v>25</v>
      </c>
      <c r="C1075" s="1" t="s">
        <v>72</v>
      </c>
      <c r="D1075" s="1" t="s">
        <v>500</v>
      </c>
      <c r="E1075" s="1" t="s">
        <v>381</v>
      </c>
      <c r="F1075" s="1" t="s">
        <v>19</v>
      </c>
      <c r="G1075" s="1" t="s">
        <v>501</v>
      </c>
      <c r="H1075" s="1" t="s">
        <v>48</v>
      </c>
      <c r="I1075" s="1" t="s">
        <v>22</v>
      </c>
      <c r="J1075" s="3">
        <v>41</v>
      </c>
      <c r="K1075" s="1" t="s">
        <v>411</v>
      </c>
      <c r="L1075" s="1" t="s">
        <v>22</v>
      </c>
      <c r="M1075" s="1" t="s">
        <v>22</v>
      </c>
      <c r="N1075" s="1" t="s">
        <v>72</v>
      </c>
      <c r="O1075" s="2">
        <v>42551</v>
      </c>
      <c r="P1075" s="2">
        <v>42563</v>
      </c>
      <c r="Q1075" s="1" t="s">
        <v>23</v>
      </c>
    </row>
    <row r="1076" spans="1:17" x14ac:dyDescent="0.25">
      <c r="A1076" s="1" t="s">
        <v>193</v>
      </c>
      <c r="B1076" s="1" t="s">
        <v>381</v>
      </c>
      <c r="C1076" s="1" t="s">
        <v>1057</v>
      </c>
      <c r="D1076" s="1" t="s">
        <v>505</v>
      </c>
      <c r="E1076" s="1" t="s">
        <v>381</v>
      </c>
      <c r="F1076" s="1" t="s">
        <v>19</v>
      </c>
      <c r="G1076" s="1" t="s">
        <v>165</v>
      </c>
      <c r="H1076" s="1" t="s">
        <v>166</v>
      </c>
      <c r="I1076" s="1" t="s">
        <v>22</v>
      </c>
      <c r="J1076" s="3">
        <v>1627</v>
      </c>
      <c r="K1076" s="1" t="s">
        <v>456</v>
      </c>
      <c r="L1076" s="1" t="s">
        <v>22</v>
      </c>
      <c r="M1076" s="1" t="s">
        <v>22</v>
      </c>
      <c r="N1076" s="1" t="s">
        <v>1057</v>
      </c>
      <c r="O1076" s="2">
        <v>42580</v>
      </c>
      <c r="P1076" s="2">
        <v>42583</v>
      </c>
      <c r="Q1076" s="1" t="s">
        <v>23</v>
      </c>
    </row>
    <row r="1077" spans="1:17" x14ac:dyDescent="0.25">
      <c r="A1077" s="1" t="s">
        <v>193</v>
      </c>
      <c r="B1077" s="1" t="s">
        <v>381</v>
      </c>
      <c r="C1077" s="1" t="s">
        <v>1058</v>
      </c>
      <c r="D1077" s="1" t="s">
        <v>505</v>
      </c>
      <c r="E1077" s="1" t="s">
        <v>381</v>
      </c>
      <c r="F1077" s="1" t="s">
        <v>19</v>
      </c>
      <c r="G1077" s="1" t="s">
        <v>165</v>
      </c>
      <c r="H1077" s="1" t="s">
        <v>166</v>
      </c>
      <c r="I1077" s="1" t="s">
        <v>22</v>
      </c>
      <c r="J1077" s="3">
        <v>1627</v>
      </c>
      <c r="K1077" s="1" t="s">
        <v>456</v>
      </c>
      <c r="L1077" s="1" t="s">
        <v>22</v>
      </c>
      <c r="M1077" s="1" t="s">
        <v>22</v>
      </c>
      <c r="N1077" s="1" t="s">
        <v>1058</v>
      </c>
      <c r="O1077" s="2">
        <v>42613</v>
      </c>
      <c r="P1077" s="2">
        <v>42619</v>
      </c>
      <c r="Q1077" s="1" t="s">
        <v>23</v>
      </c>
    </row>
    <row r="1078" spans="1:17" x14ac:dyDescent="0.25">
      <c r="A1078" s="1" t="s">
        <v>24</v>
      </c>
      <c r="B1078" s="1" t="s">
        <v>25</v>
      </c>
      <c r="C1078" s="1" t="s">
        <v>73</v>
      </c>
      <c r="D1078" s="1" t="s">
        <v>503</v>
      </c>
      <c r="E1078" s="1" t="s">
        <v>381</v>
      </c>
      <c r="F1078" s="1" t="s">
        <v>19</v>
      </c>
      <c r="G1078" s="1" t="s">
        <v>43</v>
      </c>
      <c r="H1078" s="1" t="s">
        <v>34</v>
      </c>
      <c r="I1078" s="1" t="s">
        <v>22</v>
      </c>
      <c r="J1078" s="3">
        <v>-1253367</v>
      </c>
      <c r="K1078" s="1" t="s">
        <v>167</v>
      </c>
      <c r="L1078" s="1" t="s">
        <v>22</v>
      </c>
      <c r="M1078" s="1" t="s">
        <v>22</v>
      </c>
      <c r="N1078" s="1" t="s">
        <v>73</v>
      </c>
      <c r="O1078" s="2">
        <v>42643</v>
      </c>
      <c r="P1078" s="2">
        <v>42655</v>
      </c>
      <c r="Q1078" s="1" t="s">
        <v>23</v>
      </c>
    </row>
    <row r="1079" spans="1:17" x14ac:dyDescent="0.25">
      <c r="A1079" s="1" t="s">
        <v>24</v>
      </c>
      <c r="B1079" s="1" t="s">
        <v>25</v>
      </c>
      <c r="C1079" s="1" t="s">
        <v>73</v>
      </c>
      <c r="D1079" s="1" t="s">
        <v>794</v>
      </c>
      <c r="E1079" s="1" t="s">
        <v>381</v>
      </c>
      <c r="F1079" s="1" t="s">
        <v>19</v>
      </c>
      <c r="G1079" s="1" t="s">
        <v>795</v>
      </c>
      <c r="H1079" s="1" t="s">
        <v>48</v>
      </c>
      <c r="I1079" s="1" t="s">
        <v>22</v>
      </c>
      <c r="J1079" s="3">
        <v>-53394</v>
      </c>
      <c r="K1079" s="1" t="s">
        <v>407</v>
      </c>
      <c r="L1079" s="1" t="s">
        <v>22</v>
      </c>
      <c r="M1079" s="1" t="s">
        <v>22</v>
      </c>
      <c r="N1079" s="1" t="s">
        <v>73</v>
      </c>
      <c r="O1079" s="2">
        <v>42643</v>
      </c>
      <c r="P1079" s="2">
        <v>42655</v>
      </c>
      <c r="Q1079" s="1" t="s">
        <v>23</v>
      </c>
    </row>
    <row r="1080" spans="1:17" x14ac:dyDescent="0.25">
      <c r="A1080" s="1" t="s">
        <v>24</v>
      </c>
      <c r="B1080" s="1" t="s">
        <v>25</v>
      </c>
      <c r="C1080" s="1" t="s">
        <v>73</v>
      </c>
      <c r="D1080" s="1" t="s">
        <v>1004</v>
      </c>
      <c r="E1080" s="1" t="s">
        <v>381</v>
      </c>
      <c r="F1080" s="1" t="s">
        <v>19</v>
      </c>
      <c r="G1080" s="1" t="s">
        <v>47</v>
      </c>
      <c r="H1080" s="1" t="s">
        <v>48</v>
      </c>
      <c r="I1080" s="1" t="s">
        <v>22</v>
      </c>
      <c r="J1080" s="3">
        <v>-61919</v>
      </c>
      <c r="K1080" s="1" t="s">
        <v>85</v>
      </c>
      <c r="L1080" s="1" t="s">
        <v>22</v>
      </c>
      <c r="M1080" s="1" t="s">
        <v>22</v>
      </c>
      <c r="N1080" s="1" t="s">
        <v>73</v>
      </c>
      <c r="O1080" s="2">
        <v>42643</v>
      </c>
      <c r="P1080" s="2">
        <v>42655</v>
      </c>
      <c r="Q1080" s="1" t="s">
        <v>23</v>
      </c>
    </row>
    <row r="1081" spans="1:17" x14ac:dyDescent="0.25">
      <c r="A1081" s="1" t="s">
        <v>24</v>
      </c>
      <c r="B1081" s="1" t="s">
        <v>25</v>
      </c>
      <c r="C1081" s="1" t="s">
        <v>73</v>
      </c>
      <c r="D1081" s="1" t="s">
        <v>843</v>
      </c>
      <c r="E1081" s="1" t="s">
        <v>381</v>
      </c>
      <c r="F1081" s="1" t="s">
        <v>19</v>
      </c>
      <c r="G1081" s="1" t="s">
        <v>176</v>
      </c>
      <c r="H1081" s="1" t="s">
        <v>21</v>
      </c>
      <c r="I1081" s="1" t="s">
        <v>22</v>
      </c>
      <c r="J1081" s="3">
        <v>53231</v>
      </c>
      <c r="K1081" s="1" t="s">
        <v>211</v>
      </c>
      <c r="L1081" s="1" t="s">
        <v>22</v>
      </c>
      <c r="M1081" s="1" t="s">
        <v>22</v>
      </c>
      <c r="N1081" s="1" t="s">
        <v>73</v>
      </c>
      <c r="O1081" s="2">
        <v>42643</v>
      </c>
      <c r="P1081" s="2">
        <v>42655</v>
      </c>
      <c r="Q1081" s="1" t="s">
        <v>23</v>
      </c>
    </row>
    <row r="1082" spans="1:17" x14ac:dyDescent="0.25">
      <c r="A1082" s="1" t="s">
        <v>24</v>
      </c>
      <c r="B1082" s="1" t="s">
        <v>25</v>
      </c>
      <c r="C1082" s="1" t="s">
        <v>73</v>
      </c>
      <c r="D1082" s="1" t="s">
        <v>494</v>
      </c>
      <c r="E1082" s="1" t="s">
        <v>381</v>
      </c>
      <c r="F1082" s="1" t="s">
        <v>19</v>
      </c>
      <c r="G1082" s="1" t="s">
        <v>63</v>
      </c>
      <c r="H1082" s="1" t="s">
        <v>48</v>
      </c>
      <c r="I1082" s="1" t="s">
        <v>22</v>
      </c>
      <c r="J1082" s="3">
        <v>-1846</v>
      </c>
      <c r="K1082" s="1" t="s">
        <v>64</v>
      </c>
      <c r="L1082" s="1" t="s">
        <v>22</v>
      </c>
      <c r="M1082" s="1" t="s">
        <v>22</v>
      </c>
      <c r="N1082" s="1" t="s">
        <v>73</v>
      </c>
      <c r="O1082" s="2">
        <v>42643</v>
      </c>
      <c r="P1082" s="2">
        <v>42655</v>
      </c>
      <c r="Q1082" s="1" t="s">
        <v>23</v>
      </c>
    </row>
    <row r="1083" spans="1:17" x14ac:dyDescent="0.25">
      <c r="A1083" s="1" t="s">
        <v>24</v>
      </c>
      <c r="B1083" s="1" t="s">
        <v>25</v>
      </c>
      <c r="C1083" s="1" t="s">
        <v>73</v>
      </c>
      <c r="D1083" s="1" t="s">
        <v>507</v>
      </c>
      <c r="E1083" s="1" t="s">
        <v>381</v>
      </c>
      <c r="F1083" s="1" t="s">
        <v>19</v>
      </c>
      <c r="G1083" s="1" t="s">
        <v>191</v>
      </c>
      <c r="H1083" s="1" t="s">
        <v>21</v>
      </c>
      <c r="I1083" s="1" t="s">
        <v>22</v>
      </c>
      <c r="J1083" s="3">
        <v>-1299</v>
      </c>
      <c r="K1083" s="1" t="s">
        <v>192</v>
      </c>
      <c r="L1083" s="1" t="s">
        <v>22</v>
      </c>
      <c r="M1083" s="1" t="s">
        <v>22</v>
      </c>
      <c r="N1083" s="1" t="s">
        <v>73</v>
      </c>
      <c r="O1083" s="2">
        <v>42643</v>
      </c>
      <c r="P1083" s="2">
        <v>42655</v>
      </c>
      <c r="Q1083" s="1" t="s">
        <v>23</v>
      </c>
    </row>
    <row r="1084" spans="1:17" x14ac:dyDescent="0.25">
      <c r="A1084" s="1" t="s">
        <v>24</v>
      </c>
      <c r="B1084" s="1" t="s">
        <v>25</v>
      </c>
      <c r="C1084" s="1" t="s">
        <v>128</v>
      </c>
      <c r="D1084" s="1" t="s">
        <v>986</v>
      </c>
      <c r="E1084" s="1" t="s">
        <v>381</v>
      </c>
      <c r="F1084" s="1" t="s">
        <v>19</v>
      </c>
      <c r="G1084" s="1" t="s">
        <v>57</v>
      </c>
      <c r="H1084" s="1" t="s">
        <v>21</v>
      </c>
      <c r="I1084" s="1" t="s">
        <v>22</v>
      </c>
      <c r="J1084" s="3">
        <v>13804</v>
      </c>
      <c r="K1084" s="1" t="s">
        <v>35</v>
      </c>
      <c r="L1084" s="1" t="s">
        <v>22</v>
      </c>
      <c r="M1084" s="1" t="s">
        <v>22</v>
      </c>
      <c r="N1084" s="1" t="s">
        <v>72</v>
      </c>
      <c r="O1084" s="2">
        <v>42643</v>
      </c>
      <c r="P1084" s="2">
        <v>42655</v>
      </c>
      <c r="Q1084" s="1" t="s">
        <v>23</v>
      </c>
    </row>
    <row r="1085" spans="1:17" x14ac:dyDescent="0.25">
      <c r="A1085" s="1" t="s">
        <v>24</v>
      </c>
      <c r="B1085" s="1" t="s">
        <v>25</v>
      </c>
      <c r="C1085" s="1" t="s">
        <v>73</v>
      </c>
      <c r="D1085" s="1" t="s">
        <v>840</v>
      </c>
      <c r="E1085" s="1" t="s">
        <v>381</v>
      </c>
      <c r="F1085" s="1" t="s">
        <v>19</v>
      </c>
      <c r="G1085" s="1" t="s">
        <v>111</v>
      </c>
      <c r="H1085" s="1" t="s">
        <v>48</v>
      </c>
      <c r="I1085" s="1" t="s">
        <v>22</v>
      </c>
      <c r="J1085" s="3">
        <v>-4430</v>
      </c>
      <c r="K1085" s="1" t="s">
        <v>112</v>
      </c>
      <c r="L1085" s="1" t="s">
        <v>22</v>
      </c>
      <c r="M1085" s="1" t="s">
        <v>22</v>
      </c>
      <c r="N1085" s="1" t="s">
        <v>73</v>
      </c>
      <c r="O1085" s="2">
        <v>42643</v>
      </c>
      <c r="P1085" s="2">
        <v>42655</v>
      </c>
      <c r="Q1085" s="1" t="s">
        <v>23</v>
      </c>
    </row>
    <row r="1086" spans="1:17" x14ac:dyDescent="0.25">
      <c r="A1086" s="1" t="s">
        <v>24</v>
      </c>
      <c r="B1086" s="1" t="s">
        <v>25</v>
      </c>
      <c r="C1086" s="1" t="s">
        <v>128</v>
      </c>
      <c r="D1086" s="1" t="s">
        <v>500</v>
      </c>
      <c r="E1086" s="1" t="s">
        <v>381</v>
      </c>
      <c r="F1086" s="1" t="s">
        <v>19</v>
      </c>
      <c r="G1086" s="1" t="s">
        <v>501</v>
      </c>
      <c r="H1086" s="1" t="s">
        <v>48</v>
      </c>
      <c r="I1086" s="1" t="s">
        <v>22</v>
      </c>
      <c r="J1086" s="3">
        <v>-41</v>
      </c>
      <c r="K1086" s="1" t="s">
        <v>35</v>
      </c>
      <c r="L1086" s="1" t="s">
        <v>22</v>
      </c>
      <c r="M1086" s="1" t="s">
        <v>22</v>
      </c>
      <c r="N1086" s="1" t="s">
        <v>72</v>
      </c>
      <c r="O1086" s="2">
        <v>42643</v>
      </c>
      <c r="P1086" s="2">
        <v>42655</v>
      </c>
      <c r="Q1086" s="1" t="s">
        <v>23</v>
      </c>
    </row>
    <row r="1087" spans="1:17" x14ac:dyDescent="0.25">
      <c r="A1087" s="1" t="s">
        <v>24</v>
      </c>
      <c r="B1087" s="1" t="s">
        <v>25</v>
      </c>
      <c r="C1087" s="1" t="s">
        <v>128</v>
      </c>
      <c r="D1087" s="1" t="s">
        <v>840</v>
      </c>
      <c r="E1087" s="1" t="s">
        <v>381</v>
      </c>
      <c r="F1087" s="1" t="s">
        <v>19</v>
      </c>
      <c r="G1087" s="1" t="s">
        <v>111</v>
      </c>
      <c r="H1087" s="1" t="s">
        <v>48</v>
      </c>
      <c r="I1087" s="1" t="s">
        <v>22</v>
      </c>
      <c r="J1087" s="3">
        <v>-30892</v>
      </c>
      <c r="K1087" s="1" t="s">
        <v>35</v>
      </c>
      <c r="L1087" s="1" t="s">
        <v>22</v>
      </c>
      <c r="M1087" s="1" t="s">
        <v>22</v>
      </c>
      <c r="N1087" s="1" t="s">
        <v>72</v>
      </c>
      <c r="O1087" s="2">
        <v>42643</v>
      </c>
      <c r="P1087" s="2">
        <v>42655</v>
      </c>
      <c r="Q1087" s="1" t="s">
        <v>23</v>
      </c>
    </row>
    <row r="1088" spans="1:17" x14ac:dyDescent="0.25">
      <c r="A1088" s="1" t="s">
        <v>24</v>
      </c>
      <c r="B1088" s="1" t="s">
        <v>25</v>
      </c>
      <c r="C1088" s="1" t="s">
        <v>128</v>
      </c>
      <c r="D1088" s="1" t="s">
        <v>505</v>
      </c>
      <c r="E1088" s="1" t="s">
        <v>381</v>
      </c>
      <c r="F1088" s="1" t="s">
        <v>19</v>
      </c>
      <c r="G1088" s="1" t="s">
        <v>165</v>
      </c>
      <c r="H1088" s="1" t="s">
        <v>166</v>
      </c>
      <c r="I1088" s="1" t="s">
        <v>22</v>
      </c>
      <c r="J1088" s="3">
        <v>-15974</v>
      </c>
      <c r="K1088" s="1" t="s">
        <v>35</v>
      </c>
      <c r="L1088" s="1" t="s">
        <v>22</v>
      </c>
      <c r="M1088" s="1" t="s">
        <v>22</v>
      </c>
      <c r="N1088" s="1" t="s">
        <v>72</v>
      </c>
      <c r="O1088" s="2">
        <v>42643</v>
      </c>
      <c r="P1088" s="2">
        <v>42655</v>
      </c>
      <c r="Q1088" s="1" t="s">
        <v>23</v>
      </c>
    </row>
    <row r="1089" spans="1:17" x14ac:dyDescent="0.25">
      <c r="A1089" s="1" t="s">
        <v>24</v>
      </c>
      <c r="B1089" s="1" t="s">
        <v>25</v>
      </c>
      <c r="C1089" s="1" t="s">
        <v>128</v>
      </c>
      <c r="D1089" s="1" t="s">
        <v>503</v>
      </c>
      <c r="E1089" s="1" t="s">
        <v>381</v>
      </c>
      <c r="F1089" s="1" t="s">
        <v>19</v>
      </c>
      <c r="G1089" s="1" t="s">
        <v>43</v>
      </c>
      <c r="H1089" s="1" t="s">
        <v>34</v>
      </c>
      <c r="I1089" s="1" t="s">
        <v>22</v>
      </c>
      <c r="J1089" s="3">
        <v>681675</v>
      </c>
      <c r="K1089" s="1" t="s">
        <v>35</v>
      </c>
      <c r="L1089" s="1" t="s">
        <v>22</v>
      </c>
      <c r="M1089" s="1" t="s">
        <v>22</v>
      </c>
      <c r="N1089" s="1" t="s">
        <v>72</v>
      </c>
      <c r="O1089" s="2">
        <v>42643</v>
      </c>
      <c r="P1089" s="2">
        <v>42655</v>
      </c>
      <c r="Q1089" s="1" t="s">
        <v>23</v>
      </c>
    </row>
    <row r="1090" spans="1:17" x14ac:dyDescent="0.25">
      <c r="A1090" s="1" t="s">
        <v>24</v>
      </c>
      <c r="B1090" s="1" t="s">
        <v>25</v>
      </c>
      <c r="C1090" s="1" t="s">
        <v>128</v>
      </c>
      <c r="D1090" s="1" t="s">
        <v>794</v>
      </c>
      <c r="E1090" s="1" t="s">
        <v>381</v>
      </c>
      <c r="F1090" s="1" t="s">
        <v>19</v>
      </c>
      <c r="G1090" s="1" t="s">
        <v>795</v>
      </c>
      <c r="H1090" s="1" t="s">
        <v>48</v>
      </c>
      <c r="I1090" s="1" t="s">
        <v>22</v>
      </c>
      <c r="J1090" s="3">
        <v>30581</v>
      </c>
      <c r="K1090" s="1" t="s">
        <v>35</v>
      </c>
      <c r="L1090" s="1" t="s">
        <v>22</v>
      </c>
      <c r="M1090" s="1" t="s">
        <v>22</v>
      </c>
      <c r="N1090" s="1" t="s">
        <v>72</v>
      </c>
      <c r="O1090" s="2">
        <v>42643</v>
      </c>
      <c r="P1090" s="2">
        <v>42655</v>
      </c>
      <c r="Q1090" s="1" t="s">
        <v>23</v>
      </c>
    </row>
    <row r="1091" spans="1:17" x14ac:dyDescent="0.25">
      <c r="A1091" s="1" t="s">
        <v>24</v>
      </c>
      <c r="B1091" s="1" t="s">
        <v>25</v>
      </c>
      <c r="C1091" s="1" t="s">
        <v>128</v>
      </c>
      <c r="D1091" s="1" t="s">
        <v>843</v>
      </c>
      <c r="E1091" s="1" t="s">
        <v>381</v>
      </c>
      <c r="F1091" s="1" t="s">
        <v>19</v>
      </c>
      <c r="G1091" s="1" t="s">
        <v>176</v>
      </c>
      <c r="H1091" s="1" t="s">
        <v>21</v>
      </c>
      <c r="I1091" s="1" t="s">
        <v>22</v>
      </c>
      <c r="J1091" s="3">
        <v>-35487</v>
      </c>
      <c r="K1091" s="1" t="s">
        <v>35</v>
      </c>
      <c r="L1091" s="1" t="s">
        <v>22</v>
      </c>
      <c r="M1091" s="1" t="s">
        <v>22</v>
      </c>
      <c r="N1091" s="1" t="s">
        <v>72</v>
      </c>
      <c r="O1091" s="2">
        <v>42643</v>
      </c>
      <c r="P1091" s="2">
        <v>42655</v>
      </c>
      <c r="Q1091" s="1" t="s">
        <v>23</v>
      </c>
    </row>
    <row r="1092" spans="1:17" x14ac:dyDescent="0.25">
      <c r="A1092" s="1" t="s">
        <v>24</v>
      </c>
      <c r="B1092" s="1" t="s">
        <v>25</v>
      </c>
      <c r="C1092" s="1" t="s">
        <v>128</v>
      </c>
      <c r="D1092" s="1" t="s">
        <v>705</v>
      </c>
      <c r="E1092" s="1" t="s">
        <v>381</v>
      </c>
      <c r="F1092" s="1" t="s">
        <v>19</v>
      </c>
      <c r="G1092" s="1" t="s">
        <v>177</v>
      </c>
      <c r="H1092" s="1" t="s">
        <v>48</v>
      </c>
      <c r="I1092" s="1" t="s">
        <v>22</v>
      </c>
      <c r="J1092" s="3">
        <v>-2777</v>
      </c>
      <c r="K1092" s="1" t="s">
        <v>35</v>
      </c>
      <c r="L1092" s="1" t="s">
        <v>22</v>
      </c>
      <c r="M1092" s="1" t="s">
        <v>22</v>
      </c>
      <c r="N1092" s="1" t="s">
        <v>72</v>
      </c>
      <c r="O1092" s="2">
        <v>42643</v>
      </c>
      <c r="P1092" s="2">
        <v>42655</v>
      </c>
      <c r="Q1092" s="1" t="s">
        <v>23</v>
      </c>
    </row>
    <row r="1093" spans="1:17" x14ac:dyDescent="0.25">
      <c r="A1093" s="1" t="s">
        <v>24</v>
      </c>
      <c r="B1093" s="1" t="s">
        <v>25</v>
      </c>
      <c r="C1093" s="1" t="s">
        <v>128</v>
      </c>
      <c r="D1093" s="1" t="s">
        <v>494</v>
      </c>
      <c r="E1093" s="1" t="s">
        <v>381</v>
      </c>
      <c r="F1093" s="1" t="s">
        <v>19</v>
      </c>
      <c r="G1093" s="1" t="s">
        <v>63</v>
      </c>
      <c r="H1093" s="1" t="s">
        <v>48</v>
      </c>
      <c r="I1093" s="1" t="s">
        <v>22</v>
      </c>
      <c r="J1093" s="3">
        <v>1705</v>
      </c>
      <c r="K1093" s="1" t="s">
        <v>35</v>
      </c>
      <c r="L1093" s="1" t="s">
        <v>22</v>
      </c>
      <c r="M1093" s="1" t="s">
        <v>22</v>
      </c>
      <c r="N1093" s="1" t="s">
        <v>72</v>
      </c>
      <c r="O1093" s="2">
        <v>42643</v>
      </c>
      <c r="P1093" s="2">
        <v>42655</v>
      </c>
      <c r="Q1093" s="1" t="s">
        <v>23</v>
      </c>
    </row>
    <row r="1094" spans="1:17" x14ac:dyDescent="0.25">
      <c r="A1094" s="1" t="s">
        <v>24</v>
      </c>
      <c r="B1094" s="1" t="s">
        <v>25</v>
      </c>
      <c r="C1094" s="1" t="s">
        <v>128</v>
      </c>
      <c r="D1094" s="1" t="s">
        <v>1004</v>
      </c>
      <c r="E1094" s="1" t="s">
        <v>381</v>
      </c>
      <c r="F1094" s="1" t="s">
        <v>19</v>
      </c>
      <c r="G1094" s="1" t="s">
        <v>47</v>
      </c>
      <c r="H1094" s="1" t="s">
        <v>48</v>
      </c>
      <c r="I1094" s="1" t="s">
        <v>22</v>
      </c>
      <c r="J1094" s="3">
        <v>41279</v>
      </c>
      <c r="K1094" s="1" t="s">
        <v>35</v>
      </c>
      <c r="L1094" s="1" t="s">
        <v>22</v>
      </c>
      <c r="M1094" s="1" t="s">
        <v>22</v>
      </c>
      <c r="N1094" s="1" t="s">
        <v>72</v>
      </c>
      <c r="O1094" s="2">
        <v>42643</v>
      </c>
      <c r="P1094" s="2">
        <v>42655</v>
      </c>
      <c r="Q1094" s="1" t="s">
        <v>23</v>
      </c>
    </row>
    <row r="1095" spans="1:17" x14ac:dyDescent="0.25">
      <c r="A1095" s="1" t="s">
        <v>24</v>
      </c>
      <c r="B1095" s="1" t="s">
        <v>25</v>
      </c>
      <c r="C1095" s="1" t="s">
        <v>128</v>
      </c>
      <c r="D1095" s="1" t="s">
        <v>483</v>
      </c>
      <c r="E1095" s="1" t="s">
        <v>381</v>
      </c>
      <c r="F1095" s="1" t="s">
        <v>19</v>
      </c>
      <c r="G1095" s="1" t="s">
        <v>357</v>
      </c>
      <c r="H1095" s="1" t="s">
        <v>48</v>
      </c>
      <c r="I1095" s="1" t="s">
        <v>22</v>
      </c>
      <c r="J1095" s="3">
        <v>-95665</v>
      </c>
      <c r="K1095" s="1" t="s">
        <v>35</v>
      </c>
      <c r="L1095" s="1" t="s">
        <v>22</v>
      </c>
      <c r="M1095" s="1" t="s">
        <v>22</v>
      </c>
      <c r="N1095" s="1" t="s">
        <v>72</v>
      </c>
      <c r="O1095" s="2">
        <v>42643</v>
      </c>
      <c r="P1095" s="2">
        <v>42655</v>
      </c>
      <c r="Q1095" s="1" t="s">
        <v>23</v>
      </c>
    </row>
    <row r="1096" spans="1:17" x14ac:dyDescent="0.25">
      <c r="A1096" s="1" t="s">
        <v>24</v>
      </c>
      <c r="B1096" s="1" t="s">
        <v>25</v>
      </c>
      <c r="C1096" s="1" t="s">
        <v>128</v>
      </c>
      <c r="D1096" s="1" t="s">
        <v>487</v>
      </c>
      <c r="E1096" s="1" t="s">
        <v>381</v>
      </c>
      <c r="F1096" s="1" t="s">
        <v>19</v>
      </c>
      <c r="G1096" s="1" t="s">
        <v>214</v>
      </c>
      <c r="H1096" s="1" t="s">
        <v>21</v>
      </c>
      <c r="I1096" s="1" t="s">
        <v>22</v>
      </c>
      <c r="J1096" s="3">
        <v>-4905</v>
      </c>
      <c r="K1096" s="1" t="s">
        <v>35</v>
      </c>
      <c r="L1096" s="1" t="s">
        <v>22</v>
      </c>
      <c r="M1096" s="1" t="s">
        <v>22</v>
      </c>
      <c r="N1096" s="1" t="s">
        <v>72</v>
      </c>
      <c r="O1096" s="2">
        <v>42643</v>
      </c>
      <c r="P1096" s="2">
        <v>42655</v>
      </c>
      <c r="Q1096" s="1" t="s">
        <v>23</v>
      </c>
    </row>
    <row r="1097" spans="1:17" x14ac:dyDescent="0.25">
      <c r="A1097" s="1" t="s">
        <v>24</v>
      </c>
      <c r="B1097" s="1" t="s">
        <v>25</v>
      </c>
      <c r="C1097" s="1" t="s">
        <v>128</v>
      </c>
      <c r="D1097" s="1" t="s">
        <v>507</v>
      </c>
      <c r="E1097" s="1" t="s">
        <v>381</v>
      </c>
      <c r="F1097" s="1" t="s">
        <v>19</v>
      </c>
      <c r="G1097" s="1" t="s">
        <v>191</v>
      </c>
      <c r="H1097" s="1" t="s">
        <v>21</v>
      </c>
      <c r="I1097" s="1" t="s">
        <v>22</v>
      </c>
      <c r="J1097" s="3">
        <v>1299</v>
      </c>
      <c r="K1097" s="1" t="s">
        <v>35</v>
      </c>
      <c r="L1097" s="1" t="s">
        <v>22</v>
      </c>
      <c r="M1097" s="1" t="s">
        <v>22</v>
      </c>
      <c r="N1097" s="1" t="s">
        <v>72</v>
      </c>
      <c r="O1097" s="2">
        <v>42643</v>
      </c>
      <c r="P1097" s="2">
        <v>42655</v>
      </c>
      <c r="Q1097" s="1" t="s">
        <v>23</v>
      </c>
    </row>
    <row r="1098" spans="1:17" x14ac:dyDescent="0.25">
      <c r="A1098" s="1" t="s">
        <v>24</v>
      </c>
      <c r="B1098" s="1" t="s">
        <v>25</v>
      </c>
      <c r="C1098" s="1" t="s">
        <v>73</v>
      </c>
      <c r="D1098" s="1" t="s">
        <v>500</v>
      </c>
      <c r="E1098" s="1" t="s">
        <v>381</v>
      </c>
      <c r="F1098" s="1" t="s">
        <v>19</v>
      </c>
      <c r="G1098" s="1" t="s">
        <v>501</v>
      </c>
      <c r="H1098" s="1" t="s">
        <v>48</v>
      </c>
      <c r="I1098" s="1" t="s">
        <v>22</v>
      </c>
      <c r="J1098" s="3">
        <v>64</v>
      </c>
      <c r="K1098" s="1" t="s">
        <v>411</v>
      </c>
      <c r="L1098" s="1" t="s">
        <v>22</v>
      </c>
      <c r="M1098" s="1" t="s">
        <v>22</v>
      </c>
      <c r="N1098" s="1" t="s">
        <v>73</v>
      </c>
      <c r="O1098" s="2">
        <v>42643</v>
      </c>
      <c r="P1098" s="2">
        <v>42655</v>
      </c>
      <c r="Q1098" s="1" t="s">
        <v>23</v>
      </c>
    </row>
    <row r="1099" spans="1:17" x14ac:dyDescent="0.25">
      <c r="A1099" s="1" t="s">
        <v>24</v>
      </c>
      <c r="B1099" s="1" t="s">
        <v>25</v>
      </c>
      <c r="C1099" s="1" t="s">
        <v>73</v>
      </c>
      <c r="D1099" s="1" t="s">
        <v>487</v>
      </c>
      <c r="E1099" s="1" t="s">
        <v>381</v>
      </c>
      <c r="F1099" s="1" t="s">
        <v>19</v>
      </c>
      <c r="G1099" s="1" t="s">
        <v>214</v>
      </c>
      <c r="H1099" s="1" t="s">
        <v>21</v>
      </c>
      <c r="I1099" s="1" t="s">
        <v>22</v>
      </c>
      <c r="J1099" s="3">
        <v>7357</v>
      </c>
      <c r="K1099" s="1" t="s">
        <v>215</v>
      </c>
      <c r="L1099" s="1" t="s">
        <v>22</v>
      </c>
      <c r="M1099" s="1" t="s">
        <v>22</v>
      </c>
      <c r="N1099" s="1" t="s">
        <v>73</v>
      </c>
      <c r="O1099" s="2">
        <v>42643</v>
      </c>
      <c r="P1099" s="2">
        <v>42655</v>
      </c>
      <c r="Q1099" s="1" t="s">
        <v>23</v>
      </c>
    </row>
    <row r="1100" spans="1:17" x14ac:dyDescent="0.25">
      <c r="A1100" s="1" t="s">
        <v>24</v>
      </c>
      <c r="B1100" s="1" t="s">
        <v>25</v>
      </c>
      <c r="C1100" s="1" t="s">
        <v>73</v>
      </c>
      <c r="D1100" s="1" t="s">
        <v>503</v>
      </c>
      <c r="E1100" s="1" t="s">
        <v>381</v>
      </c>
      <c r="F1100" s="1" t="s">
        <v>19</v>
      </c>
      <c r="G1100" s="1" t="s">
        <v>43</v>
      </c>
      <c r="H1100" s="1" t="s">
        <v>34</v>
      </c>
      <c r="I1100" s="1" t="s">
        <v>22</v>
      </c>
      <c r="J1100" s="3">
        <v>-113</v>
      </c>
      <c r="K1100" s="1" t="s">
        <v>44</v>
      </c>
      <c r="L1100" s="1" t="s">
        <v>22</v>
      </c>
      <c r="M1100" s="1" t="s">
        <v>22</v>
      </c>
      <c r="N1100" s="1" t="s">
        <v>73</v>
      </c>
      <c r="O1100" s="2">
        <v>42643</v>
      </c>
      <c r="P1100" s="2">
        <v>42655</v>
      </c>
      <c r="Q1100" s="1" t="s">
        <v>23</v>
      </c>
    </row>
    <row r="1101" spans="1:17" x14ac:dyDescent="0.25">
      <c r="A1101" s="1" t="s">
        <v>193</v>
      </c>
      <c r="B1101" s="1" t="s">
        <v>381</v>
      </c>
      <c r="C1101" s="1" t="s">
        <v>1059</v>
      </c>
      <c r="D1101" s="1" t="s">
        <v>505</v>
      </c>
      <c r="E1101" s="1" t="s">
        <v>381</v>
      </c>
      <c r="F1101" s="1" t="s">
        <v>19</v>
      </c>
      <c r="G1101" s="1" t="s">
        <v>165</v>
      </c>
      <c r="H1101" s="1" t="s">
        <v>166</v>
      </c>
      <c r="I1101" s="1" t="s">
        <v>22</v>
      </c>
      <c r="J1101" s="3">
        <v>1627</v>
      </c>
      <c r="K1101" s="1" t="s">
        <v>456</v>
      </c>
      <c r="L1101" s="1" t="s">
        <v>22</v>
      </c>
      <c r="M1101" s="1" t="s">
        <v>22</v>
      </c>
      <c r="N1101" s="1" t="s">
        <v>1059</v>
      </c>
      <c r="O1101" s="2">
        <v>42643</v>
      </c>
      <c r="P1101" s="2">
        <v>42646</v>
      </c>
      <c r="Q1101" s="1" t="s">
        <v>23</v>
      </c>
    </row>
    <row r="1102" spans="1:17" x14ac:dyDescent="0.25">
      <c r="A1102" s="1" t="s">
        <v>24</v>
      </c>
      <c r="B1102" s="1" t="s">
        <v>25</v>
      </c>
      <c r="C1102" s="1" t="s">
        <v>73</v>
      </c>
      <c r="D1102" s="1" t="s">
        <v>705</v>
      </c>
      <c r="E1102" s="1" t="s">
        <v>381</v>
      </c>
      <c r="F1102" s="1" t="s">
        <v>19</v>
      </c>
      <c r="G1102" s="1" t="s">
        <v>177</v>
      </c>
      <c r="H1102" s="1" t="s">
        <v>48</v>
      </c>
      <c r="I1102" s="1" t="s">
        <v>22</v>
      </c>
      <c r="J1102" s="3">
        <v>3472</v>
      </c>
      <c r="K1102" s="1" t="s">
        <v>187</v>
      </c>
      <c r="L1102" s="1" t="s">
        <v>22</v>
      </c>
      <c r="M1102" s="1" t="s">
        <v>22</v>
      </c>
      <c r="N1102" s="1" t="s">
        <v>73</v>
      </c>
      <c r="O1102" s="2">
        <v>42643</v>
      </c>
      <c r="P1102" s="2">
        <v>42655</v>
      </c>
      <c r="Q1102" s="1" t="s">
        <v>23</v>
      </c>
    </row>
    <row r="1103" spans="1:17" x14ac:dyDescent="0.25">
      <c r="A1103" s="1" t="s">
        <v>24</v>
      </c>
      <c r="B1103" s="1" t="s">
        <v>25</v>
      </c>
      <c r="C1103" s="1" t="s">
        <v>73</v>
      </c>
      <c r="D1103" s="1" t="s">
        <v>483</v>
      </c>
      <c r="E1103" s="1" t="s">
        <v>381</v>
      </c>
      <c r="F1103" s="1" t="s">
        <v>19</v>
      </c>
      <c r="G1103" s="1" t="s">
        <v>357</v>
      </c>
      <c r="H1103" s="1" t="s">
        <v>48</v>
      </c>
      <c r="I1103" s="1" t="s">
        <v>22</v>
      </c>
      <c r="J1103" s="3">
        <v>100040</v>
      </c>
      <c r="K1103" s="1" t="s">
        <v>361</v>
      </c>
      <c r="L1103" s="1" t="s">
        <v>22</v>
      </c>
      <c r="M1103" s="1" t="s">
        <v>22</v>
      </c>
      <c r="N1103" s="1" t="s">
        <v>73</v>
      </c>
      <c r="O1103" s="2">
        <v>42643</v>
      </c>
      <c r="P1103" s="2">
        <v>42655</v>
      </c>
      <c r="Q1103" s="1" t="s">
        <v>23</v>
      </c>
    </row>
    <row r="1104" spans="1:17" x14ac:dyDescent="0.25">
      <c r="A1104" s="1" t="s">
        <v>24</v>
      </c>
      <c r="B1104" s="1" t="s">
        <v>25</v>
      </c>
      <c r="C1104" s="1" t="s">
        <v>73</v>
      </c>
      <c r="D1104" s="1" t="s">
        <v>503</v>
      </c>
      <c r="E1104" s="1" t="s">
        <v>381</v>
      </c>
      <c r="F1104" s="1" t="s">
        <v>19</v>
      </c>
      <c r="G1104" s="1" t="s">
        <v>43</v>
      </c>
      <c r="H1104" s="1" t="s">
        <v>34</v>
      </c>
      <c r="I1104" s="1" t="s">
        <v>22</v>
      </c>
      <c r="J1104" s="3">
        <v>5968</v>
      </c>
      <c r="K1104" s="1" t="s">
        <v>45</v>
      </c>
      <c r="L1104" s="1" t="s">
        <v>22</v>
      </c>
      <c r="M1104" s="1" t="s">
        <v>22</v>
      </c>
      <c r="N1104" s="1" t="s">
        <v>73</v>
      </c>
      <c r="O1104" s="2">
        <v>42643</v>
      </c>
      <c r="P1104" s="2">
        <v>42655</v>
      </c>
      <c r="Q1104" s="1" t="s">
        <v>23</v>
      </c>
    </row>
    <row r="1105" spans="1:17" x14ac:dyDescent="0.25">
      <c r="A1105" s="1" t="s">
        <v>24</v>
      </c>
      <c r="B1105" s="1" t="s">
        <v>25</v>
      </c>
      <c r="C1105" s="1" t="s">
        <v>73</v>
      </c>
      <c r="D1105" s="1" t="s">
        <v>986</v>
      </c>
      <c r="E1105" s="1" t="s">
        <v>381</v>
      </c>
      <c r="F1105" s="1" t="s">
        <v>19</v>
      </c>
      <c r="G1105" s="1" t="s">
        <v>57</v>
      </c>
      <c r="H1105" s="1" t="s">
        <v>21</v>
      </c>
      <c r="I1105" s="1" t="s">
        <v>22</v>
      </c>
      <c r="J1105" s="3">
        <v>-20706</v>
      </c>
      <c r="K1105" s="1" t="s">
        <v>159</v>
      </c>
      <c r="L1105" s="1" t="s">
        <v>22</v>
      </c>
      <c r="M1105" s="1" t="s">
        <v>22</v>
      </c>
      <c r="N1105" s="1" t="s">
        <v>73</v>
      </c>
      <c r="O1105" s="2">
        <v>42643</v>
      </c>
      <c r="P1105" s="2">
        <v>42655</v>
      </c>
      <c r="Q1105" s="1" t="s">
        <v>23</v>
      </c>
    </row>
    <row r="1106" spans="1:17" x14ac:dyDescent="0.25">
      <c r="A1106" s="1" t="s">
        <v>193</v>
      </c>
      <c r="B1106" s="1" t="s">
        <v>381</v>
      </c>
      <c r="C1106" s="1" t="s">
        <v>1060</v>
      </c>
      <c r="D1106" s="1" t="s">
        <v>505</v>
      </c>
      <c r="E1106" s="1" t="s">
        <v>381</v>
      </c>
      <c r="F1106" s="1" t="s">
        <v>19</v>
      </c>
      <c r="G1106" s="1" t="s">
        <v>165</v>
      </c>
      <c r="H1106" s="1" t="s">
        <v>166</v>
      </c>
      <c r="I1106" s="1" t="s">
        <v>22</v>
      </c>
      <c r="J1106" s="3">
        <v>1627</v>
      </c>
      <c r="K1106" s="1" t="s">
        <v>456</v>
      </c>
      <c r="L1106" s="1" t="s">
        <v>22</v>
      </c>
      <c r="M1106" s="1" t="s">
        <v>22</v>
      </c>
      <c r="N1106" s="1" t="s">
        <v>1060</v>
      </c>
      <c r="O1106" s="2">
        <v>42674</v>
      </c>
      <c r="P1106" s="2">
        <v>42675</v>
      </c>
      <c r="Q1106" s="1" t="s">
        <v>23</v>
      </c>
    </row>
    <row r="1107" spans="1:17" x14ac:dyDescent="0.25">
      <c r="A1107" s="1" t="s">
        <v>86</v>
      </c>
      <c r="B1107" s="1" t="s">
        <v>25</v>
      </c>
      <c r="C1107" s="1" t="s">
        <v>87</v>
      </c>
      <c r="D1107" s="1" t="s">
        <v>509</v>
      </c>
      <c r="E1107" s="1" t="s">
        <v>381</v>
      </c>
      <c r="F1107" s="1" t="s">
        <v>19</v>
      </c>
      <c r="G1107" s="1" t="s">
        <v>177</v>
      </c>
      <c r="H1107" s="1" t="s">
        <v>21</v>
      </c>
      <c r="I1107" s="1" t="s">
        <v>22</v>
      </c>
      <c r="J1107" s="3">
        <v>-49550</v>
      </c>
      <c r="K1107" s="1" t="s">
        <v>1061</v>
      </c>
      <c r="L1107" s="1" t="s">
        <v>22</v>
      </c>
      <c r="M1107" s="1" t="s">
        <v>22</v>
      </c>
      <c r="N1107" s="1" t="s">
        <v>87</v>
      </c>
      <c r="O1107" s="2">
        <v>42704</v>
      </c>
      <c r="P1107" s="2">
        <v>42712</v>
      </c>
      <c r="Q1107" s="1" t="s">
        <v>23</v>
      </c>
    </row>
    <row r="1108" spans="1:17" x14ac:dyDescent="0.25">
      <c r="A1108" s="1" t="s">
        <v>86</v>
      </c>
      <c r="B1108" s="1" t="s">
        <v>25</v>
      </c>
      <c r="C1108" s="1" t="s">
        <v>87</v>
      </c>
      <c r="D1108" s="1" t="s">
        <v>1022</v>
      </c>
      <c r="E1108" s="1" t="s">
        <v>381</v>
      </c>
      <c r="F1108" s="1" t="s">
        <v>19</v>
      </c>
      <c r="G1108" s="1" t="s">
        <v>248</v>
      </c>
      <c r="H1108" s="1" t="s">
        <v>21</v>
      </c>
      <c r="I1108" s="1" t="s">
        <v>22</v>
      </c>
      <c r="J1108" s="3">
        <v>49550</v>
      </c>
      <c r="K1108" s="1" t="s">
        <v>1061</v>
      </c>
      <c r="L1108" s="1" t="s">
        <v>22</v>
      </c>
      <c r="M1108" s="1" t="s">
        <v>22</v>
      </c>
      <c r="N1108" s="1" t="s">
        <v>87</v>
      </c>
      <c r="O1108" s="2">
        <v>42704</v>
      </c>
      <c r="P1108" s="2">
        <v>42712</v>
      </c>
      <c r="Q1108" s="1" t="s">
        <v>23</v>
      </c>
    </row>
    <row r="1109" spans="1:17" x14ac:dyDescent="0.25">
      <c r="A1109" s="1" t="s">
        <v>86</v>
      </c>
      <c r="B1109" s="1" t="s">
        <v>25</v>
      </c>
      <c r="C1109" s="1" t="s">
        <v>87</v>
      </c>
      <c r="D1109" s="1" t="s">
        <v>487</v>
      </c>
      <c r="E1109" s="1" t="s">
        <v>381</v>
      </c>
      <c r="F1109" s="1" t="s">
        <v>19</v>
      </c>
      <c r="G1109" s="1" t="s">
        <v>214</v>
      </c>
      <c r="H1109" s="1" t="s">
        <v>21</v>
      </c>
      <c r="I1109" s="1" t="s">
        <v>22</v>
      </c>
      <c r="J1109" s="3">
        <v>8</v>
      </c>
      <c r="K1109" s="1" t="s">
        <v>243</v>
      </c>
      <c r="L1109" s="1" t="s">
        <v>22</v>
      </c>
      <c r="M1109" s="1" t="s">
        <v>22</v>
      </c>
      <c r="N1109" s="1" t="s">
        <v>87</v>
      </c>
      <c r="O1109" s="2">
        <v>42704</v>
      </c>
      <c r="P1109" s="2">
        <v>42712</v>
      </c>
      <c r="Q1109" s="1" t="s">
        <v>23</v>
      </c>
    </row>
    <row r="1110" spans="1:17" x14ac:dyDescent="0.25">
      <c r="A1110" s="1" t="s">
        <v>193</v>
      </c>
      <c r="B1110" s="1" t="s">
        <v>381</v>
      </c>
      <c r="C1110" s="1" t="s">
        <v>1062</v>
      </c>
      <c r="D1110" s="1" t="s">
        <v>505</v>
      </c>
      <c r="E1110" s="1" t="s">
        <v>381</v>
      </c>
      <c r="F1110" s="1" t="s">
        <v>19</v>
      </c>
      <c r="G1110" s="1" t="s">
        <v>165</v>
      </c>
      <c r="H1110" s="1" t="s">
        <v>166</v>
      </c>
      <c r="I1110" s="1" t="s">
        <v>22</v>
      </c>
      <c r="J1110" s="3">
        <v>1627</v>
      </c>
      <c r="K1110" s="1" t="s">
        <v>456</v>
      </c>
      <c r="L1110" s="1" t="s">
        <v>22</v>
      </c>
      <c r="M1110" s="1" t="s">
        <v>22</v>
      </c>
      <c r="N1110" s="1" t="s">
        <v>1062</v>
      </c>
      <c r="O1110" s="2">
        <v>42704</v>
      </c>
      <c r="P1110" s="2">
        <v>42705</v>
      </c>
      <c r="Q1110" s="1" t="s">
        <v>23</v>
      </c>
    </row>
    <row r="1111" spans="1:17" x14ac:dyDescent="0.25">
      <c r="A1111" s="1" t="s">
        <v>86</v>
      </c>
      <c r="B1111" s="1" t="s">
        <v>25</v>
      </c>
      <c r="C1111" s="1" t="s">
        <v>87</v>
      </c>
      <c r="D1111" s="1" t="s">
        <v>1004</v>
      </c>
      <c r="E1111" s="1" t="s">
        <v>381</v>
      </c>
      <c r="F1111" s="1" t="s">
        <v>19</v>
      </c>
      <c r="G1111" s="1" t="s">
        <v>47</v>
      </c>
      <c r="H1111" s="1" t="s">
        <v>48</v>
      </c>
      <c r="I1111" s="1" t="s">
        <v>22</v>
      </c>
      <c r="J1111" s="3">
        <v>3371</v>
      </c>
      <c r="K1111" s="1" t="s">
        <v>88</v>
      </c>
      <c r="L1111" s="1" t="s">
        <v>22</v>
      </c>
      <c r="M1111" s="1" t="s">
        <v>22</v>
      </c>
      <c r="N1111" s="1" t="s">
        <v>87</v>
      </c>
      <c r="O1111" s="2">
        <v>42704</v>
      </c>
      <c r="P1111" s="2">
        <v>42712</v>
      </c>
      <c r="Q1111" s="1" t="s">
        <v>23</v>
      </c>
    </row>
    <row r="1112" spans="1:17" x14ac:dyDescent="0.25">
      <c r="A1112" s="1" t="s">
        <v>24</v>
      </c>
      <c r="B1112" s="1" t="s">
        <v>25</v>
      </c>
      <c r="C1112" s="1" t="s">
        <v>26</v>
      </c>
      <c r="D1112" s="1" t="s">
        <v>705</v>
      </c>
      <c r="E1112" s="1" t="s">
        <v>381</v>
      </c>
      <c r="F1112" s="1" t="s">
        <v>19</v>
      </c>
      <c r="G1112" s="1" t="s">
        <v>177</v>
      </c>
      <c r="H1112" s="1" t="s">
        <v>48</v>
      </c>
      <c r="I1112" s="1" t="s">
        <v>22</v>
      </c>
      <c r="J1112" s="3">
        <v>-4433</v>
      </c>
      <c r="K1112" s="1" t="s">
        <v>187</v>
      </c>
      <c r="L1112" s="1" t="s">
        <v>22</v>
      </c>
      <c r="M1112" s="1" t="s">
        <v>22</v>
      </c>
      <c r="N1112" s="1" t="s">
        <v>26</v>
      </c>
      <c r="O1112" s="2">
        <v>42735</v>
      </c>
      <c r="P1112" s="2">
        <v>42759</v>
      </c>
      <c r="Q1112" s="1" t="s">
        <v>23</v>
      </c>
    </row>
    <row r="1113" spans="1:17" x14ac:dyDescent="0.25">
      <c r="A1113" s="1" t="s">
        <v>24</v>
      </c>
      <c r="B1113" s="1" t="s">
        <v>25</v>
      </c>
      <c r="C1113" s="1" t="s">
        <v>102</v>
      </c>
      <c r="D1113" s="1" t="s">
        <v>986</v>
      </c>
      <c r="E1113" s="1" t="s">
        <v>381</v>
      </c>
      <c r="F1113" s="1" t="s">
        <v>19</v>
      </c>
      <c r="G1113" s="1" t="s">
        <v>57</v>
      </c>
      <c r="H1113" s="1" t="s">
        <v>21</v>
      </c>
      <c r="I1113" s="1" t="s">
        <v>22</v>
      </c>
      <c r="J1113" s="3">
        <v>20706</v>
      </c>
      <c r="K1113" s="1" t="s">
        <v>98</v>
      </c>
      <c r="L1113" s="1" t="s">
        <v>22</v>
      </c>
      <c r="M1113" s="1" t="s">
        <v>22</v>
      </c>
      <c r="N1113" s="1" t="s">
        <v>73</v>
      </c>
      <c r="O1113" s="2">
        <v>42735</v>
      </c>
      <c r="P1113" s="2">
        <v>42747</v>
      </c>
      <c r="Q1113" s="1" t="s">
        <v>23</v>
      </c>
    </row>
    <row r="1114" spans="1:17" x14ac:dyDescent="0.25">
      <c r="A1114" s="1" t="s">
        <v>17</v>
      </c>
      <c r="B1114" s="1" t="s">
        <v>25</v>
      </c>
      <c r="C1114" s="1" t="s">
        <v>1063</v>
      </c>
      <c r="D1114" s="1" t="s">
        <v>503</v>
      </c>
      <c r="E1114" s="1" t="s">
        <v>381</v>
      </c>
      <c r="F1114" s="1" t="s">
        <v>19</v>
      </c>
      <c r="G1114" s="1" t="s">
        <v>43</v>
      </c>
      <c r="H1114" s="1" t="s">
        <v>34</v>
      </c>
      <c r="I1114" s="1" t="s">
        <v>22</v>
      </c>
      <c r="J1114" s="3">
        <v>-7394</v>
      </c>
      <c r="K1114" s="1" t="s">
        <v>1046</v>
      </c>
      <c r="L1114" s="1" t="s">
        <v>22</v>
      </c>
      <c r="M1114" s="1" t="s">
        <v>22</v>
      </c>
      <c r="N1114" s="1" t="s">
        <v>1063</v>
      </c>
      <c r="O1114" s="2">
        <v>42735</v>
      </c>
      <c r="P1114" s="2">
        <v>42759</v>
      </c>
      <c r="Q1114" s="1" t="s">
        <v>23</v>
      </c>
    </row>
    <row r="1115" spans="1:17" x14ac:dyDescent="0.25">
      <c r="A1115" s="1" t="s">
        <v>86</v>
      </c>
      <c r="B1115" s="1" t="s">
        <v>25</v>
      </c>
      <c r="C1115" s="1" t="s">
        <v>120</v>
      </c>
      <c r="D1115" s="1" t="s">
        <v>496</v>
      </c>
      <c r="E1115" s="1" t="s">
        <v>381</v>
      </c>
      <c r="F1115" s="1" t="s">
        <v>19</v>
      </c>
      <c r="G1115" s="1" t="s">
        <v>79</v>
      </c>
      <c r="H1115" s="1" t="s">
        <v>21</v>
      </c>
      <c r="I1115" s="1" t="s">
        <v>22</v>
      </c>
      <c r="J1115" s="3">
        <v>-2847</v>
      </c>
      <c r="K1115" s="1" t="s">
        <v>467</v>
      </c>
      <c r="L1115" s="1" t="s">
        <v>22</v>
      </c>
      <c r="M1115" s="1" t="s">
        <v>22</v>
      </c>
      <c r="N1115" s="1" t="s">
        <v>120</v>
      </c>
      <c r="O1115" s="2">
        <v>42735</v>
      </c>
      <c r="P1115" s="2">
        <v>42759</v>
      </c>
      <c r="Q1115" s="1" t="s">
        <v>23</v>
      </c>
    </row>
    <row r="1116" spans="1:17" x14ac:dyDescent="0.25">
      <c r="A1116" s="1" t="s">
        <v>86</v>
      </c>
      <c r="B1116" s="1" t="s">
        <v>25</v>
      </c>
      <c r="C1116" s="1" t="s">
        <v>120</v>
      </c>
      <c r="D1116" s="1" t="s">
        <v>988</v>
      </c>
      <c r="E1116" s="1" t="s">
        <v>381</v>
      </c>
      <c r="F1116" s="1" t="s">
        <v>19</v>
      </c>
      <c r="G1116" s="1" t="s">
        <v>462</v>
      </c>
      <c r="H1116" s="1" t="s">
        <v>463</v>
      </c>
      <c r="I1116" s="1" t="s">
        <v>22</v>
      </c>
      <c r="J1116" s="3">
        <v>6</v>
      </c>
      <c r="K1116" s="1" t="s">
        <v>467</v>
      </c>
      <c r="L1116" s="1" t="s">
        <v>22</v>
      </c>
      <c r="M1116" s="1" t="s">
        <v>22</v>
      </c>
      <c r="N1116" s="1" t="s">
        <v>120</v>
      </c>
      <c r="O1116" s="2">
        <v>42735</v>
      </c>
      <c r="P1116" s="2">
        <v>42759</v>
      </c>
      <c r="Q1116" s="1" t="s">
        <v>23</v>
      </c>
    </row>
    <row r="1117" spans="1:17" x14ac:dyDescent="0.25">
      <c r="A1117" s="1" t="s">
        <v>24</v>
      </c>
      <c r="B1117" s="1" t="s">
        <v>25</v>
      </c>
      <c r="C1117" s="1" t="s">
        <v>102</v>
      </c>
      <c r="D1117" s="1" t="s">
        <v>503</v>
      </c>
      <c r="E1117" s="1" t="s">
        <v>381</v>
      </c>
      <c r="F1117" s="1" t="s">
        <v>19</v>
      </c>
      <c r="G1117" s="1" t="s">
        <v>43</v>
      </c>
      <c r="H1117" s="1" t="s">
        <v>34</v>
      </c>
      <c r="I1117" s="1" t="s">
        <v>22</v>
      </c>
      <c r="J1117" s="3">
        <v>-5968</v>
      </c>
      <c r="K1117" s="1" t="s">
        <v>98</v>
      </c>
      <c r="L1117" s="1" t="s">
        <v>22</v>
      </c>
      <c r="M1117" s="1" t="s">
        <v>22</v>
      </c>
      <c r="N1117" s="1" t="s">
        <v>73</v>
      </c>
      <c r="O1117" s="2">
        <v>42735</v>
      </c>
      <c r="P1117" s="2">
        <v>42747</v>
      </c>
      <c r="Q1117" s="1" t="s">
        <v>23</v>
      </c>
    </row>
    <row r="1118" spans="1:17" x14ac:dyDescent="0.25">
      <c r="A1118" s="1" t="s">
        <v>24</v>
      </c>
      <c r="B1118" s="1" t="s">
        <v>25</v>
      </c>
      <c r="C1118" s="1" t="s">
        <v>102</v>
      </c>
      <c r="D1118" s="1" t="s">
        <v>794</v>
      </c>
      <c r="E1118" s="1" t="s">
        <v>381</v>
      </c>
      <c r="F1118" s="1" t="s">
        <v>19</v>
      </c>
      <c r="G1118" s="1" t="s">
        <v>795</v>
      </c>
      <c r="H1118" s="1" t="s">
        <v>48</v>
      </c>
      <c r="I1118" s="1" t="s">
        <v>22</v>
      </c>
      <c r="J1118" s="3">
        <v>53394</v>
      </c>
      <c r="K1118" s="1" t="s">
        <v>98</v>
      </c>
      <c r="L1118" s="1" t="s">
        <v>22</v>
      </c>
      <c r="M1118" s="1" t="s">
        <v>22</v>
      </c>
      <c r="N1118" s="1" t="s">
        <v>73</v>
      </c>
      <c r="O1118" s="2">
        <v>42735</v>
      </c>
      <c r="P1118" s="2">
        <v>42747</v>
      </c>
      <c r="Q1118" s="1" t="s">
        <v>23</v>
      </c>
    </row>
    <row r="1119" spans="1:17" x14ac:dyDescent="0.25">
      <c r="A1119" s="1" t="s">
        <v>24</v>
      </c>
      <c r="B1119" s="1" t="s">
        <v>25</v>
      </c>
      <c r="C1119" s="1" t="s">
        <v>102</v>
      </c>
      <c r="D1119" s="1" t="s">
        <v>500</v>
      </c>
      <c r="E1119" s="1" t="s">
        <v>381</v>
      </c>
      <c r="F1119" s="1" t="s">
        <v>19</v>
      </c>
      <c r="G1119" s="1" t="s">
        <v>501</v>
      </c>
      <c r="H1119" s="1" t="s">
        <v>48</v>
      </c>
      <c r="I1119" s="1" t="s">
        <v>22</v>
      </c>
      <c r="J1119" s="3">
        <v>-64</v>
      </c>
      <c r="K1119" s="1" t="s">
        <v>98</v>
      </c>
      <c r="L1119" s="1" t="s">
        <v>22</v>
      </c>
      <c r="M1119" s="1" t="s">
        <v>22</v>
      </c>
      <c r="N1119" s="1" t="s">
        <v>73</v>
      </c>
      <c r="O1119" s="2">
        <v>42735</v>
      </c>
      <c r="P1119" s="2">
        <v>42747</v>
      </c>
      <c r="Q1119" s="1" t="s">
        <v>23</v>
      </c>
    </row>
    <row r="1120" spans="1:17" x14ac:dyDescent="0.25">
      <c r="A1120" s="1" t="s">
        <v>24</v>
      </c>
      <c r="B1120" s="1" t="s">
        <v>25</v>
      </c>
      <c r="C1120" s="1" t="s">
        <v>102</v>
      </c>
      <c r="D1120" s="1" t="s">
        <v>840</v>
      </c>
      <c r="E1120" s="1" t="s">
        <v>381</v>
      </c>
      <c r="F1120" s="1" t="s">
        <v>19</v>
      </c>
      <c r="G1120" s="1" t="s">
        <v>111</v>
      </c>
      <c r="H1120" s="1" t="s">
        <v>48</v>
      </c>
      <c r="I1120" s="1" t="s">
        <v>22</v>
      </c>
      <c r="J1120" s="3">
        <v>4430</v>
      </c>
      <c r="K1120" s="1" t="s">
        <v>98</v>
      </c>
      <c r="L1120" s="1" t="s">
        <v>22</v>
      </c>
      <c r="M1120" s="1" t="s">
        <v>22</v>
      </c>
      <c r="N1120" s="1" t="s">
        <v>73</v>
      </c>
      <c r="O1120" s="2">
        <v>42735</v>
      </c>
      <c r="P1120" s="2">
        <v>42747</v>
      </c>
      <c r="Q1120" s="1" t="s">
        <v>23</v>
      </c>
    </row>
    <row r="1121" spans="1:17" x14ac:dyDescent="0.25">
      <c r="A1121" s="1" t="s">
        <v>24</v>
      </c>
      <c r="B1121" s="1" t="s">
        <v>25</v>
      </c>
      <c r="C1121" s="1" t="s">
        <v>102</v>
      </c>
      <c r="D1121" s="1" t="s">
        <v>503</v>
      </c>
      <c r="E1121" s="1" t="s">
        <v>381</v>
      </c>
      <c r="F1121" s="1" t="s">
        <v>19</v>
      </c>
      <c r="G1121" s="1" t="s">
        <v>43</v>
      </c>
      <c r="H1121" s="1" t="s">
        <v>34</v>
      </c>
      <c r="I1121" s="1" t="s">
        <v>22</v>
      </c>
      <c r="J1121" s="3">
        <v>1253367</v>
      </c>
      <c r="K1121" s="1" t="s">
        <v>98</v>
      </c>
      <c r="L1121" s="1" t="s">
        <v>22</v>
      </c>
      <c r="M1121" s="1" t="s">
        <v>22</v>
      </c>
      <c r="N1121" s="1" t="s">
        <v>73</v>
      </c>
      <c r="O1121" s="2">
        <v>42735</v>
      </c>
      <c r="P1121" s="2">
        <v>42747</v>
      </c>
      <c r="Q1121" s="1" t="s">
        <v>23</v>
      </c>
    </row>
    <row r="1122" spans="1:17" x14ac:dyDescent="0.25">
      <c r="A1122" s="1" t="s">
        <v>24</v>
      </c>
      <c r="B1122" s="1" t="s">
        <v>25</v>
      </c>
      <c r="C1122" s="1" t="s">
        <v>102</v>
      </c>
      <c r="D1122" s="1" t="s">
        <v>503</v>
      </c>
      <c r="E1122" s="1" t="s">
        <v>381</v>
      </c>
      <c r="F1122" s="1" t="s">
        <v>19</v>
      </c>
      <c r="G1122" s="1" t="s">
        <v>43</v>
      </c>
      <c r="H1122" s="1" t="s">
        <v>34</v>
      </c>
      <c r="I1122" s="1" t="s">
        <v>22</v>
      </c>
      <c r="J1122" s="3">
        <v>113</v>
      </c>
      <c r="K1122" s="1" t="s">
        <v>98</v>
      </c>
      <c r="L1122" s="1" t="s">
        <v>22</v>
      </c>
      <c r="M1122" s="1" t="s">
        <v>22</v>
      </c>
      <c r="N1122" s="1" t="s">
        <v>73</v>
      </c>
      <c r="O1122" s="2">
        <v>42735</v>
      </c>
      <c r="P1122" s="2">
        <v>42747</v>
      </c>
      <c r="Q1122" s="1" t="s">
        <v>23</v>
      </c>
    </row>
    <row r="1123" spans="1:17" x14ac:dyDescent="0.25">
      <c r="A1123" s="1" t="s">
        <v>24</v>
      </c>
      <c r="B1123" s="1" t="s">
        <v>25</v>
      </c>
      <c r="C1123" s="1" t="s">
        <v>102</v>
      </c>
      <c r="D1123" s="1" t="s">
        <v>843</v>
      </c>
      <c r="E1123" s="1" t="s">
        <v>381</v>
      </c>
      <c r="F1123" s="1" t="s">
        <v>19</v>
      </c>
      <c r="G1123" s="1" t="s">
        <v>176</v>
      </c>
      <c r="H1123" s="1" t="s">
        <v>21</v>
      </c>
      <c r="I1123" s="1" t="s">
        <v>22</v>
      </c>
      <c r="J1123" s="3">
        <v>-53231</v>
      </c>
      <c r="K1123" s="1" t="s">
        <v>98</v>
      </c>
      <c r="L1123" s="1" t="s">
        <v>22</v>
      </c>
      <c r="M1123" s="1" t="s">
        <v>22</v>
      </c>
      <c r="N1123" s="1" t="s">
        <v>73</v>
      </c>
      <c r="O1123" s="2">
        <v>42735</v>
      </c>
      <c r="P1123" s="2">
        <v>42747</v>
      </c>
      <c r="Q1123" s="1" t="s">
        <v>23</v>
      </c>
    </row>
    <row r="1124" spans="1:17" x14ac:dyDescent="0.25">
      <c r="A1124" s="1" t="s">
        <v>24</v>
      </c>
      <c r="B1124" s="1" t="s">
        <v>25</v>
      </c>
      <c r="C1124" s="1" t="s">
        <v>102</v>
      </c>
      <c r="D1124" s="1" t="s">
        <v>705</v>
      </c>
      <c r="E1124" s="1" t="s">
        <v>381</v>
      </c>
      <c r="F1124" s="1" t="s">
        <v>19</v>
      </c>
      <c r="G1124" s="1" t="s">
        <v>177</v>
      </c>
      <c r="H1124" s="1" t="s">
        <v>48</v>
      </c>
      <c r="I1124" s="1" t="s">
        <v>22</v>
      </c>
      <c r="J1124" s="3">
        <v>-3472</v>
      </c>
      <c r="K1124" s="1" t="s">
        <v>98</v>
      </c>
      <c r="L1124" s="1" t="s">
        <v>22</v>
      </c>
      <c r="M1124" s="1" t="s">
        <v>22</v>
      </c>
      <c r="N1124" s="1" t="s">
        <v>73</v>
      </c>
      <c r="O1124" s="2">
        <v>42735</v>
      </c>
      <c r="P1124" s="2">
        <v>42747</v>
      </c>
      <c r="Q1124" s="1" t="s">
        <v>23</v>
      </c>
    </row>
    <row r="1125" spans="1:17" x14ac:dyDescent="0.25">
      <c r="A1125" s="1" t="s">
        <v>17</v>
      </c>
      <c r="B1125" s="1" t="s">
        <v>25</v>
      </c>
      <c r="C1125" s="1" t="s">
        <v>1063</v>
      </c>
      <c r="D1125" s="1" t="s">
        <v>1038</v>
      </c>
      <c r="E1125" s="1" t="s">
        <v>381</v>
      </c>
      <c r="F1125" s="1" t="s">
        <v>19</v>
      </c>
      <c r="G1125" s="1" t="s">
        <v>200</v>
      </c>
      <c r="H1125" s="1" t="s">
        <v>34</v>
      </c>
      <c r="I1125" s="1" t="s">
        <v>22</v>
      </c>
      <c r="J1125" s="3">
        <v>-87785</v>
      </c>
      <c r="K1125" s="1" t="s">
        <v>1043</v>
      </c>
      <c r="L1125" s="1" t="s">
        <v>22</v>
      </c>
      <c r="M1125" s="1" t="s">
        <v>22</v>
      </c>
      <c r="N1125" s="1" t="s">
        <v>1063</v>
      </c>
      <c r="O1125" s="2">
        <v>42735</v>
      </c>
      <c r="P1125" s="2">
        <v>42759</v>
      </c>
      <c r="Q1125" s="1" t="s">
        <v>23</v>
      </c>
    </row>
    <row r="1126" spans="1:17" x14ac:dyDescent="0.25">
      <c r="A1126" s="1" t="s">
        <v>86</v>
      </c>
      <c r="B1126" s="1" t="s">
        <v>25</v>
      </c>
      <c r="C1126" s="1" t="s">
        <v>129</v>
      </c>
      <c r="D1126" s="1" t="s">
        <v>986</v>
      </c>
      <c r="E1126" s="1" t="s">
        <v>381</v>
      </c>
      <c r="F1126" s="1" t="s">
        <v>19</v>
      </c>
      <c r="G1126" s="1" t="s">
        <v>57</v>
      </c>
      <c r="H1126" s="1" t="s">
        <v>21</v>
      </c>
      <c r="I1126" s="1" t="s">
        <v>22</v>
      </c>
      <c r="J1126" s="3">
        <v>-30</v>
      </c>
      <c r="K1126" s="1" t="s">
        <v>130</v>
      </c>
      <c r="L1126" s="1" t="s">
        <v>22</v>
      </c>
      <c r="M1126" s="1" t="s">
        <v>22</v>
      </c>
      <c r="N1126" s="1" t="s">
        <v>129</v>
      </c>
      <c r="O1126" s="2">
        <v>42735</v>
      </c>
      <c r="P1126" s="2">
        <v>42741</v>
      </c>
      <c r="Q1126" s="1" t="s">
        <v>23</v>
      </c>
    </row>
    <row r="1127" spans="1:17" x14ac:dyDescent="0.25">
      <c r="A1127" s="1" t="s">
        <v>86</v>
      </c>
      <c r="B1127" s="1" t="s">
        <v>25</v>
      </c>
      <c r="C1127" s="1" t="s">
        <v>129</v>
      </c>
      <c r="D1127" s="1" t="s">
        <v>794</v>
      </c>
      <c r="E1127" s="1" t="s">
        <v>381</v>
      </c>
      <c r="F1127" s="1" t="s">
        <v>19</v>
      </c>
      <c r="G1127" s="1" t="s">
        <v>795</v>
      </c>
      <c r="H1127" s="1" t="s">
        <v>48</v>
      </c>
      <c r="I1127" s="1" t="s">
        <v>22</v>
      </c>
      <c r="J1127" s="3">
        <v>-6</v>
      </c>
      <c r="K1127" s="1" t="s">
        <v>130</v>
      </c>
      <c r="L1127" s="1" t="s">
        <v>22</v>
      </c>
      <c r="M1127" s="1" t="s">
        <v>22</v>
      </c>
      <c r="N1127" s="1" t="s">
        <v>129</v>
      </c>
      <c r="O1127" s="2">
        <v>42735</v>
      </c>
      <c r="P1127" s="2">
        <v>42741</v>
      </c>
      <c r="Q1127" s="1" t="s">
        <v>23</v>
      </c>
    </row>
    <row r="1128" spans="1:17" x14ac:dyDescent="0.25">
      <c r="A1128" s="1" t="s">
        <v>86</v>
      </c>
      <c r="B1128" s="1" t="s">
        <v>25</v>
      </c>
      <c r="C1128" s="1" t="s">
        <v>129</v>
      </c>
      <c r="D1128" s="1" t="s">
        <v>843</v>
      </c>
      <c r="E1128" s="1" t="s">
        <v>381</v>
      </c>
      <c r="F1128" s="1" t="s">
        <v>19</v>
      </c>
      <c r="G1128" s="1" t="s">
        <v>176</v>
      </c>
      <c r="H1128" s="1" t="s">
        <v>21</v>
      </c>
      <c r="I1128" s="1" t="s">
        <v>22</v>
      </c>
      <c r="J1128" s="3">
        <v>3676</v>
      </c>
      <c r="K1128" s="1" t="s">
        <v>130</v>
      </c>
      <c r="L1128" s="1" t="s">
        <v>22</v>
      </c>
      <c r="M1128" s="1" t="s">
        <v>22</v>
      </c>
      <c r="N1128" s="1" t="s">
        <v>129</v>
      </c>
      <c r="O1128" s="2">
        <v>42735</v>
      </c>
      <c r="P1128" s="2">
        <v>42741</v>
      </c>
      <c r="Q1128" s="1" t="s">
        <v>23</v>
      </c>
    </row>
    <row r="1129" spans="1:17" x14ac:dyDescent="0.25">
      <c r="A1129" s="1" t="s">
        <v>24</v>
      </c>
      <c r="B1129" s="1" t="s">
        <v>25</v>
      </c>
      <c r="C1129" s="1" t="s">
        <v>26</v>
      </c>
      <c r="D1129" s="1" t="s">
        <v>1038</v>
      </c>
      <c r="E1129" s="1" t="s">
        <v>381</v>
      </c>
      <c r="F1129" s="1" t="s">
        <v>19</v>
      </c>
      <c r="G1129" s="1" t="s">
        <v>200</v>
      </c>
      <c r="H1129" s="1" t="s">
        <v>34</v>
      </c>
      <c r="I1129" s="1" t="s">
        <v>22</v>
      </c>
      <c r="J1129" s="3">
        <v>-117546</v>
      </c>
      <c r="K1129" s="1" t="s">
        <v>134</v>
      </c>
      <c r="L1129" s="1" t="s">
        <v>22</v>
      </c>
      <c r="M1129" s="1" t="s">
        <v>22</v>
      </c>
      <c r="N1129" s="1" t="s">
        <v>26</v>
      </c>
      <c r="O1129" s="2">
        <v>42735</v>
      </c>
      <c r="P1129" s="2">
        <v>42759</v>
      </c>
      <c r="Q1129" s="1" t="s">
        <v>23</v>
      </c>
    </row>
    <row r="1130" spans="1:17" x14ac:dyDescent="0.25">
      <c r="A1130" s="1" t="s">
        <v>86</v>
      </c>
      <c r="B1130" s="1" t="s">
        <v>25</v>
      </c>
      <c r="C1130" s="1" t="s">
        <v>129</v>
      </c>
      <c r="D1130" s="1" t="s">
        <v>483</v>
      </c>
      <c r="E1130" s="1" t="s">
        <v>381</v>
      </c>
      <c r="F1130" s="1" t="s">
        <v>19</v>
      </c>
      <c r="G1130" s="1" t="s">
        <v>357</v>
      </c>
      <c r="H1130" s="1" t="s">
        <v>48</v>
      </c>
      <c r="I1130" s="1" t="s">
        <v>22</v>
      </c>
      <c r="J1130" s="3">
        <v>12</v>
      </c>
      <c r="K1130" s="1" t="s">
        <v>130</v>
      </c>
      <c r="L1130" s="1" t="s">
        <v>22</v>
      </c>
      <c r="M1130" s="1" t="s">
        <v>22</v>
      </c>
      <c r="N1130" s="1" t="s">
        <v>129</v>
      </c>
      <c r="O1130" s="2">
        <v>42735</v>
      </c>
      <c r="P1130" s="2">
        <v>42741</v>
      </c>
      <c r="Q1130" s="1" t="s">
        <v>23</v>
      </c>
    </row>
    <row r="1131" spans="1:17" x14ac:dyDescent="0.25">
      <c r="A1131" s="1" t="s">
        <v>86</v>
      </c>
      <c r="B1131" s="1" t="s">
        <v>25</v>
      </c>
      <c r="C1131" s="1" t="s">
        <v>129</v>
      </c>
      <c r="D1131" s="1" t="s">
        <v>507</v>
      </c>
      <c r="E1131" s="1" t="s">
        <v>381</v>
      </c>
      <c r="F1131" s="1" t="s">
        <v>19</v>
      </c>
      <c r="G1131" s="1" t="s">
        <v>191</v>
      </c>
      <c r="H1131" s="1" t="s">
        <v>21</v>
      </c>
      <c r="I1131" s="1" t="s">
        <v>22</v>
      </c>
      <c r="J1131" s="3">
        <v>3</v>
      </c>
      <c r="K1131" s="1" t="s">
        <v>130</v>
      </c>
      <c r="L1131" s="1" t="s">
        <v>22</v>
      </c>
      <c r="M1131" s="1" t="s">
        <v>22</v>
      </c>
      <c r="N1131" s="1" t="s">
        <v>129</v>
      </c>
      <c r="O1131" s="2">
        <v>42735</v>
      </c>
      <c r="P1131" s="2">
        <v>42741</v>
      </c>
      <c r="Q1131" s="1" t="s">
        <v>23</v>
      </c>
    </row>
    <row r="1132" spans="1:17" x14ac:dyDescent="0.25">
      <c r="A1132" s="1" t="s">
        <v>24</v>
      </c>
      <c r="B1132" s="1" t="s">
        <v>25</v>
      </c>
      <c r="C1132" s="1" t="s">
        <v>26</v>
      </c>
      <c r="D1132" s="1" t="s">
        <v>840</v>
      </c>
      <c r="E1132" s="1" t="s">
        <v>381</v>
      </c>
      <c r="F1132" s="1" t="s">
        <v>19</v>
      </c>
      <c r="G1132" s="1" t="s">
        <v>111</v>
      </c>
      <c r="H1132" s="1" t="s">
        <v>48</v>
      </c>
      <c r="I1132" s="1" t="s">
        <v>22</v>
      </c>
      <c r="J1132" s="3">
        <v>243</v>
      </c>
      <c r="K1132" s="1" t="s">
        <v>112</v>
      </c>
      <c r="L1132" s="1" t="s">
        <v>22</v>
      </c>
      <c r="M1132" s="1" t="s">
        <v>22</v>
      </c>
      <c r="N1132" s="1" t="s">
        <v>26</v>
      </c>
      <c r="O1132" s="2">
        <v>42735</v>
      </c>
      <c r="P1132" s="2">
        <v>42759</v>
      </c>
      <c r="Q1132" s="1" t="s">
        <v>23</v>
      </c>
    </row>
    <row r="1133" spans="1:17" x14ac:dyDescent="0.25">
      <c r="A1133" s="1" t="s">
        <v>24</v>
      </c>
      <c r="B1133" s="1" t="s">
        <v>25</v>
      </c>
      <c r="C1133" s="1" t="s">
        <v>26</v>
      </c>
      <c r="D1133" s="1" t="s">
        <v>500</v>
      </c>
      <c r="E1133" s="1" t="s">
        <v>381</v>
      </c>
      <c r="F1133" s="1" t="s">
        <v>19</v>
      </c>
      <c r="G1133" s="1" t="s">
        <v>501</v>
      </c>
      <c r="H1133" s="1" t="s">
        <v>48</v>
      </c>
      <c r="I1133" s="1" t="s">
        <v>22</v>
      </c>
      <c r="J1133" s="3">
        <v>93</v>
      </c>
      <c r="K1133" s="1" t="s">
        <v>411</v>
      </c>
      <c r="L1133" s="1" t="s">
        <v>22</v>
      </c>
      <c r="M1133" s="1" t="s">
        <v>22</v>
      </c>
      <c r="N1133" s="1" t="s">
        <v>26</v>
      </c>
      <c r="O1133" s="2">
        <v>42735</v>
      </c>
      <c r="P1133" s="2">
        <v>42759</v>
      </c>
      <c r="Q1133" s="1" t="s">
        <v>23</v>
      </c>
    </row>
    <row r="1134" spans="1:17" x14ac:dyDescent="0.25">
      <c r="A1134" s="1" t="s">
        <v>24</v>
      </c>
      <c r="B1134" s="1" t="s">
        <v>25</v>
      </c>
      <c r="C1134" s="1" t="s">
        <v>102</v>
      </c>
      <c r="D1134" s="1" t="s">
        <v>483</v>
      </c>
      <c r="E1134" s="1" t="s">
        <v>381</v>
      </c>
      <c r="F1134" s="1" t="s">
        <v>19</v>
      </c>
      <c r="G1134" s="1" t="s">
        <v>357</v>
      </c>
      <c r="H1134" s="1" t="s">
        <v>48</v>
      </c>
      <c r="I1134" s="1" t="s">
        <v>22</v>
      </c>
      <c r="J1134" s="3">
        <v>-100040</v>
      </c>
      <c r="K1134" s="1" t="s">
        <v>98</v>
      </c>
      <c r="L1134" s="1" t="s">
        <v>22</v>
      </c>
      <c r="M1134" s="1" t="s">
        <v>22</v>
      </c>
      <c r="N1134" s="1" t="s">
        <v>73</v>
      </c>
      <c r="O1134" s="2">
        <v>42735</v>
      </c>
      <c r="P1134" s="2">
        <v>42747</v>
      </c>
      <c r="Q1134" s="1" t="s">
        <v>23</v>
      </c>
    </row>
    <row r="1135" spans="1:17" x14ac:dyDescent="0.25">
      <c r="A1135" s="1" t="s">
        <v>24</v>
      </c>
      <c r="B1135" s="1" t="s">
        <v>25</v>
      </c>
      <c r="C1135" s="1" t="s">
        <v>102</v>
      </c>
      <c r="D1135" s="1" t="s">
        <v>494</v>
      </c>
      <c r="E1135" s="1" t="s">
        <v>381</v>
      </c>
      <c r="F1135" s="1" t="s">
        <v>19</v>
      </c>
      <c r="G1135" s="1" t="s">
        <v>63</v>
      </c>
      <c r="H1135" s="1" t="s">
        <v>48</v>
      </c>
      <c r="I1135" s="1" t="s">
        <v>22</v>
      </c>
      <c r="J1135" s="3">
        <v>1846</v>
      </c>
      <c r="K1135" s="1" t="s">
        <v>98</v>
      </c>
      <c r="L1135" s="1" t="s">
        <v>22</v>
      </c>
      <c r="M1135" s="1" t="s">
        <v>22</v>
      </c>
      <c r="N1135" s="1" t="s">
        <v>73</v>
      </c>
      <c r="O1135" s="2">
        <v>42735</v>
      </c>
      <c r="P1135" s="2">
        <v>42747</v>
      </c>
      <c r="Q1135" s="1" t="s">
        <v>23</v>
      </c>
    </row>
    <row r="1136" spans="1:17" x14ac:dyDescent="0.25">
      <c r="A1136" s="1" t="s">
        <v>24</v>
      </c>
      <c r="B1136" s="1" t="s">
        <v>25</v>
      </c>
      <c r="C1136" s="1" t="s">
        <v>102</v>
      </c>
      <c r="D1136" s="1" t="s">
        <v>1004</v>
      </c>
      <c r="E1136" s="1" t="s">
        <v>381</v>
      </c>
      <c r="F1136" s="1" t="s">
        <v>19</v>
      </c>
      <c r="G1136" s="1" t="s">
        <v>47</v>
      </c>
      <c r="H1136" s="1" t="s">
        <v>48</v>
      </c>
      <c r="I1136" s="1" t="s">
        <v>22</v>
      </c>
      <c r="J1136" s="3">
        <v>61919</v>
      </c>
      <c r="K1136" s="1" t="s">
        <v>98</v>
      </c>
      <c r="L1136" s="1" t="s">
        <v>22</v>
      </c>
      <c r="M1136" s="1" t="s">
        <v>22</v>
      </c>
      <c r="N1136" s="1" t="s">
        <v>73</v>
      </c>
      <c r="O1136" s="2">
        <v>42735</v>
      </c>
      <c r="P1136" s="2">
        <v>42747</v>
      </c>
      <c r="Q1136" s="1" t="s">
        <v>23</v>
      </c>
    </row>
    <row r="1137" spans="1:17" x14ac:dyDescent="0.25">
      <c r="A1137" s="1" t="s">
        <v>24</v>
      </c>
      <c r="B1137" s="1" t="s">
        <v>25</v>
      </c>
      <c r="C1137" s="1" t="s">
        <v>102</v>
      </c>
      <c r="D1137" s="1" t="s">
        <v>487</v>
      </c>
      <c r="E1137" s="1" t="s">
        <v>381</v>
      </c>
      <c r="F1137" s="1" t="s">
        <v>19</v>
      </c>
      <c r="G1137" s="1" t="s">
        <v>214</v>
      </c>
      <c r="H1137" s="1" t="s">
        <v>21</v>
      </c>
      <c r="I1137" s="1" t="s">
        <v>22</v>
      </c>
      <c r="J1137" s="3">
        <v>-7357</v>
      </c>
      <c r="K1137" s="1" t="s">
        <v>98</v>
      </c>
      <c r="L1137" s="1" t="s">
        <v>22</v>
      </c>
      <c r="M1137" s="1" t="s">
        <v>22</v>
      </c>
      <c r="N1137" s="1" t="s">
        <v>73</v>
      </c>
      <c r="O1137" s="2">
        <v>42735</v>
      </c>
      <c r="P1137" s="2">
        <v>42747</v>
      </c>
      <c r="Q1137" s="1" t="s">
        <v>23</v>
      </c>
    </row>
    <row r="1138" spans="1:17" x14ac:dyDescent="0.25">
      <c r="A1138" s="1" t="s">
        <v>24</v>
      </c>
      <c r="B1138" s="1" t="s">
        <v>25</v>
      </c>
      <c r="C1138" s="1" t="s">
        <v>102</v>
      </c>
      <c r="D1138" s="1" t="s">
        <v>507</v>
      </c>
      <c r="E1138" s="1" t="s">
        <v>381</v>
      </c>
      <c r="F1138" s="1" t="s">
        <v>19</v>
      </c>
      <c r="G1138" s="1" t="s">
        <v>191</v>
      </c>
      <c r="H1138" s="1" t="s">
        <v>21</v>
      </c>
      <c r="I1138" s="1" t="s">
        <v>22</v>
      </c>
      <c r="J1138" s="3">
        <v>1299</v>
      </c>
      <c r="K1138" s="1" t="s">
        <v>98</v>
      </c>
      <c r="L1138" s="1" t="s">
        <v>22</v>
      </c>
      <c r="M1138" s="1" t="s">
        <v>22</v>
      </c>
      <c r="N1138" s="1" t="s">
        <v>73</v>
      </c>
      <c r="O1138" s="2">
        <v>42735</v>
      </c>
      <c r="P1138" s="2">
        <v>42747</v>
      </c>
      <c r="Q1138" s="1" t="s">
        <v>23</v>
      </c>
    </row>
    <row r="1139" spans="1:17" x14ac:dyDescent="0.25">
      <c r="A1139" s="1" t="s">
        <v>24</v>
      </c>
      <c r="B1139" s="1" t="s">
        <v>25</v>
      </c>
      <c r="C1139" s="1" t="s">
        <v>26</v>
      </c>
      <c r="D1139" s="1" t="s">
        <v>986</v>
      </c>
      <c r="E1139" s="1" t="s">
        <v>381</v>
      </c>
      <c r="F1139" s="1" t="s">
        <v>19</v>
      </c>
      <c r="G1139" s="1" t="s">
        <v>57</v>
      </c>
      <c r="H1139" s="1" t="s">
        <v>21</v>
      </c>
      <c r="I1139" s="1" t="s">
        <v>22</v>
      </c>
      <c r="J1139" s="3">
        <v>-27678</v>
      </c>
      <c r="K1139" s="1" t="s">
        <v>159</v>
      </c>
      <c r="L1139" s="1" t="s">
        <v>22</v>
      </c>
      <c r="M1139" s="1" t="s">
        <v>22</v>
      </c>
      <c r="N1139" s="1" t="s">
        <v>26</v>
      </c>
      <c r="O1139" s="2">
        <v>42735</v>
      </c>
      <c r="P1139" s="2">
        <v>42759</v>
      </c>
      <c r="Q1139" s="1" t="s">
        <v>23</v>
      </c>
    </row>
    <row r="1140" spans="1:17" x14ac:dyDescent="0.25">
      <c r="A1140" s="1" t="s">
        <v>17</v>
      </c>
      <c r="B1140" s="1" t="s">
        <v>25</v>
      </c>
      <c r="C1140" s="1" t="s">
        <v>1064</v>
      </c>
      <c r="D1140" s="1" t="s">
        <v>1038</v>
      </c>
      <c r="E1140" s="1" t="s">
        <v>381</v>
      </c>
      <c r="F1140" s="1" t="s">
        <v>19</v>
      </c>
      <c r="G1140" s="1" t="s">
        <v>200</v>
      </c>
      <c r="H1140" s="1" t="s">
        <v>34</v>
      </c>
      <c r="I1140" s="1" t="s">
        <v>22</v>
      </c>
      <c r="J1140" s="3">
        <v>-4848</v>
      </c>
      <c r="K1140" s="1" t="s">
        <v>1037</v>
      </c>
      <c r="L1140" s="1" t="s">
        <v>22</v>
      </c>
      <c r="M1140" s="1" t="s">
        <v>22</v>
      </c>
      <c r="N1140" s="1" t="s">
        <v>1064</v>
      </c>
      <c r="O1140" s="2">
        <v>42735</v>
      </c>
      <c r="P1140" s="2">
        <v>42759</v>
      </c>
      <c r="Q1140" s="1" t="s">
        <v>23</v>
      </c>
    </row>
    <row r="1141" spans="1:17" x14ac:dyDescent="0.25">
      <c r="A1141" s="1" t="s">
        <v>17</v>
      </c>
      <c r="B1141" s="1" t="s">
        <v>25</v>
      </c>
      <c r="C1141" s="1" t="s">
        <v>1064</v>
      </c>
      <c r="D1141" s="1" t="s">
        <v>843</v>
      </c>
      <c r="E1141" s="1" t="s">
        <v>381</v>
      </c>
      <c r="F1141" s="1" t="s">
        <v>19</v>
      </c>
      <c r="G1141" s="1" t="s">
        <v>176</v>
      </c>
      <c r="H1141" s="1" t="s">
        <v>21</v>
      </c>
      <c r="I1141" s="1" t="s">
        <v>22</v>
      </c>
      <c r="J1141" s="3">
        <v>52</v>
      </c>
      <c r="K1141" s="1" t="s">
        <v>1037</v>
      </c>
      <c r="L1141" s="1" t="s">
        <v>22</v>
      </c>
      <c r="M1141" s="1" t="s">
        <v>22</v>
      </c>
      <c r="N1141" s="1" t="s">
        <v>1064</v>
      </c>
      <c r="O1141" s="2">
        <v>42735</v>
      </c>
      <c r="P1141" s="2">
        <v>42759</v>
      </c>
      <c r="Q1141" s="1" t="s">
        <v>23</v>
      </c>
    </row>
    <row r="1142" spans="1:17" x14ac:dyDescent="0.25">
      <c r="A1142" s="1" t="s">
        <v>17</v>
      </c>
      <c r="B1142" s="1" t="s">
        <v>25</v>
      </c>
      <c r="C1142" s="1" t="s">
        <v>1064</v>
      </c>
      <c r="D1142" s="1" t="s">
        <v>1036</v>
      </c>
      <c r="E1142" s="1" t="s">
        <v>381</v>
      </c>
      <c r="F1142" s="1" t="s">
        <v>19</v>
      </c>
      <c r="G1142" s="1" t="s">
        <v>180</v>
      </c>
      <c r="H1142" s="1" t="s">
        <v>21</v>
      </c>
      <c r="I1142" s="1" t="s">
        <v>22</v>
      </c>
      <c r="J1142" s="3">
        <v>84</v>
      </c>
      <c r="K1142" s="1" t="s">
        <v>1037</v>
      </c>
      <c r="L1142" s="1" t="s">
        <v>22</v>
      </c>
      <c r="M1142" s="1" t="s">
        <v>22</v>
      </c>
      <c r="N1142" s="1" t="s">
        <v>1064</v>
      </c>
      <c r="O1142" s="2">
        <v>42735</v>
      </c>
      <c r="P1142" s="2">
        <v>42759</v>
      </c>
      <c r="Q1142" s="1" t="s">
        <v>23</v>
      </c>
    </row>
    <row r="1143" spans="1:17" x14ac:dyDescent="0.25">
      <c r="A1143" s="1" t="s">
        <v>17</v>
      </c>
      <c r="B1143" s="1" t="s">
        <v>25</v>
      </c>
      <c r="C1143" s="1" t="s">
        <v>1064</v>
      </c>
      <c r="D1143" s="1" t="s">
        <v>503</v>
      </c>
      <c r="E1143" s="1" t="s">
        <v>381</v>
      </c>
      <c r="F1143" s="1" t="s">
        <v>19</v>
      </c>
      <c r="G1143" s="1" t="s">
        <v>43</v>
      </c>
      <c r="H1143" s="1" t="s">
        <v>34</v>
      </c>
      <c r="I1143" s="1" t="s">
        <v>22</v>
      </c>
      <c r="J1143" s="3">
        <v>407</v>
      </c>
      <c r="K1143" s="1" t="s">
        <v>1037</v>
      </c>
      <c r="L1143" s="1" t="s">
        <v>22</v>
      </c>
      <c r="M1143" s="1" t="s">
        <v>22</v>
      </c>
      <c r="N1143" s="1" t="s">
        <v>1064</v>
      </c>
      <c r="O1143" s="2">
        <v>42735</v>
      </c>
      <c r="P1143" s="2">
        <v>42759</v>
      </c>
      <c r="Q1143" s="1" t="s">
        <v>23</v>
      </c>
    </row>
    <row r="1144" spans="1:17" x14ac:dyDescent="0.25">
      <c r="A1144" s="1" t="s">
        <v>24</v>
      </c>
      <c r="B1144" s="1" t="s">
        <v>25</v>
      </c>
      <c r="C1144" s="1" t="s">
        <v>26</v>
      </c>
      <c r="D1144" s="1" t="s">
        <v>988</v>
      </c>
      <c r="E1144" s="1" t="s">
        <v>381</v>
      </c>
      <c r="F1144" s="1" t="s">
        <v>19</v>
      </c>
      <c r="G1144" s="1" t="s">
        <v>462</v>
      </c>
      <c r="H1144" s="1" t="s">
        <v>463</v>
      </c>
      <c r="I1144" s="1" t="s">
        <v>22</v>
      </c>
      <c r="J1144" s="3">
        <v>-37003</v>
      </c>
      <c r="K1144" s="1" t="s">
        <v>465</v>
      </c>
      <c r="L1144" s="1" t="s">
        <v>22</v>
      </c>
      <c r="M1144" s="1" t="s">
        <v>22</v>
      </c>
      <c r="N1144" s="1" t="s">
        <v>26</v>
      </c>
      <c r="O1144" s="2">
        <v>42735</v>
      </c>
      <c r="P1144" s="2">
        <v>42759</v>
      </c>
      <c r="Q1144" s="1" t="s">
        <v>23</v>
      </c>
    </row>
    <row r="1145" spans="1:17" x14ac:dyDescent="0.25">
      <c r="A1145" s="1" t="s">
        <v>24</v>
      </c>
      <c r="B1145" s="1" t="s">
        <v>25</v>
      </c>
      <c r="C1145" s="1" t="s">
        <v>26</v>
      </c>
      <c r="D1145" s="1" t="s">
        <v>483</v>
      </c>
      <c r="E1145" s="1" t="s">
        <v>381</v>
      </c>
      <c r="F1145" s="1" t="s">
        <v>19</v>
      </c>
      <c r="G1145" s="1" t="s">
        <v>357</v>
      </c>
      <c r="H1145" s="1" t="s">
        <v>48</v>
      </c>
      <c r="I1145" s="1" t="s">
        <v>22</v>
      </c>
      <c r="J1145" s="3">
        <v>164563</v>
      </c>
      <c r="K1145" s="1" t="s">
        <v>361</v>
      </c>
      <c r="L1145" s="1" t="s">
        <v>22</v>
      </c>
      <c r="M1145" s="1" t="s">
        <v>22</v>
      </c>
      <c r="N1145" s="1" t="s">
        <v>26</v>
      </c>
      <c r="O1145" s="2">
        <v>42735</v>
      </c>
      <c r="P1145" s="2">
        <v>42759</v>
      </c>
      <c r="Q1145" s="1" t="s">
        <v>23</v>
      </c>
    </row>
    <row r="1146" spans="1:17" x14ac:dyDescent="0.25">
      <c r="A1146" s="1" t="s">
        <v>24</v>
      </c>
      <c r="B1146" s="1" t="s">
        <v>25</v>
      </c>
      <c r="C1146" s="1" t="s">
        <v>26</v>
      </c>
      <c r="D1146" s="1" t="s">
        <v>503</v>
      </c>
      <c r="E1146" s="1" t="s">
        <v>381</v>
      </c>
      <c r="F1146" s="1" t="s">
        <v>19</v>
      </c>
      <c r="G1146" s="1" t="s">
        <v>43</v>
      </c>
      <c r="H1146" s="1" t="s">
        <v>34</v>
      </c>
      <c r="I1146" s="1" t="s">
        <v>22</v>
      </c>
      <c r="J1146" s="3">
        <v>7958</v>
      </c>
      <c r="K1146" s="1" t="s">
        <v>45</v>
      </c>
      <c r="L1146" s="1" t="s">
        <v>22</v>
      </c>
      <c r="M1146" s="1" t="s">
        <v>22</v>
      </c>
      <c r="N1146" s="1" t="s">
        <v>26</v>
      </c>
      <c r="O1146" s="2">
        <v>42735</v>
      </c>
      <c r="P1146" s="2">
        <v>42759</v>
      </c>
      <c r="Q1146" s="1" t="s">
        <v>23</v>
      </c>
    </row>
    <row r="1147" spans="1:17" x14ac:dyDescent="0.25">
      <c r="A1147" s="1" t="s">
        <v>17</v>
      </c>
      <c r="B1147" s="1" t="s">
        <v>25</v>
      </c>
      <c r="C1147" s="1" t="s">
        <v>1064</v>
      </c>
      <c r="D1147" s="1" t="s">
        <v>503</v>
      </c>
      <c r="E1147" s="1" t="s">
        <v>381</v>
      </c>
      <c r="F1147" s="1" t="s">
        <v>19</v>
      </c>
      <c r="G1147" s="1" t="s">
        <v>43</v>
      </c>
      <c r="H1147" s="1" t="s">
        <v>34</v>
      </c>
      <c r="I1147" s="1" t="s">
        <v>22</v>
      </c>
      <c r="J1147" s="3">
        <v>-1162</v>
      </c>
      <c r="K1147" s="1" t="s">
        <v>1046</v>
      </c>
      <c r="L1147" s="1" t="s">
        <v>22</v>
      </c>
      <c r="M1147" s="1" t="s">
        <v>22</v>
      </c>
      <c r="N1147" s="1" t="s">
        <v>1064</v>
      </c>
      <c r="O1147" s="2">
        <v>42735</v>
      </c>
      <c r="P1147" s="2">
        <v>42759</v>
      </c>
      <c r="Q1147" s="1" t="s">
        <v>23</v>
      </c>
    </row>
    <row r="1148" spans="1:17" x14ac:dyDescent="0.25">
      <c r="A1148" s="1" t="s">
        <v>24</v>
      </c>
      <c r="B1148" s="1" t="s">
        <v>25</v>
      </c>
      <c r="C1148" s="1" t="s">
        <v>136</v>
      </c>
      <c r="D1148" s="1" t="s">
        <v>503</v>
      </c>
      <c r="E1148" s="1" t="s">
        <v>381</v>
      </c>
      <c r="F1148" s="1" t="s">
        <v>19</v>
      </c>
      <c r="G1148" s="1" t="s">
        <v>43</v>
      </c>
      <c r="H1148" s="1" t="s">
        <v>34</v>
      </c>
      <c r="I1148" s="1" t="s">
        <v>22</v>
      </c>
      <c r="J1148" s="3">
        <v>-133078</v>
      </c>
      <c r="K1148" s="1" t="s">
        <v>167</v>
      </c>
      <c r="L1148" s="1" t="s">
        <v>22</v>
      </c>
      <c r="M1148" s="1" t="s">
        <v>22</v>
      </c>
      <c r="N1148" s="1" t="s">
        <v>136</v>
      </c>
      <c r="O1148" s="2">
        <v>42735</v>
      </c>
      <c r="P1148" s="2">
        <v>42768</v>
      </c>
      <c r="Q1148" s="1" t="s">
        <v>23</v>
      </c>
    </row>
    <row r="1149" spans="1:17" x14ac:dyDescent="0.25">
      <c r="A1149" s="1" t="s">
        <v>193</v>
      </c>
      <c r="B1149" s="1" t="s">
        <v>381</v>
      </c>
      <c r="C1149" s="1" t="s">
        <v>1065</v>
      </c>
      <c r="D1149" s="1" t="s">
        <v>505</v>
      </c>
      <c r="E1149" s="1" t="s">
        <v>381</v>
      </c>
      <c r="F1149" s="1" t="s">
        <v>19</v>
      </c>
      <c r="G1149" s="1" t="s">
        <v>165</v>
      </c>
      <c r="H1149" s="1" t="s">
        <v>166</v>
      </c>
      <c r="I1149" s="1" t="s">
        <v>22</v>
      </c>
      <c r="J1149" s="3">
        <v>1627</v>
      </c>
      <c r="K1149" s="1" t="s">
        <v>456</v>
      </c>
      <c r="L1149" s="1" t="s">
        <v>22</v>
      </c>
      <c r="M1149" s="1" t="s">
        <v>22</v>
      </c>
      <c r="N1149" s="1" t="s">
        <v>1065</v>
      </c>
      <c r="O1149" s="2">
        <v>42735</v>
      </c>
      <c r="P1149" s="2">
        <v>42739</v>
      </c>
      <c r="Q1149" s="1" t="s">
        <v>23</v>
      </c>
    </row>
    <row r="1150" spans="1:17" x14ac:dyDescent="0.25">
      <c r="A1150" s="1" t="s">
        <v>24</v>
      </c>
      <c r="B1150" s="1" t="s">
        <v>25</v>
      </c>
      <c r="C1150" s="1" t="s">
        <v>26</v>
      </c>
      <c r="D1150" s="1" t="s">
        <v>503</v>
      </c>
      <c r="E1150" s="1" t="s">
        <v>381</v>
      </c>
      <c r="F1150" s="1" t="s">
        <v>19</v>
      </c>
      <c r="G1150" s="1" t="s">
        <v>43</v>
      </c>
      <c r="H1150" s="1" t="s">
        <v>34</v>
      </c>
      <c r="I1150" s="1" t="s">
        <v>22</v>
      </c>
      <c r="J1150" s="3">
        <v>-1608598</v>
      </c>
      <c r="K1150" s="1" t="s">
        <v>167</v>
      </c>
      <c r="L1150" s="1" t="s">
        <v>22</v>
      </c>
      <c r="M1150" s="1" t="s">
        <v>22</v>
      </c>
      <c r="N1150" s="1" t="s">
        <v>26</v>
      </c>
      <c r="O1150" s="2">
        <v>42735</v>
      </c>
      <c r="P1150" s="2">
        <v>42759</v>
      </c>
      <c r="Q1150" s="1" t="s">
        <v>23</v>
      </c>
    </row>
    <row r="1151" spans="1:17" x14ac:dyDescent="0.25">
      <c r="A1151" s="1" t="s">
        <v>86</v>
      </c>
      <c r="B1151" s="1" t="s">
        <v>25</v>
      </c>
      <c r="C1151" s="1" t="s">
        <v>120</v>
      </c>
      <c r="D1151" s="1" t="s">
        <v>986</v>
      </c>
      <c r="E1151" s="1" t="s">
        <v>381</v>
      </c>
      <c r="F1151" s="1" t="s">
        <v>19</v>
      </c>
      <c r="G1151" s="1" t="s">
        <v>57</v>
      </c>
      <c r="H1151" s="1" t="s">
        <v>21</v>
      </c>
      <c r="I1151" s="1" t="s">
        <v>22</v>
      </c>
      <c r="J1151" s="3">
        <v>60</v>
      </c>
      <c r="K1151" s="1" t="s">
        <v>1066</v>
      </c>
      <c r="L1151" s="1" t="s">
        <v>22</v>
      </c>
      <c r="M1151" s="1" t="s">
        <v>22</v>
      </c>
      <c r="N1151" s="1" t="s">
        <v>120</v>
      </c>
      <c r="O1151" s="2">
        <v>42735</v>
      </c>
      <c r="P1151" s="2">
        <v>42759</v>
      </c>
      <c r="Q1151" s="1" t="s">
        <v>23</v>
      </c>
    </row>
    <row r="1152" spans="1:17" x14ac:dyDescent="0.25">
      <c r="A1152" s="1" t="s">
        <v>86</v>
      </c>
      <c r="B1152" s="1" t="s">
        <v>25</v>
      </c>
      <c r="C1152" s="1" t="s">
        <v>120</v>
      </c>
      <c r="D1152" s="1" t="s">
        <v>840</v>
      </c>
      <c r="E1152" s="1" t="s">
        <v>381</v>
      </c>
      <c r="F1152" s="1" t="s">
        <v>19</v>
      </c>
      <c r="G1152" s="1" t="s">
        <v>111</v>
      </c>
      <c r="H1152" s="1" t="s">
        <v>48</v>
      </c>
      <c r="I1152" s="1" t="s">
        <v>22</v>
      </c>
      <c r="J1152" s="3">
        <v>-6</v>
      </c>
      <c r="K1152" s="1" t="s">
        <v>1066</v>
      </c>
      <c r="L1152" s="1" t="s">
        <v>22</v>
      </c>
      <c r="M1152" s="1" t="s">
        <v>22</v>
      </c>
      <c r="N1152" s="1" t="s">
        <v>120</v>
      </c>
      <c r="O1152" s="2">
        <v>42735</v>
      </c>
      <c r="P1152" s="2">
        <v>42759</v>
      </c>
      <c r="Q1152" s="1" t="s">
        <v>23</v>
      </c>
    </row>
    <row r="1153" spans="1:17" x14ac:dyDescent="0.25">
      <c r="A1153" s="1" t="s">
        <v>86</v>
      </c>
      <c r="B1153" s="1" t="s">
        <v>25</v>
      </c>
      <c r="C1153" s="1" t="s">
        <v>129</v>
      </c>
      <c r="D1153" s="1" t="s">
        <v>840</v>
      </c>
      <c r="E1153" s="1" t="s">
        <v>381</v>
      </c>
      <c r="F1153" s="1" t="s">
        <v>19</v>
      </c>
      <c r="G1153" s="1" t="s">
        <v>111</v>
      </c>
      <c r="H1153" s="1" t="s">
        <v>48</v>
      </c>
      <c r="I1153" s="1" t="s">
        <v>22</v>
      </c>
      <c r="J1153" s="3">
        <v>3</v>
      </c>
      <c r="K1153" s="1" t="s">
        <v>146</v>
      </c>
      <c r="L1153" s="1" t="s">
        <v>22</v>
      </c>
      <c r="M1153" s="1" t="s">
        <v>22</v>
      </c>
      <c r="N1153" s="1" t="s">
        <v>129</v>
      </c>
      <c r="O1153" s="2">
        <v>42735</v>
      </c>
      <c r="P1153" s="2">
        <v>42741</v>
      </c>
      <c r="Q1153" s="1" t="s">
        <v>23</v>
      </c>
    </row>
    <row r="1154" spans="1:17" x14ac:dyDescent="0.25">
      <c r="A1154" s="1" t="s">
        <v>17</v>
      </c>
      <c r="B1154" s="1" t="s">
        <v>25</v>
      </c>
      <c r="C1154" s="1" t="s">
        <v>1064</v>
      </c>
      <c r="D1154" s="1" t="s">
        <v>1038</v>
      </c>
      <c r="E1154" s="1" t="s">
        <v>381</v>
      </c>
      <c r="F1154" s="1" t="s">
        <v>19</v>
      </c>
      <c r="G1154" s="1" t="s">
        <v>200</v>
      </c>
      <c r="H1154" s="1" t="s">
        <v>34</v>
      </c>
      <c r="I1154" s="1" t="s">
        <v>22</v>
      </c>
      <c r="J1154" s="3">
        <v>13852</v>
      </c>
      <c r="K1154" s="1" t="s">
        <v>1043</v>
      </c>
      <c r="L1154" s="1" t="s">
        <v>22</v>
      </c>
      <c r="M1154" s="1" t="s">
        <v>22</v>
      </c>
      <c r="N1154" s="1" t="s">
        <v>1064</v>
      </c>
      <c r="O1154" s="2">
        <v>42735</v>
      </c>
      <c r="P1154" s="2">
        <v>42759</v>
      </c>
      <c r="Q1154" s="1" t="s">
        <v>23</v>
      </c>
    </row>
    <row r="1155" spans="1:17" x14ac:dyDescent="0.25">
      <c r="A1155" s="1" t="s">
        <v>24</v>
      </c>
      <c r="B1155" s="1" t="s">
        <v>25</v>
      </c>
      <c r="C1155" s="1" t="s">
        <v>26</v>
      </c>
      <c r="D1155" s="1" t="s">
        <v>494</v>
      </c>
      <c r="E1155" s="1" t="s">
        <v>381</v>
      </c>
      <c r="F1155" s="1" t="s">
        <v>19</v>
      </c>
      <c r="G1155" s="1" t="s">
        <v>63</v>
      </c>
      <c r="H1155" s="1" t="s">
        <v>48</v>
      </c>
      <c r="I1155" s="1" t="s">
        <v>22</v>
      </c>
      <c r="J1155" s="3">
        <v>8302</v>
      </c>
      <c r="K1155" s="1" t="s">
        <v>64</v>
      </c>
      <c r="L1155" s="1" t="s">
        <v>22</v>
      </c>
      <c r="M1155" s="1" t="s">
        <v>22</v>
      </c>
      <c r="N1155" s="1" t="s">
        <v>26</v>
      </c>
      <c r="O1155" s="2">
        <v>42735</v>
      </c>
      <c r="P1155" s="2">
        <v>42759</v>
      </c>
      <c r="Q1155" s="1" t="s">
        <v>23</v>
      </c>
    </row>
    <row r="1156" spans="1:17" x14ac:dyDescent="0.25">
      <c r="A1156" s="1" t="s">
        <v>17</v>
      </c>
      <c r="B1156" s="1" t="s">
        <v>25</v>
      </c>
      <c r="C1156" s="1" t="s">
        <v>1064</v>
      </c>
      <c r="D1156" s="1" t="s">
        <v>843</v>
      </c>
      <c r="E1156" s="1" t="s">
        <v>381</v>
      </c>
      <c r="F1156" s="1" t="s">
        <v>19</v>
      </c>
      <c r="G1156" s="1" t="s">
        <v>176</v>
      </c>
      <c r="H1156" s="1" t="s">
        <v>21</v>
      </c>
      <c r="I1156" s="1" t="s">
        <v>22</v>
      </c>
      <c r="J1156" s="3">
        <v>-149</v>
      </c>
      <c r="K1156" s="1" t="s">
        <v>1047</v>
      </c>
      <c r="L1156" s="1" t="s">
        <v>22</v>
      </c>
      <c r="M1156" s="1" t="s">
        <v>22</v>
      </c>
      <c r="N1156" s="1" t="s">
        <v>1064</v>
      </c>
      <c r="O1156" s="2">
        <v>42735</v>
      </c>
      <c r="P1156" s="2">
        <v>42759</v>
      </c>
      <c r="Q1156" s="1" t="s">
        <v>23</v>
      </c>
    </row>
    <row r="1157" spans="1:17" x14ac:dyDescent="0.25">
      <c r="A1157" s="1" t="s">
        <v>17</v>
      </c>
      <c r="B1157" s="1" t="s">
        <v>25</v>
      </c>
      <c r="C1157" s="1" t="s">
        <v>1064</v>
      </c>
      <c r="D1157" s="1" t="s">
        <v>1036</v>
      </c>
      <c r="E1157" s="1" t="s">
        <v>381</v>
      </c>
      <c r="F1157" s="1" t="s">
        <v>19</v>
      </c>
      <c r="G1157" s="1" t="s">
        <v>180</v>
      </c>
      <c r="H1157" s="1" t="s">
        <v>21</v>
      </c>
      <c r="I1157" s="1" t="s">
        <v>22</v>
      </c>
      <c r="J1157" s="3">
        <v>-240</v>
      </c>
      <c r="K1157" s="1" t="s">
        <v>1048</v>
      </c>
      <c r="L1157" s="1" t="s">
        <v>22</v>
      </c>
      <c r="M1157" s="1" t="s">
        <v>22</v>
      </c>
      <c r="N1157" s="1" t="s">
        <v>1064</v>
      </c>
      <c r="O1157" s="2">
        <v>42735</v>
      </c>
      <c r="P1157" s="2">
        <v>42759</v>
      </c>
      <c r="Q1157" s="1" t="s">
        <v>23</v>
      </c>
    </row>
    <row r="1158" spans="1:17" x14ac:dyDescent="0.25">
      <c r="A1158" s="1" t="s">
        <v>24</v>
      </c>
      <c r="B1158" s="1" t="s">
        <v>25</v>
      </c>
      <c r="C1158" s="1" t="s">
        <v>136</v>
      </c>
      <c r="D1158" s="1" t="s">
        <v>503</v>
      </c>
      <c r="E1158" s="1" t="s">
        <v>381</v>
      </c>
      <c r="F1158" s="1" t="s">
        <v>19</v>
      </c>
      <c r="G1158" s="1" t="s">
        <v>43</v>
      </c>
      <c r="H1158" s="1" t="s">
        <v>34</v>
      </c>
      <c r="I1158" s="1" t="s">
        <v>22</v>
      </c>
      <c r="J1158" s="3">
        <v>-12038</v>
      </c>
      <c r="K1158" s="1" t="s">
        <v>45</v>
      </c>
      <c r="L1158" s="1" t="s">
        <v>22</v>
      </c>
      <c r="M1158" s="1" t="s">
        <v>22</v>
      </c>
      <c r="N1158" s="1" t="s">
        <v>136</v>
      </c>
      <c r="O1158" s="2">
        <v>42735</v>
      </c>
      <c r="P1158" s="2">
        <v>42768</v>
      </c>
      <c r="Q1158" s="1" t="s">
        <v>23</v>
      </c>
    </row>
    <row r="1159" spans="1:17" x14ac:dyDescent="0.25">
      <c r="A1159" s="1" t="s">
        <v>24</v>
      </c>
      <c r="B1159" s="1" t="s">
        <v>25</v>
      </c>
      <c r="C1159" s="1" t="s">
        <v>26</v>
      </c>
      <c r="D1159" s="1" t="s">
        <v>496</v>
      </c>
      <c r="E1159" s="1" t="s">
        <v>381</v>
      </c>
      <c r="F1159" s="1" t="s">
        <v>19</v>
      </c>
      <c r="G1159" s="1" t="s">
        <v>79</v>
      </c>
      <c r="H1159" s="1" t="s">
        <v>21</v>
      </c>
      <c r="I1159" s="1" t="s">
        <v>22</v>
      </c>
      <c r="J1159" s="3">
        <v>3152</v>
      </c>
      <c r="K1159" s="1" t="s">
        <v>80</v>
      </c>
      <c r="L1159" s="1" t="s">
        <v>22</v>
      </c>
      <c r="M1159" s="1" t="s">
        <v>22</v>
      </c>
      <c r="N1159" s="1" t="s">
        <v>26</v>
      </c>
      <c r="O1159" s="2">
        <v>42735</v>
      </c>
      <c r="P1159" s="2">
        <v>42759</v>
      </c>
      <c r="Q1159" s="1" t="s">
        <v>23</v>
      </c>
    </row>
    <row r="1160" spans="1:17" x14ac:dyDescent="0.25">
      <c r="A1160" s="1" t="s">
        <v>24</v>
      </c>
      <c r="B1160" s="1" t="s">
        <v>25</v>
      </c>
      <c r="C1160" s="1" t="s">
        <v>26</v>
      </c>
      <c r="D1160" s="1" t="s">
        <v>487</v>
      </c>
      <c r="E1160" s="1" t="s">
        <v>381</v>
      </c>
      <c r="F1160" s="1" t="s">
        <v>19</v>
      </c>
      <c r="G1160" s="1" t="s">
        <v>214</v>
      </c>
      <c r="H1160" s="1" t="s">
        <v>21</v>
      </c>
      <c r="I1160" s="1" t="s">
        <v>22</v>
      </c>
      <c r="J1160" s="3">
        <v>17089</v>
      </c>
      <c r="K1160" s="1" t="s">
        <v>215</v>
      </c>
      <c r="L1160" s="1" t="s">
        <v>22</v>
      </c>
      <c r="M1160" s="1" t="s">
        <v>22</v>
      </c>
      <c r="N1160" s="1" t="s">
        <v>26</v>
      </c>
      <c r="O1160" s="2">
        <v>42735</v>
      </c>
      <c r="P1160" s="2">
        <v>42759</v>
      </c>
      <c r="Q1160" s="1" t="s">
        <v>23</v>
      </c>
    </row>
    <row r="1161" spans="1:17" x14ac:dyDescent="0.25">
      <c r="A1161" s="1" t="s">
        <v>24</v>
      </c>
      <c r="B1161" s="1" t="s">
        <v>25</v>
      </c>
      <c r="C1161" s="1" t="s">
        <v>26</v>
      </c>
      <c r="D1161" s="1" t="s">
        <v>503</v>
      </c>
      <c r="E1161" s="1" t="s">
        <v>381</v>
      </c>
      <c r="F1161" s="1" t="s">
        <v>19</v>
      </c>
      <c r="G1161" s="1" t="s">
        <v>43</v>
      </c>
      <c r="H1161" s="1" t="s">
        <v>34</v>
      </c>
      <c r="I1161" s="1" t="s">
        <v>22</v>
      </c>
      <c r="J1161" s="3">
        <v>-301282</v>
      </c>
      <c r="K1161" s="1" t="s">
        <v>44</v>
      </c>
      <c r="L1161" s="1" t="s">
        <v>22</v>
      </c>
      <c r="M1161" s="1" t="s">
        <v>22</v>
      </c>
      <c r="N1161" s="1" t="s">
        <v>26</v>
      </c>
      <c r="O1161" s="2">
        <v>42735</v>
      </c>
      <c r="P1161" s="2">
        <v>42759</v>
      </c>
      <c r="Q1161" s="1" t="s">
        <v>23</v>
      </c>
    </row>
    <row r="1162" spans="1:17" x14ac:dyDescent="0.25">
      <c r="A1162" s="1" t="s">
        <v>86</v>
      </c>
      <c r="B1162" s="1" t="s">
        <v>25</v>
      </c>
      <c r="C1162" s="1" t="s">
        <v>129</v>
      </c>
      <c r="D1162" s="1" t="s">
        <v>503</v>
      </c>
      <c r="E1162" s="1" t="s">
        <v>381</v>
      </c>
      <c r="F1162" s="1" t="s">
        <v>19</v>
      </c>
      <c r="G1162" s="1" t="s">
        <v>43</v>
      </c>
      <c r="H1162" s="1" t="s">
        <v>34</v>
      </c>
      <c r="I1162" s="1" t="s">
        <v>22</v>
      </c>
      <c r="J1162" s="3">
        <v>8351</v>
      </c>
      <c r="K1162" s="1" t="s">
        <v>158</v>
      </c>
      <c r="L1162" s="1" t="s">
        <v>22</v>
      </c>
      <c r="M1162" s="1" t="s">
        <v>22</v>
      </c>
      <c r="N1162" s="1" t="s">
        <v>129</v>
      </c>
      <c r="O1162" s="2">
        <v>42735</v>
      </c>
      <c r="P1162" s="2">
        <v>42741</v>
      </c>
      <c r="Q1162" s="1" t="s">
        <v>23</v>
      </c>
    </row>
    <row r="1163" spans="1:17" x14ac:dyDescent="0.25">
      <c r="A1163" s="1" t="s">
        <v>86</v>
      </c>
      <c r="B1163" s="1" t="s">
        <v>25</v>
      </c>
      <c r="C1163" s="1" t="s">
        <v>140</v>
      </c>
      <c r="D1163" s="1" t="s">
        <v>494</v>
      </c>
      <c r="E1163" s="1" t="s">
        <v>381</v>
      </c>
      <c r="F1163" s="1" t="s">
        <v>19</v>
      </c>
      <c r="G1163" s="1" t="s">
        <v>63</v>
      </c>
      <c r="H1163" s="1" t="s">
        <v>48</v>
      </c>
      <c r="I1163" s="1" t="s">
        <v>22</v>
      </c>
      <c r="J1163" s="3">
        <v>2</v>
      </c>
      <c r="K1163" s="1" t="s">
        <v>158</v>
      </c>
      <c r="L1163" s="1" t="s">
        <v>22</v>
      </c>
      <c r="M1163" s="1" t="s">
        <v>22</v>
      </c>
      <c r="N1163" s="1" t="s">
        <v>140</v>
      </c>
      <c r="O1163" s="2">
        <v>42735</v>
      </c>
      <c r="P1163" s="2">
        <v>42744</v>
      </c>
      <c r="Q1163" s="1" t="s">
        <v>23</v>
      </c>
    </row>
    <row r="1164" spans="1:17" x14ac:dyDescent="0.25">
      <c r="A1164" s="1" t="s">
        <v>24</v>
      </c>
      <c r="B1164" s="1" t="s">
        <v>25</v>
      </c>
      <c r="C1164" s="1" t="s">
        <v>26</v>
      </c>
      <c r="D1164" s="1" t="s">
        <v>843</v>
      </c>
      <c r="E1164" s="1" t="s">
        <v>381</v>
      </c>
      <c r="F1164" s="1" t="s">
        <v>19</v>
      </c>
      <c r="G1164" s="1" t="s">
        <v>176</v>
      </c>
      <c r="H1164" s="1" t="s">
        <v>21</v>
      </c>
      <c r="I1164" s="1" t="s">
        <v>22</v>
      </c>
      <c r="J1164" s="3">
        <v>52247</v>
      </c>
      <c r="K1164" s="1" t="s">
        <v>211</v>
      </c>
      <c r="L1164" s="1" t="s">
        <v>22</v>
      </c>
      <c r="M1164" s="1" t="s">
        <v>22</v>
      </c>
      <c r="N1164" s="1" t="s">
        <v>26</v>
      </c>
      <c r="O1164" s="2">
        <v>42735</v>
      </c>
      <c r="P1164" s="2">
        <v>42759</v>
      </c>
      <c r="Q1164" s="1" t="s">
        <v>23</v>
      </c>
    </row>
    <row r="1165" spans="1:17" x14ac:dyDescent="0.25">
      <c r="A1165" s="1" t="s">
        <v>24</v>
      </c>
      <c r="B1165" s="1" t="s">
        <v>25</v>
      </c>
      <c r="C1165" s="1" t="s">
        <v>136</v>
      </c>
      <c r="D1165" s="1" t="s">
        <v>1038</v>
      </c>
      <c r="E1165" s="1" t="s">
        <v>381</v>
      </c>
      <c r="F1165" s="1" t="s">
        <v>19</v>
      </c>
      <c r="G1165" s="1" t="s">
        <v>200</v>
      </c>
      <c r="H1165" s="1" t="s">
        <v>34</v>
      </c>
      <c r="I1165" s="1" t="s">
        <v>22</v>
      </c>
      <c r="J1165" s="3">
        <v>17134</v>
      </c>
      <c r="K1165" s="1" t="s">
        <v>134</v>
      </c>
      <c r="L1165" s="1" t="s">
        <v>22</v>
      </c>
      <c r="M1165" s="1" t="s">
        <v>22</v>
      </c>
      <c r="N1165" s="1" t="s">
        <v>136</v>
      </c>
      <c r="O1165" s="2">
        <v>42735</v>
      </c>
      <c r="P1165" s="2">
        <v>42768</v>
      </c>
      <c r="Q1165" s="1" t="s">
        <v>23</v>
      </c>
    </row>
    <row r="1166" spans="1:17" x14ac:dyDescent="0.25">
      <c r="A1166" s="1" t="s">
        <v>24</v>
      </c>
      <c r="B1166" s="1" t="s">
        <v>25</v>
      </c>
      <c r="C1166" s="1" t="s">
        <v>26</v>
      </c>
      <c r="D1166" s="1" t="s">
        <v>507</v>
      </c>
      <c r="E1166" s="1" t="s">
        <v>381</v>
      </c>
      <c r="F1166" s="1" t="s">
        <v>19</v>
      </c>
      <c r="G1166" s="1" t="s">
        <v>191</v>
      </c>
      <c r="H1166" s="1" t="s">
        <v>21</v>
      </c>
      <c r="I1166" s="1" t="s">
        <v>22</v>
      </c>
      <c r="J1166" s="3">
        <v>-1298</v>
      </c>
      <c r="K1166" s="1" t="s">
        <v>192</v>
      </c>
      <c r="L1166" s="1" t="s">
        <v>22</v>
      </c>
      <c r="M1166" s="1" t="s">
        <v>22</v>
      </c>
      <c r="N1166" s="1" t="s">
        <v>26</v>
      </c>
      <c r="O1166" s="2">
        <v>42735</v>
      </c>
      <c r="P1166" s="2">
        <v>42759</v>
      </c>
      <c r="Q1166" s="1" t="s">
        <v>23</v>
      </c>
    </row>
    <row r="1167" spans="1:17" x14ac:dyDescent="0.25">
      <c r="A1167" s="1" t="s">
        <v>193</v>
      </c>
      <c r="B1167" s="1" t="s">
        <v>381</v>
      </c>
      <c r="C1167" s="1" t="s">
        <v>1067</v>
      </c>
      <c r="D1167" s="1" t="s">
        <v>505</v>
      </c>
      <c r="E1167" s="1" t="s">
        <v>381</v>
      </c>
      <c r="F1167" s="1" t="s">
        <v>19</v>
      </c>
      <c r="G1167" s="1" t="s">
        <v>165</v>
      </c>
      <c r="H1167" s="1" t="s">
        <v>166</v>
      </c>
      <c r="I1167" s="1" t="s">
        <v>22</v>
      </c>
      <c r="J1167" s="3">
        <v>1627</v>
      </c>
      <c r="K1167" s="1" t="s">
        <v>456</v>
      </c>
      <c r="L1167" s="1" t="s">
        <v>22</v>
      </c>
      <c r="M1167" s="1" t="s">
        <v>22</v>
      </c>
      <c r="N1167" s="1" t="s">
        <v>1067</v>
      </c>
      <c r="O1167" s="2">
        <v>42766</v>
      </c>
      <c r="P1167" s="2">
        <v>42774</v>
      </c>
      <c r="Q1167" s="1" t="s">
        <v>23</v>
      </c>
    </row>
    <row r="1168" spans="1:17" x14ac:dyDescent="0.25">
      <c r="A1168" s="1" t="s">
        <v>17</v>
      </c>
      <c r="B1168" s="1" t="s">
        <v>25</v>
      </c>
      <c r="C1168" s="1" t="s">
        <v>1068</v>
      </c>
      <c r="D1168" s="1" t="s">
        <v>503</v>
      </c>
      <c r="E1168" s="1" t="s">
        <v>381</v>
      </c>
      <c r="F1168" s="1" t="s">
        <v>19</v>
      </c>
      <c r="G1168" s="1" t="s">
        <v>43</v>
      </c>
      <c r="H1168" s="1" t="s">
        <v>34</v>
      </c>
      <c r="I1168" s="1" t="s">
        <v>22</v>
      </c>
      <c r="J1168" s="3">
        <v>-313</v>
      </c>
      <c r="K1168" s="1" t="s">
        <v>1069</v>
      </c>
      <c r="L1168" s="1" t="s">
        <v>22</v>
      </c>
      <c r="M1168" s="1" t="s">
        <v>22</v>
      </c>
      <c r="N1168" s="1" t="s">
        <v>1068</v>
      </c>
      <c r="O1168" s="2">
        <v>42766</v>
      </c>
      <c r="P1168" s="2">
        <v>42783</v>
      </c>
      <c r="Q1168" s="1" t="s">
        <v>23</v>
      </c>
    </row>
    <row r="1169" spans="1:17" x14ac:dyDescent="0.25">
      <c r="A1169" s="1" t="s">
        <v>193</v>
      </c>
      <c r="B1169" s="1" t="s">
        <v>381</v>
      </c>
      <c r="C1169" s="1" t="s">
        <v>1070</v>
      </c>
      <c r="D1169" s="1" t="s">
        <v>505</v>
      </c>
      <c r="E1169" s="1" t="s">
        <v>381</v>
      </c>
      <c r="F1169" s="1" t="s">
        <v>19</v>
      </c>
      <c r="G1169" s="1" t="s">
        <v>165</v>
      </c>
      <c r="H1169" s="1" t="s">
        <v>166</v>
      </c>
      <c r="I1169" s="1" t="s">
        <v>22</v>
      </c>
      <c r="J1169" s="3">
        <v>1627</v>
      </c>
      <c r="K1169" s="1" t="s">
        <v>456</v>
      </c>
      <c r="L1169" s="1" t="s">
        <v>22</v>
      </c>
      <c r="M1169" s="1" t="s">
        <v>22</v>
      </c>
      <c r="N1169" s="1" t="s">
        <v>1070</v>
      </c>
      <c r="O1169" s="2">
        <v>42794</v>
      </c>
      <c r="P1169" s="2">
        <v>42796</v>
      </c>
      <c r="Q1169" s="1" t="s">
        <v>23</v>
      </c>
    </row>
    <row r="1170" spans="1:17" x14ac:dyDescent="0.25">
      <c r="A1170" s="1" t="s">
        <v>24</v>
      </c>
      <c r="B1170" s="1" t="s">
        <v>25</v>
      </c>
      <c r="C1170" s="1" t="s">
        <v>30</v>
      </c>
      <c r="D1170" s="1" t="s">
        <v>503</v>
      </c>
      <c r="E1170" s="1" t="s">
        <v>381</v>
      </c>
      <c r="F1170" s="1" t="s">
        <v>19</v>
      </c>
      <c r="G1170" s="1" t="s">
        <v>43</v>
      </c>
      <c r="H1170" s="1" t="s">
        <v>34</v>
      </c>
      <c r="I1170" s="1" t="s">
        <v>22</v>
      </c>
      <c r="J1170" s="3">
        <v>-1020</v>
      </c>
      <c r="K1170" s="1" t="s">
        <v>45</v>
      </c>
      <c r="L1170" s="1" t="s">
        <v>22</v>
      </c>
      <c r="M1170" s="1" t="s">
        <v>22</v>
      </c>
      <c r="N1170" s="1" t="s">
        <v>30</v>
      </c>
      <c r="O1170" s="2">
        <v>42825</v>
      </c>
      <c r="P1170" s="2">
        <v>42838</v>
      </c>
      <c r="Q1170" s="1" t="s">
        <v>23</v>
      </c>
    </row>
    <row r="1171" spans="1:17" x14ac:dyDescent="0.25">
      <c r="A1171" s="1" t="s">
        <v>24</v>
      </c>
      <c r="B1171" s="1" t="s">
        <v>25</v>
      </c>
      <c r="C1171" s="1" t="s">
        <v>30</v>
      </c>
      <c r="D1171" s="1" t="s">
        <v>503</v>
      </c>
      <c r="E1171" s="1" t="s">
        <v>381</v>
      </c>
      <c r="F1171" s="1" t="s">
        <v>19</v>
      </c>
      <c r="G1171" s="1" t="s">
        <v>43</v>
      </c>
      <c r="H1171" s="1" t="s">
        <v>34</v>
      </c>
      <c r="I1171" s="1" t="s">
        <v>22</v>
      </c>
      <c r="J1171" s="3">
        <v>-616807</v>
      </c>
      <c r="K1171" s="1" t="s">
        <v>167</v>
      </c>
      <c r="L1171" s="1" t="s">
        <v>22</v>
      </c>
      <c r="M1171" s="1" t="s">
        <v>22</v>
      </c>
      <c r="N1171" s="1" t="s">
        <v>30</v>
      </c>
      <c r="O1171" s="2">
        <v>42825</v>
      </c>
      <c r="P1171" s="2">
        <v>42838</v>
      </c>
      <c r="Q1171" s="1" t="s">
        <v>23</v>
      </c>
    </row>
    <row r="1172" spans="1:17" x14ac:dyDescent="0.25">
      <c r="A1172" s="1" t="s">
        <v>24</v>
      </c>
      <c r="B1172" s="1" t="s">
        <v>25</v>
      </c>
      <c r="C1172" s="1" t="s">
        <v>30</v>
      </c>
      <c r="D1172" s="1" t="s">
        <v>494</v>
      </c>
      <c r="E1172" s="1" t="s">
        <v>381</v>
      </c>
      <c r="F1172" s="1" t="s">
        <v>19</v>
      </c>
      <c r="G1172" s="1" t="s">
        <v>63</v>
      </c>
      <c r="H1172" s="1" t="s">
        <v>48</v>
      </c>
      <c r="I1172" s="1" t="s">
        <v>22</v>
      </c>
      <c r="J1172" s="3">
        <v>4462</v>
      </c>
      <c r="K1172" s="1" t="s">
        <v>64</v>
      </c>
      <c r="L1172" s="1" t="s">
        <v>22</v>
      </c>
      <c r="M1172" s="1" t="s">
        <v>22</v>
      </c>
      <c r="N1172" s="1" t="s">
        <v>30</v>
      </c>
      <c r="O1172" s="2">
        <v>42825</v>
      </c>
      <c r="P1172" s="2">
        <v>42838</v>
      </c>
      <c r="Q1172" s="1" t="s">
        <v>23</v>
      </c>
    </row>
    <row r="1173" spans="1:17" x14ac:dyDescent="0.25">
      <c r="A1173" s="1" t="s">
        <v>24</v>
      </c>
      <c r="B1173" s="1" t="s">
        <v>25</v>
      </c>
      <c r="C1173" s="1" t="s">
        <v>30</v>
      </c>
      <c r="D1173" s="1" t="s">
        <v>507</v>
      </c>
      <c r="E1173" s="1" t="s">
        <v>381</v>
      </c>
      <c r="F1173" s="1" t="s">
        <v>19</v>
      </c>
      <c r="G1173" s="1" t="s">
        <v>191</v>
      </c>
      <c r="H1173" s="1" t="s">
        <v>21</v>
      </c>
      <c r="I1173" s="1" t="s">
        <v>22</v>
      </c>
      <c r="J1173" s="3">
        <v>-325</v>
      </c>
      <c r="K1173" s="1" t="s">
        <v>192</v>
      </c>
      <c r="L1173" s="1" t="s">
        <v>22</v>
      </c>
      <c r="M1173" s="1" t="s">
        <v>22</v>
      </c>
      <c r="N1173" s="1" t="s">
        <v>30</v>
      </c>
      <c r="O1173" s="2">
        <v>42825</v>
      </c>
      <c r="P1173" s="2">
        <v>42838</v>
      </c>
      <c r="Q1173" s="1" t="s">
        <v>23</v>
      </c>
    </row>
    <row r="1174" spans="1:17" x14ac:dyDescent="0.25">
      <c r="A1174" s="1" t="s">
        <v>24</v>
      </c>
      <c r="B1174" s="1" t="s">
        <v>25</v>
      </c>
      <c r="C1174" s="1" t="s">
        <v>30</v>
      </c>
      <c r="D1174" s="1" t="s">
        <v>503</v>
      </c>
      <c r="E1174" s="1" t="s">
        <v>381</v>
      </c>
      <c r="F1174" s="1" t="s">
        <v>19</v>
      </c>
      <c r="G1174" s="1" t="s">
        <v>43</v>
      </c>
      <c r="H1174" s="1" t="s">
        <v>34</v>
      </c>
      <c r="I1174" s="1" t="s">
        <v>22</v>
      </c>
      <c r="J1174" s="3">
        <v>-75321</v>
      </c>
      <c r="K1174" s="1" t="s">
        <v>44</v>
      </c>
      <c r="L1174" s="1" t="s">
        <v>22</v>
      </c>
      <c r="M1174" s="1" t="s">
        <v>22</v>
      </c>
      <c r="N1174" s="1" t="s">
        <v>30</v>
      </c>
      <c r="O1174" s="2">
        <v>42825</v>
      </c>
      <c r="P1174" s="2">
        <v>42838</v>
      </c>
      <c r="Q1174" s="1" t="s">
        <v>23</v>
      </c>
    </row>
    <row r="1175" spans="1:17" x14ac:dyDescent="0.25">
      <c r="A1175" s="1" t="s">
        <v>24</v>
      </c>
      <c r="B1175" s="1" t="s">
        <v>25</v>
      </c>
      <c r="C1175" s="1" t="s">
        <v>30</v>
      </c>
      <c r="D1175" s="1" t="s">
        <v>840</v>
      </c>
      <c r="E1175" s="1" t="s">
        <v>381</v>
      </c>
      <c r="F1175" s="1" t="s">
        <v>19</v>
      </c>
      <c r="G1175" s="1" t="s">
        <v>111</v>
      </c>
      <c r="H1175" s="1" t="s">
        <v>48</v>
      </c>
      <c r="I1175" s="1" t="s">
        <v>22</v>
      </c>
      <c r="J1175" s="3">
        <v>61</v>
      </c>
      <c r="K1175" s="1" t="s">
        <v>112</v>
      </c>
      <c r="L1175" s="1" t="s">
        <v>22</v>
      </c>
      <c r="M1175" s="1" t="s">
        <v>22</v>
      </c>
      <c r="N1175" s="1" t="s">
        <v>30</v>
      </c>
      <c r="O1175" s="2">
        <v>42825</v>
      </c>
      <c r="P1175" s="2">
        <v>42838</v>
      </c>
      <c r="Q1175" s="1" t="s">
        <v>23</v>
      </c>
    </row>
    <row r="1176" spans="1:17" x14ac:dyDescent="0.25">
      <c r="A1176" s="1" t="s">
        <v>24</v>
      </c>
      <c r="B1176" s="1" t="s">
        <v>25</v>
      </c>
      <c r="C1176" s="1" t="s">
        <v>30</v>
      </c>
      <c r="D1176" s="1" t="s">
        <v>988</v>
      </c>
      <c r="E1176" s="1" t="s">
        <v>381</v>
      </c>
      <c r="F1176" s="1" t="s">
        <v>19</v>
      </c>
      <c r="G1176" s="1" t="s">
        <v>462</v>
      </c>
      <c r="H1176" s="1" t="s">
        <v>463</v>
      </c>
      <c r="I1176" s="1" t="s">
        <v>22</v>
      </c>
      <c r="J1176" s="3">
        <v>-9251</v>
      </c>
      <c r="K1176" s="1" t="s">
        <v>465</v>
      </c>
      <c r="L1176" s="1" t="s">
        <v>22</v>
      </c>
      <c r="M1176" s="1" t="s">
        <v>22</v>
      </c>
      <c r="N1176" s="1" t="s">
        <v>30</v>
      </c>
      <c r="O1176" s="2">
        <v>42825</v>
      </c>
      <c r="P1176" s="2">
        <v>42838</v>
      </c>
      <c r="Q1176" s="1" t="s">
        <v>23</v>
      </c>
    </row>
    <row r="1177" spans="1:17" x14ac:dyDescent="0.25">
      <c r="A1177" s="1" t="s">
        <v>86</v>
      </c>
      <c r="B1177" s="1" t="s">
        <v>25</v>
      </c>
      <c r="C1177" s="1" t="s">
        <v>256</v>
      </c>
      <c r="D1177" s="1" t="s">
        <v>505</v>
      </c>
      <c r="E1177" s="1" t="s">
        <v>381</v>
      </c>
      <c r="F1177" s="1" t="s">
        <v>19</v>
      </c>
      <c r="G1177" s="1" t="s">
        <v>165</v>
      </c>
      <c r="H1177" s="1" t="s">
        <v>166</v>
      </c>
      <c r="I1177" s="1" t="s">
        <v>22</v>
      </c>
      <c r="J1177" s="3">
        <v>-3903</v>
      </c>
      <c r="K1177" s="1" t="s">
        <v>142</v>
      </c>
      <c r="L1177" s="1" t="s">
        <v>22</v>
      </c>
      <c r="M1177" s="1" t="s">
        <v>22</v>
      </c>
      <c r="N1177" s="1" t="s">
        <v>256</v>
      </c>
      <c r="O1177" s="2">
        <v>42825</v>
      </c>
      <c r="P1177" s="2">
        <v>42837</v>
      </c>
      <c r="Q1177" s="1" t="s">
        <v>23</v>
      </c>
    </row>
    <row r="1178" spans="1:17" x14ac:dyDescent="0.25">
      <c r="A1178" s="1" t="s">
        <v>193</v>
      </c>
      <c r="B1178" s="1" t="s">
        <v>381</v>
      </c>
      <c r="C1178" s="1" t="s">
        <v>1071</v>
      </c>
      <c r="D1178" s="1" t="s">
        <v>505</v>
      </c>
      <c r="E1178" s="1" t="s">
        <v>381</v>
      </c>
      <c r="F1178" s="1" t="s">
        <v>19</v>
      </c>
      <c r="G1178" s="1" t="s">
        <v>165</v>
      </c>
      <c r="H1178" s="1" t="s">
        <v>166</v>
      </c>
      <c r="I1178" s="1" t="s">
        <v>22</v>
      </c>
      <c r="J1178" s="3">
        <v>-3254</v>
      </c>
      <c r="K1178" s="1" t="s">
        <v>1072</v>
      </c>
      <c r="L1178" s="1" t="s">
        <v>22</v>
      </c>
      <c r="M1178" s="1" t="s">
        <v>22</v>
      </c>
      <c r="N1178" s="1" t="s">
        <v>1071</v>
      </c>
      <c r="O1178" s="2">
        <v>42825</v>
      </c>
      <c r="P1178" s="2">
        <v>42828</v>
      </c>
      <c r="Q1178" s="1" t="s">
        <v>23</v>
      </c>
    </row>
    <row r="1179" spans="1:17" x14ac:dyDescent="0.25">
      <c r="A1179" s="1" t="s">
        <v>24</v>
      </c>
      <c r="B1179" s="1" t="s">
        <v>25</v>
      </c>
      <c r="C1179" s="1" t="s">
        <v>30</v>
      </c>
      <c r="D1179" s="1" t="s">
        <v>487</v>
      </c>
      <c r="E1179" s="1" t="s">
        <v>381</v>
      </c>
      <c r="F1179" s="1" t="s">
        <v>19</v>
      </c>
      <c r="G1179" s="1" t="s">
        <v>214</v>
      </c>
      <c r="H1179" s="1" t="s">
        <v>21</v>
      </c>
      <c r="I1179" s="1" t="s">
        <v>22</v>
      </c>
      <c r="J1179" s="3">
        <v>4273</v>
      </c>
      <c r="K1179" s="1" t="s">
        <v>215</v>
      </c>
      <c r="L1179" s="1" t="s">
        <v>22</v>
      </c>
      <c r="M1179" s="1" t="s">
        <v>22</v>
      </c>
      <c r="N1179" s="1" t="s">
        <v>30</v>
      </c>
      <c r="O1179" s="2">
        <v>42825</v>
      </c>
      <c r="P1179" s="2">
        <v>42838</v>
      </c>
      <c r="Q1179" s="1" t="s">
        <v>23</v>
      </c>
    </row>
    <row r="1180" spans="1:17" x14ac:dyDescent="0.25">
      <c r="A1180" s="1" t="s">
        <v>24</v>
      </c>
      <c r="B1180" s="1" t="s">
        <v>25</v>
      </c>
      <c r="C1180" s="1" t="s">
        <v>30</v>
      </c>
      <c r="D1180" s="1" t="s">
        <v>496</v>
      </c>
      <c r="E1180" s="1" t="s">
        <v>381</v>
      </c>
      <c r="F1180" s="1" t="s">
        <v>19</v>
      </c>
      <c r="G1180" s="1" t="s">
        <v>79</v>
      </c>
      <c r="H1180" s="1" t="s">
        <v>21</v>
      </c>
      <c r="I1180" s="1" t="s">
        <v>22</v>
      </c>
      <c r="J1180" s="3">
        <v>788</v>
      </c>
      <c r="K1180" s="1" t="s">
        <v>80</v>
      </c>
      <c r="L1180" s="1" t="s">
        <v>22</v>
      </c>
      <c r="M1180" s="1" t="s">
        <v>22</v>
      </c>
      <c r="N1180" s="1" t="s">
        <v>30</v>
      </c>
      <c r="O1180" s="2">
        <v>42825</v>
      </c>
      <c r="P1180" s="2">
        <v>42838</v>
      </c>
      <c r="Q1180" s="1" t="s">
        <v>23</v>
      </c>
    </row>
    <row r="1181" spans="1:17" x14ac:dyDescent="0.25">
      <c r="A1181" s="1" t="s">
        <v>24</v>
      </c>
      <c r="B1181" s="1" t="s">
        <v>25</v>
      </c>
      <c r="C1181" s="1" t="s">
        <v>30</v>
      </c>
      <c r="D1181" s="1" t="s">
        <v>705</v>
      </c>
      <c r="E1181" s="1" t="s">
        <v>381</v>
      </c>
      <c r="F1181" s="1" t="s">
        <v>19</v>
      </c>
      <c r="G1181" s="1" t="s">
        <v>177</v>
      </c>
      <c r="H1181" s="1" t="s">
        <v>48</v>
      </c>
      <c r="I1181" s="1" t="s">
        <v>22</v>
      </c>
      <c r="J1181" s="3">
        <v>1389</v>
      </c>
      <c r="K1181" s="1" t="s">
        <v>187</v>
      </c>
      <c r="L1181" s="1" t="s">
        <v>22</v>
      </c>
      <c r="M1181" s="1" t="s">
        <v>22</v>
      </c>
      <c r="N1181" s="1" t="s">
        <v>30</v>
      </c>
      <c r="O1181" s="2">
        <v>42825</v>
      </c>
      <c r="P1181" s="2">
        <v>42838</v>
      </c>
      <c r="Q1181" s="1" t="s">
        <v>23</v>
      </c>
    </row>
    <row r="1182" spans="1:17" x14ac:dyDescent="0.25">
      <c r="A1182" s="1" t="s">
        <v>24</v>
      </c>
      <c r="B1182" s="1" t="s">
        <v>25</v>
      </c>
      <c r="C1182" s="1" t="s">
        <v>30</v>
      </c>
      <c r="D1182" s="1" t="s">
        <v>483</v>
      </c>
      <c r="E1182" s="1" t="s">
        <v>381</v>
      </c>
      <c r="F1182" s="1" t="s">
        <v>19</v>
      </c>
      <c r="G1182" s="1" t="s">
        <v>357</v>
      </c>
      <c r="H1182" s="1" t="s">
        <v>48</v>
      </c>
      <c r="I1182" s="1" t="s">
        <v>22</v>
      </c>
      <c r="J1182" s="3">
        <v>61149</v>
      </c>
      <c r="K1182" s="1" t="s">
        <v>361</v>
      </c>
      <c r="L1182" s="1" t="s">
        <v>22</v>
      </c>
      <c r="M1182" s="1" t="s">
        <v>22</v>
      </c>
      <c r="N1182" s="1" t="s">
        <v>30</v>
      </c>
      <c r="O1182" s="2">
        <v>42825</v>
      </c>
      <c r="P1182" s="2">
        <v>42838</v>
      </c>
      <c r="Q1182" s="1" t="s">
        <v>23</v>
      </c>
    </row>
    <row r="1183" spans="1:17" x14ac:dyDescent="0.25">
      <c r="A1183" s="1" t="s">
        <v>24</v>
      </c>
      <c r="B1183" s="1" t="s">
        <v>25</v>
      </c>
      <c r="C1183" s="1" t="s">
        <v>30</v>
      </c>
      <c r="D1183" s="1" t="s">
        <v>500</v>
      </c>
      <c r="E1183" s="1" t="s">
        <v>381</v>
      </c>
      <c r="F1183" s="1" t="s">
        <v>19</v>
      </c>
      <c r="G1183" s="1" t="s">
        <v>501</v>
      </c>
      <c r="H1183" s="1" t="s">
        <v>48</v>
      </c>
      <c r="I1183" s="1" t="s">
        <v>22</v>
      </c>
      <c r="J1183" s="3">
        <v>33</v>
      </c>
      <c r="K1183" s="1" t="s">
        <v>411</v>
      </c>
      <c r="L1183" s="1" t="s">
        <v>22</v>
      </c>
      <c r="M1183" s="1" t="s">
        <v>22</v>
      </c>
      <c r="N1183" s="1" t="s">
        <v>30</v>
      </c>
      <c r="O1183" s="2">
        <v>42825</v>
      </c>
      <c r="P1183" s="2">
        <v>42838</v>
      </c>
      <c r="Q1183" s="1" t="s">
        <v>23</v>
      </c>
    </row>
    <row r="1184" spans="1:17" x14ac:dyDescent="0.25">
      <c r="A1184" s="1" t="s">
        <v>86</v>
      </c>
      <c r="B1184" s="1" t="s">
        <v>25</v>
      </c>
      <c r="C1184" s="1" t="s">
        <v>256</v>
      </c>
      <c r="D1184" s="1" t="s">
        <v>483</v>
      </c>
      <c r="E1184" s="1" t="s">
        <v>381</v>
      </c>
      <c r="F1184" s="1" t="s">
        <v>19</v>
      </c>
      <c r="G1184" s="1" t="s">
        <v>357</v>
      </c>
      <c r="H1184" s="1" t="s">
        <v>48</v>
      </c>
      <c r="I1184" s="1" t="s">
        <v>22</v>
      </c>
      <c r="J1184" s="3">
        <v>-25</v>
      </c>
      <c r="K1184" s="1" t="s">
        <v>376</v>
      </c>
      <c r="L1184" s="1" t="s">
        <v>22</v>
      </c>
      <c r="M1184" s="1" t="s">
        <v>22</v>
      </c>
      <c r="N1184" s="1" t="s">
        <v>256</v>
      </c>
      <c r="O1184" s="2">
        <v>42825</v>
      </c>
      <c r="P1184" s="2">
        <v>42837</v>
      </c>
      <c r="Q1184" s="1" t="s">
        <v>23</v>
      </c>
    </row>
    <row r="1185" spans="1:17" x14ac:dyDescent="0.25">
      <c r="A1185" s="1" t="s">
        <v>24</v>
      </c>
      <c r="B1185" s="1" t="s">
        <v>25</v>
      </c>
      <c r="C1185" s="1" t="s">
        <v>30</v>
      </c>
      <c r="D1185" s="1" t="s">
        <v>986</v>
      </c>
      <c r="E1185" s="1" t="s">
        <v>381</v>
      </c>
      <c r="F1185" s="1" t="s">
        <v>19</v>
      </c>
      <c r="G1185" s="1" t="s">
        <v>57</v>
      </c>
      <c r="H1185" s="1" t="s">
        <v>21</v>
      </c>
      <c r="I1185" s="1" t="s">
        <v>22</v>
      </c>
      <c r="J1185" s="3">
        <v>-6920</v>
      </c>
      <c r="K1185" s="1" t="s">
        <v>159</v>
      </c>
      <c r="L1185" s="1" t="s">
        <v>22</v>
      </c>
      <c r="M1185" s="1" t="s">
        <v>22</v>
      </c>
      <c r="N1185" s="1" t="s">
        <v>30</v>
      </c>
      <c r="O1185" s="2">
        <v>42825</v>
      </c>
      <c r="P1185" s="2">
        <v>42838</v>
      </c>
      <c r="Q1185" s="1" t="s">
        <v>23</v>
      </c>
    </row>
    <row r="1186" spans="1:17" x14ac:dyDescent="0.25">
      <c r="A1186" s="1" t="s">
        <v>24</v>
      </c>
      <c r="B1186" s="1" t="s">
        <v>25</v>
      </c>
      <c r="C1186" s="1" t="s">
        <v>30</v>
      </c>
      <c r="D1186" s="1" t="s">
        <v>794</v>
      </c>
      <c r="E1186" s="1" t="s">
        <v>381</v>
      </c>
      <c r="F1186" s="1" t="s">
        <v>19</v>
      </c>
      <c r="G1186" s="1" t="s">
        <v>795</v>
      </c>
      <c r="H1186" s="1" t="s">
        <v>48</v>
      </c>
      <c r="I1186" s="1" t="s">
        <v>22</v>
      </c>
      <c r="J1186" s="3">
        <v>-7769</v>
      </c>
      <c r="K1186" s="1" t="s">
        <v>407</v>
      </c>
      <c r="L1186" s="1" t="s">
        <v>22</v>
      </c>
      <c r="M1186" s="1" t="s">
        <v>22</v>
      </c>
      <c r="N1186" s="1" t="s">
        <v>30</v>
      </c>
      <c r="O1186" s="2">
        <v>42825</v>
      </c>
      <c r="P1186" s="2">
        <v>42838</v>
      </c>
      <c r="Q1186" s="1" t="s">
        <v>23</v>
      </c>
    </row>
    <row r="1187" spans="1:17" x14ac:dyDescent="0.25">
      <c r="A1187" s="1" t="s">
        <v>24</v>
      </c>
      <c r="B1187" s="1" t="s">
        <v>25</v>
      </c>
      <c r="C1187" s="1" t="s">
        <v>36</v>
      </c>
      <c r="D1187" s="1" t="s">
        <v>1073</v>
      </c>
      <c r="E1187" s="1" t="s">
        <v>381</v>
      </c>
      <c r="F1187" s="1" t="s">
        <v>19</v>
      </c>
      <c r="G1187" s="1" t="s">
        <v>33</v>
      </c>
      <c r="H1187" s="1" t="s">
        <v>34</v>
      </c>
      <c r="I1187" s="1" t="s">
        <v>22</v>
      </c>
      <c r="J1187" s="3">
        <v>-1296339</v>
      </c>
      <c r="K1187" s="1" t="s">
        <v>110</v>
      </c>
      <c r="L1187" s="1" t="s">
        <v>22</v>
      </c>
      <c r="M1187" s="1" t="s">
        <v>22</v>
      </c>
      <c r="N1187" s="1" t="s">
        <v>36</v>
      </c>
      <c r="O1187" s="2">
        <v>42916</v>
      </c>
      <c r="P1187" s="2">
        <v>42928</v>
      </c>
      <c r="Q1187" s="1" t="s">
        <v>23</v>
      </c>
    </row>
    <row r="1188" spans="1:17" x14ac:dyDescent="0.25">
      <c r="A1188" s="1" t="s">
        <v>86</v>
      </c>
      <c r="B1188" s="1" t="s">
        <v>25</v>
      </c>
      <c r="C1188" s="1" t="s">
        <v>141</v>
      </c>
      <c r="D1188" s="1" t="s">
        <v>487</v>
      </c>
      <c r="E1188" s="1" t="s">
        <v>381</v>
      </c>
      <c r="F1188" s="1" t="s">
        <v>19</v>
      </c>
      <c r="G1188" s="1" t="s">
        <v>214</v>
      </c>
      <c r="H1188" s="1" t="s">
        <v>21</v>
      </c>
      <c r="I1188" s="1" t="s">
        <v>22</v>
      </c>
      <c r="J1188" s="3">
        <v>1</v>
      </c>
      <c r="K1188" s="1" t="s">
        <v>142</v>
      </c>
      <c r="L1188" s="1" t="s">
        <v>22</v>
      </c>
      <c r="M1188" s="1" t="s">
        <v>22</v>
      </c>
      <c r="N1188" s="1" t="s">
        <v>141</v>
      </c>
      <c r="O1188" s="2">
        <v>42916</v>
      </c>
      <c r="P1188" s="2">
        <v>42928</v>
      </c>
      <c r="Q1188" s="1" t="s">
        <v>23</v>
      </c>
    </row>
    <row r="1189" spans="1:17" x14ac:dyDescent="0.25">
      <c r="A1189" s="1" t="s">
        <v>86</v>
      </c>
      <c r="B1189" s="1" t="s">
        <v>25</v>
      </c>
      <c r="C1189" s="1" t="s">
        <v>141</v>
      </c>
      <c r="D1189" s="1" t="s">
        <v>503</v>
      </c>
      <c r="E1189" s="1" t="s">
        <v>381</v>
      </c>
      <c r="F1189" s="1" t="s">
        <v>19</v>
      </c>
      <c r="G1189" s="1" t="s">
        <v>43</v>
      </c>
      <c r="H1189" s="1" t="s">
        <v>34</v>
      </c>
      <c r="I1189" s="1" t="s">
        <v>22</v>
      </c>
      <c r="J1189" s="3">
        <v>3060</v>
      </c>
      <c r="K1189" s="1" t="s">
        <v>142</v>
      </c>
      <c r="L1189" s="1" t="s">
        <v>22</v>
      </c>
      <c r="M1189" s="1" t="s">
        <v>22</v>
      </c>
      <c r="N1189" s="1" t="s">
        <v>141</v>
      </c>
      <c r="O1189" s="2">
        <v>42916</v>
      </c>
      <c r="P1189" s="2">
        <v>42928</v>
      </c>
      <c r="Q1189" s="1" t="s">
        <v>23</v>
      </c>
    </row>
    <row r="1190" spans="1:17" x14ac:dyDescent="0.25">
      <c r="A1190" s="1" t="s">
        <v>24</v>
      </c>
      <c r="B1190" s="1" t="s">
        <v>25</v>
      </c>
      <c r="C1190" s="1" t="s">
        <v>108</v>
      </c>
      <c r="D1190" s="1" t="s">
        <v>986</v>
      </c>
      <c r="E1190" s="1" t="s">
        <v>381</v>
      </c>
      <c r="F1190" s="1" t="s">
        <v>19</v>
      </c>
      <c r="G1190" s="1" t="s">
        <v>57</v>
      </c>
      <c r="H1190" s="1" t="s">
        <v>21</v>
      </c>
      <c r="I1190" s="1" t="s">
        <v>22</v>
      </c>
      <c r="J1190" s="3">
        <v>6920</v>
      </c>
      <c r="K1190" s="1" t="s">
        <v>109</v>
      </c>
      <c r="L1190" s="1" t="s">
        <v>22</v>
      </c>
      <c r="M1190" s="1" t="s">
        <v>22</v>
      </c>
      <c r="N1190" s="1" t="s">
        <v>30</v>
      </c>
      <c r="O1190" s="2">
        <v>42916</v>
      </c>
      <c r="P1190" s="2">
        <v>42928</v>
      </c>
      <c r="Q1190" s="1" t="s">
        <v>23</v>
      </c>
    </row>
    <row r="1191" spans="1:17" x14ac:dyDescent="0.25">
      <c r="A1191" s="1" t="s">
        <v>24</v>
      </c>
      <c r="B1191" s="1" t="s">
        <v>25</v>
      </c>
      <c r="C1191" s="1" t="s">
        <v>108</v>
      </c>
      <c r="D1191" s="1" t="s">
        <v>988</v>
      </c>
      <c r="E1191" s="1" t="s">
        <v>381</v>
      </c>
      <c r="F1191" s="1" t="s">
        <v>19</v>
      </c>
      <c r="G1191" s="1" t="s">
        <v>462</v>
      </c>
      <c r="H1191" s="1" t="s">
        <v>463</v>
      </c>
      <c r="I1191" s="1" t="s">
        <v>22</v>
      </c>
      <c r="J1191" s="3">
        <v>9251</v>
      </c>
      <c r="K1191" s="1" t="s">
        <v>109</v>
      </c>
      <c r="L1191" s="1" t="s">
        <v>22</v>
      </c>
      <c r="M1191" s="1" t="s">
        <v>22</v>
      </c>
      <c r="N1191" s="1" t="s">
        <v>30</v>
      </c>
      <c r="O1191" s="2">
        <v>42916</v>
      </c>
      <c r="P1191" s="2">
        <v>42928</v>
      </c>
      <c r="Q1191" s="1" t="s">
        <v>23</v>
      </c>
    </row>
    <row r="1192" spans="1:17" x14ac:dyDescent="0.25">
      <c r="A1192" s="1" t="s">
        <v>24</v>
      </c>
      <c r="B1192" s="1" t="s">
        <v>25</v>
      </c>
      <c r="C1192" s="1" t="s">
        <v>108</v>
      </c>
      <c r="D1192" s="1" t="s">
        <v>840</v>
      </c>
      <c r="E1192" s="1" t="s">
        <v>381</v>
      </c>
      <c r="F1192" s="1" t="s">
        <v>19</v>
      </c>
      <c r="G1192" s="1" t="s">
        <v>111</v>
      </c>
      <c r="H1192" s="1" t="s">
        <v>48</v>
      </c>
      <c r="I1192" s="1" t="s">
        <v>22</v>
      </c>
      <c r="J1192" s="3">
        <v>-61</v>
      </c>
      <c r="K1192" s="1" t="s">
        <v>109</v>
      </c>
      <c r="L1192" s="1" t="s">
        <v>22</v>
      </c>
      <c r="M1192" s="1" t="s">
        <v>22</v>
      </c>
      <c r="N1192" s="1" t="s">
        <v>30</v>
      </c>
      <c r="O1192" s="2">
        <v>42916</v>
      </c>
      <c r="P1192" s="2">
        <v>42928</v>
      </c>
      <c r="Q1192" s="1" t="s">
        <v>23</v>
      </c>
    </row>
    <row r="1193" spans="1:17" x14ac:dyDescent="0.25">
      <c r="A1193" s="1" t="s">
        <v>24</v>
      </c>
      <c r="B1193" s="1" t="s">
        <v>25</v>
      </c>
      <c r="C1193" s="1" t="s">
        <v>108</v>
      </c>
      <c r="D1193" s="1" t="s">
        <v>503</v>
      </c>
      <c r="E1193" s="1" t="s">
        <v>381</v>
      </c>
      <c r="F1193" s="1" t="s">
        <v>19</v>
      </c>
      <c r="G1193" s="1" t="s">
        <v>43</v>
      </c>
      <c r="H1193" s="1" t="s">
        <v>34</v>
      </c>
      <c r="I1193" s="1" t="s">
        <v>22</v>
      </c>
      <c r="J1193" s="3">
        <v>616807</v>
      </c>
      <c r="K1193" s="1" t="s">
        <v>109</v>
      </c>
      <c r="L1193" s="1" t="s">
        <v>22</v>
      </c>
      <c r="M1193" s="1" t="s">
        <v>22</v>
      </c>
      <c r="N1193" s="1" t="s">
        <v>30</v>
      </c>
      <c r="O1193" s="2">
        <v>42916</v>
      </c>
      <c r="P1193" s="2">
        <v>42928</v>
      </c>
      <c r="Q1193" s="1" t="s">
        <v>23</v>
      </c>
    </row>
    <row r="1194" spans="1:17" x14ac:dyDescent="0.25">
      <c r="A1194" s="1" t="s">
        <v>24</v>
      </c>
      <c r="B1194" s="1" t="s">
        <v>25</v>
      </c>
      <c r="C1194" s="1" t="s">
        <v>108</v>
      </c>
      <c r="D1194" s="1" t="s">
        <v>503</v>
      </c>
      <c r="E1194" s="1" t="s">
        <v>381</v>
      </c>
      <c r="F1194" s="1" t="s">
        <v>19</v>
      </c>
      <c r="G1194" s="1" t="s">
        <v>43</v>
      </c>
      <c r="H1194" s="1" t="s">
        <v>34</v>
      </c>
      <c r="I1194" s="1" t="s">
        <v>22</v>
      </c>
      <c r="J1194" s="3">
        <v>75321</v>
      </c>
      <c r="K1194" s="1" t="s">
        <v>109</v>
      </c>
      <c r="L1194" s="1" t="s">
        <v>22</v>
      </c>
      <c r="M1194" s="1" t="s">
        <v>22</v>
      </c>
      <c r="N1194" s="1" t="s">
        <v>30</v>
      </c>
      <c r="O1194" s="2">
        <v>42916</v>
      </c>
      <c r="P1194" s="2">
        <v>42928</v>
      </c>
      <c r="Q1194" s="1" t="s">
        <v>23</v>
      </c>
    </row>
    <row r="1195" spans="1:17" x14ac:dyDescent="0.25">
      <c r="A1195" s="1" t="s">
        <v>24</v>
      </c>
      <c r="B1195" s="1" t="s">
        <v>25</v>
      </c>
      <c r="C1195" s="1" t="s">
        <v>108</v>
      </c>
      <c r="D1195" s="1" t="s">
        <v>503</v>
      </c>
      <c r="E1195" s="1" t="s">
        <v>381</v>
      </c>
      <c r="F1195" s="1" t="s">
        <v>19</v>
      </c>
      <c r="G1195" s="1" t="s">
        <v>43</v>
      </c>
      <c r="H1195" s="1" t="s">
        <v>34</v>
      </c>
      <c r="I1195" s="1" t="s">
        <v>22</v>
      </c>
      <c r="J1195" s="3">
        <v>1020</v>
      </c>
      <c r="K1195" s="1" t="s">
        <v>109</v>
      </c>
      <c r="L1195" s="1" t="s">
        <v>22</v>
      </c>
      <c r="M1195" s="1" t="s">
        <v>22</v>
      </c>
      <c r="N1195" s="1" t="s">
        <v>30</v>
      </c>
      <c r="O1195" s="2">
        <v>42916</v>
      </c>
      <c r="P1195" s="2">
        <v>42928</v>
      </c>
      <c r="Q1195" s="1" t="s">
        <v>23</v>
      </c>
    </row>
    <row r="1196" spans="1:17" x14ac:dyDescent="0.25">
      <c r="A1196" s="1" t="s">
        <v>24</v>
      </c>
      <c r="B1196" s="1" t="s">
        <v>25</v>
      </c>
      <c r="C1196" s="1" t="s">
        <v>108</v>
      </c>
      <c r="D1196" s="1" t="s">
        <v>794</v>
      </c>
      <c r="E1196" s="1" t="s">
        <v>381</v>
      </c>
      <c r="F1196" s="1" t="s">
        <v>19</v>
      </c>
      <c r="G1196" s="1" t="s">
        <v>795</v>
      </c>
      <c r="H1196" s="1" t="s">
        <v>48</v>
      </c>
      <c r="I1196" s="1" t="s">
        <v>22</v>
      </c>
      <c r="J1196" s="3">
        <v>7769</v>
      </c>
      <c r="K1196" s="1" t="s">
        <v>109</v>
      </c>
      <c r="L1196" s="1" t="s">
        <v>22</v>
      </c>
      <c r="M1196" s="1" t="s">
        <v>22</v>
      </c>
      <c r="N1196" s="1" t="s">
        <v>30</v>
      </c>
      <c r="O1196" s="2">
        <v>42916</v>
      </c>
      <c r="P1196" s="2">
        <v>42928</v>
      </c>
      <c r="Q1196" s="1" t="s">
        <v>23</v>
      </c>
    </row>
    <row r="1197" spans="1:17" x14ac:dyDescent="0.25">
      <c r="A1197" s="1" t="s">
        <v>24</v>
      </c>
      <c r="B1197" s="1" t="s">
        <v>25</v>
      </c>
      <c r="C1197" s="1" t="s">
        <v>108</v>
      </c>
      <c r="D1197" s="1" t="s">
        <v>496</v>
      </c>
      <c r="E1197" s="1" t="s">
        <v>381</v>
      </c>
      <c r="F1197" s="1" t="s">
        <v>19</v>
      </c>
      <c r="G1197" s="1" t="s">
        <v>79</v>
      </c>
      <c r="H1197" s="1" t="s">
        <v>21</v>
      </c>
      <c r="I1197" s="1" t="s">
        <v>22</v>
      </c>
      <c r="J1197" s="3">
        <v>-788</v>
      </c>
      <c r="K1197" s="1" t="s">
        <v>109</v>
      </c>
      <c r="L1197" s="1" t="s">
        <v>22</v>
      </c>
      <c r="M1197" s="1" t="s">
        <v>22</v>
      </c>
      <c r="N1197" s="1" t="s">
        <v>30</v>
      </c>
      <c r="O1197" s="2">
        <v>42916</v>
      </c>
      <c r="P1197" s="2">
        <v>42928</v>
      </c>
      <c r="Q1197" s="1" t="s">
        <v>23</v>
      </c>
    </row>
    <row r="1198" spans="1:17" x14ac:dyDescent="0.25">
      <c r="A1198" s="1" t="s">
        <v>24</v>
      </c>
      <c r="B1198" s="1" t="s">
        <v>25</v>
      </c>
      <c r="C1198" s="1" t="s">
        <v>108</v>
      </c>
      <c r="D1198" s="1" t="s">
        <v>500</v>
      </c>
      <c r="E1198" s="1" t="s">
        <v>381</v>
      </c>
      <c r="F1198" s="1" t="s">
        <v>19</v>
      </c>
      <c r="G1198" s="1" t="s">
        <v>501</v>
      </c>
      <c r="H1198" s="1" t="s">
        <v>48</v>
      </c>
      <c r="I1198" s="1" t="s">
        <v>22</v>
      </c>
      <c r="J1198" s="3">
        <v>-33</v>
      </c>
      <c r="K1198" s="1" t="s">
        <v>109</v>
      </c>
      <c r="L1198" s="1" t="s">
        <v>22</v>
      </c>
      <c r="M1198" s="1" t="s">
        <v>22</v>
      </c>
      <c r="N1198" s="1" t="s">
        <v>30</v>
      </c>
      <c r="O1198" s="2">
        <v>42916</v>
      </c>
      <c r="P1198" s="2">
        <v>42928</v>
      </c>
      <c r="Q1198" s="1" t="s">
        <v>23</v>
      </c>
    </row>
    <row r="1199" spans="1:17" x14ac:dyDescent="0.25">
      <c r="A1199" s="1" t="s">
        <v>24</v>
      </c>
      <c r="B1199" s="1" t="s">
        <v>25</v>
      </c>
      <c r="C1199" s="1" t="s">
        <v>108</v>
      </c>
      <c r="D1199" s="1" t="s">
        <v>705</v>
      </c>
      <c r="E1199" s="1" t="s">
        <v>381</v>
      </c>
      <c r="F1199" s="1" t="s">
        <v>19</v>
      </c>
      <c r="G1199" s="1" t="s">
        <v>177</v>
      </c>
      <c r="H1199" s="1" t="s">
        <v>48</v>
      </c>
      <c r="I1199" s="1" t="s">
        <v>22</v>
      </c>
      <c r="J1199" s="3">
        <v>-1389</v>
      </c>
      <c r="K1199" s="1" t="s">
        <v>109</v>
      </c>
      <c r="L1199" s="1" t="s">
        <v>22</v>
      </c>
      <c r="M1199" s="1" t="s">
        <v>22</v>
      </c>
      <c r="N1199" s="1" t="s">
        <v>30</v>
      </c>
      <c r="O1199" s="2">
        <v>42916</v>
      </c>
      <c r="P1199" s="2">
        <v>42928</v>
      </c>
      <c r="Q1199" s="1" t="s">
        <v>23</v>
      </c>
    </row>
    <row r="1200" spans="1:17" x14ac:dyDescent="0.25">
      <c r="A1200" s="1" t="s">
        <v>24</v>
      </c>
      <c r="B1200" s="1" t="s">
        <v>25</v>
      </c>
      <c r="C1200" s="1" t="s">
        <v>108</v>
      </c>
      <c r="D1200" s="1" t="s">
        <v>494</v>
      </c>
      <c r="E1200" s="1" t="s">
        <v>381</v>
      </c>
      <c r="F1200" s="1" t="s">
        <v>19</v>
      </c>
      <c r="G1200" s="1" t="s">
        <v>63</v>
      </c>
      <c r="H1200" s="1" t="s">
        <v>48</v>
      </c>
      <c r="I1200" s="1" t="s">
        <v>22</v>
      </c>
      <c r="J1200" s="3">
        <v>-4462</v>
      </c>
      <c r="K1200" s="1" t="s">
        <v>109</v>
      </c>
      <c r="L1200" s="1" t="s">
        <v>22</v>
      </c>
      <c r="M1200" s="1" t="s">
        <v>22</v>
      </c>
      <c r="N1200" s="1" t="s">
        <v>30</v>
      </c>
      <c r="O1200" s="2">
        <v>42916</v>
      </c>
      <c r="P1200" s="2">
        <v>42928</v>
      </c>
      <c r="Q1200" s="1" t="s">
        <v>23</v>
      </c>
    </row>
    <row r="1201" spans="1:17" x14ac:dyDescent="0.25">
      <c r="A1201" s="1" t="s">
        <v>24</v>
      </c>
      <c r="B1201" s="1" t="s">
        <v>25</v>
      </c>
      <c r="C1201" s="1" t="s">
        <v>108</v>
      </c>
      <c r="D1201" s="1" t="s">
        <v>483</v>
      </c>
      <c r="E1201" s="1" t="s">
        <v>381</v>
      </c>
      <c r="F1201" s="1" t="s">
        <v>19</v>
      </c>
      <c r="G1201" s="1" t="s">
        <v>357</v>
      </c>
      <c r="H1201" s="1" t="s">
        <v>48</v>
      </c>
      <c r="I1201" s="1" t="s">
        <v>22</v>
      </c>
      <c r="J1201" s="3">
        <v>-61149</v>
      </c>
      <c r="K1201" s="1" t="s">
        <v>109</v>
      </c>
      <c r="L1201" s="1" t="s">
        <v>22</v>
      </c>
      <c r="M1201" s="1" t="s">
        <v>22</v>
      </c>
      <c r="N1201" s="1" t="s">
        <v>30</v>
      </c>
      <c r="O1201" s="2">
        <v>42916</v>
      </c>
      <c r="P1201" s="2">
        <v>42928</v>
      </c>
      <c r="Q1201" s="1" t="s">
        <v>23</v>
      </c>
    </row>
    <row r="1202" spans="1:17" x14ac:dyDescent="0.25">
      <c r="A1202" s="1" t="s">
        <v>86</v>
      </c>
      <c r="B1202" s="1" t="s">
        <v>25</v>
      </c>
      <c r="C1202" s="1" t="s">
        <v>141</v>
      </c>
      <c r="D1202" s="1" t="s">
        <v>503</v>
      </c>
      <c r="E1202" s="1" t="s">
        <v>381</v>
      </c>
      <c r="F1202" s="1" t="s">
        <v>19</v>
      </c>
      <c r="G1202" s="1" t="s">
        <v>43</v>
      </c>
      <c r="H1202" s="1" t="s">
        <v>34</v>
      </c>
      <c r="I1202" s="1" t="s">
        <v>22</v>
      </c>
      <c r="J1202" s="3">
        <v>-28017</v>
      </c>
      <c r="K1202" s="1" t="s">
        <v>468</v>
      </c>
      <c r="L1202" s="1" t="s">
        <v>22</v>
      </c>
      <c r="M1202" s="1" t="s">
        <v>22</v>
      </c>
      <c r="N1202" s="1" t="s">
        <v>141</v>
      </c>
      <c r="O1202" s="2">
        <v>42916</v>
      </c>
      <c r="P1202" s="2">
        <v>42928</v>
      </c>
      <c r="Q1202" s="1" t="s">
        <v>23</v>
      </c>
    </row>
    <row r="1203" spans="1:17" x14ac:dyDescent="0.25">
      <c r="A1203" s="1" t="s">
        <v>86</v>
      </c>
      <c r="B1203" s="1" t="s">
        <v>25</v>
      </c>
      <c r="C1203" s="1" t="s">
        <v>141</v>
      </c>
      <c r="D1203" s="1" t="s">
        <v>843</v>
      </c>
      <c r="E1203" s="1" t="s">
        <v>381</v>
      </c>
      <c r="F1203" s="1" t="s">
        <v>19</v>
      </c>
      <c r="G1203" s="1" t="s">
        <v>176</v>
      </c>
      <c r="H1203" s="1" t="s">
        <v>21</v>
      </c>
      <c r="I1203" s="1" t="s">
        <v>22</v>
      </c>
      <c r="J1203" s="3">
        <v>-174484</v>
      </c>
      <c r="K1203" s="1" t="s">
        <v>377</v>
      </c>
      <c r="L1203" s="1" t="s">
        <v>22</v>
      </c>
      <c r="M1203" s="1" t="s">
        <v>22</v>
      </c>
      <c r="N1203" s="1" t="s">
        <v>141</v>
      </c>
      <c r="O1203" s="2">
        <v>42916</v>
      </c>
      <c r="P1203" s="2">
        <v>42928</v>
      </c>
      <c r="Q1203" s="1" t="s">
        <v>23</v>
      </c>
    </row>
    <row r="1204" spans="1:17" x14ac:dyDescent="0.25">
      <c r="A1204" s="1" t="s">
        <v>24</v>
      </c>
      <c r="B1204" s="1" t="s">
        <v>25</v>
      </c>
      <c r="C1204" s="1" t="s">
        <v>108</v>
      </c>
      <c r="D1204" s="1" t="s">
        <v>487</v>
      </c>
      <c r="E1204" s="1" t="s">
        <v>381</v>
      </c>
      <c r="F1204" s="1" t="s">
        <v>19</v>
      </c>
      <c r="G1204" s="1" t="s">
        <v>214</v>
      </c>
      <c r="H1204" s="1" t="s">
        <v>21</v>
      </c>
      <c r="I1204" s="1" t="s">
        <v>22</v>
      </c>
      <c r="J1204" s="3">
        <v>-4273</v>
      </c>
      <c r="K1204" s="1" t="s">
        <v>109</v>
      </c>
      <c r="L1204" s="1" t="s">
        <v>22</v>
      </c>
      <c r="M1204" s="1" t="s">
        <v>22</v>
      </c>
      <c r="N1204" s="1" t="s">
        <v>30</v>
      </c>
      <c r="O1204" s="2">
        <v>42916</v>
      </c>
      <c r="P1204" s="2">
        <v>42928</v>
      </c>
      <c r="Q1204" s="1" t="s">
        <v>23</v>
      </c>
    </row>
    <row r="1205" spans="1:17" x14ac:dyDescent="0.25">
      <c r="A1205" s="1" t="s">
        <v>24</v>
      </c>
      <c r="B1205" s="1" t="s">
        <v>25</v>
      </c>
      <c r="C1205" s="1" t="s">
        <v>108</v>
      </c>
      <c r="D1205" s="1" t="s">
        <v>507</v>
      </c>
      <c r="E1205" s="1" t="s">
        <v>381</v>
      </c>
      <c r="F1205" s="1" t="s">
        <v>19</v>
      </c>
      <c r="G1205" s="1" t="s">
        <v>191</v>
      </c>
      <c r="H1205" s="1" t="s">
        <v>21</v>
      </c>
      <c r="I1205" s="1" t="s">
        <v>22</v>
      </c>
      <c r="J1205" s="3">
        <v>325</v>
      </c>
      <c r="K1205" s="1" t="s">
        <v>109</v>
      </c>
      <c r="L1205" s="1" t="s">
        <v>22</v>
      </c>
      <c r="M1205" s="1" t="s">
        <v>22</v>
      </c>
      <c r="N1205" s="1" t="s">
        <v>30</v>
      </c>
      <c r="O1205" s="2">
        <v>42916</v>
      </c>
      <c r="P1205" s="2">
        <v>42928</v>
      </c>
      <c r="Q1205" s="1" t="s">
        <v>23</v>
      </c>
    </row>
    <row r="1206" spans="1:17" x14ac:dyDescent="0.25">
      <c r="A1206" s="1" t="s">
        <v>24</v>
      </c>
      <c r="B1206" s="1" t="s">
        <v>25</v>
      </c>
      <c r="C1206" s="1" t="s">
        <v>39</v>
      </c>
      <c r="D1206" s="1" t="s">
        <v>1073</v>
      </c>
      <c r="E1206" s="1" t="s">
        <v>381</v>
      </c>
      <c r="F1206" s="1" t="s">
        <v>19</v>
      </c>
      <c r="G1206" s="1" t="s">
        <v>33</v>
      </c>
      <c r="H1206" s="1" t="s">
        <v>34</v>
      </c>
      <c r="I1206" s="1" t="s">
        <v>22</v>
      </c>
      <c r="J1206" s="3">
        <v>-2841659</v>
      </c>
      <c r="K1206" s="1" t="s">
        <v>110</v>
      </c>
      <c r="L1206" s="1" t="s">
        <v>22</v>
      </c>
      <c r="M1206" s="1" t="s">
        <v>22</v>
      </c>
      <c r="N1206" s="1" t="s">
        <v>39</v>
      </c>
      <c r="O1206" s="2">
        <v>43008</v>
      </c>
      <c r="P1206" s="2">
        <v>43020</v>
      </c>
      <c r="Q1206" s="1" t="s">
        <v>23</v>
      </c>
    </row>
    <row r="1207" spans="1:17" x14ac:dyDescent="0.25">
      <c r="A1207" s="1" t="s">
        <v>24</v>
      </c>
      <c r="B1207" s="1" t="s">
        <v>25</v>
      </c>
      <c r="C1207" s="1" t="s">
        <v>31</v>
      </c>
      <c r="D1207" s="1" t="s">
        <v>1073</v>
      </c>
      <c r="E1207" s="1" t="s">
        <v>381</v>
      </c>
      <c r="F1207" s="1" t="s">
        <v>19</v>
      </c>
      <c r="G1207" s="1" t="s">
        <v>33</v>
      </c>
      <c r="H1207" s="1" t="s">
        <v>34</v>
      </c>
      <c r="I1207" s="1" t="s">
        <v>22</v>
      </c>
      <c r="J1207" s="3">
        <v>1296339</v>
      </c>
      <c r="K1207" s="1" t="s">
        <v>35</v>
      </c>
      <c r="L1207" s="1" t="s">
        <v>22</v>
      </c>
      <c r="M1207" s="1" t="s">
        <v>22</v>
      </c>
      <c r="N1207" s="1" t="s">
        <v>36</v>
      </c>
      <c r="O1207" s="2">
        <v>43008</v>
      </c>
      <c r="P1207" s="2">
        <v>43020</v>
      </c>
      <c r="Q1207" s="1" t="s">
        <v>23</v>
      </c>
    </row>
    <row r="1208" spans="1:17" x14ac:dyDescent="0.25">
      <c r="A1208" s="1" t="s">
        <v>41</v>
      </c>
      <c r="B1208" s="1" t="s">
        <v>25</v>
      </c>
      <c r="C1208" s="1" t="s">
        <v>42</v>
      </c>
      <c r="D1208" s="1" t="s">
        <v>986</v>
      </c>
      <c r="E1208" s="1" t="s">
        <v>381</v>
      </c>
      <c r="F1208" s="1" t="s">
        <v>19</v>
      </c>
      <c r="G1208" s="1" t="s">
        <v>57</v>
      </c>
      <c r="H1208" s="1" t="s">
        <v>21</v>
      </c>
      <c r="I1208" s="1" t="s">
        <v>22</v>
      </c>
      <c r="J1208" s="3">
        <v>-98805</v>
      </c>
      <c r="K1208" s="1" t="s">
        <v>159</v>
      </c>
      <c r="L1208" s="1" t="s">
        <v>22</v>
      </c>
      <c r="M1208" s="1" t="s">
        <v>22</v>
      </c>
      <c r="N1208" s="1" t="s">
        <v>42</v>
      </c>
      <c r="O1208" s="2">
        <v>43100</v>
      </c>
      <c r="P1208" s="2">
        <v>43131</v>
      </c>
      <c r="Q1208" s="1" t="s">
        <v>23</v>
      </c>
    </row>
    <row r="1209" spans="1:17" x14ac:dyDescent="0.25">
      <c r="A1209" s="1" t="s">
        <v>24</v>
      </c>
      <c r="B1209" s="1" t="s">
        <v>25</v>
      </c>
      <c r="C1209" s="1" t="s">
        <v>40</v>
      </c>
      <c r="D1209" s="1" t="s">
        <v>494</v>
      </c>
      <c r="E1209" s="1" t="s">
        <v>381</v>
      </c>
      <c r="F1209" s="1" t="s">
        <v>19</v>
      </c>
      <c r="G1209" s="1" t="s">
        <v>63</v>
      </c>
      <c r="H1209" s="1" t="s">
        <v>48</v>
      </c>
      <c r="I1209" s="1" t="s">
        <v>22</v>
      </c>
      <c r="J1209" s="3">
        <v>-5996</v>
      </c>
      <c r="K1209" s="1" t="s">
        <v>64</v>
      </c>
      <c r="L1209" s="1" t="s">
        <v>22</v>
      </c>
      <c r="M1209" s="1" t="s">
        <v>22</v>
      </c>
      <c r="N1209" s="1" t="s">
        <v>40</v>
      </c>
      <c r="O1209" s="2">
        <v>43100</v>
      </c>
      <c r="P1209" s="2">
        <v>43130</v>
      </c>
      <c r="Q1209" s="1" t="s">
        <v>23</v>
      </c>
    </row>
    <row r="1210" spans="1:17" x14ac:dyDescent="0.25">
      <c r="A1210" s="1" t="s">
        <v>24</v>
      </c>
      <c r="B1210" s="1" t="s">
        <v>25</v>
      </c>
      <c r="C1210" s="1" t="s">
        <v>40</v>
      </c>
      <c r="D1210" s="1" t="s">
        <v>507</v>
      </c>
      <c r="E1210" s="1" t="s">
        <v>381</v>
      </c>
      <c r="F1210" s="1" t="s">
        <v>19</v>
      </c>
      <c r="G1210" s="1" t="s">
        <v>191</v>
      </c>
      <c r="H1210" s="1" t="s">
        <v>21</v>
      </c>
      <c r="I1210" s="1" t="s">
        <v>22</v>
      </c>
      <c r="J1210" s="3">
        <v>-2444</v>
      </c>
      <c r="K1210" s="1" t="s">
        <v>192</v>
      </c>
      <c r="L1210" s="1" t="s">
        <v>22</v>
      </c>
      <c r="M1210" s="1" t="s">
        <v>22</v>
      </c>
      <c r="N1210" s="1" t="s">
        <v>40</v>
      </c>
      <c r="O1210" s="2">
        <v>43100</v>
      </c>
      <c r="P1210" s="2">
        <v>43130</v>
      </c>
      <c r="Q1210" s="1" t="s">
        <v>23</v>
      </c>
    </row>
    <row r="1211" spans="1:17" x14ac:dyDescent="0.25">
      <c r="A1211" s="1" t="s">
        <v>41</v>
      </c>
      <c r="B1211" s="1" t="s">
        <v>25</v>
      </c>
      <c r="C1211" s="1" t="s">
        <v>42</v>
      </c>
      <c r="D1211" s="1" t="s">
        <v>503</v>
      </c>
      <c r="E1211" s="1" t="s">
        <v>381</v>
      </c>
      <c r="F1211" s="1" t="s">
        <v>19</v>
      </c>
      <c r="G1211" s="1" t="s">
        <v>43</v>
      </c>
      <c r="H1211" s="1" t="s">
        <v>34</v>
      </c>
      <c r="I1211" s="1" t="s">
        <v>22</v>
      </c>
      <c r="J1211" s="3">
        <v>-32108</v>
      </c>
      <c r="K1211" s="1" t="s">
        <v>81</v>
      </c>
      <c r="L1211" s="1" t="s">
        <v>22</v>
      </c>
      <c r="M1211" s="1" t="s">
        <v>22</v>
      </c>
      <c r="N1211" s="1" t="s">
        <v>42</v>
      </c>
      <c r="O1211" s="2">
        <v>43100</v>
      </c>
      <c r="P1211" s="2">
        <v>43131</v>
      </c>
      <c r="Q1211" s="1" t="s">
        <v>23</v>
      </c>
    </row>
    <row r="1212" spans="1:17" x14ac:dyDescent="0.25">
      <c r="A1212" s="1" t="s">
        <v>17</v>
      </c>
      <c r="B1212" s="1" t="s">
        <v>25</v>
      </c>
      <c r="C1212" s="1" t="s">
        <v>137</v>
      </c>
      <c r="D1212" s="1" t="s">
        <v>1038</v>
      </c>
      <c r="E1212" s="1" t="s">
        <v>381</v>
      </c>
      <c r="F1212" s="1" t="s">
        <v>19</v>
      </c>
      <c r="G1212" s="1" t="s">
        <v>200</v>
      </c>
      <c r="H1212" s="1" t="s">
        <v>34</v>
      </c>
      <c r="I1212" s="1" t="s">
        <v>22</v>
      </c>
      <c r="J1212" s="3">
        <v>121087</v>
      </c>
      <c r="K1212" s="1" t="s">
        <v>232</v>
      </c>
      <c r="L1212" s="1" t="s">
        <v>22</v>
      </c>
      <c r="M1212" s="1" t="s">
        <v>22</v>
      </c>
      <c r="N1212" s="1" t="s">
        <v>137</v>
      </c>
      <c r="O1212" s="2">
        <v>43100</v>
      </c>
      <c r="P1212" s="2">
        <v>43130</v>
      </c>
      <c r="Q1212" s="1" t="s">
        <v>23</v>
      </c>
    </row>
    <row r="1213" spans="1:17" x14ac:dyDescent="0.25">
      <c r="A1213" s="1" t="s">
        <v>41</v>
      </c>
      <c r="B1213" s="1" t="s">
        <v>25</v>
      </c>
      <c r="C1213" s="1" t="s">
        <v>42</v>
      </c>
      <c r="D1213" s="1" t="s">
        <v>1074</v>
      </c>
      <c r="E1213" s="1" t="s">
        <v>381</v>
      </c>
      <c r="F1213" s="1" t="s">
        <v>19</v>
      </c>
      <c r="G1213" s="1" t="s">
        <v>225</v>
      </c>
      <c r="H1213" s="1" t="s">
        <v>34</v>
      </c>
      <c r="I1213" s="1" t="s">
        <v>22</v>
      </c>
      <c r="J1213" s="3">
        <v>20602</v>
      </c>
      <c r="K1213" s="1" t="s">
        <v>226</v>
      </c>
      <c r="L1213" s="1" t="s">
        <v>22</v>
      </c>
      <c r="M1213" s="1" t="s">
        <v>22</v>
      </c>
      <c r="N1213" s="1" t="s">
        <v>42</v>
      </c>
      <c r="O1213" s="2">
        <v>43100</v>
      </c>
      <c r="P1213" s="2">
        <v>43131</v>
      </c>
      <c r="Q1213" s="1" t="s">
        <v>23</v>
      </c>
    </row>
    <row r="1214" spans="1:17" x14ac:dyDescent="0.25">
      <c r="A1214" s="1" t="s">
        <v>41</v>
      </c>
      <c r="B1214" s="1" t="s">
        <v>25</v>
      </c>
      <c r="C1214" s="1" t="s">
        <v>42</v>
      </c>
      <c r="D1214" s="1" t="s">
        <v>1074</v>
      </c>
      <c r="E1214" s="1" t="s">
        <v>381</v>
      </c>
      <c r="F1214" s="1" t="s">
        <v>19</v>
      </c>
      <c r="G1214" s="1" t="s">
        <v>225</v>
      </c>
      <c r="H1214" s="1" t="s">
        <v>34</v>
      </c>
      <c r="I1214" s="1" t="s">
        <v>22</v>
      </c>
      <c r="J1214" s="3">
        <v>-33101</v>
      </c>
      <c r="K1214" s="1" t="s">
        <v>227</v>
      </c>
      <c r="L1214" s="1" t="s">
        <v>22</v>
      </c>
      <c r="M1214" s="1" t="s">
        <v>22</v>
      </c>
      <c r="N1214" s="1" t="s">
        <v>42</v>
      </c>
      <c r="O1214" s="2">
        <v>43100</v>
      </c>
      <c r="P1214" s="2">
        <v>43131</v>
      </c>
      <c r="Q1214" s="1" t="s">
        <v>23</v>
      </c>
    </row>
    <row r="1215" spans="1:17" x14ac:dyDescent="0.25">
      <c r="A1215" s="1" t="s">
        <v>24</v>
      </c>
      <c r="B1215" s="1" t="s">
        <v>25</v>
      </c>
      <c r="C1215" s="1" t="s">
        <v>40</v>
      </c>
      <c r="D1215" s="1" t="s">
        <v>503</v>
      </c>
      <c r="E1215" s="1" t="s">
        <v>381</v>
      </c>
      <c r="F1215" s="1" t="s">
        <v>19</v>
      </c>
      <c r="G1215" s="1" t="s">
        <v>43</v>
      </c>
      <c r="H1215" s="1" t="s">
        <v>34</v>
      </c>
      <c r="I1215" s="1" t="s">
        <v>22</v>
      </c>
      <c r="J1215" s="3">
        <v>-156606</v>
      </c>
      <c r="K1215" s="1" t="s">
        <v>44</v>
      </c>
      <c r="L1215" s="1" t="s">
        <v>22</v>
      </c>
      <c r="M1215" s="1" t="s">
        <v>22</v>
      </c>
      <c r="N1215" s="1" t="s">
        <v>40</v>
      </c>
      <c r="O1215" s="2">
        <v>43100</v>
      </c>
      <c r="P1215" s="2">
        <v>43130</v>
      </c>
      <c r="Q1215" s="1" t="s">
        <v>23</v>
      </c>
    </row>
    <row r="1216" spans="1:17" x14ac:dyDescent="0.25">
      <c r="A1216" s="1" t="s">
        <v>41</v>
      </c>
      <c r="B1216" s="1" t="s">
        <v>25</v>
      </c>
      <c r="C1216" s="1" t="s">
        <v>42</v>
      </c>
      <c r="D1216" s="1" t="s">
        <v>794</v>
      </c>
      <c r="E1216" s="1" t="s">
        <v>381</v>
      </c>
      <c r="F1216" s="1" t="s">
        <v>19</v>
      </c>
      <c r="G1216" s="1" t="s">
        <v>795</v>
      </c>
      <c r="H1216" s="1" t="s">
        <v>48</v>
      </c>
      <c r="I1216" s="1" t="s">
        <v>22</v>
      </c>
      <c r="J1216" s="3">
        <v>-26126</v>
      </c>
      <c r="K1216" s="1" t="s">
        <v>412</v>
      </c>
      <c r="L1216" s="1" t="s">
        <v>22</v>
      </c>
      <c r="M1216" s="1" t="s">
        <v>22</v>
      </c>
      <c r="N1216" s="1" t="s">
        <v>42</v>
      </c>
      <c r="O1216" s="2">
        <v>43100</v>
      </c>
      <c r="P1216" s="2">
        <v>43131</v>
      </c>
      <c r="Q1216" s="1" t="s">
        <v>23</v>
      </c>
    </row>
    <row r="1217" spans="1:17" x14ac:dyDescent="0.25">
      <c r="A1217" s="1" t="s">
        <v>41</v>
      </c>
      <c r="B1217" s="1" t="s">
        <v>25</v>
      </c>
      <c r="C1217" s="1" t="s">
        <v>42</v>
      </c>
      <c r="D1217" s="1" t="s">
        <v>794</v>
      </c>
      <c r="E1217" s="1" t="s">
        <v>381</v>
      </c>
      <c r="F1217" s="1" t="s">
        <v>19</v>
      </c>
      <c r="G1217" s="1" t="s">
        <v>795</v>
      </c>
      <c r="H1217" s="1" t="s">
        <v>48</v>
      </c>
      <c r="I1217" s="1" t="s">
        <v>22</v>
      </c>
      <c r="J1217" s="3">
        <v>4349</v>
      </c>
      <c r="K1217" s="1" t="s">
        <v>407</v>
      </c>
      <c r="L1217" s="1" t="s">
        <v>22</v>
      </c>
      <c r="M1217" s="1" t="s">
        <v>22</v>
      </c>
      <c r="N1217" s="1" t="s">
        <v>42</v>
      </c>
      <c r="O1217" s="2">
        <v>43100</v>
      </c>
      <c r="P1217" s="2">
        <v>43131</v>
      </c>
      <c r="Q1217" s="1" t="s">
        <v>23</v>
      </c>
    </row>
    <row r="1218" spans="1:17" x14ac:dyDescent="0.25">
      <c r="A1218" s="1" t="s">
        <v>41</v>
      </c>
      <c r="B1218" s="1" t="s">
        <v>25</v>
      </c>
      <c r="C1218" s="1" t="s">
        <v>42</v>
      </c>
      <c r="D1218" s="1" t="s">
        <v>500</v>
      </c>
      <c r="E1218" s="1" t="s">
        <v>381</v>
      </c>
      <c r="F1218" s="1" t="s">
        <v>19</v>
      </c>
      <c r="G1218" s="1" t="s">
        <v>501</v>
      </c>
      <c r="H1218" s="1" t="s">
        <v>48</v>
      </c>
      <c r="I1218" s="1" t="s">
        <v>22</v>
      </c>
      <c r="J1218" s="3">
        <v>-8163</v>
      </c>
      <c r="K1218" s="1" t="s">
        <v>411</v>
      </c>
      <c r="L1218" s="1" t="s">
        <v>22</v>
      </c>
      <c r="M1218" s="1" t="s">
        <v>22</v>
      </c>
      <c r="N1218" s="1" t="s">
        <v>42</v>
      </c>
      <c r="O1218" s="2">
        <v>43100</v>
      </c>
      <c r="P1218" s="2">
        <v>43131</v>
      </c>
      <c r="Q1218" s="1" t="s">
        <v>23</v>
      </c>
    </row>
    <row r="1219" spans="1:17" x14ac:dyDescent="0.25">
      <c r="A1219" s="1" t="s">
        <v>24</v>
      </c>
      <c r="B1219" s="1" t="s">
        <v>25</v>
      </c>
      <c r="C1219" s="1" t="s">
        <v>40</v>
      </c>
      <c r="D1219" s="1" t="s">
        <v>503</v>
      </c>
      <c r="E1219" s="1" t="s">
        <v>381</v>
      </c>
      <c r="F1219" s="1" t="s">
        <v>19</v>
      </c>
      <c r="G1219" s="1" t="s">
        <v>43</v>
      </c>
      <c r="H1219" s="1" t="s">
        <v>34</v>
      </c>
      <c r="I1219" s="1" t="s">
        <v>22</v>
      </c>
      <c r="J1219" s="3">
        <v>93618</v>
      </c>
      <c r="K1219" s="1" t="s">
        <v>81</v>
      </c>
      <c r="L1219" s="1" t="s">
        <v>22</v>
      </c>
      <c r="M1219" s="1" t="s">
        <v>22</v>
      </c>
      <c r="N1219" s="1" t="s">
        <v>40</v>
      </c>
      <c r="O1219" s="2">
        <v>43100</v>
      </c>
      <c r="P1219" s="2">
        <v>43130</v>
      </c>
      <c r="Q1219" s="1" t="s">
        <v>23</v>
      </c>
    </row>
    <row r="1220" spans="1:17" x14ac:dyDescent="0.25">
      <c r="A1220" s="1" t="s">
        <v>41</v>
      </c>
      <c r="B1220" s="1" t="s">
        <v>25</v>
      </c>
      <c r="C1220" s="1" t="s">
        <v>42</v>
      </c>
      <c r="D1220" s="1" t="s">
        <v>1022</v>
      </c>
      <c r="E1220" s="1" t="s">
        <v>381</v>
      </c>
      <c r="F1220" s="1" t="s">
        <v>19</v>
      </c>
      <c r="G1220" s="1" t="s">
        <v>248</v>
      </c>
      <c r="H1220" s="1" t="s">
        <v>21</v>
      </c>
      <c r="I1220" s="1" t="s">
        <v>22</v>
      </c>
      <c r="J1220" s="3">
        <v>-1</v>
      </c>
      <c r="K1220" s="1" t="s">
        <v>408</v>
      </c>
      <c r="L1220" s="1" t="s">
        <v>22</v>
      </c>
      <c r="M1220" s="1" t="s">
        <v>22</v>
      </c>
      <c r="N1220" s="1" t="s">
        <v>42</v>
      </c>
      <c r="O1220" s="2">
        <v>43100</v>
      </c>
      <c r="P1220" s="2">
        <v>43131</v>
      </c>
      <c r="Q1220" s="1" t="s">
        <v>23</v>
      </c>
    </row>
    <row r="1221" spans="1:17" x14ac:dyDescent="0.25">
      <c r="A1221" s="1" t="s">
        <v>24</v>
      </c>
      <c r="B1221" s="1" t="s">
        <v>25</v>
      </c>
      <c r="C1221" s="1" t="s">
        <v>40</v>
      </c>
      <c r="D1221" s="1" t="s">
        <v>496</v>
      </c>
      <c r="E1221" s="1" t="s">
        <v>381</v>
      </c>
      <c r="F1221" s="1" t="s">
        <v>19</v>
      </c>
      <c r="G1221" s="1" t="s">
        <v>79</v>
      </c>
      <c r="H1221" s="1" t="s">
        <v>21</v>
      </c>
      <c r="I1221" s="1" t="s">
        <v>22</v>
      </c>
      <c r="J1221" s="3">
        <v>-32035</v>
      </c>
      <c r="K1221" s="1" t="s">
        <v>80</v>
      </c>
      <c r="L1221" s="1" t="s">
        <v>22</v>
      </c>
      <c r="M1221" s="1" t="s">
        <v>22</v>
      </c>
      <c r="N1221" s="1" t="s">
        <v>40</v>
      </c>
      <c r="O1221" s="2">
        <v>43100</v>
      </c>
      <c r="P1221" s="2">
        <v>43130</v>
      </c>
      <c r="Q1221" s="1" t="s">
        <v>23</v>
      </c>
    </row>
    <row r="1222" spans="1:17" x14ac:dyDescent="0.25">
      <c r="A1222" s="1" t="s">
        <v>41</v>
      </c>
      <c r="B1222" s="1" t="s">
        <v>25</v>
      </c>
      <c r="C1222" s="1" t="s">
        <v>42</v>
      </c>
      <c r="D1222" s="1" t="s">
        <v>843</v>
      </c>
      <c r="E1222" s="1" t="s">
        <v>381</v>
      </c>
      <c r="F1222" s="1" t="s">
        <v>19</v>
      </c>
      <c r="G1222" s="1" t="s">
        <v>176</v>
      </c>
      <c r="H1222" s="1" t="s">
        <v>21</v>
      </c>
      <c r="I1222" s="1" t="s">
        <v>22</v>
      </c>
      <c r="J1222" s="3">
        <v>166934</v>
      </c>
      <c r="K1222" s="1" t="s">
        <v>211</v>
      </c>
      <c r="L1222" s="1" t="s">
        <v>22</v>
      </c>
      <c r="M1222" s="1" t="s">
        <v>22</v>
      </c>
      <c r="N1222" s="1" t="s">
        <v>42</v>
      </c>
      <c r="O1222" s="2">
        <v>43100</v>
      </c>
      <c r="P1222" s="2">
        <v>43131</v>
      </c>
      <c r="Q1222" s="1" t="s">
        <v>23</v>
      </c>
    </row>
    <row r="1223" spans="1:17" x14ac:dyDescent="0.25">
      <c r="A1223" s="1" t="s">
        <v>41</v>
      </c>
      <c r="B1223" s="1" t="s">
        <v>25</v>
      </c>
      <c r="C1223" s="1" t="s">
        <v>42</v>
      </c>
      <c r="D1223" s="1" t="s">
        <v>1038</v>
      </c>
      <c r="E1223" s="1" t="s">
        <v>381</v>
      </c>
      <c r="F1223" s="1" t="s">
        <v>19</v>
      </c>
      <c r="G1223" s="1" t="s">
        <v>200</v>
      </c>
      <c r="H1223" s="1" t="s">
        <v>34</v>
      </c>
      <c r="I1223" s="1" t="s">
        <v>22</v>
      </c>
      <c r="J1223" s="3">
        <v>66912</v>
      </c>
      <c r="K1223" s="1" t="s">
        <v>134</v>
      </c>
      <c r="L1223" s="1" t="s">
        <v>22</v>
      </c>
      <c r="M1223" s="1" t="s">
        <v>22</v>
      </c>
      <c r="N1223" s="1" t="s">
        <v>42</v>
      </c>
      <c r="O1223" s="2">
        <v>43100</v>
      </c>
      <c r="P1223" s="2">
        <v>43131</v>
      </c>
      <c r="Q1223" s="1" t="s">
        <v>23</v>
      </c>
    </row>
    <row r="1224" spans="1:17" x14ac:dyDescent="0.25">
      <c r="A1224" s="1" t="s">
        <v>41</v>
      </c>
      <c r="B1224" s="1" t="s">
        <v>25</v>
      </c>
      <c r="C1224" s="1" t="s">
        <v>42</v>
      </c>
      <c r="D1224" s="1" t="s">
        <v>840</v>
      </c>
      <c r="E1224" s="1" t="s">
        <v>381</v>
      </c>
      <c r="F1224" s="1" t="s">
        <v>19</v>
      </c>
      <c r="G1224" s="1" t="s">
        <v>111</v>
      </c>
      <c r="H1224" s="1" t="s">
        <v>48</v>
      </c>
      <c r="I1224" s="1" t="s">
        <v>22</v>
      </c>
      <c r="J1224" s="3">
        <v>14851</v>
      </c>
      <c r="K1224" s="1" t="s">
        <v>112</v>
      </c>
      <c r="L1224" s="1" t="s">
        <v>22</v>
      </c>
      <c r="M1224" s="1" t="s">
        <v>22</v>
      </c>
      <c r="N1224" s="1" t="s">
        <v>42</v>
      </c>
      <c r="O1224" s="2">
        <v>43100</v>
      </c>
      <c r="P1224" s="2">
        <v>43131</v>
      </c>
      <c r="Q1224" s="1" t="s">
        <v>23</v>
      </c>
    </row>
    <row r="1225" spans="1:17" x14ac:dyDescent="0.25">
      <c r="A1225" s="1" t="s">
        <v>17</v>
      </c>
      <c r="B1225" s="1" t="s">
        <v>25</v>
      </c>
      <c r="C1225" s="1" t="s">
        <v>137</v>
      </c>
      <c r="D1225" s="1" t="s">
        <v>986</v>
      </c>
      <c r="E1225" s="1" t="s">
        <v>381</v>
      </c>
      <c r="F1225" s="1" t="s">
        <v>19</v>
      </c>
      <c r="G1225" s="1" t="s">
        <v>57</v>
      </c>
      <c r="H1225" s="1" t="s">
        <v>21</v>
      </c>
      <c r="I1225" s="1" t="s">
        <v>22</v>
      </c>
      <c r="J1225" s="3">
        <v>70</v>
      </c>
      <c r="K1225" s="1" t="s">
        <v>1075</v>
      </c>
      <c r="L1225" s="1" t="s">
        <v>22</v>
      </c>
      <c r="M1225" s="1" t="s">
        <v>22</v>
      </c>
      <c r="N1225" s="1" t="s">
        <v>137</v>
      </c>
      <c r="O1225" s="2">
        <v>43100</v>
      </c>
      <c r="P1225" s="2">
        <v>43130</v>
      </c>
      <c r="Q1225" s="1" t="s">
        <v>23</v>
      </c>
    </row>
    <row r="1226" spans="1:17" x14ac:dyDescent="0.25">
      <c r="A1226" s="1" t="s">
        <v>41</v>
      </c>
      <c r="B1226" s="1" t="s">
        <v>25</v>
      </c>
      <c r="C1226" s="1" t="s">
        <v>42</v>
      </c>
      <c r="D1226" s="1" t="s">
        <v>483</v>
      </c>
      <c r="E1226" s="1" t="s">
        <v>381</v>
      </c>
      <c r="F1226" s="1" t="s">
        <v>19</v>
      </c>
      <c r="G1226" s="1" t="s">
        <v>357</v>
      </c>
      <c r="H1226" s="1" t="s">
        <v>48</v>
      </c>
      <c r="I1226" s="1" t="s">
        <v>22</v>
      </c>
      <c r="J1226" s="3">
        <v>-29509</v>
      </c>
      <c r="K1226" s="1" t="s">
        <v>361</v>
      </c>
      <c r="L1226" s="1" t="s">
        <v>22</v>
      </c>
      <c r="M1226" s="1" t="s">
        <v>22</v>
      </c>
      <c r="N1226" s="1" t="s">
        <v>42</v>
      </c>
      <c r="O1226" s="2">
        <v>43100</v>
      </c>
      <c r="P1226" s="2">
        <v>43131</v>
      </c>
      <c r="Q1226" s="1" t="s">
        <v>23</v>
      </c>
    </row>
    <row r="1227" spans="1:17" x14ac:dyDescent="0.25">
      <c r="A1227" s="1" t="s">
        <v>24</v>
      </c>
      <c r="B1227" s="1" t="s">
        <v>25</v>
      </c>
      <c r="C1227" s="1" t="s">
        <v>40</v>
      </c>
      <c r="D1227" s="1" t="s">
        <v>840</v>
      </c>
      <c r="E1227" s="1" t="s">
        <v>381</v>
      </c>
      <c r="F1227" s="1" t="s">
        <v>19</v>
      </c>
      <c r="G1227" s="1" t="s">
        <v>111</v>
      </c>
      <c r="H1227" s="1" t="s">
        <v>48</v>
      </c>
      <c r="I1227" s="1" t="s">
        <v>22</v>
      </c>
      <c r="J1227" s="3">
        <v>-198</v>
      </c>
      <c r="K1227" s="1" t="s">
        <v>112</v>
      </c>
      <c r="L1227" s="1" t="s">
        <v>22</v>
      </c>
      <c r="M1227" s="1" t="s">
        <v>22</v>
      </c>
      <c r="N1227" s="1" t="s">
        <v>40</v>
      </c>
      <c r="O1227" s="2">
        <v>43100</v>
      </c>
      <c r="P1227" s="2">
        <v>43130</v>
      </c>
      <c r="Q1227" s="1" t="s">
        <v>23</v>
      </c>
    </row>
    <row r="1228" spans="1:17" x14ac:dyDescent="0.25">
      <c r="A1228" s="1" t="s">
        <v>41</v>
      </c>
      <c r="B1228" s="1" t="s">
        <v>25</v>
      </c>
      <c r="C1228" s="1" t="s">
        <v>42</v>
      </c>
      <c r="D1228" s="1" t="s">
        <v>836</v>
      </c>
      <c r="E1228" s="1" t="s">
        <v>381</v>
      </c>
      <c r="F1228" s="1" t="s">
        <v>19</v>
      </c>
      <c r="G1228" s="1" t="s">
        <v>27</v>
      </c>
      <c r="H1228" s="1" t="s">
        <v>28</v>
      </c>
      <c r="I1228" s="1" t="s">
        <v>22</v>
      </c>
      <c r="J1228" s="3">
        <v>-6228</v>
      </c>
      <c r="K1228" s="1" t="s">
        <v>29</v>
      </c>
      <c r="L1228" s="1" t="s">
        <v>22</v>
      </c>
      <c r="M1228" s="1" t="s">
        <v>22</v>
      </c>
      <c r="N1228" s="1" t="s">
        <v>42</v>
      </c>
      <c r="O1228" s="2">
        <v>43100</v>
      </c>
      <c r="P1228" s="2">
        <v>43131</v>
      </c>
      <c r="Q1228" s="1" t="s">
        <v>23</v>
      </c>
    </row>
    <row r="1229" spans="1:17" x14ac:dyDescent="0.25">
      <c r="A1229" s="1" t="s">
        <v>24</v>
      </c>
      <c r="B1229" s="1" t="s">
        <v>25</v>
      </c>
      <c r="C1229" s="1" t="s">
        <v>40</v>
      </c>
      <c r="D1229" s="1" t="s">
        <v>503</v>
      </c>
      <c r="E1229" s="1" t="s">
        <v>381</v>
      </c>
      <c r="F1229" s="1" t="s">
        <v>19</v>
      </c>
      <c r="G1229" s="1" t="s">
        <v>43</v>
      </c>
      <c r="H1229" s="1" t="s">
        <v>34</v>
      </c>
      <c r="I1229" s="1" t="s">
        <v>22</v>
      </c>
      <c r="J1229" s="3">
        <v>-3093</v>
      </c>
      <c r="K1229" s="1" t="s">
        <v>45</v>
      </c>
      <c r="L1229" s="1" t="s">
        <v>22</v>
      </c>
      <c r="M1229" s="1" t="s">
        <v>22</v>
      </c>
      <c r="N1229" s="1" t="s">
        <v>40</v>
      </c>
      <c r="O1229" s="2">
        <v>43100</v>
      </c>
      <c r="P1229" s="2">
        <v>43130</v>
      </c>
      <c r="Q1229" s="1" t="s">
        <v>23</v>
      </c>
    </row>
    <row r="1230" spans="1:17" x14ac:dyDescent="0.25">
      <c r="A1230" s="1" t="s">
        <v>41</v>
      </c>
      <c r="B1230" s="1" t="s">
        <v>25</v>
      </c>
      <c r="C1230" s="1" t="s">
        <v>42</v>
      </c>
      <c r="D1230" s="1" t="s">
        <v>1074</v>
      </c>
      <c r="E1230" s="1" t="s">
        <v>381</v>
      </c>
      <c r="F1230" s="1" t="s">
        <v>19</v>
      </c>
      <c r="G1230" s="1" t="s">
        <v>225</v>
      </c>
      <c r="H1230" s="1" t="s">
        <v>34</v>
      </c>
      <c r="I1230" s="1" t="s">
        <v>22</v>
      </c>
      <c r="J1230" s="3">
        <v>2208729</v>
      </c>
      <c r="K1230" s="1" t="s">
        <v>247</v>
      </c>
      <c r="L1230" s="1" t="s">
        <v>22</v>
      </c>
      <c r="M1230" s="1" t="s">
        <v>22</v>
      </c>
      <c r="N1230" s="1" t="s">
        <v>42</v>
      </c>
      <c r="O1230" s="2">
        <v>43100</v>
      </c>
      <c r="P1230" s="2">
        <v>43131</v>
      </c>
      <c r="Q1230" s="1" t="s">
        <v>23</v>
      </c>
    </row>
    <row r="1231" spans="1:17" x14ac:dyDescent="0.25">
      <c r="A1231" s="1" t="s">
        <v>41</v>
      </c>
      <c r="B1231" s="1" t="s">
        <v>25</v>
      </c>
      <c r="C1231" s="1" t="s">
        <v>42</v>
      </c>
      <c r="D1231" s="1" t="s">
        <v>1036</v>
      </c>
      <c r="E1231" s="1" t="s">
        <v>381</v>
      </c>
      <c r="F1231" s="1" t="s">
        <v>19</v>
      </c>
      <c r="G1231" s="1" t="s">
        <v>180</v>
      </c>
      <c r="H1231" s="1" t="s">
        <v>21</v>
      </c>
      <c r="I1231" s="1" t="s">
        <v>22</v>
      </c>
      <c r="J1231" s="3">
        <v>34</v>
      </c>
      <c r="K1231" s="1" t="s">
        <v>201</v>
      </c>
      <c r="L1231" s="1" t="s">
        <v>22</v>
      </c>
      <c r="M1231" s="1" t="s">
        <v>22</v>
      </c>
      <c r="N1231" s="1" t="s">
        <v>42</v>
      </c>
      <c r="O1231" s="2">
        <v>43100</v>
      </c>
      <c r="P1231" s="2">
        <v>43131</v>
      </c>
      <c r="Q1231" s="1" t="s">
        <v>23</v>
      </c>
    </row>
    <row r="1232" spans="1:17" x14ac:dyDescent="0.25">
      <c r="A1232" s="1" t="s">
        <v>41</v>
      </c>
      <c r="B1232" s="1" t="s">
        <v>25</v>
      </c>
      <c r="C1232" s="1" t="s">
        <v>42</v>
      </c>
      <c r="D1232" s="1" t="s">
        <v>1036</v>
      </c>
      <c r="E1232" s="1" t="s">
        <v>381</v>
      </c>
      <c r="F1232" s="1" t="s">
        <v>19</v>
      </c>
      <c r="G1232" s="1" t="s">
        <v>180</v>
      </c>
      <c r="H1232" s="1" t="s">
        <v>21</v>
      </c>
      <c r="I1232" s="1" t="s">
        <v>22</v>
      </c>
      <c r="J1232" s="3">
        <v>-105</v>
      </c>
      <c r="K1232" s="1" t="s">
        <v>201</v>
      </c>
      <c r="L1232" s="1" t="s">
        <v>22</v>
      </c>
      <c r="M1232" s="1" t="s">
        <v>22</v>
      </c>
      <c r="N1232" s="1" t="s">
        <v>42</v>
      </c>
      <c r="O1232" s="2">
        <v>43100</v>
      </c>
      <c r="P1232" s="2">
        <v>43131</v>
      </c>
      <c r="Q1232" s="1" t="s">
        <v>23</v>
      </c>
    </row>
    <row r="1233" spans="1:17" x14ac:dyDescent="0.25">
      <c r="A1233" s="1" t="s">
        <v>17</v>
      </c>
      <c r="B1233" s="1" t="s">
        <v>25</v>
      </c>
      <c r="C1233" s="1" t="s">
        <v>137</v>
      </c>
      <c r="D1233" s="1" t="s">
        <v>509</v>
      </c>
      <c r="E1233" s="1" t="s">
        <v>381</v>
      </c>
      <c r="F1233" s="1" t="s">
        <v>19</v>
      </c>
      <c r="G1233" s="1" t="s">
        <v>177</v>
      </c>
      <c r="H1233" s="1" t="s">
        <v>21</v>
      </c>
      <c r="I1233" s="1" t="s">
        <v>22</v>
      </c>
      <c r="J1233" s="3">
        <v>8866</v>
      </c>
      <c r="K1233" s="1" t="s">
        <v>1076</v>
      </c>
      <c r="L1233" s="1" t="s">
        <v>22</v>
      </c>
      <c r="M1233" s="1" t="s">
        <v>22</v>
      </c>
      <c r="N1233" s="1" t="s">
        <v>137</v>
      </c>
      <c r="O1233" s="2">
        <v>43100</v>
      </c>
      <c r="P1233" s="2">
        <v>43130</v>
      </c>
      <c r="Q1233" s="1" t="s">
        <v>23</v>
      </c>
    </row>
    <row r="1234" spans="1:17" x14ac:dyDescent="0.25">
      <c r="A1234" s="1" t="s">
        <v>41</v>
      </c>
      <c r="B1234" s="1" t="s">
        <v>25</v>
      </c>
      <c r="C1234" s="1" t="s">
        <v>42</v>
      </c>
      <c r="D1234" s="1" t="s">
        <v>503</v>
      </c>
      <c r="E1234" s="1" t="s">
        <v>381</v>
      </c>
      <c r="F1234" s="1" t="s">
        <v>19</v>
      </c>
      <c r="G1234" s="1" t="s">
        <v>43</v>
      </c>
      <c r="H1234" s="1" t="s">
        <v>34</v>
      </c>
      <c r="I1234" s="1" t="s">
        <v>22</v>
      </c>
      <c r="J1234" s="3">
        <v>6367953</v>
      </c>
      <c r="K1234" s="1" t="s">
        <v>167</v>
      </c>
      <c r="L1234" s="1" t="s">
        <v>22</v>
      </c>
      <c r="M1234" s="1" t="s">
        <v>22</v>
      </c>
      <c r="N1234" s="1" t="s">
        <v>42</v>
      </c>
      <c r="O1234" s="2">
        <v>43100</v>
      </c>
      <c r="P1234" s="2">
        <v>43131</v>
      </c>
      <c r="Q1234" s="1" t="s">
        <v>23</v>
      </c>
    </row>
    <row r="1235" spans="1:17" x14ac:dyDescent="0.25">
      <c r="A1235" s="1" t="s">
        <v>41</v>
      </c>
      <c r="B1235" s="1" t="s">
        <v>25</v>
      </c>
      <c r="C1235" s="1" t="s">
        <v>42</v>
      </c>
      <c r="D1235" s="1" t="s">
        <v>705</v>
      </c>
      <c r="E1235" s="1" t="s">
        <v>381</v>
      </c>
      <c r="F1235" s="1" t="s">
        <v>19</v>
      </c>
      <c r="G1235" s="1" t="s">
        <v>177</v>
      </c>
      <c r="H1235" s="1" t="s">
        <v>48</v>
      </c>
      <c r="I1235" s="1" t="s">
        <v>22</v>
      </c>
      <c r="J1235" s="3">
        <v>25508</v>
      </c>
      <c r="K1235" s="1" t="s">
        <v>187</v>
      </c>
      <c r="L1235" s="1" t="s">
        <v>22</v>
      </c>
      <c r="M1235" s="1" t="s">
        <v>22</v>
      </c>
      <c r="N1235" s="1" t="s">
        <v>42</v>
      </c>
      <c r="O1235" s="2">
        <v>43100</v>
      </c>
      <c r="P1235" s="2">
        <v>43131</v>
      </c>
      <c r="Q1235" s="1" t="s">
        <v>23</v>
      </c>
    </row>
    <row r="1236" spans="1:17" x14ac:dyDescent="0.25">
      <c r="A1236" s="1" t="s">
        <v>41</v>
      </c>
      <c r="B1236" s="1" t="s">
        <v>25</v>
      </c>
      <c r="C1236" s="1" t="s">
        <v>42</v>
      </c>
      <c r="D1236" s="1" t="s">
        <v>509</v>
      </c>
      <c r="E1236" s="1" t="s">
        <v>381</v>
      </c>
      <c r="F1236" s="1" t="s">
        <v>19</v>
      </c>
      <c r="G1236" s="1" t="s">
        <v>177</v>
      </c>
      <c r="H1236" s="1" t="s">
        <v>21</v>
      </c>
      <c r="I1236" s="1" t="s">
        <v>22</v>
      </c>
      <c r="J1236" s="3">
        <v>-16993</v>
      </c>
      <c r="K1236" s="1" t="s">
        <v>187</v>
      </c>
      <c r="L1236" s="1" t="s">
        <v>22</v>
      </c>
      <c r="M1236" s="1" t="s">
        <v>22</v>
      </c>
      <c r="N1236" s="1" t="s">
        <v>42</v>
      </c>
      <c r="O1236" s="2">
        <v>43100</v>
      </c>
      <c r="P1236" s="2">
        <v>43131</v>
      </c>
      <c r="Q1236" s="1" t="s">
        <v>23</v>
      </c>
    </row>
    <row r="1237" spans="1:17" x14ac:dyDescent="0.25">
      <c r="A1237" s="1" t="s">
        <v>24</v>
      </c>
      <c r="B1237" s="1" t="s">
        <v>25</v>
      </c>
      <c r="C1237" s="1" t="s">
        <v>40</v>
      </c>
      <c r="D1237" s="1" t="s">
        <v>705</v>
      </c>
      <c r="E1237" s="1" t="s">
        <v>381</v>
      </c>
      <c r="F1237" s="1" t="s">
        <v>19</v>
      </c>
      <c r="G1237" s="1" t="s">
        <v>177</v>
      </c>
      <c r="H1237" s="1" t="s">
        <v>48</v>
      </c>
      <c r="I1237" s="1" t="s">
        <v>22</v>
      </c>
      <c r="J1237" s="3">
        <v>5555</v>
      </c>
      <c r="K1237" s="1" t="s">
        <v>187</v>
      </c>
      <c r="L1237" s="1" t="s">
        <v>22</v>
      </c>
      <c r="M1237" s="1" t="s">
        <v>22</v>
      </c>
      <c r="N1237" s="1" t="s">
        <v>40</v>
      </c>
      <c r="O1237" s="2">
        <v>43100</v>
      </c>
      <c r="P1237" s="2">
        <v>43130</v>
      </c>
      <c r="Q1237" s="1" t="s">
        <v>23</v>
      </c>
    </row>
    <row r="1238" spans="1:17" x14ac:dyDescent="0.25">
      <c r="A1238" s="1" t="s">
        <v>41</v>
      </c>
      <c r="B1238" s="1" t="s">
        <v>25</v>
      </c>
      <c r="C1238" s="1" t="s">
        <v>42</v>
      </c>
      <c r="D1238" s="1" t="s">
        <v>507</v>
      </c>
      <c r="E1238" s="1" t="s">
        <v>381</v>
      </c>
      <c r="F1238" s="1" t="s">
        <v>19</v>
      </c>
      <c r="G1238" s="1" t="s">
        <v>191</v>
      </c>
      <c r="H1238" s="1" t="s">
        <v>21</v>
      </c>
      <c r="I1238" s="1" t="s">
        <v>22</v>
      </c>
      <c r="J1238" s="3">
        <v>-1</v>
      </c>
      <c r="K1238" s="1" t="s">
        <v>192</v>
      </c>
      <c r="L1238" s="1" t="s">
        <v>22</v>
      </c>
      <c r="M1238" s="1" t="s">
        <v>22</v>
      </c>
      <c r="N1238" s="1" t="s">
        <v>42</v>
      </c>
      <c r="O1238" s="2">
        <v>43100</v>
      </c>
      <c r="P1238" s="2">
        <v>43131</v>
      </c>
      <c r="Q1238" s="1" t="s">
        <v>23</v>
      </c>
    </row>
    <row r="1239" spans="1:17" x14ac:dyDescent="0.25">
      <c r="A1239" s="1" t="s">
        <v>41</v>
      </c>
      <c r="B1239" s="1" t="s">
        <v>25</v>
      </c>
      <c r="C1239" s="1" t="s">
        <v>42</v>
      </c>
      <c r="D1239" s="1" t="s">
        <v>507</v>
      </c>
      <c r="E1239" s="1" t="s">
        <v>381</v>
      </c>
      <c r="F1239" s="1" t="s">
        <v>19</v>
      </c>
      <c r="G1239" s="1" t="s">
        <v>191</v>
      </c>
      <c r="H1239" s="1" t="s">
        <v>21</v>
      </c>
      <c r="I1239" s="1" t="s">
        <v>22</v>
      </c>
      <c r="J1239" s="3">
        <v>-11531</v>
      </c>
      <c r="K1239" s="1" t="s">
        <v>192</v>
      </c>
      <c r="L1239" s="1" t="s">
        <v>22</v>
      </c>
      <c r="M1239" s="1" t="s">
        <v>22</v>
      </c>
      <c r="N1239" s="1" t="s">
        <v>42</v>
      </c>
      <c r="O1239" s="2">
        <v>43100</v>
      </c>
      <c r="P1239" s="2">
        <v>43131</v>
      </c>
      <c r="Q1239" s="1" t="s">
        <v>23</v>
      </c>
    </row>
    <row r="1240" spans="1:17" x14ac:dyDescent="0.25">
      <c r="A1240" s="1" t="s">
        <v>24</v>
      </c>
      <c r="B1240" s="1" t="s">
        <v>25</v>
      </c>
      <c r="C1240" s="1" t="s">
        <v>40</v>
      </c>
      <c r="D1240" s="1" t="s">
        <v>500</v>
      </c>
      <c r="E1240" s="1" t="s">
        <v>381</v>
      </c>
      <c r="F1240" s="1" t="s">
        <v>19</v>
      </c>
      <c r="G1240" s="1" t="s">
        <v>501</v>
      </c>
      <c r="H1240" s="1" t="s">
        <v>48</v>
      </c>
      <c r="I1240" s="1" t="s">
        <v>22</v>
      </c>
      <c r="J1240" s="3">
        <v>218</v>
      </c>
      <c r="K1240" s="1" t="s">
        <v>411</v>
      </c>
      <c r="L1240" s="1" t="s">
        <v>22</v>
      </c>
      <c r="M1240" s="1" t="s">
        <v>22</v>
      </c>
      <c r="N1240" s="1" t="s">
        <v>40</v>
      </c>
      <c r="O1240" s="2">
        <v>43100</v>
      </c>
      <c r="P1240" s="2">
        <v>43130</v>
      </c>
      <c r="Q1240" s="1" t="s">
        <v>23</v>
      </c>
    </row>
    <row r="1241" spans="1:17" x14ac:dyDescent="0.25">
      <c r="A1241" s="1" t="s">
        <v>41</v>
      </c>
      <c r="B1241" s="1" t="s">
        <v>25</v>
      </c>
      <c r="C1241" s="1" t="s">
        <v>42</v>
      </c>
      <c r="D1241" s="1" t="s">
        <v>494</v>
      </c>
      <c r="E1241" s="1" t="s">
        <v>381</v>
      </c>
      <c r="F1241" s="1" t="s">
        <v>19</v>
      </c>
      <c r="G1241" s="1" t="s">
        <v>63</v>
      </c>
      <c r="H1241" s="1" t="s">
        <v>48</v>
      </c>
      <c r="I1241" s="1" t="s">
        <v>22</v>
      </c>
      <c r="J1241" s="3">
        <v>-6294</v>
      </c>
      <c r="K1241" s="1" t="s">
        <v>64</v>
      </c>
      <c r="L1241" s="1" t="s">
        <v>22</v>
      </c>
      <c r="M1241" s="1" t="s">
        <v>22</v>
      </c>
      <c r="N1241" s="1" t="s">
        <v>42</v>
      </c>
      <c r="O1241" s="2">
        <v>43100</v>
      </c>
      <c r="P1241" s="2">
        <v>43131</v>
      </c>
      <c r="Q1241" s="1" t="s">
        <v>23</v>
      </c>
    </row>
    <row r="1242" spans="1:17" x14ac:dyDescent="0.25">
      <c r="A1242" s="1" t="s">
        <v>24</v>
      </c>
      <c r="B1242" s="1" t="s">
        <v>25</v>
      </c>
      <c r="C1242" s="1" t="s">
        <v>40</v>
      </c>
      <c r="D1242" s="1" t="s">
        <v>503</v>
      </c>
      <c r="E1242" s="1" t="s">
        <v>381</v>
      </c>
      <c r="F1242" s="1" t="s">
        <v>19</v>
      </c>
      <c r="G1242" s="1" t="s">
        <v>43</v>
      </c>
      <c r="H1242" s="1" t="s">
        <v>34</v>
      </c>
      <c r="I1242" s="1" t="s">
        <v>22</v>
      </c>
      <c r="J1242" s="3">
        <v>-1668054</v>
      </c>
      <c r="K1242" s="1" t="s">
        <v>167</v>
      </c>
      <c r="L1242" s="1" t="s">
        <v>22</v>
      </c>
      <c r="M1242" s="1" t="s">
        <v>22</v>
      </c>
      <c r="N1242" s="1" t="s">
        <v>40</v>
      </c>
      <c r="O1242" s="2">
        <v>43100</v>
      </c>
      <c r="P1242" s="2">
        <v>43130</v>
      </c>
      <c r="Q1242" s="1" t="s">
        <v>23</v>
      </c>
    </row>
    <row r="1243" spans="1:17" x14ac:dyDescent="0.25">
      <c r="A1243" s="1" t="s">
        <v>24</v>
      </c>
      <c r="B1243" s="1" t="s">
        <v>25</v>
      </c>
      <c r="C1243" s="1" t="s">
        <v>40</v>
      </c>
      <c r="D1243" s="1" t="s">
        <v>843</v>
      </c>
      <c r="E1243" s="1" t="s">
        <v>381</v>
      </c>
      <c r="F1243" s="1" t="s">
        <v>19</v>
      </c>
      <c r="G1243" s="1" t="s">
        <v>176</v>
      </c>
      <c r="H1243" s="1" t="s">
        <v>21</v>
      </c>
      <c r="I1243" s="1" t="s">
        <v>22</v>
      </c>
      <c r="J1243" s="3">
        <v>67047</v>
      </c>
      <c r="K1243" s="1" t="s">
        <v>211</v>
      </c>
      <c r="L1243" s="1" t="s">
        <v>22</v>
      </c>
      <c r="M1243" s="1" t="s">
        <v>22</v>
      </c>
      <c r="N1243" s="1" t="s">
        <v>40</v>
      </c>
      <c r="O1243" s="2">
        <v>43100</v>
      </c>
      <c r="P1243" s="2">
        <v>43130</v>
      </c>
      <c r="Q1243" s="1" t="s">
        <v>23</v>
      </c>
    </row>
    <row r="1244" spans="1:17" x14ac:dyDescent="0.25">
      <c r="A1244" s="1" t="s">
        <v>41</v>
      </c>
      <c r="B1244" s="1" t="s">
        <v>25</v>
      </c>
      <c r="C1244" s="1" t="s">
        <v>42</v>
      </c>
      <c r="D1244" s="1" t="s">
        <v>496</v>
      </c>
      <c r="E1244" s="1" t="s">
        <v>381</v>
      </c>
      <c r="F1244" s="1" t="s">
        <v>19</v>
      </c>
      <c r="G1244" s="1" t="s">
        <v>79</v>
      </c>
      <c r="H1244" s="1" t="s">
        <v>21</v>
      </c>
      <c r="I1244" s="1" t="s">
        <v>22</v>
      </c>
      <c r="J1244" s="3">
        <v>-26064</v>
      </c>
      <c r="K1244" s="1" t="s">
        <v>80</v>
      </c>
      <c r="L1244" s="1" t="s">
        <v>22</v>
      </c>
      <c r="M1244" s="1" t="s">
        <v>22</v>
      </c>
      <c r="N1244" s="1" t="s">
        <v>42</v>
      </c>
      <c r="O1244" s="2">
        <v>43100</v>
      </c>
      <c r="P1244" s="2">
        <v>43131</v>
      </c>
      <c r="Q1244" s="1" t="s">
        <v>23</v>
      </c>
    </row>
    <row r="1245" spans="1:17" x14ac:dyDescent="0.25">
      <c r="A1245" s="1" t="s">
        <v>41</v>
      </c>
      <c r="B1245" s="1" t="s">
        <v>25</v>
      </c>
      <c r="C1245" s="1" t="s">
        <v>42</v>
      </c>
      <c r="D1245" s="1" t="s">
        <v>503</v>
      </c>
      <c r="E1245" s="1" t="s">
        <v>381</v>
      </c>
      <c r="F1245" s="1" t="s">
        <v>19</v>
      </c>
      <c r="G1245" s="1" t="s">
        <v>43</v>
      </c>
      <c r="H1245" s="1" t="s">
        <v>34</v>
      </c>
      <c r="I1245" s="1" t="s">
        <v>22</v>
      </c>
      <c r="J1245" s="3">
        <v>11486</v>
      </c>
      <c r="K1245" s="1" t="s">
        <v>45</v>
      </c>
      <c r="L1245" s="1" t="s">
        <v>22</v>
      </c>
      <c r="M1245" s="1" t="s">
        <v>22</v>
      </c>
      <c r="N1245" s="1" t="s">
        <v>42</v>
      </c>
      <c r="O1245" s="2">
        <v>43100</v>
      </c>
      <c r="P1245" s="2">
        <v>43131</v>
      </c>
      <c r="Q1245" s="1" t="s">
        <v>23</v>
      </c>
    </row>
    <row r="1246" spans="1:17" x14ac:dyDescent="0.25">
      <c r="A1246" s="1" t="s">
        <v>41</v>
      </c>
      <c r="B1246" s="1" t="s">
        <v>25</v>
      </c>
      <c r="C1246" s="1" t="s">
        <v>42</v>
      </c>
      <c r="D1246" s="1" t="s">
        <v>487</v>
      </c>
      <c r="E1246" s="1" t="s">
        <v>381</v>
      </c>
      <c r="F1246" s="1" t="s">
        <v>19</v>
      </c>
      <c r="G1246" s="1" t="s">
        <v>214</v>
      </c>
      <c r="H1246" s="1" t="s">
        <v>21</v>
      </c>
      <c r="I1246" s="1" t="s">
        <v>22</v>
      </c>
      <c r="J1246" s="3">
        <v>-50383</v>
      </c>
      <c r="K1246" s="1" t="s">
        <v>215</v>
      </c>
      <c r="L1246" s="1" t="s">
        <v>22</v>
      </c>
      <c r="M1246" s="1" t="s">
        <v>22</v>
      </c>
      <c r="N1246" s="1" t="s">
        <v>42</v>
      </c>
      <c r="O1246" s="2">
        <v>43100</v>
      </c>
      <c r="P1246" s="2">
        <v>43131</v>
      </c>
      <c r="Q1246" s="1" t="s">
        <v>23</v>
      </c>
    </row>
    <row r="1247" spans="1:17" x14ac:dyDescent="0.25">
      <c r="A1247" s="1" t="s">
        <v>41</v>
      </c>
      <c r="B1247" s="1" t="s">
        <v>25</v>
      </c>
      <c r="C1247" s="1" t="s">
        <v>42</v>
      </c>
      <c r="D1247" s="1" t="s">
        <v>498</v>
      </c>
      <c r="E1247" s="1" t="s">
        <v>381</v>
      </c>
      <c r="F1247" s="1" t="s">
        <v>19</v>
      </c>
      <c r="G1247" s="1" t="s">
        <v>58</v>
      </c>
      <c r="H1247" s="1" t="s">
        <v>21</v>
      </c>
      <c r="I1247" s="1" t="s">
        <v>22</v>
      </c>
      <c r="J1247" s="3">
        <v>-35201</v>
      </c>
      <c r="K1247" s="1" t="s">
        <v>143</v>
      </c>
      <c r="L1247" s="1" t="s">
        <v>22</v>
      </c>
      <c r="M1247" s="1" t="s">
        <v>22</v>
      </c>
      <c r="N1247" s="1" t="s">
        <v>42</v>
      </c>
      <c r="O1247" s="2">
        <v>43100</v>
      </c>
      <c r="P1247" s="2">
        <v>43131</v>
      </c>
      <c r="Q1247" s="1" t="s">
        <v>23</v>
      </c>
    </row>
    <row r="1248" spans="1:17" x14ac:dyDescent="0.25">
      <c r="A1248" s="1" t="s">
        <v>24</v>
      </c>
      <c r="B1248" s="1" t="s">
        <v>25</v>
      </c>
      <c r="C1248" s="1" t="s">
        <v>40</v>
      </c>
      <c r="D1248" s="1" t="s">
        <v>1038</v>
      </c>
      <c r="E1248" s="1" t="s">
        <v>381</v>
      </c>
      <c r="F1248" s="1" t="s">
        <v>19</v>
      </c>
      <c r="G1248" s="1" t="s">
        <v>200</v>
      </c>
      <c r="H1248" s="1" t="s">
        <v>34</v>
      </c>
      <c r="I1248" s="1" t="s">
        <v>22</v>
      </c>
      <c r="J1248" s="3">
        <v>21262</v>
      </c>
      <c r="K1248" s="1" t="s">
        <v>134</v>
      </c>
      <c r="L1248" s="1" t="s">
        <v>22</v>
      </c>
      <c r="M1248" s="1" t="s">
        <v>22</v>
      </c>
      <c r="N1248" s="1" t="s">
        <v>40</v>
      </c>
      <c r="O1248" s="2">
        <v>43100</v>
      </c>
      <c r="P1248" s="2">
        <v>43130</v>
      </c>
      <c r="Q1248" s="1" t="s">
        <v>23</v>
      </c>
    </row>
    <row r="1249" spans="1:17" x14ac:dyDescent="0.25">
      <c r="A1249" s="1" t="s">
        <v>24</v>
      </c>
      <c r="B1249" s="1" t="s">
        <v>25</v>
      </c>
      <c r="C1249" s="1" t="s">
        <v>40</v>
      </c>
      <c r="D1249" s="1" t="s">
        <v>487</v>
      </c>
      <c r="E1249" s="1" t="s">
        <v>381</v>
      </c>
      <c r="F1249" s="1" t="s">
        <v>19</v>
      </c>
      <c r="G1249" s="1" t="s">
        <v>214</v>
      </c>
      <c r="H1249" s="1" t="s">
        <v>21</v>
      </c>
      <c r="I1249" s="1" t="s">
        <v>22</v>
      </c>
      <c r="J1249" s="3">
        <v>9666</v>
      </c>
      <c r="K1249" s="1" t="s">
        <v>215</v>
      </c>
      <c r="L1249" s="1" t="s">
        <v>22</v>
      </c>
      <c r="M1249" s="1" t="s">
        <v>22</v>
      </c>
      <c r="N1249" s="1" t="s">
        <v>40</v>
      </c>
      <c r="O1249" s="2">
        <v>43100</v>
      </c>
      <c r="P1249" s="2">
        <v>43130</v>
      </c>
      <c r="Q1249" s="1" t="s">
        <v>23</v>
      </c>
    </row>
    <row r="1250" spans="1:17" x14ac:dyDescent="0.25">
      <c r="A1250" s="1" t="s">
        <v>24</v>
      </c>
      <c r="B1250" s="1" t="s">
        <v>25</v>
      </c>
      <c r="C1250" s="1" t="s">
        <v>40</v>
      </c>
      <c r="D1250" s="1" t="s">
        <v>483</v>
      </c>
      <c r="E1250" s="1" t="s">
        <v>381</v>
      </c>
      <c r="F1250" s="1" t="s">
        <v>19</v>
      </c>
      <c r="G1250" s="1" t="s">
        <v>357</v>
      </c>
      <c r="H1250" s="1" t="s">
        <v>48</v>
      </c>
      <c r="I1250" s="1" t="s">
        <v>22</v>
      </c>
      <c r="J1250" s="3">
        <v>148951</v>
      </c>
      <c r="K1250" s="1" t="s">
        <v>361</v>
      </c>
      <c r="L1250" s="1" t="s">
        <v>22</v>
      </c>
      <c r="M1250" s="1" t="s">
        <v>22</v>
      </c>
      <c r="N1250" s="1" t="s">
        <v>40</v>
      </c>
      <c r="O1250" s="2">
        <v>43100</v>
      </c>
      <c r="P1250" s="2">
        <v>43130</v>
      </c>
      <c r="Q1250" s="1" t="s">
        <v>23</v>
      </c>
    </row>
    <row r="1251" spans="1:17" x14ac:dyDescent="0.25">
      <c r="A1251" s="1" t="s">
        <v>41</v>
      </c>
      <c r="B1251" s="1" t="s">
        <v>25</v>
      </c>
      <c r="C1251" s="1" t="s">
        <v>42</v>
      </c>
      <c r="D1251" s="1" t="s">
        <v>503</v>
      </c>
      <c r="E1251" s="1" t="s">
        <v>381</v>
      </c>
      <c r="F1251" s="1" t="s">
        <v>19</v>
      </c>
      <c r="G1251" s="1" t="s">
        <v>43</v>
      </c>
      <c r="H1251" s="1" t="s">
        <v>34</v>
      </c>
      <c r="I1251" s="1" t="s">
        <v>22</v>
      </c>
      <c r="J1251" s="3">
        <v>158593</v>
      </c>
      <c r="K1251" s="1" t="s">
        <v>44</v>
      </c>
      <c r="L1251" s="1" t="s">
        <v>22</v>
      </c>
      <c r="M1251" s="1" t="s">
        <v>22</v>
      </c>
      <c r="N1251" s="1" t="s">
        <v>42</v>
      </c>
      <c r="O1251" s="2">
        <v>43100</v>
      </c>
      <c r="P1251" s="2">
        <v>43131</v>
      </c>
      <c r="Q1251" s="1" t="s">
        <v>23</v>
      </c>
    </row>
    <row r="1252" spans="1:17" x14ac:dyDescent="0.25">
      <c r="A1252" s="1" t="s">
        <v>24</v>
      </c>
      <c r="B1252" s="1" t="s">
        <v>25</v>
      </c>
      <c r="C1252" s="1" t="s">
        <v>37</v>
      </c>
      <c r="D1252" s="1" t="s">
        <v>1073</v>
      </c>
      <c r="E1252" s="1" t="s">
        <v>381</v>
      </c>
      <c r="F1252" s="1" t="s">
        <v>19</v>
      </c>
      <c r="G1252" s="1" t="s">
        <v>33</v>
      </c>
      <c r="H1252" s="1" t="s">
        <v>34</v>
      </c>
      <c r="I1252" s="1" t="s">
        <v>22</v>
      </c>
      <c r="J1252" s="3">
        <v>2841659</v>
      </c>
      <c r="K1252" s="1" t="s">
        <v>38</v>
      </c>
      <c r="L1252" s="1" t="s">
        <v>22</v>
      </c>
      <c r="M1252" s="1" t="s">
        <v>22</v>
      </c>
      <c r="N1252" s="1" t="s">
        <v>39</v>
      </c>
      <c r="O1252" s="2">
        <v>43100</v>
      </c>
      <c r="P1252" s="2">
        <v>43130</v>
      </c>
      <c r="Q1252" s="1" t="s">
        <v>23</v>
      </c>
    </row>
    <row r="1253" spans="1:17" x14ac:dyDescent="0.25">
      <c r="A1253" s="1" t="s">
        <v>24</v>
      </c>
      <c r="B1253" s="1" t="s">
        <v>25</v>
      </c>
      <c r="C1253" s="1" t="s">
        <v>40</v>
      </c>
      <c r="D1253" s="1" t="s">
        <v>986</v>
      </c>
      <c r="E1253" s="1" t="s">
        <v>381</v>
      </c>
      <c r="F1253" s="1" t="s">
        <v>19</v>
      </c>
      <c r="G1253" s="1" t="s">
        <v>57</v>
      </c>
      <c r="H1253" s="1" t="s">
        <v>21</v>
      </c>
      <c r="I1253" s="1" t="s">
        <v>22</v>
      </c>
      <c r="J1253" s="3">
        <v>-27608</v>
      </c>
      <c r="K1253" s="1" t="s">
        <v>159</v>
      </c>
      <c r="L1253" s="1" t="s">
        <v>22</v>
      </c>
      <c r="M1253" s="1" t="s">
        <v>22</v>
      </c>
      <c r="N1253" s="1" t="s">
        <v>40</v>
      </c>
      <c r="O1253" s="2">
        <v>43100</v>
      </c>
      <c r="P1253" s="2">
        <v>43130</v>
      </c>
      <c r="Q1253" s="1" t="s">
        <v>23</v>
      </c>
    </row>
    <row r="1254" spans="1:17" x14ac:dyDescent="0.25">
      <c r="A1254" s="1" t="s">
        <v>41</v>
      </c>
      <c r="B1254" s="1" t="s">
        <v>25</v>
      </c>
      <c r="C1254" s="1" t="s">
        <v>230</v>
      </c>
      <c r="D1254" s="1" t="s">
        <v>1077</v>
      </c>
      <c r="E1254" s="1" t="s">
        <v>381</v>
      </c>
      <c r="F1254" s="1" t="s">
        <v>19</v>
      </c>
      <c r="G1254" s="1" t="s">
        <v>225</v>
      </c>
      <c r="H1254" s="1" t="s">
        <v>21</v>
      </c>
      <c r="I1254" s="1" t="s">
        <v>22</v>
      </c>
      <c r="J1254" s="3">
        <v>-2885</v>
      </c>
      <c r="K1254" s="1" t="s">
        <v>251</v>
      </c>
      <c r="L1254" s="1" t="s">
        <v>22</v>
      </c>
      <c r="M1254" s="1" t="s">
        <v>22</v>
      </c>
      <c r="N1254" s="1" t="s">
        <v>230</v>
      </c>
      <c r="O1254" s="2">
        <v>43159</v>
      </c>
      <c r="P1254" s="2">
        <v>43173</v>
      </c>
      <c r="Q1254" s="1" t="s">
        <v>23</v>
      </c>
    </row>
    <row r="1255" spans="1:17" x14ac:dyDescent="0.25">
      <c r="A1255" s="1" t="s">
        <v>41</v>
      </c>
      <c r="B1255" s="1" t="s">
        <v>25</v>
      </c>
      <c r="C1255" s="1" t="s">
        <v>230</v>
      </c>
      <c r="D1255" s="1" t="s">
        <v>1077</v>
      </c>
      <c r="E1255" s="1" t="s">
        <v>381</v>
      </c>
      <c r="F1255" s="1" t="s">
        <v>19</v>
      </c>
      <c r="G1255" s="1" t="s">
        <v>225</v>
      </c>
      <c r="H1255" s="1" t="s">
        <v>21</v>
      </c>
      <c r="I1255" s="1" t="s">
        <v>22</v>
      </c>
      <c r="J1255" s="3">
        <v>-3347</v>
      </c>
      <c r="K1255" s="1" t="s">
        <v>250</v>
      </c>
      <c r="L1255" s="1" t="s">
        <v>22</v>
      </c>
      <c r="M1255" s="1" t="s">
        <v>22</v>
      </c>
      <c r="N1255" s="1" t="s">
        <v>230</v>
      </c>
      <c r="O1255" s="2">
        <v>43159</v>
      </c>
      <c r="P1255" s="2">
        <v>43173</v>
      </c>
      <c r="Q1255" s="1" t="s">
        <v>23</v>
      </c>
    </row>
    <row r="1256" spans="1:17" x14ac:dyDescent="0.25">
      <c r="A1256" s="1" t="s">
        <v>41</v>
      </c>
      <c r="B1256" s="1" t="s">
        <v>25</v>
      </c>
      <c r="C1256" s="1" t="s">
        <v>230</v>
      </c>
      <c r="D1256" s="1" t="s">
        <v>1077</v>
      </c>
      <c r="E1256" s="1" t="s">
        <v>381</v>
      </c>
      <c r="F1256" s="1" t="s">
        <v>19</v>
      </c>
      <c r="G1256" s="1" t="s">
        <v>225</v>
      </c>
      <c r="H1256" s="1" t="s">
        <v>21</v>
      </c>
      <c r="I1256" s="1" t="s">
        <v>22</v>
      </c>
      <c r="J1256" s="3">
        <v>-9072</v>
      </c>
      <c r="K1256" s="1" t="s">
        <v>233</v>
      </c>
      <c r="L1256" s="1" t="s">
        <v>22</v>
      </c>
      <c r="M1256" s="1" t="s">
        <v>22</v>
      </c>
      <c r="N1256" s="1" t="s">
        <v>230</v>
      </c>
      <c r="O1256" s="2">
        <v>43159</v>
      </c>
      <c r="P1256" s="2">
        <v>43173</v>
      </c>
      <c r="Q1256" s="1" t="s">
        <v>23</v>
      </c>
    </row>
    <row r="1257" spans="1:17" x14ac:dyDescent="0.25">
      <c r="A1257" s="1" t="s">
        <v>41</v>
      </c>
      <c r="B1257" s="1" t="s">
        <v>25</v>
      </c>
      <c r="C1257" s="1" t="s">
        <v>230</v>
      </c>
      <c r="D1257" s="1" t="s">
        <v>1077</v>
      </c>
      <c r="E1257" s="1" t="s">
        <v>381</v>
      </c>
      <c r="F1257" s="1" t="s">
        <v>19</v>
      </c>
      <c r="G1257" s="1" t="s">
        <v>225</v>
      </c>
      <c r="H1257" s="1" t="s">
        <v>21</v>
      </c>
      <c r="I1257" s="1" t="s">
        <v>22</v>
      </c>
      <c r="J1257" s="3">
        <v>-20971</v>
      </c>
      <c r="K1257" s="1" t="s">
        <v>235</v>
      </c>
      <c r="L1257" s="1" t="s">
        <v>22</v>
      </c>
      <c r="M1257" s="1" t="s">
        <v>22</v>
      </c>
      <c r="N1257" s="1" t="s">
        <v>230</v>
      </c>
      <c r="O1257" s="2">
        <v>43159</v>
      </c>
      <c r="P1257" s="2">
        <v>43173</v>
      </c>
      <c r="Q1257" s="1" t="s">
        <v>23</v>
      </c>
    </row>
    <row r="1258" spans="1:17" x14ac:dyDescent="0.25">
      <c r="A1258" s="1" t="s">
        <v>41</v>
      </c>
      <c r="B1258" s="1" t="s">
        <v>25</v>
      </c>
      <c r="C1258" s="1" t="s">
        <v>230</v>
      </c>
      <c r="D1258" s="1" t="s">
        <v>1077</v>
      </c>
      <c r="E1258" s="1" t="s">
        <v>381</v>
      </c>
      <c r="F1258" s="1" t="s">
        <v>19</v>
      </c>
      <c r="G1258" s="1" t="s">
        <v>225</v>
      </c>
      <c r="H1258" s="1" t="s">
        <v>21</v>
      </c>
      <c r="I1258" s="1" t="s">
        <v>22</v>
      </c>
      <c r="J1258" s="3">
        <v>-6427</v>
      </c>
      <c r="K1258" s="1" t="s">
        <v>231</v>
      </c>
      <c r="L1258" s="1" t="s">
        <v>22</v>
      </c>
      <c r="M1258" s="1" t="s">
        <v>22</v>
      </c>
      <c r="N1258" s="1" t="s">
        <v>230</v>
      </c>
      <c r="O1258" s="2">
        <v>43159</v>
      </c>
      <c r="P1258" s="2">
        <v>43173</v>
      </c>
      <c r="Q1258" s="1" t="s">
        <v>23</v>
      </c>
    </row>
    <row r="1259" spans="1:17" x14ac:dyDescent="0.25">
      <c r="A1259" s="1" t="s">
        <v>41</v>
      </c>
      <c r="B1259" s="1" t="s">
        <v>25</v>
      </c>
      <c r="C1259" s="1" t="s">
        <v>114</v>
      </c>
      <c r="D1259" s="1" t="s">
        <v>1078</v>
      </c>
      <c r="E1259" s="1" t="s">
        <v>381</v>
      </c>
      <c r="F1259" s="1" t="s">
        <v>115</v>
      </c>
      <c r="G1259" s="1" t="s">
        <v>47</v>
      </c>
      <c r="H1259" s="1" t="s">
        <v>48</v>
      </c>
      <c r="I1259" s="1" t="s">
        <v>22</v>
      </c>
      <c r="J1259" s="3">
        <v>36268</v>
      </c>
      <c r="K1259" s="1" t="s">
        <v>121</v>
      </c>
      <c r="L1259" s="1" t="s">
        <v>22</v>
      </c>
      <c r="M1259" s="1" t="s">
        <v>22</v>
      </c>
      <c r="N1259" s="1" t="s">
        <v>114</v>
      </c>
      <c r="O1259" s="2">
        <v>43159</v>
      </c>
      <c r="P1259" s="2">
        <v>43173</v>
      </c>
      <c r="Q1259" s="1" t="s">
        <v>23</v>
      </c>
    </row>
    <row r="1260" spans="1:17" x14ac:dyDescent="0.25">
      <c r="A1260" s="1" t="s">
        <v>41</v>
      </c>
      <c r="B1260" s="1" t="s">
        <v>25</v>
      </c>
      <c r="C1260" s="1" t="s">
        <v>114</v>
      </c>
      <c r="D1260" s="1" t="s">
        <v>1079</v>
      </c>
      <c r="E1260" s="1" t="s">
        <v>381</v>
      </c>
      <c r="F1260" s="1" t="s">
        <v>115</v>
      </c>
      <c r="G1260" s="1" t="s">
        <v>47</v>
      </c>
      <c r="H1260" s="1" t="s">
        <v>21</v>
      </c>
      <c r="I1260" s="1" t="s">
        <v>22</v>
      </c>
      <c r="J1260" s="3">
        <v>16280</v>
      </c>
      <c r="K1260" s="1" t="s">
        <v>116</v>
      </c>
      <c r="L1260" s="1" t="s">
        <v>22</v>
      </c>
      <c r="M1260" s="1" t="s">
        <v>22</v>
      </c>
      <c r="N1260" s="1" t="s">
        <v>114</v>
      </c>
      <c r="O1260" s="2">
        <v>43159</v>
      </c>
      <c r="P1260" s="2">
        <v>43173</v>
      </c>
      <c r="Q1260" s="1" t="s">
        <v>23</v>
      </c>
    </row>
    <row r="1261" spans="1:17" x14ac:dyDescent="0.25">
      <c r="A1261" s="1" t="s">
        <v>41</v>
      </c>
      <c r="B1261" s="1" t="s">
        <v>25</v>
      </c>
      <c r="C1261" s="1" t="s">
        <v>114</v>
      </c>
      <c r="D1261" s="1" t="s">
        <v>1079</v>
      </c>
      <c r="E1261" s="1" t="s">
        <v>381</v>
      </c>
      <c r="F1261" s="1" t="s">
        <v>115</v>
      </c>
      <c r="G1261" s="1" t="s">
        <v>47</v>
      </c>
      <c r="H1261" s="1" t="s">
        <v>21</v>
      </c>
      <c r="I1261" s="1" t="s">
        <v>22</v>
      </c>
      <c r="J1261" s="3">
        <v>18885</v>
      </c>
      <c r="K1261" s="1" t="s">
        <v>122</v>
      </c>
      <c r="L1261" s="1" t="s">
        <v>22</v>
      </c>
      <c r="M1261" s="1" t="s">
        <v>22</v>
      </c>
      <c r="N1261" s="1" t="s">
        <v>114</v>
      </c>
      <c r="O1261" s="2">
        <v>43159</v>
      </c>
      <c r="P1261" s="2">
        <v>43173</v>
      </c>
      <c r="Q1261" s="1" t="s">
        <v>23</v>
      </c>
    </row>
    <row r="1262" spans="1:17" x14ac:dyDescent="0.25">
      <c r="A1262" s="1" t="s">
        <v>41</v>
      </c>
      <c r="B1262" s="1" t="s">
        <v>25</v>
      </c>
      <c r="C1262" s="1" t="s">
        <v>114</v>
      </c>
      <c r="D1262" s="1" t="s">
        <v>1080</v>
      </c>
      <c r="E1262" s="1" t="s">
        <v>381</v>
      </c>
      <c r="F1262" s="1" t="s">
        <v>115</v>
      </c>
      <c r="G1262" s="1" t="s">
        <v>248</v>
      </c>
      <c r="H1262" s="1" t="s">
        <v>21</v>
      </c>
      <c r="I1262" s="1" t="s">
        <v>22</v>
      </c>
      <c r="J1262" s="3">
        <v>118336</v>
      </c>
      <c r="K1262" s="1" t="s">
        <v>249</v>
      </c>
      <c r="L1262" s="1" t="s">
        <v>22</v>
      </c>
      <c r="M1262" s="1" t="s">
        <v>22</v>
      </c>
      <c r="N1262" s="1" t="s">
        <v>114</v>
      </c>
      <c r="O1262" s="2">
        <v>43159</v>
      </c>
      <c r="P1262" s="2">
        <v>43173</v>
      </c>
      <c r="Q1262" s="1" t="s">
        <v>23</v>
      </c>
    </row>
    <row r="1263" spans="1:17" x14ac:dyDescent="0.25">
      <c r="A1263" s="1" t="s">
        <v>41</v>
      </c>
      <c r="B1263" s="1" t="s">
        <v>25</v>
      </c>
      <c r="C1263" s="1" t="s">
        <v>114</v>
      </c>
      <c r="D1263" s="1" t="s">
        <v>1081</v>
      </c>
      <c r="E1263" s="1" t="s">
        <v>381</v>
      </c>
      <c r="F1263" s="1" t="s">
        <v>115</v>
      </c>
      <c r="G1263" s="1" t="s">
        <v>228</v>
      </c>
      <c r="H1263" s="1" t="s">
        <v>21</v>
      </c>
      <c r="I1263" s="1" t="s">
        <v>22</v>
      </c>
      <c r="J1263" s="3">
        <v>51192</v>
      </c>
      <c r="K1263" s="1" t="s">
        <v>229</v>
      </c>
      <c r="L1263" s="1" t="s">
        <v>22</v>
      </c>
      <c r="M1263" s="1" t="s">
        <v>22</v>
      </c>
      <c r="N1263" s="1" t="s">
        <v>114</v>
      </c>
      <c r="O1263" s="2">
        <v>43159</v>
      </c>
      <c r="P1263" s="2">
        <v>43173</v>
      </c>
      <c r="Q1263" s="1" t="s">
        <v>23</v>
      </c>
    </row>
  </sheetData>
  <autoFilter ref="A1:Q1263"/>
  <sortState ref="A2:Q1557">
    <sortCondition ref="O2:O155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workbookViewId="0">
      <selection activeCell="D3" sqref="D3:H3"/>
    </sheetView>
  </sheetViews>
  <sheetFormatPr defaultRowHeight="15" x14ac:dyDescent="0.25"/>
  <cols>
    <col min="1" max="1" width="14.85546875" bestFit="1" customWidth="1"/>
    <col min="2" max="2" width="16.28515625" customWidth="1"/>
    <col min="3" max="4" width="10.85546875" bestFit="1" customWidth="1"/>
    <col min="5" max="7" width="13.28515625" bestFit="1" customWidth="1"/>
  </cols>
  <sheetData>
    <row r="3" spans="1:7" x14ac:dyDescent="0.25">
      <c r="A3" s="8" t="s">
        <v>259</v>
      </c>
      <c r="B3" s="8" t="s">
        <v>261</v>
      </c>
    </row>
    <row r="4" spans="1:7" x14ac:dyDescent="0.25">
      <c r="B4" s="86" t="s">
        <v>337</v>
      </c>
      <c r="D4" s="86" t="s">
        <v>338</v>
      </c>
      <c r="E4" s="86" t="s">
        <v>339</v>
      </c>
      <c r="F4" s="86" t="s">
        <v>340</v>
      </c>
      <c r="G4" s="86" t="s">
        <v>258</v>
      </c>
    </row>
    <row r="5" spans="1:7" x14ac:dyDescent="0.25">
      <c r="A5" s="8" t="s">
        <v>257</v>
      </c>
      <c r="B5" s="2">
        <v>43100</v>
      </c>
      <c r="C5" s="2">
        <v>43159</v>
      </c>
      <c r="E5" s="2">
        <v>43100</v>
      </c>
    </row>
    <row r="6" spans="1:7" x14ac:dyDescent="0.25">
      <c r="A6" s="10" t="s">
        <v>381</v>
      </c>
      <c r="B6" s="9">
        <v>49315</v>
      </c>
      <c r="C6" s="9">
        <v>168483</v>
      </c>
      <c r="D6" s="9">
        <v>217798</v>
      </c>
      <c r="E6" s="9">
        <v>-8714653</v>
      </c>
      <c r="F6" s="9">
        <v>-8714653</v>
      </c>
      <c r="G6" s="9">
        <v>-8496855</v>
      </c>
    </row>
    <row r="7" spans="1:7" x14ac:dyDescent="0.25">
      <c r="A7" s="10" t="s">
        <v>258</v>
      </c>
      <c r="B7" s="9">
        <v>49315</v>
      </c>
      <c r="C7" s="9">
        <v>168483</v>
      </c>
      <c r="D7" s="9">
        <v>217798</v>
      </c>
      <c r="E7" s="9">
        <v>-8714653</v>
      </c>
      <c r="F7" s="9">
        <v>-8714653</v>
      </c>
      <c r="G7" s="9">
        <v>-8496855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workbookViewId="0">
      <selection activeCell="D3" sqref="D3:H3"/>
    </sheetView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41</v>
      </c>
      <c r="B2" s="1" t="s">
        <v>25</v>
      </c>
      <c r="C2" s="1" t="s">
        <v>42</v>
      </c>
      <c r="D2" s="1" t="s">
        <v>380</v>
      </c>
      <c r="E2" s="1" t="s">
        <v>381</v>
      </c>
      <c r="F2" s="1" t="s">
        <v>19</v>
      </c>
      <c r="G2" s="1" t="s">
        <v>342</v>
      </c>
      <c r="H2" s="1" t="s">
        <v>337</v>
      </c>
      <c r="I2" s="1" t="s">
        <v>22</v>
      </c>
      <c r="J2" s="3">
        <v>26064</v>
      </c>
      <c r="K2" s="1" t="s">
        <v>80</v>
      </c>
      <c r="L2" s="1" t="s">
        <v>22</v>
      </c>
      <c r="M2" s="1" t="s">
        <v>22</v>
      </c>
      <c r="N2" s="1" t="s">
        <v>42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41</v>
      </c>
      <c r="B3" s="1" t="s">
        <v>25</v>
      </c>
      <c r="C3" s="1" t="s">
        <v>42</v>
      </c>
      <c r="D3" s="1" t="s">
        <v>380</v>
      </c>
      <c r="E3" s="1" t="s">
        <v>381</v>
      </c>
      <c r="F3" s="1" t="s">
        <v>19</v>
      </c>
      <c r="G3" s="1" t="s">
        <v>342</v>
      </c>
      <c r="H3" s="1" t="s">
        <v>337</v>
      </c>
      <c r="I3" s="1" t="s">
        <v>22</v>
      </c>
      <c r="J3" s="3">
        <v>33101</v>
      </c>
      <c r="K3" s="1" t="s">
        <v>227</v>
      </c>
      <c r="L3" s="1" t="s">
        <v>22</v>
      </c>
      <c r="M3" s="1" t="s">
        <v>22</v>
      </c>
      <c r="N3" s="1" t="s">
        <v>42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41</v>
      </c>
      <c r="B4" s="1" t="s">
        <v>25</v>
      </c>
      <c r="C4" s="1" t="s">
        <v>42</v>
      </c>
      <c r="D4" s="1" t="s">
        <v>382</v>
      </c>
      <c r="E4" s="1" t="s">
        <v>68</v>
      </c>
      <c r="F4" s="1" t="s">
        <v>19</v>
      </c>
      <c r="G4" s="1" t="s">
        <v>342</v>
      </c>
      <c r="H4" s="1" t="s">
        <v>337</v>
      </c>
      <c r="I4" s="1" t="s">
        <v>22</v>
      </c>
      <c r="J4" s="3">
        <v>-21742</v>
      </c>
      <c r="K4" s="1" t="s">
        <v>80</v>
      </c>
      <c r="L4" s="1" t="s">
        <v>22</v>
      </c>
      <c r="M4" s="1" t="s">
        <v>22</v>
      </c>
      <c r="N4" s="1" t="s">
        <v>42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41</v>
      </c>
      <c r="B5" s="1" t="s">
        <v>25</v>
      </c>
      <c r="C5" s="1" t="s">
        <v>42</v>
      </c>
      <c r="D5" s="1" t="s">
        <v>383</v>
      </c>
      <c r="E5" s="1" t="s">
        <v>384</v>
      </c>
      <c r="F5" s="1" t="s">
        <v>19</v>
      </c>
      <c r="G5" s="1" t="s">
        <v>342</v>
      </c>
      <c r="H5" s="1" t="s">
        <v>337</v>
      </c>
      <c r="I5" s="1" t="s">
        <v>22</v>
      </c>
      <c r="J5" s="3">
        <v>20626</v>
      </c>
      <c r="K5" s="1" t="s">
        <v>192</v>
      </c>
      <c r="L5" s="1" t="s">
        <v>22</v>
      </c>
      <c r="M5" s="1" t="s">
        <v>22</v>
      </c>
      <c r="N5" s="1" t="s">
        <v>42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41</v>
      </c>
      <c r="B6" s="1" t="s">
        <v>25</v>
      </c>
      <c r="C6" s="1" t="s">
        <v>42</v>
      </c>
      <c r="D6" s="1" t="s">
        <v>385</v>
      </c>
      <c r="E6" s="1" t="s">
        <v>356</v>
      </c>
      <c r="F6" s="1" t="s">
        <v>19</v>
      </c>
      <c r="G6" s="1" t="s">
        <v>342</v>
      </c>
      <c r="H6" s="1" t="s">
        <v>337</v>
      </c>
      <c r="I6" s="1" t="s">
        <v>22</v>
      </c>
      <c r="J6" s="3">
        <v>11180</v>
      </c>
      <c r="K6" s="1" t="s">
        <v>361</v>
      </c>
      <c r="L6" s="1" t="s">
        <v>22</v>
      </c>
      <c r="M6" s="1" t="s">
        <v>22</v>
      </c>
      <c r="N6" s="1" t="s">
        <v>42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41</v>
      </c>
      <c r="B7" s="1" t="s">
        <v>25</v>
      </c>
      <c r="C7" s="1" t="s">
        <v>42</v>
      </c>
      <c r="D7" s="1" t="s">
        <v>385</v>
      </c>
      <c r="E7" s="1" t="s">
        <v>356</v>
      </c>
      <c r="F7" s="1" t="s">
        <v>19</v>
      </c>
      <c r="G7" s="1" t="s">
        <v>342</v>
      </c>
      <c r="H7" s="1" t="s">
        <v>337</v>
      </c>
      <c r="I7" s="1" t="s">
        <v>22</v>
      </c>
      <c r="J7" s="3">
        <v>48125</v>
      </c>
      <c r="K7" s="1" t="s">
        <v>192</v>
      </c>
      <c r="L7" s="1" t="s">
        <v>22</v>
      </c>
      <c r="M7" s="1" t="s">
        <v>22</v>
      </c>
      <c r="N7" s="1" t="s">
        <v>42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41</v>
      </c>
      <c r="B8" s="1" t="s">
        <v>25</v>
      </c>
      <c r="C8" s="1" t="s">
        <v>42</v>
      </c>
      <c r="D8" s="1" t="s">
        <v>386</v>
      </c>
      <c r="E8" s="1" t="s">
        <v>387</v>
      </c>
      <c r="F8" s="1" t="s">
        <v>19</v>
      </c>
      <c r="G8" s="1" t="s">
        <v>342</v>
      </c>
      <c r="H8" s="1" t="s">
        <v>337</v>
      </c>
      <c r="I8" s="1" t="s">
        <v>22</v>
      </c>
      <c r="J8" s="3">
        <v>882312</v>
      </c>
      <c r="K8" s="1" t="s">
        <v>80</v>
      </c>
      <c r="L8" s="1" t="s">
        <v>22</v>
      </c>
      <c r="M8" s="1" t="s">
        <v>22</v>
      </c>
      <c r="N8" s="1" t="s">
        <v>42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41</v>
      </c>
      <c r="B9" s="1" t="s">
        <v>25</v>
      </c>
      <c r="C9" s="1" t="s">
        <v>42</v>
      </c>
      <c r="D9" s="1" t="s">
        <v>386</v>
      </c>
      <c r="E9" s="1" t="s">
        <v>387</v>
      </c>
      <c r="F9" s="1" t="s">
        <v>19</v>
      </c>
      <c r="G9" s="1" t="s">
        <v>342</v>
      </c>
      <c r="H9" s="1" t="s">
        <v>337</v>
      </c>
      <c r="I9" s="1" t="s">
        <v>22</v>
      </c>
      <c r="J9" s="3">
        <v>466770</v>
      </c>
      <c r="K9" s="1" t="s">
        <v>227</v>
      </c>
      <c r="L9" s="1" t="s">
        <v>22</v>
      </c>
      <c r="M9" s="1" t="s">
        <v>22</v>
      </c>
      <c r="N9" s="1" t="s">
        <v>42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41</v>
      </c>
      <c r="B10" s="1" t="s">
        <v>25</v>
      </c>
      <c r="C10" s="1" t="s">
        <v>42</v>
      </c>
      <c r="D10" s="1" t="s">
        <v>388</v>
      </c>
      <c r="E10" s="1" t="s">
        <v>389</v>
      </c>
      <c r="F10" s="1" t="s">
        <v>19</v>
      </c>
      <c r="G10" s="1" t="s">
        <v>342</v>
      </c>
      <c r="H10" s="1" t="s">
        <v>337</v>
      </c>
      <c r="I10" s="1" t="s">
        <v>22</v>
      </c>
      <c r="J10" s="3">
        <v>-11258</v>
      </c>
      <c r="K10" s="1" t="s">
        <v>227</v>
      </c>
      <c r="L10" s="1" t="s">
        <v>22</v>
      </c>
      <c r="M10" s="1" t="s">
        <v>22</v>
      </c>
      <c r="N10" s="1" t="s">
        <v>42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41</v>
      </c>
      <c r="B11" s="1" t="s">
        <v>25</v>
      </c>
      <c r="C11" s="1" t="s">
        <v>42</v>
      </c>
      <c r="D11" s="1" t="s">
        <v>343</v>
      </c>
      <c r="E11" s="1" t="s">
        <v>32</v>
      </c>
      <c r="F11" s="1" t="s">
        <v>19</v>
      </c>
      <c r="G11" s="1" t="s">
        <v>342</v>
      </c>
      <c r="H11" s="1" t="s">
        <v>337</v>
      </c>
      <c r="I11" s="1" t="s">
        <v>22</v>
      </c>
      <c r="J11" s="3">
        <v>23976</v>
      </c>
      <c r="K11" s="1" t="s">
        <v>80</v>
      </c>
      <c r="L11" s="1" t="s">
        <v>22</v>
      </c>
      <c r="M11" s="1" t="s">
        <v>22</v>
      </c>
      <c r="N11" s="1" t="s">
        <v>42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41</v>
      </c>
      <c r="B12" s="1" t="s">
        <v>25</v>
      </c>
      <c r="C12" s="1" t="s">
        <v>42</v>
      </c>
      <c r="D12" s="1" t="s">
        <v>380</v>
      </c>
      <c r="E12" s="1" t="s">
        <v>381</v>
      </c>
      <c r="F12" s="1" t="s">
        <v>19</v>
      </c>
      <c r="G12" s="1" t="s">
        <v>342</v>
      </c>
      <c r="H12" s="1" t="s">
        <v>337</v>
      </c>
      <c r="I12" s="1" t="s">
        <v>22</v>
      </c>
      <c r="J12" s="3">
        <v>16993</v>
      </c>
      <c r="K12" s="1" t="s">
        <v>187</v>
      </c>
      <c r="L12" s="1" t="s">
        <v>22</v>
      </c>
      <c r="M12" s="1" t="s">
        <v>22</v>
      </c>
      <c r="N12" s="1" t="s">
        <v>42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41</v>
      </c>
      <c r="B13" s="1" t="s">
        <v>25</v>
      </c>
      <c r="C13" s="1" t="s">
        <v>42</v>
      </c>
      <c r="D13" s="1" t="s">
        <v>382</v>
      </c>
      <c r="E13" s="1" t="s">
        <v>68</v>
      </c>
      <c r="F13" s="1" t="s">
        <v>19</v>
      </c>
      <c r="G13" s="1" t="s">
        <v>342</v>
      </c>
      <c r="H13" s="1" t="s">
        <v>337</v>
      </c>
      <c r="I13" s="1" t="s">
        <v>22</v>
      </c>
      <c r="J13" s="3">
        <v>19616</v>
      </c>
      <c r="K13" s="1" t="s">
        <v>187</v>
      </c>
      <c r="L13" s="1" t="s">
        <v>22</v>
      </c>
      <c r="M13" s="1" t="s">
        <v>22</v>
      </c>
      <c r="N13" s="1" t="s">
        <v>42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41</v>
      </c>
      <c r="B14" s="1" t="s">
        <v>25</v>
      </c>
      <c r="C14" s="1" t="s">
        <v>42</v>
      </c>
      <c r="D14" s="1" t="s">
        <v>383</v>
      </c>
      <c r="E14" s="1" t="s">
        <v>384</v>
      </c>
      <c r="F14" s="1" t="s">
        <v>19</v>
      </c>
      <c r="G14" s="1" t="s">
        <v>342</v>
      </c>
      <c r="H14" s="1" t="s">
        <v>337</v>
      </c>
      <c r="I14" s="1" t="s">
        <v>22</v>
      </c>
      <c r="J14" s="3">
        <v>-120967</v>
      </c>
      <c r="K14" s="1" t="s">
        <v>227</v>
      </c>
      <c r="L14" s="1" t="s">
        <v>22</v>
      </c>
      <c r="M14" s="1" t="s">
        <v>22</v>
      </c>
      <c r="N14" s="1" t="s">
        <v>42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41</v>
      </c>
      <c r="B15" s="1" t="s">
        <v>25</v>
      </c>
      <c r="C15" s="1" t="s">
        <v>42</v>
      </c>
      <c r="D15" s="1" t="s">
        <v>390</v>
      </c>
      <c r="E15" s="1" t="s">
        <v>355</v>
      </c>
      <c r="F15" s="1" t="s">
        <v>19</v>
      </c>
      <c r="G15" s="1" t="s">
        <v>342</v>
      </c>
      <c r="H15" s="1" t="s">
        <v>337</v>
      </c>
      <c r="I15" s="1" t="s">
        <v>22</v>
      </c>
      <c r="J15" s="3">
        <v>-1031</v>
      </c>
      <c r="K15" s="1" t="s">
        <v>192</v>
      </c>
      <c r="L15" s="1" t="s">
        <v>22</v>
      </c>
      <c r="M15" s="1" t="s">
        <v>22</v>
      </c>
      <c r="N15" s="1" t="s">
        <v>42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41</v>
      </c>
      <c r="B16" s="1" t="s">
        <v>25</v>
      </c>
      <c r="C16" s="1" t="s">
        <v>42</v>
      </c>
      <c r="D16" s="1" t="s">
        <v>390</v>
      </c>
      <c r="E16" s="1" t="s">
        <v>355</v>
      </c>
      <c r="F16" s="1" t="s">
        <v>19</v>
      </c>
      <c r="G16" s="1" t="s">
        <v>342</v>
      </c>
      <c r="H16" s="1" t="s">
        <v>337</v>
      </c>
      <c r="I16" s="1" t="s">
        <v>22</v>
      </c>
      <c r="J16" s="3">
        <v>6464</v>
      </c>
      <c r="K16" s="1" t="s">
        <v>226</v>
      </c>
      <c r="L16" s="1" t="s">
        <v>22</v>
      </c>
      <c r="M16" s="1" t="s">
        <v>22</v>
      </c>
      <c r="N16" s="1" t="s">
        <v>42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41</v>
      </c>
      <c r="B17" s="1" t="s">
        <v>25</v>
      </c>
      <c r="C17" s="1" t="s">
        <v>42</v>
      </c>
      <c r="D17" s="1" t="s">
        <v>391</v>
      </c>
      <c r="E17" s="1" t="s">
        <v>356</v>
      </c>
      <c r="F17" s="1" t="s">
        <v>19</v>
      </c>
      <c r="G17" s="1" t="s">
        <v>342</v>
      </c>
      <c r="H17" s="1" t="s">
        <v>339</v>
      </c>
      <c r="I17" s="1" t="s">
        <v>22</v>
      </c>
      <c r="J17" s="3">
        <v>97029</v>
      </c>
      <c r="K17" s="1" t="s">
        <v>81</v>
      </c>
      <c r="L17" s="1" t="s">
        <v>22</v>
      </c>
      <c r="M17" s="1" t="s">
        <v>22</v>
      </c>
      <c r="N17" s="1" t="s">
        <v>42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41</v>
      </c>
      <c r="B18" s="1" t="s">
        <v>25</v>
      </c>
      <c r="C18" s="1" t="s">
        <v>42</v>
      </c>
      <c r="D18" s="1" t="s">
        <v>385</v>
      </c>
      <c r="E18" s="1" t="s">
        <v>356</v>
      </c>
      <c r="F18" s="1" t="s">
        <v>19</v>
      </c>
      <c r="G18" s="1" t="s">
        <v>342</v>
      </c>
      <c r="H18" s="1" t="s">
        <v>337</v>
      </c>
      <c r="I18" s="1" t="s">
        <v>22</v>
      </c>
      <c r="J18" s="3">
        <v>-238164</v>
      </c>
      <c r="K18" s="1" t="s">
        <v>226</v>
      </c>
      <c r="L18" s="1" t="s">
        <v>22</v>
      </c>
      <c r="M18" s="1" t="s">
        <v>22</v>
      </c>
      <c r="N18" s="1" t="s">
        <v>42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41</v>
      </c>
      <c r="B19" s="1" t="s">
        <v>25</v>
      </c>
      <c r="C19" s="1" t="s">
        <v>42</v>
      </c>
      <c r="D19" s="1" t="s">
        <v>386</v>
      </c>
      <c r="E19" s="1" t="s">
        <v>387</v>
      </c>
      <c r="F19" s="1" t="s">
        <v>19</v>
      </c>
      <c r="G19" s="1" t="s">
        <v>342</v>
      </c>
      <c r="H19" s="1" t="s">
        <v>337</v>
      </c>
      <c r="I19" s="1" t="s">
        <v>22</v>
      </c>
      <c r="J19" s="3">
        <v>140818</v>
      </c>
      <c r="K19" s="1" t="s">
        <v>392</v>
      </c>
      <c r="L19" s="1" t="s">
        <v>22</v>
      </c>
      <c r="M19" s="1" t="s">
        <v>22</v>
      </c>
      <c r="N19" s="1" t="s">
        <v>42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41</v>
      </c>
      <c r="B20" s="1" t="s">
        <v>25</v>
      </c>
      <c r="C20" s="1" t="s">
        <v>42</v>
      </c>
      <c r="D20" s="1" t="s">
        <v>386</v>
      </c>
      <c r="E20" s="1" t="s">
        <v>387</v>
      </c>
      <c r="F20" s="1" t="s">
        <v>19</v>
      </c>
      <c r="G20" s="1" t="s">
        <v>342</v>
      </c>
      <c r="H20" s="1" t="s">
        <v>337</v>
      </c>
      <c r="I20" s="1" t="s">
        <v>22</v>
      </c>
      <c r="J20" s="3">
        <v>107844</v>
      </c>
      <c r="K20" s="1" t="s">
        <v>227</v>
      </c>
      <c r="L20" s="1" t="s">
        <v>22</v>
      </c>
      <c r="M20" s="1" t="s">
        <v>22</v>
      </c>
      <c r="N20" s="1" t="s">
        <v>42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41</v>
      </c>
      <c r="B21" s="1" t="s">
        <v>25</v>
      </c>
      <c r="C21" s="1" t="s">
        <v>42</v>
      </c>
      <c r="D21" s="1" t="s">
        <v>343</v>
      </c>
      <c r="E21" s="1" t="s">
        <v>32</v>
      </c>
      <c r="F21" s="1" t="s">
        <v>19</v>
      </c>
      <c r="G21" s="1" t="s">
        <v>342</v>
      </c>
      <c r="H21" s="1" t="s">
        <v>337</v>
      </c>
      <c r="I21" s="1" t="s">
        <v>22</v>
      </c>
      <c r="J21" s="3">
        <v>1193</v>
      </c>
      <c r="K21" s="1" t="s">
        <v>187</v>
      </c>
      <c r="L21" s="1" t="s">
        <v>22</v>
      </c>
      <c r="M21" s="1" t="s">
        <v>22</v>
      </c>
      <c r="N21" s="1" t="s">
        <v>42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41</v>
      </c>
      <c r="B22" s="1" t="s">
        <v>25</v>
      </c>
      <c r="C22" s="1" t="s">
        <v>42</v>
      </c>
      <c r="D22" s="1" t="s">
        <v>344</v>
      </c>
      <c r="E22" s="1" t="s">
        <v>18</v>
      </c>
      <c r="F22" s="1" t="s">
        <v>19</v>
      </c>
      <c r="G22" s="1" t="s">
        <v>342</v>
      </c>
      <c r="H22" s="1" t="s">
        <v>337</v>
      </c>
      <c r="I22" s="1" t="s">
        <v>22</v>
      </c>
      <c r="J22" s="3">
        <v>-508814</v>
      </c>
      <c r="K22" s="1" t="s">
        <v>226</v>
      </c>
      <c r="L22" s="1" t="s">
        <v>22</v>
      </c>
      <c r="M22" s="1" t="s">
        <v>22</v>
      </c>
      <c r="N22" s="1" t="s">
        <v>42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41</v>
      </c>
      <c r="B23" s="1" t="s">
        <v>25</v>
      </c>
      <c r="C23" s="1" t="s">
        <v>42</v>
      </c>
      <c r="D23" s="1" t="s">
        <v>393</v>
      </c>
      <c r="E23" s="1" t="s">
        <v>381</v>
      </c>
      <c r="F23" s="1" t="s">
        <v>19</v>
      </c>
      <c r="G23" s="1" t="s">
        <v>342</v>
      </c>
      <c r="H23" s="1" t="s">
        <v>339</v>
      </c>
      <c r="I23" s="1" t="s">
        <v>22</v>
      </c>
      <c r="J23" s="3">
        <v>32108</v>
      </c>
      <c r="K23" s="1" t="s">
        <v>81</v>
      </c>
      <c r="L23" s="1" t="s">
        <v>22</v>
      </c>
      <c r="M23" s="1" t="s">
        <v>22</v>
      </c>
      <c r="N23" s="1" t="s">
        <v>42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41</v>
      </c>
      <c r="B24" s="1" t="s">
        <v>25</v>
      </c>
      <c r="C24" s="1" t="s">
        <v>42</v>
      </c>
      <c r="D24" s="1" t="s">
        <v>382</v>
      </c>
      <c r="E24" s="1" t="s">
        <v>68</v>
      </c>
      <c r="F24" s="1" t="s">
        <v>19</v>
      </c>
      <c r="G24" s="1" t="s">
        <v>342</v>
      </c>
      <c r="H24" s="1" t="s">
        <v>337</v>
      </c>
      <c r="I24" s="1" t="s">
        <v>22</v>
      </c>
      <c r="J24" s="3">
        <v>67823</v>
      </c>
      <c r="K24" s="1" t="s">
        <v>85</v>
      </c>
      <c r="L24" s="1" t="s">
        <v>22</v>
      </c>
      <c r="M24" s="1" t="s">
        <v>22</v>
      </c>
      <c r="N24" s="1" t="s">
        <v>42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41</v>
      </c>
      <c r="B25" s="1" t="s">
        <v>25</v>
      </c>
      <c r="C25" s="1" t="s">
        <v>42</v>
      </c>
      <c r="D25" s="1" t="s">
        <v>382</v>
      </c>
      <c r="E25" s="1" t="s">
        <v>68</v>
      </c>
      <c r="F25" s="1" t="s">
        <v>19</v>
      </c>
      <c r="G25" s="1" t="s">
        <v>342</v>
      </c>
      <c r="H25" s="1" t="s">
        <v>337</v>
      </c>
      <c r="I25" s="1" t="s">
        <v>22</v>
      </c>
      <c r="J25" s="3">
        <v>50883</v>
      </c>
      <c r="K25" s="1" t="s">
        <v>187</v>
      </c>
      <c r="L25" s="1" t="s">
        <v>22</v>
      </c>
      <c r="M25" s="1" t="s">
        <v>22</v>
      </c>
      <c r="N25" s="1" t="s">
        <v>42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41</v>
      </c>
      <c r="B26" s="1" t="s">
        <v>25</v>
      </c>
      <c r="C26" s="1" t="s">
        <v>42</v>
      </c>
      <c r="D26" s="1" t="s">
        <v>390</v>
      </c>
      <c r="E26" s="1" t="s">
        <v>355</v>
      </c>
      <c r="F26" s="1" t="s">
        <v>19</v>
      </c>
      <c r="G26" s="1" t="s">
        <v>342</v>
      </c>
      <c r="H26" s="1" t="s">
        <v>337</v>
      </c>
      <c r="I26" s="1" t="s">
        <v>22</v>
      </c>
      <c r="J26" s="3">
        <v>-2530</v>
      </c>
      <c r="K26" s="1" t="s">
        <v>192</v>
      </c>
      <c r="L26" s="1" t="s">
        <v>22</v>
      </c>
      <c r="M26" s="1" t="s">
        <v>22</v>
      </c>
      <c r="N26" s="1" t="s">
        <v>42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41</v>
      </c>
      <c r="B27" s="1" t="s">
        <v>25</v>
      </c>
      <c r="C27" s="1" t="s">
        <v>42</v>
      </c>
      <c r="D27" s="1" t="s">
        <v>390</v>
      </c>
      <c r="E27" s="1" t="s">
        <v>355</v>
      </c>
      <c r="F27" s="1" t="s">
        <v>19</v>
      </c>
      <c r="G27" s="1" t="s">
        <v>342</v>
      </c>
      <c r="H27" s="1" t="s">
        <v>337</v>
      </c>
      <c r="I27" s="1" t="s">
        <v>22</v>
      </c>
      <c r="J27" s="3">
        <v>193713</v>
      </c>
      <c r="K27" s="1" t="s">
        <v>227</v>
      </c>
      <c r="L27" s="1" t="s">
        <v>22</v>
      </c>
      <c r="M27" s="1" t="s">
        <v>22</v>
      </c>
      <c r="N27" s="1" t="s">
        <v>42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41</v>
      </c>
      <c r="B28" s="1" t="s">
        <v>25</v>
      </c>
      <c r="C28" s="1" t="s">
        <v>42</v>
      </c>
      <c r="D28" s="1" t="s">
        <v>385</v>
      </c>
      <c r="E28" s="1" t="s">
        <v>356</v>
      </c>
      <c r="F28" s="1" t="s">
        <v>19</v>
      </c>
      <c r="G28" s="1" t="s">
        <v>342</v>
      </c>
      <c r="H28" s="1" t="s">
        <v>337</v>
      </c>
      <c r="I28" s="1" t="s">
        <v>22</v>
      </c>
      <c r="J28" s="3">
        <v>-75025</v>
      </c>
      <c r="K28" s="1" t="s">
        <v>378</v>
      </c>
      <c r="L28" s="1" t="s">
        <v>22</v>
      </c>
      <c r="M28" s="1" t="s">
        <v>22</v>
      </c>
      <c r="N28" s="1" t="s">
        <v>42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41</v>
      </c>
      <c r="B29" s="1" t="s">
        <v>25</v>
      </c>
      <c r="C29" s="1" t="s">
        <v>42</v>
      </c>
      <c r="D29" s="1" t="s">
        <v>385</v>
      </c>
      <c r="E29" s="1" t="s">
        <v>356</v>
      </c>
      <c r="F29" s="1" t="s">
        <v>19</v>
      </c>
      <c r="G29" s="1" t="s">
        <v>342</v>
      </c>
      <c r="H29" s="1" t="s">
        <v>337</v>
      </c>
      <c r="I29" s="1" t="s">
        <v>22</v>
      </c>
      <c r="J29" s="3">
        <v>38638</v>
      </c>
      <c r="K29" s="1" t="s">
        <v>227</v>
      </c>
      <c r="L29" s="1" t="s">
        <v>22</v>
      </c>
      <c r="M29" s="1" t="s">
        <v>22</v>
      </c>
      <c r="N29" s="1" t="s">
        <v>42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41</v>
      </c>
      <c r="B30" s="1" t="s">
        <v>25</v>
      </c>
      <c r="C30" s="1" t="s">
        <v>42</v>
      </c>
      <c r="D30" s="1" t="s">
        <v>385</v>
      </c>
      <c r="E30" s="1" t="s">
        <v>356</v>
      </c>
      <c r="F30" s="1" t="s">
        <v>19</v>
      </c>
      <c r="G30" s="1" t="s">
        <v>342</v>
      </c>
      <c r="H30" s="1" t="s">
        <v>337</v>
      </c>
      <c r="I30" s="1" t="s">
        <v>22</v>
      </c>
      <c r="J30" s="3">
        <v>467</v>
      </c>
      <c r="K30" s="1" t="s">
        <v>378</v>
      </c>
      <c r="L30" s="1" t="s">
        <v>22</v>
      </c>
      <c r="M30" s="1" t="s">
        <v>22</v>
      </c>
      <c r="N30" s="1" t="s">
        <v>42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41</v>
      </c>
      <c r="B31" s="1" t="s">
        <v>25</v>
      </c>
      <c r="C31" s="1" t="s">
        <v>42</v>
      </c>
      <c r="D31" s="1" t="s">
        <v>394</v>
      </c>
      <c r="E31" s="1" t="s">
        <v>395</v>
      </c>
      <c r="F31" s="1" t="s">
        <v>19</v>
      </c>
      <c r="G31" s="1" t="s">
        <v>342</v>
      </c>
      <c r="H31" s="1" t="s">
        <v>337</v>
      </c>
      <c r="I31" s="1" t="s">
        <v>22</v>
      </c>
      <c r="J31" s="3">
        <v>1222</v>
      </c>
      <c r="K31" s="1" t="s">
        <v>361</v>
      </c>
      <c r="L31" s="1" t="s">
        <v>22</v>
      </c>
      <c r="M31" s="1" t="s">
        <v>22</v>
      </c>
      <c r="N31" s="1" t="s">
        <v>42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41</v>
      </c>
      <c r="B32" s="1" t="s">
        <v>25</v>
      </c>
      <c r="C32" s="1" t="s">
        <v>42</v>
      </c>
      <c r="D32" s="1" t="s">
        <v>386</v>
      </c>
      <c r="E32" s="1" t="s">
        <v>387</v>
      </c>
      <c r="F32" s="1" t="s">
        <v>19</v>
      </c>
      <c r="G32" s="1" t="s">
        <v>342</v>
      </c>
      <c r="H32" s="1" t="s">
        <v>337</v>
      </c>
      <c r="I32" s="1" t="s">
        <v>22</v>
      </c>
      <c r="J32" s="3">
        <v>44287</v>
      </c>
      <c r="K32" s="1" t="s">
        <v>361</v>
      </c>
      <c r="L32" s="1" t="s">
        <v>22</v>
      </c>
      <c r="M32" s="1" t="s">
        <v>22</v>
      </c>
      <c r="N32" s="1" t="s">
        <v>42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41</v>
      </c>
      <c r="B33" s="1" t="s">
        <v>25</v>
      </c>
      <c r="C33" s="1" t="s">
        <v>42</v>
      </c>
      <c r="D33" s="1" t="s">
        <v>383</v>
      </c>
      <c r="E33" s="1" t="s">
        <v>384</v>
      </c>
      <c r="F33" s="1" t="s">
        <v>19</v>
      </c>
      <c r="G33" s="1" t="s">
        <v>342</v>
      </c>
      <c r="H33" s="1" t="s">
        <v>337</v>
      </c>
      <c r="I33" s="1" t="s">
        <v>22</v>
      </c>
      <c r="J33" s="3">
        <v>-9529746</v>
      </c>
      <c r="K33" s="1" t="s">
        <v>247</v>
      </c>
      <c r="L33" s="1" t="s">
        <v>22</v>
      </c>
      <c r="M33" s="1" t="s">
        <v>22</v>
      </c>
      <c r="N33" s="1" t="s">
        <v>42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41</v>
      </c>
      <c r="B34" s="1" t="s">
        <v>25</v>
      </c>
      <c r="C34" s="1" t="s">
        <v>42</v>
      </c>
      <c r="D34" s="1" t="s">
        <v>390</v>
      </c>
      <c r="E34" s="1" t="s">
        <v>355</v>
      </c>
      <c r="F34" s="1" t="s">
        <v>19</v>
      </c>
      <c r="G34" s="1" t="s">
        <v>342</v>
      </c>
      <c r="H34" s="1" t="s">
        <v>337</v>
      </c>
      <c r="I34" s="1" t="s">
        <v>22</v>
      </c>
      <c r="J34" s="3">
        <v>-55271</v>
      </c>
      <c r="K34" s="1" t="s">
        <v>201</v>
      </c>
      <c r="L34" s="1" t="s">
        <v>22</v>
      </c>
      <c r="M34" s="1" t="s">
        <v>22</v>
      </c>
      <c r="N34" s="1" t="s">
        <v>42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41</v>
      </c>
      <c r="B35" s="1" t="s">
        <v>25</v>
      </c>
      <c r="C35" s="1" t="s">
        <v>42</v>
      </c>
      <c r="D35" s="1" t="s">
        <v>385</v>
      </c>
      <c r="E35" s="1" t="s">
        <v>356</v>
      </c>
      <c r="F35" s="1" t="s">
        <v>19</v>
      </c>
      <c r="G35" s="1" t="s">
        <v>342</v>
      </c>
      <c r="H35" s="1" t="s">
        <v>337</v>
      </c>
      <c r="I35" s="1" t="s">
        <v>22</v>
      </c>
      <c r="J35" s="3">
        <v>-15258</v>
      </c>
      <c r="K35" s="1" t="s">
        <v>201</v>
      </c>
      <c r="L35" s="1" t="s">
        <v>22</v>
      </c>
      <c r="M35" s="1" t="s">
        <v>22</v>
      </c>
      <c r="N35" s="1" t="s">
        <v>42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41</v>
      </c>
      <c r="B36" s="1" t="s">
        <v>25</v>
      </c>
      <c r="C36" s="1" t="s">
        <v>42</v>
      </c>
      <c r="D36" s="1" t="s">
        <v>385</v>
      </c>
      <c r="E36" s="1" t="s">
        <v>356</v>
      </c>
      <c r="F36" s="1" t="s">
        <v>19</v>
      </c>
      <c r="G36" s="1" t="s">
        <v>342</v>
      </c>
      <c r="H36" s="1" t="s">
        <v>337</v>
      </c>
      <c r="I36" s="1" t="s">
        <v>22</v>
      </c>
      <c r="J36" s="3">
        <v>-436098</v>
      </c>
      <c r="K36" s="1" t="s">
        <v>247</v>
      </c>
      <c r="L36" s="1" t="s">
        <v>22</v>
      </c>
      <c r="M36" s="1" t="s">
        <v>22</v>
      </c>
      <c r="N36" s="1" t="s">
        <v>42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41</v>
      </c>
      <c r="B37" s="1" t="s">
        <v>25</v>
      </c>
      <c r="C37" s="1" t="s">
        <v>42</v>
      </c>
      <c r="D37" s="1" t="s">
        <v>344</v>
      </c>
      <c r="E37" s="1" t="s">
        <v>18</v>
      </c>
      <c r="F37" s="1" t="s">
        <v>19</v>
      </c>
      <c r="G37" s="1" t="s">
        <v>342</v>
      </c>
      <c r="H37" s="1" t="s">
        <v>337</v>
      </c>
      <c r="I37" s="1" t="s">
        <v>22</v>
      </c>
      <c r="J37" s="3">
        <v>-653</v>
      </c>
      <c r="K37" s="1" t="s">
        <v>201</v>
      </c>
      <c r="L37" s="1" t="s">
        <v>22</v>
      </c>
      <c r="M37" s="1" t="s">
        <v>22</v>
      </c>
      <c r="N37" s="1" t="s">
        <v>42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41</v>
      </c>
      <c r="B38" s="1" t="s">
        <v>25</v>
      </c>
      <c r="C38" s="1" t="s">
        <v>346</v>
      </c>
      <c r="D38" s="1" t="s">
        <v>396</v>
      </c>
      <c r="E38" s="1" t="s">
        <v>68</v>
      </c>
      <c r="F38" s="1" t="s">
        <v>19</v>
      </c>
      <c r="G38" s="1" t="s">
        <v>342</v>
      </c>
      <c r="H38" s="1" t="s">
        <v>339</v>
      </c>
      <c r="I38" s="1" t="s">
        <v>22</v>
      </c>
      <c r="J38" s="3">
        <v>-3604461</v>
      </c>
      <c r="K38" s="1" t="s">
        <v>247</v>
      </c>
      <c r="L38" s="1" t="s">
        <v>22</v>
      </c>
      <c r="M38" s="1" t="s">
        <v>22</v>
      </c>
      <c r="N38" s="1" t="s">
        <v>346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41</v>
      </c>
      <c r="B39" s="1" t="s">
        <v>25</v>
      </c>
      <c r="C39" s="1" t="s">
        <v>346</v>
      </c>
      <c r="D39" s="1" t="s">
        <v>391</v>
      </c>
      <c r="E39" s="1" t="s">
        <v>356</v>
      </c>
      <c r="F39" s="1" t="s">
        <v>19</v>
      </c>
      <c r="G39" s="1" t="s">
        <v>342</v>
      </c>
      <c r="H39" s="1" t="s">
        <v>339</v>
      </c>
      <c r="I39" s="1" t="s">
        <v>22</v>
      </c>
      <c r="J39" s="3">
        <v>-300762</v>
      </c>
      <c r="K39" s="1" t="s">
        <v>247</v>
      </c>
      <c r="L39" s="1" t="s">
        <v>22</v>
      </c>
      <c r="M39" s="1" t="s">
        <v>22</v>
      </c>
      <c r="N39" s="1" t="s">
        <v>346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41</v>
      </c>
      <c r="B40" s="1" t="s">
        <v>25</v>
      </c>
      <c r="C40" s="1" t="s">
        <v>346</v>
      </c>
      <c r="D40" s="1" t="s">
        <v>397</v>
      </c>
      <c r="E40" s="1" t="s">
        <v>387</v>
      </c>
      <c r="F40" s="1" t="s">
        <v>19</v>
      </c>
      <c r="G40" s="1" t="s">
        <v>342</v>
      </c>
      <c r="H40" s="1" t="s">
        <v>339</v>
      </c>
      <c r="I40" s="1" t="s">
        <v>22</v>
      </c>
      <c r="J40" s="3">
        <v>-902252</v>
      </c>
      <c r="K40" s="1" t="s">
        <v>247</v>
      </c>
      <c r="L40" s="1" t="s">
        <v>22</v>
      </c>
      <c r="M40" s="1" t="s">
        <v>22</v>
      </c>
      <c r="N40" s="1" t="s">
        <v>346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41</v>
      </c>
      <c r="B41" s="1" t="s">
        <v>25</v>
      </c>
      <c r="C41" s="1" t="s">
        <v>346</v>
      </c>
      <c r="D41" s="1" t="s">
        <v>345</v>
      </c>
      <c r="E41" s="1" t="s">
        <v>18</v>
      </c>
      <c r="F41" s="1" t="s">
        <v>19</v>
      </c>
      <c r="G41" s="1" t="s">
        <v>342</v>
      </c>
      <c r="H41" s="1" t="s">
        <v>339</v>
      </c>
      <c r="I41" s="1" t="s">
        <v>22</v>
      </c>
      <c r="J41" s="3">
        <v>-506127</v>
      </c>
      <c r="K41" s="1" t="s">
        <v>247</v>
      </c>
      <c r="L41" s="1" t="s">
        <v>22</v>
      </c>
      <c r="M41" s="1" t="s">
        <v>22</v>
      </c>
      <c r="N41" s="1" t="s">
        <v>346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41</v>
      </c>
      <c r="B42" s="1" t="s">
        <v>25</v>
      </c>
      <c r="C42" s="1" t="s">
        <v>42</v>
      </c>
      <c r="D42" s="1" t="s">
        <v>383</v>
      </c>
      <c r="E42" s="1" t="s">
        <v>384</v>
      </c>
      <c r="F42" s="1" t="s">
        <v>19</v>
      </c>
      <c r="G42" s="1" t="s">
        <v>342</v>
      </c>
      <c r="H42" s="1" t="s">
        <v>337</v>
      </c>
      <c r="I42" s="1" t="s">
        <v>22</v>
      </c>
      <c r="J42" s="3">
        <v>-125920</v>
      </c>
      <c r="K42" s="1" t="s">
        <v>398</v>
      </c>
      <c r="L42" s="1" t="s">
        <v>22</v>
      </c>
      <c r="M42" s="1" t="s">
        <v>22</v>
      </c>
      <c r="N42" s="1" t="s">
        <v>42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41</v>
      </c>
      <c r="B43" s="1" t="s">
        <v>25</v>
      </c>
      <c r="C43" s="1" t="s">
        <v>42</v>
      </c>
      <c r="D43" s="1" t="s">
        <v>399</v>
      </c>
      <c r="E43" s="1" t="s">
        <v>384</v>
      </c>
      <c r="F43" s="1" t="s">
        <v>19</v>
      </c>
      <c r="G43" s="1" t="s">
        <v>342</v>
      </c>
      <c r="H43" s="1" t="s">
        <v>339</v>
      </c>
      <c r="I43" s="1" t="s">
        <v>22</v>
      </c>
      <c r="J43" s="3">
        <v>91769</v>
      </c>
      <c r="K43" s="1" t="s">
        <v>400</v>
      </c>
      <c r="L43" s="1" t="s">
        <v>22</v>
      </c>
      <c r="M43" s="1" t="s">
        <v>22</v>
      </c>
      <c r="N43" s="1" t="s">
        <v>42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41</v>
      </c>
      <c r="B44" s="1" t="s">
        <v>25</v>
      </c>
      <c r="C44" s="1" t="s">
        <v>42</v>
      </c>
      <c r="D44" s="1" t="s">
        <v>394</v>
      </c>
      <c r="E44" s="1" t="s">
        <v>395</v>
      </c>
      <c r="F44" s="1" t="s">
        <v>19</v>
      </c>
      <c r="G44" s="1" t="s">
        <v>342</v>
      </c>
      <c r="H44" s="1" t="s">
        <v>337</v>
      </c>
      <c r="I44" s="1" t="s">
        <v>22</v>
      </c>
      <c r="J44" s="3">
        <v>-666</v>
      </c>
      <c r="K44" s="1" t="s">
        <v>201</v>
      </c>
      <c r="L44" s="1" t="s">
        <v>22</v>
      </c>
      <c r="M44" s="1" t="s">
        <v>22</v>
      </c>
      <c r="N44" s="1" t="s">
        <v>42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41</v>
      </c>
      <c r="B45" s="1" t="s">
        <v>25</v>
      </c>
      <c r="C45" s="1" t="s">
        <v>42</v>
      </c>
      <c r="D45" s="1" t="s">
        <v>386</v>
      </c>
      <c r="E45" s="1" t="s">
        <v>387</v>
      </c>
      <c r="F45" s="1" t="s">
        <v>19</v>
      </c>
      <c r="G45" s="1" t="s">
        <v>342</v>
      </c>
      <c r="H45" s="1" t="s">
        <v>337</v>
      </c>
      <c r="I45" s="1" t="s">
        <v>22</v>
      </c>
      <c r="J45" s="3">
        <v>-518038</v>
      </c>
      <c r="K45" s="1" t="s">
        <v>247</v>
      </c>
      <c r="L45" s="1" t="s">
        <v>22</v>
      </c>
      <c r="M45" s="1" t="s">
        <v>22</v>
      </c>
      <c r="N45" s="1" t="s">
        <v>42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41</v>
      </c>
      <c r="B46" s="1" t="s">
        <v>25</v>
      </c>
      <c r="C46" s="1" t="s">
        <v>346</v>
      </c>
      <c r="D46" s="1" t="s">
        <v>399</v>
      </c>
      <c r="E46" s="1" t="s">
        <v>384</v>
      </c>
      <c r="F46" s="1" t="s">
        <v>19</v>
      </c>
      <c r="G46" s="1" t="s">
        <v>342</v>
      </c>
      <c r="H46" s="1" t="s">
        <v>339</v>
      </c>
      <c r="I46" s="1" t="s">
        <v>22</v>
      </c>
      <c r="J46" s="3">
        <v>-9529746</v>
      </c>
      <c r="K46" s="1" t="s">
        <v>247</v>
      </c>
      <c r="L46" s="1" t="s">
        <v>22</v>
      </c>
      <c r="M46" s="1" t="s">
        <v>22</v>
      </c>
      <c r="N46" s="1" t="s">
        <v>346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41</v>
      </c>
      <c r="B47" s="1" t="s">
        <v>25</v>
      </c>
      <c r="C47" s="1" t="s">
        <v>346</v>
      </c>
      <c r="D47" s="1" t="s">
        <v>391</v>
      </c>
      <c r="E47" s="1" t="s">
        <v>356</v>
      </c>
      <c r="F47" s="1" t="s">
        <v>19</v>
      </c>
      <c r="G47" s="1" t="s">
        <v>342</v>
      </c>
      <c r="H47" s="1" t="s">
        <v>339</v>
      </c>
      <c r="I47" s="1" t="s">
        <v>22</v>
      </c>
      <c r="J47" s="3">
        <v>-436098</v>
      </c>
      <c r="K47" s="1" t="s">
        <v>247</v>
      </c>
      <c r="L47" s="1" t="s">
        <v>22</v>
      </c>
      <c r="M47" s="1" t="s">
        <v>22</v>
      </c>
      <c r="N47" s="1" t="s">
        <v>346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41</v>
      </c>
      <c r="B48" s="1" t="s">
        <v>25</v>
      </c>
      <c r="C48" s="1" t="s">
        <v>346</v>
      </c>
      <c r="D48" s="1" t="s">
        <v>397</v>
      </c>
      <c r="E48" s="1" t="s">
        <v>387</v>
      </c>
      <c r="F48" s="1" t="s">
        <v>19</v>
      </c>
      <c r="G48" s="1" t="s">
        <v>342</v>
      </c>
      <c r="H48" s="1" t="s">
        <v>339</v>
      </c>
      <c r="I48" s="1" t="s">
        <v>22</v>
      </c>
      <c r="J48" s="3">
        <v>-518038</v>
      </c>
      <c r="K48" s="1" t="s">
        <v>247</v>
      </c>
      <c r="L48" s="1" t="s">
        <v>22</v>
      </c>
      <c r="M48" s="1" t="s">
        <v>22</v>
      </c>
      <c r="N48" s="1" t="s">
        <v>346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41</v>
      </c>
      <c r="B49" s="1" t="s">
        <v>25</v>
      </c>
      <c r="C49" s="1" t="s">
        <v>42</v>
      </c>
      <c r="D49" s="1" t="s">
        <v>383</v>
      </c>
      <c r="E49" s="1" t="s">
        <v>384</v>
      </c>
      <c r="F49" s="1" t="s">
        <v>19</v>
      </c>
      <c r="G49" s="1" t="s">
        <v>342</v>
      </c>
      <c r="H49" s="1" t="s">
        <v>337</v>
      </c>
      <c r="I49" s="1" t="s">
        <v>22</v>
      </c>
      <c r="J49" s="3">
        <v>650</v>
      </c>
      <c r="K49" s="1" t="s">
        <v>89</v>
      </c>
      <c r="L49" s="1" t="s">
        <v>22</v>
      </c>
      <c r="M49" s="1" t="s">
        <v>22</v>
      </c>
      <c r="N49" s="1" t="s">
        <v>42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41</v>
      </c>
      <c r="B50" s="1" t="s">
        <v>25</v>
      </c>
      <c r="C50" s="1" t="s">
        <v>42</v>
      </c>
      <c r="D50" s="1" t="s">
        <v>394</v>
      </c>
      <c r="E50" s="1" t="s">
        <v>395</v>
      </c>
      <c r="F50" s="1" t="s">
        <v>19</v>
      </c>
      <c r="G50" s="1" t="s">
        <v>342</v>
      </c>
      <c r="H50" s="1" t="s">
        <v>337</v>
      </c>
      <c r="I50" s="1" t="s">
        <v>22</v>
      </c>
      <c r="J50" s="3">
        <v>-47289</v>
      </c>
      <c r="K50" s="1" t="s">
        <v>247</v>
      </c>
      <c r="L50" s="1" t="s">
        <v>22</v>
      </c>
      <c r="M50" s="1" t="s">
        <v>22</v>
      </c>
      <c r="N50" s="1" t="s">
        <v>42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41</v>
      </c>
      <c r="B51" s="1" t="s">
        <v>25</v>
      </c>
      <c r="C51" s="1" t="s">
        <v>346</v>
      </c>
      <c r="D51" s="1" t="s">
        <v>383</v>
      </c>
      <c r="E51" s="1" t="s">
        <v>384</v>
      </c>
      <c r="F51" s="1" t="s">
        <v>19</v>
      </c>
      <c r="G51" s="1" t="s">
        <v>342</v>
      </c>
      <c r="H51" s="1" t="s">
        <v>337</v>
      </c>
      <c r="I51" s="1" t="s">
        <v>22</v>
      </c>
      <c r="J51" s="3">
        <v>9529746</v>
      </c>
      <c r="K51" s="1" t="s">
        <v>247</v>
      </c>
      <c r="L51" s="1" t="s">
        <v>22</v>
      </c>
      <c r="M51" s="1" t="s">
        <v>22</v>
      </c>
      <c r="N51" s="1" t="s">
        <v>346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41</v>
      </c>
      <c r="B52" s="1" t="s">
        <v>25</v>
      </c>
      <c r="C52" s="1" t="s">
        <v>346</v>
      </c>
      <c r="D52" s="1" t="s">
        <v>385</v>
      </c>
      <c r="E52" s="1" t="s">
        <v>356</v>
      </c>
      <c r="F52" s="1" t="s">
        <v>19</v>
      </c>
      <c r="G52" s="1" t="s">
        <v>342</v>
      </c>
      <c r="H52" s="1" t="s">
        <v>337</v>
      </c>
      <c r="I52" s="1" t="s">
        <v>22</v>
      </c>
      <c r="J52" s="3">
        <v>436098</v>
      </c>
      <c r="K52" s="1" t="s">
        <v>247</v>
      </c>
      <c r="L52" s="1" t="s">
        <v>22</v>
      </c>
      <c r="M52" s="1" t="s">
        <v>22</v>
      </c>
      <c r="N52" s="1" t="s">
        <v>346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41</v>
      </c>
      <c r="B53" s="1" t="s">
        <v>25</v>
      </c>
      <c r="C53" s="1" t="s">
        <v>346</v>
      </c>
      <c r="D53" s="1" t="s">
        <v>386</v>
      </c>
      <c r="E53" s="1" t="s">
        <v>387</v>
      </c>
      <c r="F53" s="1" t="s">
        <v>19</v>
      </c>
      <c r="G53" s="1" t="s">
        <v>342</v>
      </c>
      <c r="H53" s="1" t="s">
        <v>337</v>
      </c>
      <c r="I53" s="1" t="s">
        <v>22</v>
      </c>
      <c r="J53" s="3">
        <v>518038</v>
      </c>
      <c r="K53" s="1" t="s">
        <v>247</v>
      </c>
      <c r="L53" s="1" t="s">
        <v>22</v>
      </c>
      <c r="M53" s="1" t="s">
        <v>22</v>
      </c>
      <c r="N53" s="1" t="s">
        <v>346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41</v>
      </c>
      <c r="B54" s="1" t="s">
        <v>25</v>
      </c>
      <c r="C54" s="1" t="s">
        <v>42</v>
      </c>
      <c r="D54" s="1" t="s">
        <v>380</v>
      </c>
      <c r="E54" s="1" t="s">
        <v>381</v>
      </c>
      <c r="F54" s="1" t="s">
        <v>19</v>
      </c>
      <c r="G54" s="1" t="s">
        <v>342</v>
      </c>
      <c r="H54" s="1" t="s">
        <v>337</v>
      </c>
      <c r="I54" s="1" t="s">
        <v>22</v>
      </c>
      <c r="J54" s="3">
        <v>-34</v>
      </c>
      <c r="K54" s="1" t="s">
        <v>201</v>
      </c>
      <c r="L54" s="1" t="s">
        <v>22</v>
      </c>
      <c r="M54" s="1" t="s">
        <v>22</v>
      </c>
      <c r="N54" s="1" t="s">
        <v>42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41</v>
      </c>
      <c r="B55" s="1" t="s">
        <v>25</v>
      </c>
      <c r="C55" s="1" t="s">
        <v>42</v>
      </c>
      <c r="D55" s="1" t="s">
        <v>382</v>
      </c>
      <c r="E55" s="1" t="s">
        <v>68</v>
      </c>
      <c r="F55" s="1" t="s">
        <v>19</v>
      </c>
      <c r="G55" s="1" t="s">
        <v>342</v>
      </c>
      <c r="H55" s="1" t="s">
        <v>337</v>
      </c>
      <c r="I55" s="1" t="s">
        <v>22</v>
      </c>
      <c r="J55" s="3">
        <v>-15274</v>
      </c>
      <c r="K55" s="1" t="s">
        <v>201</v>
      </c>
      <c r="L55" s="1" t="s">
        <v>22</v>
      </c>
      <c r="M55" s="1" t="s">
        <v>22</v>
      </c>
      <c r="N55" s="1" t="s">
        <v>42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41</v>
      </c>
      <c r="B56" s="1" t="s">
        <v>25</v>
      </c>
      <c r="C56" s="1" t="s">
        <v>42</v>
      </c>
      <c r="D56" s="1" t="s">
        <v>386</v>
      </c>
      <c r="E56" s="1" t="s">
        <v>387</v>
      </c>
      <c r="F56" s="1" t="s">
        <v>19</v>
      </c>
      <c r="G56" s="1" t="s">
        <v>342</v>
      </c>
      <c r="H56" s="1" t="s">
        <v>337</v>
      </c>
      <c r="I56" s="1" t="s">
        <v>22</v>
      </c>
      <c r="J56" s="3">
        <v>12124</v>
      </c>
      <c r="K56" s="1" t="s">
        <v>201</v>
      </c>
      <c r="L56" s="1" t="s">
        <v>22</v>
      </c>
      <c r="M56" s="1" t="s">
        <v>22</v>
      </c>
      <c r="N56" s="1" t="s">
        <v>42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41</v>
      </c>
      <c r="B57" s="1" t="s">
        <v>25</v>
      </c>
      <c r="C57" s="1" t="s">
        <v>42</v>
      </c>
      <c r="D57" s="1" t="s">
        <v>343</v>
      </c>
      <c r="E57" s="1" t="s">
        <v>32</v>
      </c>
      <c r="F57" s="1" t="s">
        <v>19</v>
      </c>
      <c r="G57" s="1" t="s">
        <v>342</v>
      </c>
      <c r="H57" s="1" t="s">
        <v>337</v>
      </c>
      <c r="I57" s="1" t="s">
        <v>22</v>
      </c>
      <c r="J57" s="3">
        <v>-1111546</v>
      </c>
      <c r="K57" s="1" t="s">
        <v>247</v>
      </c>
      <c r="L57" s="1" t="s">
        <v>22</v>
      </c>
      <c r="M57" s="1" t="s">
        <v>22</v>
      </c>
      <c r="N57" s="1" t="s">
        <v>42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41</v>
      </c>
      <c r="B58" s="1" t="s">
        <v>25</v>
      </c>
      <c r="C58" s="1" t="s">
        <v>346</v>
      </c>
      <c r="D58" s="1" t="s">
        <v>401</v>
      </c>
      <c r="E58" s="1" t="s">
        <v>355</v>
      </c>
      <c r="F58" s="1" t="s">
        <v>19</v>
      </c>
      <c r="G58" s="1" t="s">
        <v>342</v>
      </c>
      <c r="H58" s="1" t="s">
        <v>339</v>
      </c>
      <c r="I58" s="1" t="s">
        <v>22</v>
      </c>
      <c r="J58" s="3">
        <v>-111251</v>
      </c>
      <c r="K58" s="1" t="s">
        <v>247</v>
      </c>
      <c r="L58" s="1" t="s">
        <v>22</v>
      </c>
      <c r="M58" s="1" t="s">
        <v>22</v>
      </c>
      <c r="N58" s="1" t="s">
        <v>346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41</v>
      </c>
      <c r="B59" s="1" t="s">
        <v>25</v>
      </c>
      <c r="C59" s="1" t="s">
        <v>346</v>
      </c>
      <c r="D59" s="1" t="s">
        <v>402</v>
      </c>
      <c r="E59" s="1" t="s">
        <v>395</v>
      </c>
      <c r="F59" s="1" t="s">
        <v>19</v>
      </c>
      <c r="G59" s="1" t="s">
        <v>342</v>
      </c>
      <c r="H59" s="1" t="s">
        <v>339</v>
      </c>
      <c r="I59" s="1" t="s">
        <v>22</v>
      </c>
      <c r="J59" s="3">
        <v>-47289</v>
      </c>
      <c r="K59" s="1" t="s">
        <v>247</v>
      </c>
      <c r="L59" s="1" t="s">
        <v>22</v>
      </c>
      <c r="M59" s="1" t="s">
        <v>22</v>
      </c>
      <c r="N59" s="1" t="s">
        <v>346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41</v>
      </c>
      <c r="B60" s="1" t="s">
        <v>25</v>
      </c>
      <c r="C60" s="1" t="s">
        <v>346</v>
      </c>
      <c r="D60" s="1" t="s">
        <v>403</v>
      </c>
      <c r="E60" s="1" t="s">
        <v>389</v>
      </c>
      <c r="F60" s="1" t="s">
        <v>19</v>
      </c>
      <c r="G60" s="1" t="s">
        <v>342</v>
      </c>
      <c r="H60" s="1" t="s">
        <v>339</v>
      </c>
      <c r="I60" s="1" t="s">
        <v>22</v>
      </c>
      <c r="J60" s="3">
        <v>-13517</v>
      </c>
      <c r="K60" s="1" t="s">
        <v>247</v>
      </c>
      <c r="L60" s="1" t="s">
        <v>22</v>
      </c>
      <c r="M60" s="1" t="s">
        <v>22</v>
      </c>
      <c r="N60" s="1" t="s">
        <v>346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41</v>
      </c>
      <c r="B61" s="1" t="s">
        <v>25</v>
      </c>
      <c r="C61" s="1" t="s">
        <v>42</v>
      </c>
      <c r="D61" s="1" t="s">
        <v>380</v>
      </c>
      <c r="E61" s="1" t="s">
        <v>381</v>
      </c>
      <c r="F61" s="1" t="s">
        <v>19</v>
      </c>
      <c r="G61" s="1" t="s">
        <v>342</v>
      </c>
      <c r="H61" s="1" t="s">
        <v>337</v>
      </c>
      <c r="I61" s="1" t="s">
        <v>22</v>
      </c>
      <c r="J61" s="3">
        <v>-2208729</v>
      </c>
      <c r="K61" s="1" t="s">
        <v>247</v>
      </c>
      <c r="L61" s="1" t="s">
        <v>22</v>
      </c>
      <c r="M61" s="1" t="s">
        <v>22</v>
      </c>
      <c r="N61" s="1" t="s">
        <v>42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41</v>
      </c>
      <c r="B62" s="1" t="s">
        <v>25</v>
      </c>
      <c r="C62" s="1" t="s">
        <v>42</v>
      </c>
      <c r="D62" s="1" t="s">
        <v>383</v>
      </c>
      <c r="E62" s="1" t="s">
        <v>384</v>
      </c>
      <c r="F62" s="1" t="s">
        <v>19</v>
      </c>
      <c r="G62" s="1" t="s">
        <v>342</v>
      </c>
      <c r="H62" s="1" t="s">
        <v>337</v>
      </c>
      <c r="I62" s="1" t="s">
        <v>22</v>
      </c>
      <c r="J62" s="3">
        <v>-90</v>
      </c>
      <c r="K62" s="1" t="s">
        <v>201</v>
      </c>
      <c r="L62" s="1" t="s">
        <v>22</v>
      </c>
      <c r="M62" s="1" t="s">
        <v>22</v>
      </c>
      <c r="N62" s="1" t="s">
        <v>42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41</v>
      </c>
      <c r="B63" s="1" t="s">
        <v>25</v>
      </c>
      <c r="C63" s="1" t="s">
        <v>42</v>
      </c>
      <c r="D63" s="1" t="s">
        <v>386</v>
      </c>
      <c r="E63" s="1" t="s">
        <v>387</v>
      </c>
      <c r="F63" s="1" t="s">
        <v>19</v>
      </c>
      <c r="G63" s="1" t="s">
        <v>342</v>
      </c>
      <c r="H63" s="1" t="s">
        <v>337</v>
      </c>
      <c r="I63" s="1" t="s">
        <v>22</v>
      </c>
      <c r="J63" s="3">
        <v>-4054634</v>
      </c>
      <c r="K63" s="1" t="s">
        <v>247</v>
      </c>
      <c r="L63" s="1" t="s">
        <v>22</v>
      </c>
      <c r="M63" s="1" t="s">
        <v>22</v>
      </c>
      <c r="N63" s="1" t="s">
        <v>42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41</v>
      </c>
      <c r="B64" s="1" t="s">
        <v>25</v>
      </c>
      <c r="C64" s="1" t="s">
        <v>42</v>
      </c>
      <c r="D64" s="1" t="s">
        <v>388</v>
      </c>
      <c r="E64" s="1" t="s">
        <v>389</v>
      </c>
      <c r="F64" s="1" t="s">
        <v>19</v>
      </c>
      <c r="G64" s="1" t="s">
        <v>342</v>
      </c>
      <c r="H64" s="1" t="s">
        <v>337</v>
      </c>
      <c r="I64" s="1" t="s">
        <v>22</v>
      </c>
      <c r="J64" s="3">
        <v>-13517</v>
      </c>
      <c r="K64" s="1" t="s">
        <v>247</v>
      </c>
      <c r="L64" s="1" t="s">
        <v>22</v>
      </c>
      <c r="M64" s="1" t="s">
        <v>22</v>
      </c>
      <c r="N64" s="1" t="s">
        <v>42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41</v>
      </c>
      <c r="B65" s="1" t="s">
        <v>25</v>
      </c>
      <c r="C65" s="1" t="s">
        <v>346</v>
      </c>
      <c r="D65" s="1" t="s">
        <v>393</v>
      </c>
      <c r="E65" s="1" t="s">
        <v>381</v>
      </c>
      <c r="F65" s="1" t="s">
        <v>19</v>
      </c>
      <c r="G65" s="1" t="s">
        <v>342</v>
      </c>
      <c r="H65" s="1" t="s">
        <v>339</v>
      </c>
      <c r="I65" s="1" t="s">
        <v>22</v>
      </c>
      <c r="J65" s="3">
        <v>-2208729</v>
      </c>
      <c r="K65" s="1" t="s">
        <v>247</v>
      </c>
      <c r="L65" s="1" t="s">
        <v>22</v>
      </c>
      <c r="M65" s="1" t="s">
        <v>22</v>
      </c>
      <c r="N65" s="1" t="s">
        <v>346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41</v>
      </c>
      <c r="B66" s="1" t="s">
        <v>25</v>
      </c>
      <c r="C66" s="1" t="s">
        <v>346</v>
      </c>
      <c r="D66" s="1" t="s">
        <v>391</v>
      </c>
      <c r="E66" s="1" t="s">
        <v>356</v>
      </c>
      <c r="F66" s="1" t="s">
        <v>19</v>
      </c>
      <c r="G66" s="1" t="s">
        <v>342</v>
      </c>
      <c r="H66" s="1" t="s">
        <v>339</v>
      </c>
      <c r="I66" s="1" t="s">
        <v>22</v>
      </c>
      <c r="J66" s="3">
        <v>-818586</v>
      </c>
      <c r="K66" s="1" t="s">
        <v>247</v>
      </c>
      <c r="L66" s="1" t="s">
        <v>22</v>
      </c>
      <c r="M66" s="1" t="s">
        <v>22</v>
      </c>
      <c r="N66" s="1" t="s">
        <v>346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41</v>
      </c>
      <c r="B67" s="1" t="s">
        <v>25</v>
      </c>
      <c r="C67" s="1" t="s">
        <v>346</v>
      </c>
      <c r="D67" s="1" t="s">
        <v>397</v>
      </c>
      <c r="E67" s="1" t="s">
        <v>387</v>
      </c>
      <c r="F67" s="1" t="s">
        <v>19</v>
      </c>
      <c r="G67" s="1" t="s">
        <v>342</v>
      </c>
      <c r="H67" s="1" t="s">
        <v>339</v>
      </c>
      <c r="I67" s="1" t="s">
        <v>22</v>
      </c>
      <c r="J67" s="3">
        <v>-4054634</v>
      </c>
      <c r="K67" s="1" t="s">
        <v>247</v>
      </c>
      <c r="L67" s="1" t="s">
        <v>22</v>
      </c>
      <c r="M67" s="1" t="s">
        <v>22</v>
      </c>
      <c r="N67" s="1" t="s">
        <v>346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41</v>
      </c>
      <c r="B68" s="1" t="s">
        <v>25</v>
      </c>
      <c r="C68" s="1" t="s">
        <v>346</v>
      </c>
      <c r="D68" s="1" t="s">
        <v>341</v>
      </c>
      <c r="E68" s="1" t="s">
        <v>32</v>
      </c>
      <c r="F68" s="1" t="s">
        <v>19</v>
      </c>
      <c r="G68" s="1" t="s">
        <v>342</v>
      </c>
      <c r="H68" s="1" t="s">
        <v>339</v>
      </c>
      <c r="I68" s="1" t="s">
        <v>22</v>
      </c>
      <c r="J68" s="3">
        <v>-1111546</v>
      </c>
      <c r="K68" s="1" t="s">
        <v>247</v>
      </c>
      <c r="L68" s="1" t="s">
        <v>22</v>
      </c>
      <c r="M68" s="1" t="s">
        <v>22</v>
      </c>
      <c r="N68" s="1" t="s">
        <v>346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384</v>
      </c>
      <c r="C69" s="1" t="s">
        <v>404</v>
      </c>
      <c r="D69" s="1" t="s">
        <v>383</v>
      </c>
      <c r="E69" s="1" t="s">
        <v>384</v>
      </c>
      <c r="F69" s="1" t="s">
        <v>19</v>
      </c>
      <c r="G69" s="1" t="s">
        <v>342</v>
      </c>
      <c r="H69" s="1" t="s">
        <v>337</v>
      </c>
      <c r="I69" s="1" t="s">
        <v>22</v>
      </c>
      <c r="J69" s="3">
        <v>-151019</v>
      </c>
      <c r="K69" s="1" t="s">
        <v>405</v>
      </c>
      <c r="L69" s="1" t="s">
        <v>22</v>
      </c>
      <c r="M69" s="1" t="s">
        <v>22</v>
      </c>
      <c r="N69" s="1" t="s">
        <v>404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41</v>
      </c>
      <c r="B70" s="1" t="s">
        <v>25</v>
      </c>
      <c r="C70" s="1" t="s">
        <v>42</v>
      </c>
      <c r="D70" s="1" t="s">
        <v>380</v>
      </c>
      <c r="E70" s="1" t="s">
        <v>381</v>
      </c>
      <c r="F70" s="1" t="s">
        <v>19</v>
      </c>
      <c r="G70" s="1" t="s">
        <v>342</v>
      </c>
      <c r="H70" s="1" t="s">
        <v>337</v>
      </c>
      <c r="I70" s="1" t="s">
        <v>22</v>
      </c>
      <c r="J70" s="3">
        <v>105</v>
      </c>
      <c r="K70" s="1" t="s">
        <v>201</v>
      </c>
      <c r="L70" s="1" t="s">
        <v>22</v>
      </c>
      <c r="M70" s="1" t="s">
        <v>22</v>
      </c>
      <c r="N70" s="1" t="s">
        <v>42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41</v>
      </c>
      <c r="B71" s="1" t="s">
        <v>25</v>
      </c>
      <c r="C71" s="1" t="s">
        <v>42</v>
      </c>
      <c r="D71" s="1" t="s">
        <v>382</v>
      </c>
      <c r="E71" s="1" t="s">
        <v>68</v>
      </c>
      <c r="F71" s="1" t="s">
        <v>19</v>
      </c>
      <c r="G71" s="1" t="s">
        <v>342</v>
      </c>
      <c r="H71" s="1" t="s">
        <v>337</v>
      </c>
      <c r="I71" s="1" t="s">
        <v>22</v>
      </c>
      <c r="J71" s="3">
        <v>-3604461</v>
      </c>
      <c r="K71" s="1" t="s">
        <v>247</v>
      </c>
      <c r="L71" s="1" t="s">
        <v>22</v>
      </c>
      <c r="M71" s="1" t="s">
        <v>22</v>
      </c>
      <c r="N71" s="1" t="s">
        <v>42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41</v>
      </c>
      <c r="B72" s="1" t="s">
        <v>25</v>
      </c>
      <c r="C72" s="1" t="s">
        <v>42</v>
      </c>
      <c r="D72" s="1" t="s">
        <v>385</v>
      </c>
      <c r="E72" s="1" t="s">
        <v>356</v>
      </c>
      <c r="F72" s="1" t="s">
        <v>19</v>
      </c>
      <c r="G72" s="1" t="s">
        <v>342</v>
      </c>
      <c r="H72" s="1" t="s">
        <v>337</v>
      </c>
      <c r="I72" s="1" t="s">
        <v>22</v>
      </c>
      <c r="J72" s="3">
        <v>-300762</v>
      </c>
      <c r="K72" s="1" t="s">
        <v>247</v>
      </c>
      <c r="L72" s="1" t="s">
        <v>22</v>
      </c>
      <c r="M72" s="1" t="s">
        <v>22</v>
      </c>
      <c r="N72" s="1" t="s">
        <v>42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41</v>
      </c>
      <c r="B73" s="1" t="s">
        <v>25</v>
      </c>
      <c r="C73" s="1" t="s">
        <v>42</v>
      </c>
      <c r="D73" s="1" t="s">
        <v>386</v>
      </c>
      <c r="E73" s="1" t="s">
        <v>387</v>
      </c>
      <c r="F73" s="1" t="s">
        <v>19</v>
      </c>
      <c r="G73" s="1" t="s">
        <v>342</v>
      </c>
      <c r="H73" s="1" t="s">
        <v>337</v>
      </c>
      <c r="I73" s="1" t="s">
        <v>22</v>
      </c>
      <c r="J73" s="3">
        <v>-10788</v>
      </c>
      <c r="K73" s="1" t="s">
        <v>201</v>
      </c>
      <c r="L73" s="1" t="s">
        <v>22</v>
      </c>
      <c r="M73" s="1" t="s">
        <v>22</v>
      </c>
      <c r="N73" s="1" t="s">
        <v>42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41</v>
      </c>
      <c r="B74" s="1" t="s">
        <v>25</v>
      </c>
      <c r="C74" s="1" t="s">
        <v>42</v>
      </c>
      <c r="D74" s="1" t="s">
        <v>386</v>
      </c>
      <c r="E74" s="1" t="s">
        <v>387</v>
      </c>
      <c r="F74" s="1" t="s">
        <v>19</v>
      </c>
      <c r="G74" s="1" t="s">
        <v>342</v>
      </c>
      <c r="H74" s="1" t="s">
        <v>337</v>
      </c>
      <c r="I74" s="1" t="s">
        <v>22</v>
      </c>
      <c r="J74" s="3">
        <v>-6326</v>
      </c>
      <c r="K74" s="1" t="s">
        <v>227</v>
      </c>
      <c r="L74" s="1" t="s">
        <v>22</v>
      </c>
      <c r="M74" s="1" t="s">
        <v>22</v>
      </c>
      <c r="N74" s="1" t="s">
        <v>42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41</v>
      </c>
      <c r="B75" s="1" t="s">
        <v>25</v>
      </c>
      <c r="C75" s="1" t="s">
        <v>42</v>
      </c>
      <c r="D75" s="1" t="s">
        <v>343</v>
      </c>
      <c r="E75" s="1" t="s">
        <v>32</v>
      </c>
      <c r="F75" s="1" t="s">
        <v>19</v>
      </c>
      <c r="G75" s="1" t="s">
        <v>342</v>
      </c>
      <c r="H75" s="1" t="s">
        <v>337</v>
      </c>
      <c r="I75" s="1" t="s">
        <v>22</v>
      </c>
      <c r="J75" s="3">
        <v>23847</v>
      </c>
      <c r="K75" s="1" t="s">
        <v>85</v>
      </c>
      <c r="L75" s="1" t="s">
        <v>22</v>
      </c>
      <c r="M75" s="1" t="s">
        <v>22</v>
      </c>
      <c r="N75" s="1" t="s">
        <v>42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41</v>
      </c>
      <c r="B76" s="1" t="s">
        <v>25</v>
      </c>
      <c r="C76" s="1" t="s">
        <v>42</v>
      </c>
      <c r="D76" s="1" t="s">
        <v>343</v>
      </c>
      <c r="E76" s="1" t="s">
        <v>32</v>
      </c>
      <c r="F76" s="1" t="s">
        <v>19</v>
      </c>
      <c r="G76" s="1" t="s">
        <v>342</v>
      </c>
      <c r="H76" s="1" t="s">
        <v>337</v>
      </c>
      <c r="I76" s="1" t="s">
        <v>22</v>
      </c>
      <c r="J76" s="3">
        <v>15142</v>
      </c>
      <c r="K76" s="1" t="s">
        <v>187</v>
      </c>
      <c r="L76" s="1" t="s">
        <v>22</v>
      </c>
      <c r="M76" s="1" t="s">
        <v>22</v>
      </c>
      <c r="N76" s="1" t="s">
        <v>42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41</v>
      </c>
      <c r="B77" s="1" t="s">
        <v>25</v>
      </c>
      <c r="C77" s="1" t="s">
        <v>42</v>
      </c>
      <c r="D77" s="1" t="s">
        <v>344</v>
      </c>
      <c r="E77" s="1" t="s">
        <v>18</v>
      </c>
      <c r="F77" s="1" t="s">
        <v>19</v>
      </c>
      <c r="G77" s="1" t="s">
        <v>342</v>
      </c>
      <c r="H77" s="1" t="s">
        <v>337</v>
      </c>
      <c r="I77" s="1" t="s">
        <v>22</v>
      </c>
      <c r="J77" s="3">
        <v>-74150</v>
      </c>
      <c r="K77" s="1" t="s">
        <v>227</v>
      </c>
      <c r="L77" s="1" t="s">
        <v>22</v>
      </c>
      <c r="M77" s="1" t="s">
        <v>22</v>
      </c>
      <c r="N77" s="1" t="s">
        <v>42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41</v>
      </c>
      <c r="B78" s="1" t="s">
        <v>25</v>
      </c>
      <c r="C78" s="1" t="s">
        <v>42</v>
      </c>
      <c r="D78" s="1" t="s">
        <v>383</v>
      </c>
      <c r="E78" s="1" t="s">
        <v>384</v>
      </c>
      <c r="F78" s="1" t="s">
        <v>19</v>
      </c>
      <c r="G78" s="1" t="s">
        <v>342</v>
      </c>
      <c r="H78" s="1" t="s">
        <v>337</v>
      </c>
      <c r="I78" s="1" t="s">
        <v>22</v>
      </c>
      <c r="J78" s="3">
        <v>2831</v>
      </c>
      <c r="K78" s="1" t="s">
        <v>187</v>
      </c>
      <c r="L78" s="1" t="s">
        <v>22</v>
      </c>
      <c r="M78" s="1" t="s">
        <v>22</v>
      </c>
      <c r="N78" s="1" t="s">
        <v>42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41</v>
      </c>
      <c r="B79" s="1" t="s">
        <v>25</v>
      </c>
      <c r="C79" s="1" t="s">
        <v>42</v>
      </c>
      <c r="D79" s="1" t="s">
        <v>390</v>
      </c>
      <c r="E79" s="1" t="s">
        <v>355</v>
      </c>
      <c r="F79" s="1" t="s">
        <v>19</v>
      </c>
      <c r="G79" s="1" t="s">
        <v>342</v>
      </c>
      <c r="H79" s="1" t="s">
        <v>337</v>
      </c>
      <c r="I79" s="1" t="s">
        <v>22</v>
      </c>
      <c r="J79" s="3">
        <v>217174</v>
      </c>
      <c r="K79" s="1" t="s">
        <v>85</v>
      </c>
      <c r="L79" s="1" t="s">
        <v>22</v>
      </c>
      <c r="M79" s="1" t="s">
        <v>22</v>
      </c>
      <c r="N79" s="1" t="s">
        <v>42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41</v>
      </c>
      <c r="B80" s="1" t="s">
        <v>25</v>
      </c>
      <c r="C80" s="1" t="s">
        <v>42</v>
      </c>
      <c r="D80" s="1" t="s">
        <v>394</v>
      </c>
      <c r="E80" s="1" t="s">
        <v>395</v>
      </c>
      <c r="F80" s="1" t="s">
        <v>19</v>
      </c>
      <c r="G80" s="1" t="s">
        <v>342</v>
      </c>
      <c r="H80" s="1" t="s">
        <v>337</v>
      </c>
      <c r="I80" s="1" t="s">
        <v>22</v>
      </c>
      <c r="J80" s="3">
        <v>-365</v>
      </c>
      <c r="K80" s="1" t="s">
        <v>226</v>
      </c>
      <c r="L80" s="1" t="s">
        <v>22</v>
      </c>
      <c r="M80" s="1" t="s">
        <v>22</v>
      </c>
      <c r="N80" s="1" t="s">
        <v>42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41</v>
      </c>
      <c r="B81" s="1" t="s">
        <v>25</v>
      </c>
      <c r="C81" s="1" t="s">
        <v>42</v>
      </c>
      <c r="D81" s="1" t="s">
        <v>386</v>
      </c>
      <c r="E81" s="1" t="s">
        <v>387</v>
      </c>
      <c r="F81" s="1" t="s">
        <v>19</v>
      </c>
      <c r="G81" s="1" t="s">
        <v>342</v>
      </c>
      <c r="H81" s="1" t="s">
        <v>337</v>
      </c>
      <c r="I81" s="1" t="s">
        <v>22</v>
      </c>
      <c r="J81" s="3">
        <v>1</v>
      </c>
      <c r="K81" s="1" t="s">
        <v>192</v>
      </c>
      <c r="L81" s="1" t="s">
        <v>22</v>
      </c>
      <c r="M81" s="1" t="s">
        <v>22</v>
      </c>
      <c r="N81" s="1" t="s">
        <v>42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41</v>
      </c>
      <c r="B82" s="1" t="s">
        <v>25</v>
      </c>
      <c r="C82" s="1" t="s">
        <v>42</v>
      </c>
      <c r="D82" s="1" t="s">
        <v>386</v>
      </c>
      <c r="E82" s="1" t="s">
        <v>387</v>
      </c>
      <c r="F82" s="1" t="s">
        <v>19</v>
      </c>
      <c r="G82" s="1" t="s">
        <v>342</v>
      </c>
      <c r="H82" s="1" t="s">
        <v>337</v>
      </c>
      <c r="I82" s="1" t="s">
        <v>22</v>
      </c>
      <c r="J82" s="3">
        <v>224824</v>
      </c>
      <c r="K82" s="1" t="s">
        <v>361</v>
      </c>
      <c r="L82" s="1" t="s">
        <v>22</v>
      </c>
      <c r="M82" s="1" t="s">
        <v>22</v>
      </c>
      <c r="N82" s="1" t="s">
        <v>42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41</v>
      </c>
      <c r="B83" s="1" t="s">
        <v>25</v>
      </c>
      <c r="C83" s="1" t="s">
        <v>42</v>
      </c>
      <c r="D83" s="1" t="s">
        <v>344</v>
      </c>
      <c r="E83" s="1" t="s">
        <v>18</v>
      </c>
      <c r="F83" s="1" t="s">
        <v>19</v>
      </c>
      <c r="G83" s="1" t="s">
        <v>342</v>
      </c>
      <c r="H83" s="1" t="s">
        <v>337</v>
      </c>
      <c r="I83" s="1" t="s">
        <v>22</v>
      </c>
      <c r="J83" s="3">
        <v>23446</v>
      </c>
      <c r="K83" s="1" t="s">
        <v>85</v>
      </c>
      <c r="L83" s="1" t="s">
        <v>22</v>
      </c>
      <c r="M83" s="1" t="s">
        <v>22</v>
      </c>
      <c r="N83" s="1" t="s">
        <v>42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41</v>
      </c>
      <c r="B84" s="1" t="s">
        <v>25</v>
      </c>
      <c r="C84" s="1" t="s">
        <v>42</v>
      </c>
      <c r="D84" s="1" t="s">
        <v>380</v>
      </c>
      <c r="E84" s="1" t="s">
        <v>381</v>
      </c>
      <c r="F84" s="1" t="s">
        <v>19</v>
      </c>
      <c r="G84" s="1" t="s">
        <v>342</v>
      </c>
      <c r="H84" s="1" t="s">
        <v>337</v>
      </c>
      <c r="I84" s="1" t="s">
        <v>22</v>
      </c>
      <c r="J84" s="3">
        <v>11531</v>
      </c>
      <c r="K84" s="1" t="s">
        <v>192</v>
      </c>
      <c r="L84" s="1" t="s">
        <v>22</v>
      </c>
      <c r="M84" s="1" t="s">
        <v>22</v>
      </c>
      <c r="N84" s="1" t="s">
        <v>42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41</v>
      </c>
      <c r="B85" s="1" t="s">
        <v>25</v>
      </c>
      <c r="C85" s="1" t="s">
        <v>42</v>
      </c>
      <c r="D85" s="1" t="s">
        <v>382</v>
      </c>
      <c r="E85" s="1" t="s">
        <v>68</v>
      </c>
      <c r="F85" s="1" t="s">
        <v>19</v>
      </c>
      <c r="G85" s="1" t="s">
        <v>342</v>
      </c>
      <c r="H85" s="1" t="s">
        <v>337</v>
      </c>
      <c r="I85" s="1" t="s">
        <v>22</v>
      </c>
      <c r="J85" s="3">
        <v>58561</v>
      </c>
      <c r="K85" s="1" t="s">
        <v>192</v>
      </c>
      <c r="L85" s="1" t="s">
        <v>22</v>
      </c>
      <c r="M85" s="1" t="s">
        <v>22</v>
      </c>
      <c r="N85" s="1" t="s">
        <v>42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41</v>
      </c>
      <c r="B86" s="1" t="s">
        <v>25</v>
      </c>
      <c r="C86" s="1" t="s">
        <v>42</v>
      </c>
      <c r="D86" s="1" t="s">
        <v>382</v>
      </c>
      <c r="E86" s="1" t="s">
        <v>68</v>
      </c>
      <c r="F86" s="1" t="s">
        <v>19</v>
      </c>
      <c r="G86" s="1" t="s">
        <v>342</v>
      </c>
      <c r="H86" s="1" t="s">
        <v>337</v>
      </c>
      <c r="I86" s="1" t="s">
        <v>22</v>
      </c>
      <c r="J86" s="3">
        <v>-35547</v>
      </c>
      <c r="K86" s="1" t="s">
        <v>226</v>
      </c>
      <c r="L86" s="1" t="s">
        <v>22</v>
      </c>
      <c r="M86" s="1" t="s">
        <v>22</v>
      </c>
      <c r="N86" s="1" t="s">
        <v>42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41</v>
      </c>
      <c r="B87" s="1" t="s">
        <v>25</v>
      </c>
      <c r="C87" s="1" t="s">
        <v>42</v>
      </c>
      <c r="D87" s="1" t="s">
        <v>383</v>
      </c>
      <c r="E87" s="1" t="s">
        <v>384</v>
      </c>
      <c r="F87" s="1" t="s">
        <v>19</v>
      </c>
      <c r="G87" s="1" t="s">
        <v>342</v>
      </c>
      <c r="H87" s="1" t="s">
        <v>337</v>
      </c>
      <c r="I87" s="1" t="s">
        <v>22</v>
      </c>
      <c r="J87" s="3">
        <v>-78</v>
      </c>
      <c r="K87" s="1" t="s">
        <v>85</v>
      </c>
      <c r="L87" s="1" t="s">
        <v>22</v>
      </c>
      <c r="M87" s="1" t="s">
        <v>22</v>
      </c>
      <c r="N87" s="1" t="s">
        <v>42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41</v>
      </c>
      <c r="B88" s="1" t="s">
        <v>25</v>
      </c>
      <c r="C88" s="1" t="s">
        <v>42</v>
      </c>
      <c r="D88" s="1" t="s">
        <v>385</v>
      </c>
      <c r="E88" s="1" t="s">
        <v>356</v>
      </c>
      <c r="F88" s="1" t="s">
        <v>19</v>
      </c>
      <c r="G88" s="1" t="s">
        <v>342</v>
      </c>
      <c r="H88" s="1" t="s">
        <v>337</v>
      </c>
      <c r="I88" s="1" t="s">
        <v>22</v>
      </c>
      <c r="J88" s="3">
        <v>-32904</v>
      </c>
      <c r="K88" s="1" t="s">
        <v>361</v>
      </c>
      <c r="L88" s="1" t="s">
        <v>22</v>
      </c>
      <c r="M88" s="1" t="s">
        <v>22</v>
      </c>
      <c r="N88" s="1" t="s">
        <v>42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41</v>
      </c>
      <c r="B89" s="1" t="s">
        <v>25</v>
      </c>
      <c r="C89" s="1" t="s">
        <v>42</v>
      </c>
      <c r="D89" s="1" t="s">
        <v>385</v>
      </c>
      <c r="E89" s="1" t="s">
        <v>356</v>
      </c>
      <c r="F89" s="1" t="s">
        <v>19</v>
      </c>
      <c r="G89" s="1" t="s">
        <v>342</v>
      </c>
      <c r="H89" s="1" t="s">
        <v>337</v>
      </c>
      <c r="I89" s="1" t="s">
        <v>22</v>
      </c>
      <c r="J89" s="3">
        <v>-172720</v>
      </c>
      <c r="K89" s="1" t="s">
        <v>227</v>
      </c>
      <c r="L89" s="1" t="s">
        <v>22</v>
      </c>
      <c r="M89" s="1" t="s">
        <v>22</v>
      </c>
      <c r="N89" s="1" t="s">
        <v>42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41</v>
      </c>
      <c r="B90" s="1" t="s">
        <v>25</v>
      </c>
      <c r="C90" s="1" t="s">
        <v>42</v>
      </c>
      <c r="D90" s="1" t="s">
        <v>385</v>
      </c>
      <c r="E90" s="1" t="s">
        <v>356</v>
      </c>
      <c r="F90" s="1" t="s">
        <v>19</v>
      </c>
      <c r="G90" s="1" t="s">
        <v>342</v>
      </c>
      <c r="H90" s="1" t="s">
        <v>337</v>
      </c>
      <c r="I90" s="1" t="s">
        <v>22</v>
      </c>
      <c r="J90" s="3">
        <v>467</v>
      </c>
      <c r="K90" s="1" t="s">
        <v>378</v>
      </c>
      <c r="L90" s="1" t="s">
        <v>22</v>
      </c>
      <c r="M90" s="1" t="s">
        <v>22</v>
      </c>
      <c r="N90" s="1" t="s">
        <v>42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41</v>
      </c>
      <c r="B91" s="1" t="s">
        <v>25</v>
      </c>
      <c r="C91" s="1" t="s">
        <v>42</v>
      </c>
      <c r="D91" s="1" t="s">
        <v>386</v>
      </c>
      <c r="E91" s="1" t="s">
        <v>387</v>
      </c>
      <c r="F91" s="1" t="s">
        <v>19</v>
      </c>
      <c r="G91" s="1" t="s">
        <v>342</v>
      </c>
      <c r="H91" s="1" t="s">
        <v>337</v>
      </c>
      <c r="I91" s="1" t="s">
        <v>22</v>
      </c>
      <c r="J91" s="3">
        <v>-167224</v>
      </c>
      <c r="K91" s="1" t="s">
        <v>361</v>
      </c>
      <c r="L91" s="1" t="s">
        <v>22</v>
      </c>
      <c r="M91" s="1" t="s">
        <v>22</v>
      </c>
      <c r="N91" s="1" t="s">
        <v>42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41</v>
      </c>
      <c r="B92" s="1" t="s">
        <v>25</v>
      </c>
      <c r="C92" s="1" t="s">
        <v>42</v>
      </c>
      <c r="D92" s="1" t="s">
        <v>343</v>
      </c>
      <c r="E92" s="1" t="s">
        <v>32</v>
      </c>
      <c r="F92" s="1" t="s">
        <v>19</v>
      </c>
      <c r="G92" s="1" t="s">
        <v>342</v>
      </c>
      <c r="H92" s="1" t="s">
        <v>337</v>
      </c>
      <c r="I92" s="1" t="s">
        <v>22</v>
      </c>
      <c r="J92" s="3">
        <v>30924</v>
      </c>
      <c r="K92" s="1" t="s">
        <v>192</v>
      </c>
      <c r="L92" s="1" t="s">
        <v>22</v>
      </c>
      <c r="M92" s="1" t="s">
        <v>22</v>
      </c>
      <c r="N92" s="1" t="s">
        <v>42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41</v>
      </c>
      <c r="B93" s="1" t="s">
        <v>25</v>
      </c>
      <c r="C93" s="1" t="s">
        <v>42</v>
      </c>
      <c r="D93" s="1" t="s">
        <v>343</v>
      </c>
      <c r="E93" s="1" t="s">
        <v>32</v>
      </c>
      <c r="F93" s="1" t="s">
        <v>19</v>
      </c>
      <c r="G93" s="1" t="s">
        <v>342</v>
      </c>
      <c r="H93" s="1" t="s">
        <v>337</v>
      </c>
      <c r="I93" s="1" t="s">
        <v>22</v>
      </c>
      <c r="J93" s="3">
        <v>-70917</v>
      </c>
      <c r="K93" s="1" t="s">
        <v>227</v>
      </c>
      <c r="L93" s="1" t="s">
        <v>22</v>
      </c>
      <c r="M93" s="1" t="s">
        <v>22</v>
      </c>
      <c r="N93" s="1" t="s">
        <v>42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41</v>
      </c>
      <c r="B94" s="1" t="s">
        <v>25</v>
      </c>
      <c r="C94" s="1" t="s">
        <v>42</v>
      </c>
      <c r="D94" s="1" t="s">
        <v>380</v>
      </c>
      <c r="E94" s="1" t="s">
        <v>381</v>
      </c>
      <c r="F94" s="1" t="s">
        <v>19</v>
      </c>
      <c r="G94" s="1" t="s">
        <v>342</v>
      </c>
      <c r="H94" s="1" t="s">
        <v>337</v>
      </c>
      <c r="I94" s="1" t="s">
        <v>22</v>
      </c>
      <c r="J94" s="3">
        <v>1</v>
      </c>
      <c r="K94" s="1" t="s">
        <v>192</v>
      </c>
      <c r="L94" s="1" t="s">
        <v>22</v>
      </c>
      <c r="M94" s="1" t="s">
        <v>22</v>
      </c>
      <c r="N94" s="1" t="s">
        <v>42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41</v>
      </c>
      <c r="B95" s="1" t="s">
        <v>25</v>
      </c>
      <c r="C95" s="1" t="s">
        <v>42</v>
      </c>
      <c r="D95" s="1" t="s">
        <v>396</v>
      </c>
      <c r="E95" s="1" t="s">
        <v>68</v>
      </c>
      <c r="F95" s="1" t="s">
        <v>19</v>
      </c>
      <c r="G95" s="1" t="s">
        <v>342</v>
      </c>
      <c r="H95" s="1" t="s">
        <v>339</v>
      </c>
      <c r="I95" s="1" t="s">
        <v>22</v>
      </c>
      <c r="J95" s="3">
        <v>57721</v>
      </c>
      <c r="K95" s="1" t="s">
        <v>81</v>
      </c>
      <c r="L95" s="1" t="s">
        <v>22</v>
      </c>
      <c r="M95" s="1" t="s">
        <v>22</v>
      </c>
      <c r="N95" s="1" t="s">
        <v>42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41</v>
      </c>
      <c r="B96" s="1" t="s">
        <v>25</v>
      </c>
      <c r="C96" s="1" t="s">
        <v>42</v>
      </c>
      <c r="D96" s="1" t="s">
        <v>382</v>
      </c>
      <c r="E96" s="1" t="s">
        <v>68</v>
      </c>
      <c r="F96" s="1" t="s">
        <v>19</v>
      </c>
      <c r="G96" s="1" t="s">
        <v>342</v>
      </c>
      <c r="H96" s="1" t="s">
        <v>337</v>
      </c>
      <c r="I96" s="1" t="s">
        <v>22</v>
      </c>
      <c r="J96" s="3">
        <v>5</v>
      </c>
      <c r="K96" s="1" t="s">
        <v>192</v>
      </c>
      <c r="L96" s="1" t="s">
        <v>22</v>
      </c>
      <c r="M96" s="1" t="s">
        <v>22</v>
      </c>
      <c r="N96" s="1" t="s">
        <v>42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41</v>
      </c>
      <c r="B97" s="1" t="s">
        <v>25</v>
      </c>
      <c r="C97" s="1" t="s">
        <v>42</v>
      </c>
      <c r="D97" s="1" t="s">
        <v>383</v>
      </c>
      <c r="E97" s="1" t="s">
        <v>384</v>
      </c>
      <c r="F97" s="1" t="s">
        <v>19</v>
      </c>
      <c r="G97" s="1" t="s">
        <v>342</v>
      </c>
      <c r="H97" s="1" t="s">
        <v>337</v>
      </c>
      <c r="I97" s="1" t="s">
        <v>22</v>
      </c>
      <c r="J97" s="3">
        <v>55622</v>
      </c>
      <c r="K97" s="1" t="s">
        <v>85</v>
      </c>
      <c r="L97" s="1" t="s">
        <v>22</v>
      </c>
      <c r="M97" s="1" t="s">
        <v>22</v>
      </c>
      <c r="N97" s="1" t="s">
        <v>42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41</v>
      </c>
      <c r="B98" s="1" t="s">
        <v>25</v>
      </c>
      <c r="C98" s="1" t="s">
        <v>42</v>
      </c>
      <c r="D98" s="1" t="s">
        <v>383</v>
      </c>
      <c r="E98" s="1" t="s">
        <v>384</v>
      </c>
      <c r="F98" s="1" t="s">
        <v>19</v>
      </c>
      <c r="G98" s="1" t="s">
        <v>342</v>
      </c>
      <c r="H98" s="1" t="s">
        <v>337</v>
      </c>
      <c r="I98" s="1" t="s">
        <v>22</v>
      </c>
      <c r="J98" s="3">
        <v>23520</v>
      </c>
      <c r="K98" s="1" t="s">
        <v>187</v>
      </c>
      <c r="L98" s="1" t="s">
        <v>22</v>
      </c>
      <c r="M98" s="1" t="s">
        <v>22</v>
      </c>
      <c r="N98" s="1" t="s">
        <v>42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41</v>
      </c>
      <c r="B99" s="1" t="s">
        <v>25</v>
      </c>
      <c r="C99" s="1" t="s">
        <v>42</v>
      </c>
      <c r="D99" s="1" t="s">
        <v>390</v>
      </c>
      <c r="E99" s="1" t="s">
        <v>355</v>
      </c>
      <c r="F99" s="1" t="s">
        <v>19</v>
      </c>
      <c r="G99" s="1" t="s">
        <v>342</v>
      </c>
      <c r="H99" s="1" t="s">
        <v>337</v>
      </c>
      <c r="I99" s="1" t="s">
        <v>22</v>
      </c>
      <c r="J99" s="3">
        <v>4427</v>
      </c>
      <c r="K99" s="1" t="s">
        <v>85</v>
      </c>
      <c r="L99" s="1" t="s">
        <v>22</v>
      </c>
      <c r="M99" s="1" t="s">
        <v>22</v>
      </c>
      <c r="N99" s="1" t="s">
        <v>42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41</v>
      </c>
      <c r="B100" s="1" t="s">
        <v>25</v>
      </c>
      <c r="C100" s="1" t="s">
        <v>42</v>
      </c>
      <c r="D100" s="1" t="s">
        <v>385</v>
      </c>
      <c r="E100" s="1" t="s">
        <v>356</v>
      </c>
      <c r="F100" s="1" t="s">
        <v>19</v>
      </c>
      <c r="G100" s="1" t="s">
        <v>342</v>
      </c>
      <c r="H100" s="1" t="s">
        <v>337</v>
      </c>
      <c r="I100" s="1" t="s">
        <v>22</v>
      </c>
      <c r="J100" s="3">
        <v>-31419</v>
      </c>
      <c r="K100" s="1" t="s">
        <v>187</v>
      </c>
      <c r="L100" s="1" t="s">
        <v>22</v>
      </c>
      <c r="M100" s="1" t="s">
        <v>22</v>
      </c>
      <c r="N100" s="1" t="s">
        <v>42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41</v>
      </c>
      <c r="B101" s="1" t="s">
        <v>25</v>
      </c>
      <c r="C101" s="1" t="s">
        <v>42</v>
      </c>
      <c r="D101" s="1" t="s">
        <v>394</v>
      </c>
      <c r="E101" s="1" t="s">
        <v>395</v>
      </c>
      <c r="F101" s="1" t="s">
        <v>19</v>
      </c>
      <c r="G101" s="1" t="s">
        <v>342</v>
      </c>
      <c r="H101" s="1" t="s">
        <v>337</v>
      </c>
      <c r="I101" s="1" t="s">
        <v>22</v>
      </c>
      <c r="J101" s="3">
        <v>-2492</v>
      </c>
      <c r="K101" s="1" t="s">
        <v>227</v>
      </c>
      <c r="L101" s="1" t="s">
        <v>22</v>
      </c>
      <c r="M101" s="1" t="s">
        <v>22</v>
      </c>
      <c r="N101" s="1" t="s">
        <v>42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41</v>
      </c>
      <c r="B102" s="1" t="s">
        <v>25</v>
      </c>
      <c r="C102" s="1" t="s">
        <v>42</v>
      </c>
      <c r="D102" s="1" t="s">
        <v>397</v>
      </c>
      <c r="E102" s="1" t="s">
        <v>387</v>
      </c>
      <c r="F102" s="1" t="s">
        <v>19</v>
      </c>
      <c r="G102" s="1" t="s">
        <v>342</v>
      </c>
      <c r="H102" s="1" t="s">
        <v>339</v>
      </c>
      <c r="I102" s="1" t="s">
        <v>22</v>
      </c>
      <c r="J102" s="3">
        <v>463096</v>
      </c>
      <c r="K102" s="1" t="s">
        <v>81</v>
      </c>
      <c r="L102" s="1" t="s">
        <v>22</v>
      </c>
      <c r="M102" s="1" t="s">
        <v>22</v>
      </c>
      <c r="N102" s="1" t="s">
        <v>42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41</v>
      </c>
      <c r="B103" s="1" t="s">
        <v>25</v>
      </c>
      <c r="C103" s="1" t="s">
        <v>42</v>
      </c>
      <c r="D103" s="1" t="s">
        <v>380</v>
      </c>
      <c r="E103" s="1" t="s">
        <v>381</v>
      </c>
      <c r="F103" s="1" t="s">
        <v>19</v>
      </c>
      <c r="G103" s="1" t="s">
        <v>342</v>
      </c>
      <c r="H103" s="1" t="s">
        <v>337</v>
      </c>
      <c r="I103" s="1" t="s">
        <v>22</v>
      </c>
      <c r="J103" s="3">
        <v>-166934</v>
      </c>
      <c r="K103" s="1" t="s">
        <v>211</v>
      </c>
      <c r="L103" s="1" t="s">
        <v>22</v>
      </c>
      <c r="M103" s="1" t="s">
        <v>22</v>
      </c>
      <c r="N103" s="1" t="s">
        <v>42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41</v>
      </c>
      <c r="B104" s="1" t="s">
        <v>25</v>
      </c>
      <c r="C104" s="1" t="s">
        <v>42</v>
      </c>
      <c r="D104" s="1" t="s">
        <v>390</v>
      </c>
      <c r="E104" s="1" t="s">
        <v>355</v>
      </c>
      <c r="F104" s="1" t="s">
        <v>19</v>
      </c>
      <c r="G104" s="1" t="s">
        <v>342</v>
      </c>
      <c r="H104" s="1" t="s">
        <v>337</v>
      </c>
      <c r="I104" s="1" t="s">
        <v>22</v>
      </c>
      <c r="J104" s="3">
        <v>-487</v>
      </c>
      <c r="K104" s="1" t="s">
        <v>112</v>
      </c>
      <c r="L104" s="1" t="s">
        <v>22</v>
      </c>
      <c r="M104" s="1" t="s">
        <v>22</v>
      </c>
      <c r="N104" s="1" t="s">
        <v>42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41</v>
      </c>
      <c r="B105" s="1" t="s">
        <v>25</v>
      </c>
      <c r="C105" s="1" t="s">
        <v>42</v>
      </c>
      <c r="D105" s="1" t="s">
        <v>386</v>
      </c>
      <c r="E105" s="1" t="s">
        <v>387</v>
      </c>
      <c r="F105" s="1" t="s">
        <v>19</v>
      </c>
      <c r="G105" s="1" t="s">
        <v>342</v>
      </c>
      <c r="H105" s="1" t="s">
        <v>337</v>
      </c>
      <c r="I105" s="1" t="s">
        <v>22</v>
      </c>
      <c r="J105" s="3">
        <v>-260609</v>
      </c>
      <c r="K105" s="1" t="s">
        <v>211</v>
      </c>
      <c r="L105" s="1" t="s">
        <v>22</v>
      </c>
      <c r="M105" s="1" t="s">
        <v>22</v>
      </c>
      <c r="N105" s="1" t="s">
        <v>42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41</v>
      </c>
      <c r="B106" s="1" t="s">
        <v>25</v>
      </c>
      <c r="C106" s="1" t="s">
        <v>103</v>
      </c>
      <c r="D106" s="1" t="s">
        <v>390</v>
      </c>
      <c r="E106" s="1" t="s">
        <v>355</v>
      </c>
      <c r="F106" s="1" t="s">
        <v>19</v>
      </c>
      <c r="G106" s="1" t="s">
        <v>342</v>
      </c>
      <c r="H106" s="1" t="s">
        <v>337</v>
      </c>
      <c r="I106" s="1" t="s">
        <v>22</v>
      </c>
      <c r="J106" s="3">
        <v>4519</v>
      </c>
      <c r="K106" s="1" t="s">
        <v>113</v>
      </c>
      <c r="L106" s="1" t="s">
        <v>22</v>
      </c>
      <c r="M106" s="1" t="s">
        <v>22</v>
      </c>
      <c r="N106" s="1" t="s">
        <v>103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41</v>
      </c>
      <c r="B107" s="1" t="s">
        <v>25</v>
      </c>
      <c r="C107" s="1" t="s">
        <v>103</v>
      </c>
      <c r="D107" s="1" t="s">
        <v>343</v>
      </c>
      <c r="E107" s="1" t="s">
        <v>32</v>
      </c>
      <c r="F107" s="1" t="s">
        <v>19</v>
      </c>
      <c r="G107" s="1" t="s">
        <v>342</v>
      </c>
      <c r="H107" s="1" t="s">
        <v>337</v>
      </c>
      <c r="I107" s="1" t="s">
        <v>22</v>
      </c>
      <c r="J107" s="3">
        <v>1766</v>
      </c>
      <c r="K107" s="1" t="s">
        <v>113</v>
      </c>
      <c r="L107" s="1" t="s">
        <v>22</v>
      </c>
      <c r="M107" s="1" t="s">
        <v>22</v>
      </c>
      <c r="N107" s="1" t="s">
        <v>103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41</v>
      </c>
      <c r="B108" s="1" t="s">
        <v>25</v>
      </c>
      <c r="C108" s="1" t="s">
        <v>42</v>
      </c>
      <c r="D108" s="1" t="s">
        <v>380</v>
      </c>
      <c r="E108" s="1" t="s">
        <v>381</v>
      </c>
      <c r="F108" s="1" t="s">
        <v>19</v>
      </c>
      <c r="G108" s="1" t="s">
        <v>342</v>
      </c>
      <c r="H108" s="1" t="s">
        <v>337</v>
      </c>
      <c r="I108" s="1" t="s">
        <v>22</v>
      </c>
      <c r="J108" s="3">
        <v>-14851</v>
      </c>
      <c r="K108" s="1" t="s">
        <v>112</v>
      </c>
      <c r="L108" s="1" t="s">
        <v>22</v>
      </c>
      <c r="M108" s="1" t="s">
        <v>22</v>
      </c>
      <c r="N108" s="1" t="s">
        <v>42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41</v>
      </c>
      <c r="B109" s="1" t="s">
        <v>25</v>
      </c>
      <c r="C109" s="1" t="s">
        <v>42</v>
      </c>
      <c r="D109" s="1" t="s">
        <v>385</v>
      </c>
      <c r="E109" s="1" t="s">
        <v>356</v>
      </c>
      <c r="F109" s="1" t="s">
        <v>19</v>
      </c>
      <c r="G109" s="1" t="s">
        <v>342</v>
      </c>
      <c r="H109" s="1" t="s">
        <v>337</v>
      </c>
      <c r="I109" s="1" t="s">
        <v>22</v>
      </c>
      <c r="J109" s="3">
        <v>23663</v>
      </c>
      <c r="K109" s="1" t="s">
        <v>204</v>
      </c>
      <c r="L109" s="1" t="s">
        <v>22</v>
      </c>
      <c r="M109" s="1" t="s">
        <v>22</v>
      </c>
      <c r="N109" s="1" t="s">
        <v>42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41</v>
      </c>
      <c r="B110" s="1" t="s">
        <v>25</v>
      </c>
      <c r="C110" s="1" t="s">
        <v>42</v>
      </c>
      <c r="D110" s="1" t="s">
        <v>388</v>
      </c>
      <c r="E110" s="1" t="s">
        <v>389</v>
      </c>
      <c r="F110" s="1" t="s">
        <v>19</v>
      </c>
      <c r="G110" s="1" t="s">
        <v>342</v>
      </c>
      <c r="H110" s="1" t="s">
        <v>337</v>
      </c>
      <c r="I110" s="1" t="s">
        <v>22</v>
      </c>
      <c r="J110" s="3">
        <v>-156</v>
      </c>
      <c r="K110" s="1" t="s">
        <v>112</v>
      </c>
      <c r="L110" s="1" t="s">
        <v>22</v>
      </c>
      <c r="M110" s="1" t="s">
        <v>22</v>
      </c>
      <c r="N110" s="1" t="s">
        <v>42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41</v>
      </c>
      <c r="B111" s="1" t="s">
        <v>25</v>
      </c>
      <c r="C111" s="1" t="s">
        <v>42</v>
      </c>
      <c r="D111" s="1" t="s">
        <v>344</v>
      </c>
      <c r="E111" s="1" t="s">
        <v>18</v>
      </c>
      <c r="F111" s="1" t="s">
        <v>19</v>
      </c>
      <c r="G111" s="1" t="s">
        <v>342</v>
      </c>
      <c r="H111" s="1" t="s">
        <v>337</v>
      </c>
      <c r="I111" s="1" t="s">
        <v>22</v>
      </c>
      <c r="J111" s="3">
        <v>-5539</v>
      </c>
      <c r="K111" s="1" t="s">
        <v>112</v>
      </c>
      <c r="L111" s="1" t="s">
        <v>22</v>
      </c>
      <c r="M111" s="1" t="s">
        <v>22</v>
      </c>
      <c r="N111" s="1" t="s">
        <v>42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41</v>
      </c>
      <c r="B112" s="1" t="s">
        <v>25</v>
      </c>
      <c r="C112" s="1" t="s">
        <v>103</v>
      </c>
      <c r="D112" s="1" t="s">
        <v>382</v>
      </c>
      <c r="E112" s="1" t="s">
        <v>68</v>
      </c>
      <c r="F112" s="1" t="s">
        <v>19</v>
      </c>
      <c r="G112" s="1" t="s">
        <v>342</v>
      </c>
      <c r="H112" s="1" t="s">
        <v>337</v>
      </c>
      <c r="I112" s="1" t="s">
        <v>22</v>
      </c>
      <c r="J112" s="3">
        <v>5664</v>
      </c>
      <c r="K112" s="1" t="s">
        <v>113</v>
      </c>
      <c r="L112" s="1" t="s">
        <v>22</v>
      </c>
      <c r="M112" s="1" t="s">
        <v>22</v>
      </c>
      <c r="N112" s="1" t="s">
        <v>103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41</v>
      </c>
      <c r="B113" s="1" t="s">
        <v>25</v>
      </c>
      <c r="C113" s="1" t="s">
        <v>103</v>
      </c>
      <c r="D113" s="1" t="s">
        <v>391</v>
      </c>
      <c r="E113" s="1" t="s">
        <v>356</v>
      </c>
      <c r="F113" s="1" t="s">
        <v>19</v>
      </c>
      <c r="G113" s="1" t="s">
        <v>342</v>
      </c>
      <c r="H113" s="1" t="s">
        <v>339</v>
      </c>
      <c r="I113" s="1" t="s">
        <v>22</v>
      </c>
      <c r="J113" s="3">
        <v>-14725</v>
      </c>
      <c r="K113" s="1" t="s">
        <v>113</v>
      </c>
      <c r="L113" s="1" t="s">
        <v>22</v>
      </c>
      <c r="M113" s="1" t="s">
        <v>22</v>
      </c>
      <c r="N113" s="1" t="s">
        <v>103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41</v>
      </c>
      <c r="B114" s="1" t="s">
        <v>25</v>
      </c>
      <c r="C114" s="1" t="s">
        <v>103</v>
      </c>
      <c r="D114" s="1" t="s">
        <v>343</v>
      </c>
      <c r="E114" s="1" t="s">
        <v>32</v>
      </c>
      <c r="F114" s="1" t="s">
        <v>19</v>
      </c>
      <c r="G114" s="1" t="s">
        <v>342</v>
      </c>
      <c r="H114" s="1" t="s">
        <v>337</v>
      </c>
      <c r="I114" s="1" t="s">
        <v>22</v>
      </c>
      <c r="J114" s="3">
        <v>59584</v>
      </c>
      <c r="K114" s="1" t="s">
        <v>113</v>
      </c>
      <c r="L114" s="1" t="s">
        <v>22</v>
      </c>
      <c r="M114" s="1" t="s">
        <v>22</v>
      </c>
      <c r="N114" s="1" t="s">
        <v>103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41</v>
      </c>
      <c r="B115" s="1" t="s">
        <v>25</v>
      </c>
      <c r="C115" s="1" t="s">
        <v>42</v>
      </c>
      <c r="D115" s="1" t="s">
        <v>383</v>
      </c>
      <c r="E115" s="1" t="s">
        <v>384</v>
      </c>
      <c r="F115" s="1" t="s">
        <v>19</v>
      </c>
      <c r="G115" s="1" t="s">
        <v>342</v>
      </c>
      <c r="H115" s="1" t="s">
        <v>337</v>
      </c>
      <c r="I115" s="1" t="s">
        <v>22</v>
      </c>
      <c r="J115" s="3">
        <v>-425215</v>
      </c>
      <c r="K115" s="1" t="s">
        <v>211</v>
      </c>
      <c r="L115" s="1" t="s">
        <v>22</v>
      </c>
      <c r="M115" s="1" t="s">
        <v>22</v>
      </c>
      <c r="N115" s="1" t="s">
        <v>42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41</v>
      </c>
      <c r="B116" s="1" t="s">
        <v>25</v>
      </c>
      <c r="C116" s="1" t="s">
        <v>42</v>
      </c>
      <c r="D116" s="1" t="s">
        <v>383</v>
      </c>
      <c r="E116" s="1" t="s">
        <v>384</v>
      </c>
      <c r="F116" s="1" t="s">
        <v>19</v>
      </c>
      <c r="G116" s="1" t="s">
        <v>342</v>
      </c>
      <c r="H116" s="1" t="s">
        <v>337</v>
      </c>
      <c r="I116" s="1" t="s">
        <v>22</v>
      </c>
      <c r="J116" s="3">
        <v>-54160</v>
      </c>
      <c r="K116" s="1" t="s">
        <v>112</v>
      </c>
      <c r="L116" s="1" t="s">
        <v>22</v>
      </c>
      <c r="M116" s="1" t="s">
        <v>22</v>
      </c>
      <c r="N116" s="1" t="s">
        <v>42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41</v>
      </c>
      <c r="B117" s="1" t="s">
        <v>25</v>
      </c>
      <c r="C117" s="1" t="s">
        <v>42</v>
      </c>
      <c r="D117" s="1" t="s">
        <v>390</v>
      </c>
      <c r="E117" s="1" t="s">
        <v>355</v>
      </c>
      <c r="F117" s="1" t="s">
        <v>19</v>
      </c>
      <c r="G117" s="1" t="s">
        <v>342</v>
      </c>
      <c r="H117" s="1" t="s">
        <v>337</v>
      </c>
      <c r="I117" s="1" t="s">
        <v>22</v>
      </c>
      <c r="J117" s="3">
        <v>-136391</v>
      </c>
      <c r="K117" s="1" t="s">
        <v>406</v>
      </c>
      <c r="L117" s="1" t="s">
        <v>22</v>
      </c>
      <c r="M117" s="1" t="s">
        <v>22</v>
      </c>
      <c r="N117" s="1" t="s">
        <v>42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41</v>
      </c>
      <c r="B118" s="1" t="s">
        <v>25</v>
      </c>
      <c r="C118" s="1" t="s">
        <v>42</v>
      </c>
      <c r="D118" s="1" t="s">
        <v>385</v>
      </c>
      <c r="E118" s="1" t="s">
        <v>356</v>
      </c>
      <c r="F118" s="1" t="s">
        <v>19</v>
      </c>
      <c r="G118" s="1" t="s">
        <v>342</v>
      </c>
      <c r="H118" s="1" t="s">
        <v>337</v>
      </c>
      <c r="I118" s="1" t="s">
        <v>22</v>
      </c>
      <c r="J118" s="3">
        <v>-129425</v>
      </c>
      <c r="K118" s="1" t="s">
        <v>211</v>
      </c>
      <c r="L118" s="1" t="s">
        <v>22</v>
      </c>
      <c r="M118" s="1" t="s">
        <v>22</v>
      </c>
      <c r="N118" s="1" t="s">
        <v>42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41</v>
      </c>
      <c r="B119" s="1" t="s">
        <v>25</v>
      </c>
      <c r="C119" s="1" t="s">
        <v>42</v>
      </c>
      <c r="D119" s="1" t="s">
        <v>344</v>
      </c>
      <c r="E119" s="1" t="s">
        <v>18</v>
      </c>
      <c r="F119" s="1" t="s">
        <v>19</v>
      </c>
      <c r="G119" s="1" t="s">
        <v>342</v>
      </c>
      <c r="H119" s="1" t="s">
        <v>337</v>
      </c>
      <c r="I119" s="1" t="s">
        <v>22</v>
      </c>
      <c r="J119" s="3">
        <v>-24451</v>
      </c>
      <c r="K119" s="1" t="s">
        <v>204</v>
      </c>
      <c r="L119" s="1" t="s">
        <v>22</v>
      </c>
      <c r="M119" s="1" t="s">
        <v>22</v>
      </c>
      <c r="N119" s="1" t="s">
        <v>42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41</v>
      </c>
      <c r="B120" s="1" t="s">
        <v>25</v>
      </c>
      <c r="C120" s="1" t="s">
        <v>103</v>
      </c>
      <c r="D120" s="1" t="s">
        <v>382</v>
      </c>
      <c r="E120" s="1" t="s">
        <v>68</v>
      </c>
      <c r="F120" s="1" t="s">
        <v>19</v>
      </c>
      <c r="G120" s="1" t="s">
        <v>342</v>
      </c>
      <c r="H120" s="1" t="s">
        <v>337</v>
      </c>
      <c r="I120" s="1" t="s">
        <v>22</v>
      </c>
      <c r="J120" s="3">
        <v>206681</v>
      </c>
      <c r="K120" s="1" t="s">
        <v>113</v>
      </c>
      <c r="L120" s="1" t="s">
        <v>22</v>
      </c>
      <c r="M120" s="1" t="s">
        <v>22</v>
      </c>
      <c r="N120" s="1" t="s">
        <v>103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41</v>
      </c>
      <c r="B121" s="1" t="s">
        <v>25</v>
      </c>
      <c r="C121" s="1" t="s">
        <v>103</v>
      </c>
      <c r="D121" s="1" t="s">
        <v>385</v>
      </c>
      <c r="E121" s="1" t="s">
        <v>356</v>
      </c>
      <c r="F121" s="1" t="s">
        <v>19</v>
      </c>
      <c r="G121" s="1" t="s">
        <v>342</v>
      </c>
      <c r="H121" s="1" t="s">
        <v>337</v>
      </c>
      <c r="I121" s="1" t="s">
        <v>22</v>
      </c>
      <c r="J121" s="3">
        <v>-39295</v>
      </c>
      <c r="K121" s="1" t="s">
        <v>113</v>
      </c>
      <c r="L121" s="1" t="s">
        <v>22</v>
      </c>
      <c r="M121" s="1" t="s">
        <v>22</v>
      </c>
      <c r="N121" s="1" t="s">
        <v>103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41</v>
      </c>
      <c r="B122" s="1" t="s">
        <v>25</v>
      </c>
      <c r="C122" s="1" t="s">
        <v>103</v>
      </c>
      <c r="D122" s="1" t="s">
        <v>344</v>
      </c>
      <c r="E122" s="1" t="s">
        <v>18</v>
      </c>
      <c r="F122" s="1" t="s">
        <v>19</v>
      </c>
      <c r="G122" s="1" t="s">
        <v>342</v>
      </c>
      <c r="H122" s="1" t="s">
        <v>337</v>
      </c>
      <c r="I122" s="1" t="s">
        <v>22</v>
      </c>
      <c r="J122" s="3">
        <v>1378</v>
      </c>
      <c r="K122" s="1" t="s">
        <v>113</v>
      </c>
      <c r="L122" s="1" t="s">
        <v>22</v>
      </c>
      <c r="M122" s="1" t="s">
        <v>22</v>
      </c>
      <c r="N122" s="1" t="s">
        <v>103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41</v>
      </c>
      <c r="B123" s="1" t="s">
        <v>25</v>
      </c>
      <c r="C123" s="1" t="s">
        <v>42</v>
      </c>
      <c r="D123" s="1" t="s">
        <v>380</v>
      </c>
      <c r="E123" s="1" t="s">
        <v>381</v>
      </c>
      <c r="F123" s="1" t="s">
        <v>19</v>
      </c>
      <c r="G123" s="1" t="s">
        <v>342</v>
      </c>
      <c r="H123" s="1" t="s">
        <v>337</v>
      </c>
      <c r="I123" s="1" t="s">
        <v>22</v>
      </c>
      <c r="J123" s="3">
        <v>-4349</v>
      </c>
      <c r="K123" s="1" t="s">
        <v>407</v>
      </c>
      <c r="L123" s="1" t="s">
        <v>22</v>
      </c>
      <c r="M123" s="1" t="s">
        <v>22</v>
      </c>
      <c r="N123" s="1" t="s">
        <v>42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41</v>
      </c>
      <c r="B124" s="1" t="s">
        <v>25</v>
      </c>
      <c r="C124" s="1" t="s">
        <v>103</v>
      </c>
      <c r="D124" s="1" t="s">
        <v>383</v>
      </c>
      <c r="E124" s="1" t="s">
        <v>384</v>
      </c>
      <c r="F124" s="1" t="s">
        <v>19</v>
      </c>
      <c r="G124" s="1" t="s">
        <v>342</v>
      </c>
      <c r="H124" s="1" t="s">
        <v>337</v>
      </c>
      <c r="I124" s="1" t="s">
        <v>22</v>
      </c>
      <c r="J124" s="3">
        <v>1717</v>
      </c>
      <c r="K124" s="1" t="s">
        <v>113</v>
      </c>
      <c r="L124" s="1" t="s">
        <v>22</v>
      </c>
      <c r="M124" s="1" t="s">
        <v>22</v>
      </c>
      <c r="N124" s="1" t="s">
        <v>103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41</v>
      </c>
      <c r="B125" s="1" t="s">
        <v>25</v>
      </c>
      <c r="C125" s="1" t="s">
        <v>103</v>
      </c>
      <c r="D125" s="1" t="s">
        <v>394</v>
      </c>
      <c r="E125" s="1" t="s">
        <v>395</v>
      </c>
      <c r="F125" s="1" t="s">
        <v>19</v>
      </c>
      <c r="G125" s="1" t="s">
        <v>342</v>
      </c>
      <c r="H125" s="1" t="s">
        <v>337</v>
      </c>
      <c r="I125" s="1" t="s">
        <v>22</v>
      </c>
      <c r="J125" s="3">
        <v>7894</v>
      </c>
      <c r="K125" s="1" t="s">
        <v>113</v>
      </c>
      <c r="L125" s="1" t="s">
        <v>22</v>
      </c>
      <c r="M125" s="1" t="s">
        <v>22</v>
      </c>
      <c r="N125" s="1" t="s">
        <v>103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41</v>
      </c>
      <c r="B126" s="1" t="s">
        <v>25</v>
      </c>
      <c r="C126" s="1" t="s">
        <v>42</v>
      </c>
      <c r="D126" s="1" t="s">
        <v>385</v>
      </c>
      <c r="E126" s="1" t="s">
        <v>356</v>
      </c>
      <c r="F126" s="1" t="s">
        <v>19</v>
      </c>
      <c r="G126" s="1" t="s">
        <v>342</v>
      </c>
      <c r="H126" s="1" t="s">
        <v>337</v>
      </c>
      <c r="I126" s="1" t="s">
        <v>22</v>
      </c>
      <c r="J126" s="3">
        <v>-15825</v>
      </c>
      <c r="K126" s="1" t="s">
        <v>112</v>
      </c>
      <c r="L126" s="1" t="s">
        <v>22</v>
      </c>
      <c r="M126" s="1" t="s">
        <v>22</v>
      </c>
      <c r="N126" s="1" t="s">
        <v>42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41</v>
      </c>
      <c r="B127" s="1" t="s">
        <v>25</v>
      </c>
      <c r="C127" s="1" t="s">
        <v>42</v>
      </c>
      <c r="D127" s="1" t="s">
        <v>385</v>
      </c>
      <c r="E127" s="1" t="s">
        <v>356</v>
      </c>
      <c r="F127" s="1" t="s">
        <v>19</v>
      </c>
      <c r="G127" s="1" t="s">
        <v>342</v>
      </c>
      <c r="H127" s="1" t="s">
        <v>337</v>
      </c>
      <c r="I127" s="1" t="s">
        <v>22</v>
      </c>
      <c r="J127" s="3">
        <v>23663</v>
      </c>
      <c r="K127" s="1" t="s">
        <v>204</v>
      </c>
      <c r="L127" s="1" t="s">
        <v>22</v>
      </c>
      <c r="M127" s="1" t="s">
        <v>22</v>
      </c>
      <c r="N127" s="1" t="s">
        <v>42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41</v>
      </c>
      <c r="B128" s="1" t="s">
        <v>25</v>
      </c>
      <c r="C128" s="1" t="s">
        <v>42</v>
      </c>
      <c r="D128" s="1" t="s">
        <v>382</v>
      </c>
      <c r="E128" s="1" t="s">
        <v>68</v>
      </c>
      <c r="F128" s="1" t="s">
        <v>19</v>
      </c>
      <c r="G128" s="1" t="s">
        <v>342</v>
      </c>
      <c r="H128" s="1" t="s">
        <v>337</v>
      </c>
      <c r="I128" s="1" t="s">
        <v>22</v>
      </c>
      <c r="J128" s="3">
        <v>-17332</v>
      </c>
      <c r="K128" s="1" t="s">
        <v>112</v>
      </c>
      <c r="L128" s="1" t="s">
        <v>22</v>
      </c>
      <c r="M128" s="1" t="s">
        <v>22</v>
      </c>
      <c r="N128" s="1" t="s">
        <v>42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41</v>
      </c>
      <c r="B129" s="1" t="s">
        <v>25</v>
      </c>
      <c r="C129" s="1" t="s">
        <v>42</v>
      </c>
      <c r="D129" s="1" t="s">
        <v>385</v>
      </c>
      <c r="E129" s="1" t="s">
        <v>356</v>
      </c>
      <c r="F129" s="1" t="s">
        <v>19</v>
      </c>
      <c r="G129" s="1" t="s">
        <v>342</v>
      </c>
      <c r="H129" s="1" t="s">
        <v>337</v>
      </c>
      <c r="I129" s="1" t="s">
        <v>22</v>
      </c>
      <c r="J129" s="3">
        <v>-94793</v>
      </c>
      <c r="K129" s="1" t="s">
        <v>204</v>
      </c>
      <c r="L129" s="1" t="s">
        <v>22</v>
      </c>
      <c r="M129" s="1" t="s">
        <v>22</v>
      </c>
      <c r="N129" s="1" t="s">
        <v>42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41</v>
      </c>
      <c r="B130" s="1" t="s">
        <v>25</v>
      </c>
      <c r="C130" s="1" t="s">
        <v>42</v>
      </c>
      <c r="D130" s="1" t="s">
        <v>386</v>
      </c>
      <c r="E130" s="1" t="s">
        <v>387</v>
      </c>
      <c r="F130" s="1" t="s">
        <v>19</v>
      </c>
      <c r="G130" s="1" t="s">
        <v>342</v>
      </c>
      <c r="H130" s="1" t="s">
        <v>337</v>
      </c>
      <c r="I130" s="1" t="s">
        <v>22</v>
      </c>
      <c r="J130" s="3">
        <v>-30626</v>
      </c>
      <c r="K130" s="1" t="s">
        <v>112</v>
      </c>
      <c r="L130" s="1" t="s">
        <v>22</v>
      </c>
      <c r="M130" s="1" t="s">
        <v>22</v>
      </c>
      <c r="N130" s="1" t="s">
        <v>42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41</v>
      </c>
      <c r="B131" s="1" t="s">
        <v>25</v>
      </c>
      <c r="C131" s="1" t="s">
        <v>42</v>
      </c>
      <c r="D131" s="1" t="s">
        <v>343</v>
      </c>
      <c r="E131" s="1" t="s">
        <v>32</v>
      </c>
      <c r="F131" s="1" t="s">
        <v>19</v>
      </c>
      <c r="G131" s="1" t="s">
        <v>342</v>
      </c>
      <c r="H131" s="1" t="s">
        <v>337</v>
      </c>
      <c r="I131" s="1" t="s">
        <v>22</v>
      </c>
      <c r="J131" s="3">
        <v>-6552</v>
      </c>
      <c r="K131" s="1" t="s">
        <v>112</v>
      </c>
      <c r="L131" s="1" t="s">
        <v>22</v>
      </c>
      <c r="M131" s="1" t="s">
        <v>22</v>
      </c>
      <c r="N131" s="1" t="s">
        <v>42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41</v>
      </c>
      <c r="B132" s="1" t="s">
        <v>25</v>
      </c>
      <c r="C132" s="1" t="s">
        <v>42</v>
      </c>
      <c r="D132" s="1" t="s">
        <v>343</v>
      </c>
      <c r="E132" s="1" t="s">
        <v>32</v>
      </c>
      <c r="F132" s="1" t="s">
        <v>19</v>
      </c>
      <c r="G132" s="1" t="s">
        <v>342</v>
      </c>
      <c r="H132" s="1" t="s">
        <v>337</v>
      </c>
      <c r="I132" s="1" t="s">
        <v>22</v>
      </c>
      <c r="J132" s="3">
        <v>-107571</v>
      </c>
      <c r="K132" s="1" t="s">
        <v>211</v>
      </c>
      <c r="L132" s="1" t="s">
        <v>22</v>
      </c>
      <c r="M132" s="1" t="s">
        <v>22</v>
      </c>
      <c r="N132" s="1" t="s">
        <v>42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41</v>
      </c>
      <c r="B133" s="1" t="s">
        <v>25</v>
      </c>
      <c r="C133" s="1" t="s">
        <v>42</v>
      </c>
      <c r="D133" s="1" t="s">
        <v>382</v>
      </c>
      <c r="E133" s="1" t="s">
        <v>68</v>
      </c>
      <c r="F133" s="1" t="s">
        <v>19</v>
      </c>
      <c r="G133" s="1" t="s">
        <v>342</v>
      </c>
      <c r="H133" s="1" t="s">
        <v>337</v>
      </c>
      <c r="I133" s="1" t="s">
        <v>22</v>
      </c>
      <c r="J133" s="3">
        <v>-73147</v>
      </c>
      <c r="K133" s="1" t="s">
        <v>204</v>
      </c>
      <c r="L133" s="1" t="s">
        <v>22</v>
      </c>
      <c r="M133" s="1" t="s">
        <v>22</v>
      </c>
      <c r="N133" s="1" t="s">
        <v>42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41</v>
      </c>
      <c r="B134" s="1" t="s">
        <v>25</v>
      </c>
      <c r="C134" s="1" t="s">
        <v>42</v>
      </c>
      <c r="D134" s="1" t="s">
        <v>382</v>
      </c>
      <c r="E134" s="1" t="s">
        <v>68</v>
      </c>
      <c r="F134" s="1" t="s">
        <v>19</v>
      </c>
      <c r="G134" s="1" t="s">
        <v>342</v>
      </c>
      <c r="H134" s="1" t="s">
        <v>337</v>
      </c>
      <c r="I134" s="1" t="s">
        <v>22</v>
      </c>
      <c r="J134" s="3">
        <v>-82836</v>
      </c>
      <c r="K134" s="1" t="s">
        <v>134</v>
      </c>
      <c r="L134" s="1" t="s">
        <v>22</v>
      </c>
      <c r="M134" s="1" t="s">
        <v>22</v>
      </c>
      <c r="N134" s="1" t="s">
        <v>42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41</v>
      </c>
      <c r="B135" s="1" t="s">
        <v>25</v>
      </c>
      <c r="C135" s="1" t="s">
        <v>42</v>
      </c>
      <c r="D135" s="1" t="s">
        <v>399</v>
      </c>
      <c r="E135" s="1" t="s">
        <v>384</v>
      </c>
      <c r="F135" s="1" t="s">
        <v>19</v>
      </c>
      <c r="G135" s="1" t="s">
        <v>342</v>
      </c>
      <c r="H135" s="1" t="s">
        <v>339</v>
      </c>
      <c r="I135" s="1" t="s">
        <v>22</v>
      </c>
      <c r="J135" s="3">
        <v>-11727</v>
      </c>
      <c r="K135" s="1" t="s">
        <v>44</v>
      </c>
      <c r="L135" s="1" t="s">
        <v>22</v>
      </c>
      <c r="M135" s="1" t="s">
        <v>22</v>
      </c>
      <c r="N135" s="1" t="s">
        <v>42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41</v>
      </c>
      <c r="B136" s="1" t="s">
        <v>25</v>
      </c>
      <c r="C136" s="1" t="s">
        <v>42</v>
      </c>
      <c r="D136" s="1" t="s">
        <v>344</v>
      </c>
      <c r="E136" s="1" t="s">
        <v>18</v>
      </c>
      <c r="F136" s="1" t="s">
        <v>19</v>
      </c>
      <c r="G136" s="1" t="s">
        <v>342</v>
      </c>
      <c r="H136" s="1" t="s">
        <v>337</v>
      </c>
      <c r="I136" s="1" t="s">
        <v>22</v>
      </c>
      <c r="J136" s="3">
        <v>-1891</v>
      </c>
      <c r="K136" s="1" t="s">
        <v>29</v>
      </c>
      <c r="L136" s="1" t="s">
        <v>22</v>
      </c>
      <c r="M136" s="1" t="s">
        <v>22</v>
      </c>
      <c r="N136" s="1" t="s">
        <v>42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41</v>
      </c>
      <c r="B137" s="1" t="s">
        <v>25</v>
      </c>
      <c r="C137" s="1" t="s">
        <v>42</v>
      </c>
      <c r="D137" s="1" t="s">
        <v>345</v>
      </c>
      <c r="E137" s="1" t="s">
        <v>18</v>
      </c>
      <c r="F137" s="1" t="s">
        <v>19</v>
      </c>
      <c r="G137" s="1" t="s">
        <v>342</v>
      </c>
      <c r="H137" s="1" t="s">
        <v>339</v>
      </c>
      <c r="I137" s="1" t="s">
        <v>22</v>
      </c>
      <c r="J137" s="3">
        <v>-57165</v>
      </c>
      <c r="K137" s="1" t="s">
        <v>44</v>
      </c>
      <c r="L137" s="1" t="s">
        <v>22</v>
      </c>
      <c r="M137" s="1" t="s">
        <v>22</v>
      </c>
      <c r="N137" s="1" t="s">
        <v>42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41</v>
      </c>
      <c r="B138" s="1" t="s">
        <v>25</v>
      </c>
      <c r="C138" s="1" t="s">
        <v>42</v>
      </c>
      <c r="D138" s="1" t="s">
        <v>385</v>
      </c>
      <c r="E138" s="1" t="s">
        <v>356</v>
      </c>
      <c r="F138" s="1" t="s">
        <v>19</v>
      </c>
      <c r="G138" s="1" t="s">
        <v>342</v>
      </c>
      <c r="H138" s="1" t="s">
        <v>337</v>
      </c>
      <c r="I138" s="1" t="s">
        <v>22</v>
      </c>
      <c r="J138" s="3">
        <v>-701524</v>
      </c>
      <c r="K138" s="1" t="s">
        <v>134</v>
      </c>
      <c r="L138" s="1" t="s">
        <v>22</v>
      </c>
      <c r="M138" s="1" t="s">
        <v>22</v>
      </c>
      <c r="N138" s="1" t="s">
        <v>42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41</v>
      </c>
      <c r="B139" s="1" t="s">
        <v>25</v>
      </c>
      <c r="C139" s="1" t="s">
        <v>42</v>
      </c>
      <c r="D139" s="1" t="s">
        <v>344</v>
      </c>
      <c r="E139" s="1" t="s">
        <v>18</v>
      </c>
      <c r="F139" s="1" t="s">
        <v>19</v>
      </c>
      <c r="G139" s="1" t="s">
        <v>342</v>
      </c>
      <c r="H139" s="1" t="s">
        <v>337</v>
      </c>
      <c r="I139" s="1" t="s">
        <v>22</v>
      </c>
      <c r="J139" s="3">
        <v>79</v>
      </c>
      <c r="K139" s="1" t="s">
        <v>131</v>
      </c>
      <c r="L139" s="1" t="s">
        <v>22</v>
      </c>
      <c r="M139" s="1" t="s">
        <v>22</v>
      </c>
      <c r="N139" s="1" t="s">
        <v>42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41</v>
      </c>
      <c r="B140" s="1" t="s">
        <v>25</v>
      </c>
      <c r="C140" s="1" t="s">
        <v>42</v>
      </c>
      <c r="D140" s="1" t="s">
        <v>380</v>
      </c>
      <c r="E140" s="1" t="s">
        <v>381</v>
      </c>
      <c r="F140" s="1" t="s">
        <v>19</v>
      </c>
      <c r="G140" s="1" t="s">
        <v>342</v>
      </c>
      <c r="H140" s="1" t="s">
        <v>337</v>
      </c>
      <c r="I140" s="1" t="s">
        <v>22</v>
      </c>
      <c r="J140" s="3">
        <v>1</v>
      </c>
      <c r="K140" s="1" t="s">
        <v>408</v>
      </c>
      <c r="L140" s="1" t="s">
        <v>22</v>
      </c>
      <c r="M140" s="1" t="s">
        <v>22</v>
      </c>
      <c r="N140" s="1" t="s">
        <v>42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41</v>
      </c>
      <c r="B141" s="1" t="s">
        <v>25</v>
      </c>
      <c r="C141" s="1" t="s">
        <v>42</v>
      </c>
      <c r="D141" s="1" t="s">
        <v>391</v>
      </c>
      <c r="E141" s="1" t="s">
        <v>356</v>
      </c>
      <c r="F141" s="1" t="s">
        <v>19</v>
      </c>
      <c r="G141" s="1" t="s">
        <v>342</v>
      </c>
      <c r="H141" s="1" t="s">
        <v>339</v>
      </c>
      <c r="I141" s="1" t="s">
        <v>22</v>
      </c>
      <c r="J141" s="3">
        <v>-237474</v>
      </c>
      <c r="K141" s="1" t="s">
        <v>44</v>
      </c>
      <c r="L141" s="1" t="s">
        <v>22</v>
      </c>
      <c r="M141" s="1" t="s">
        <v>22</v>
      </c>
      <c r="N141" s="1" t="s">
        <v>42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41</v>
      </c>
      <c r="B142" s="1" t="s">
        <v>25</v>
      </c>
      <c r="C142" s="1" t="s">
        <v>42</v>
      </c>
      <c r="D142" s="1" t="s">
        <v>393</v>
      </c>
      <c r="E142" s="1" t="s">
        <v>381</v>
      </c>
      <c r="F142" s="1" t="s">
        <v>19</v>
      </c>
      <c r="G142" s="1" t="s">
        <v>342</v>
      </c>
      <c r="H142" s="1" t="s">
        <v>339</v>
      </c>
      <c r="I142" s="1" t="s">
        <v>22</v>
      </c>
      <c r="J142" s="3">
        <v>-158593</v>
      </c>
      <c r="K142" s="1" t="s">
        <v>44</v>
      </c>
      <c r="L142" s="1" t="s">
        <v>22</v>
      </c>
      <c r="M142" s="1" t="s">
        <v>22</v>
      </c>
      <c r="N142" s="1" t="s">
        <v>42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41</v>
      </c>
      <c r="B143" s="1" t="s">
        <v>25</v>
      </c>
      <c r="C143" s="1" t="s">
        <v>42</v>
      </c>
      <c r="D143" s="1" t="s">
        <v>383</v>
      </c>
      <c r="E143" s="1" t="s">
        <v>384</v>
      </c>
      <c r="F143" s="1" t="s">
        <v>19</v>
      </c>
      <c r="G143" s="1" t="s">
        <v>342</v>
      </c>
      <c r="H143" s="1" t="s">
        <v>337</v>
      </c>
      <c r="I143" s="1" t="s">
        <v>22</v>
      </c>
      <c r="J143" s="3">
        <v>-334962</v>
      </c>
      <c r="K143" s="1" t="s">
        <v>29</v>
      </c>
      <c r="L143" s="1" t="s">
        <v>22</v>
      </c>
      <c r="M143" s="1" t="s">
        <v>22</v>
      </c>
      <c r="N143" s="1" t="s">
        <v>42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41</v>
      </c>
      <c r="B144" s="1" t="s">
        <v>25</v>
      </c>
      <c r="C144" s="1" t="s">
        <v>42</v>
      </c>
      <c r="D144" s="1" t="s">
        <v>391</v>
      </c>
      <c r="E144" s="1" t="s">
        <v>356</v>
      </c>
      <c r="F144" s="1" t="s">
        <v>19</v>
      </c>
      <c r="G144" s="1" t="s">
        <v>342</v>
      </c>
      <c r="H144" s="1" t="s">
        <v>339</v>
      </c>
      <c r="I144" s="1" t="s">
        <v>22</v>
      </c>
      <c r="J144" s="3">
        <v>105339</v>
      </c>
      <c r="K144" s="1" t="s">
        <v>45</v>
      </c>
      <c r="L144" s="1" t="s">
        <v>22</v>
      </c>
      <c r="M144" s="1" t="s">
        <v>22</v>
      </c>
      <c r="N144" s="1" t="s">
        <v>42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41</v>
      </c>
      <c r="B145" s="1" t="s">
        <v>25</v>
      </c>
      <c r="C145" s="1" t="s">
        <v>42</v>
      </c>
      <c r="D145" s="1" t="s">
        <v>388</v>
      </c>
      <c r="E145" s="1" t="s">
        <v>389</v>
      </c>
      <c r="F145" s="1" t="s">
        <v>19</v>
      </c>
      <c r="G145" s="1" t="s">
        <v>342</v>
      </c>
      <c r="H145" s="1" t="s">
        <v>337</v>
      </c>
      <c r="I145" s="1" t="s">
        <v>22</v>
      </c>
      <c r="J145" s="3">
        <v>-48</v>
      </c>
      <c r="K145" s="1" t="s">
        <v>134</v>
      </c>
      <c r="L145" s="1" t="s">
        <v>22</v>
      </c>
      <c r="M145" s="1" t="s">
        <v>22</v>
      </c>
      <c r="N145" s="1" t="s">
        <v>42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41</v>
      </c>
      <c r="B146" s="1" t="s">
        <v>25</v>
      </c>
      <c r="C146" s="1" t="s">
        <v>42</v>
      </c>
      <c r="D146" s="1" t="s">
        <v>380</v>
      </c>
      <c r="E146" s="1" t="s">
        <v>381</v>
      </c>
      <c r="F146" s="1" t="s">
        <v>19</v>
      </c>
      <c r="G146" s="1" t="s">
        <v>342</v>
      </c>
      <c r="H146" s="1" t="s">
        <v>337</v>
      </c>
      <c r="I146" s="1" t="s">
        <v>22</v>
      </c>
      <c r="J146" s="3">
        <v>6228</v>
      </c>
      <c r="K146" s="1" t="s">
        <v>29</v>
      </c>
      <c r="L146" s="1" t="s">
        <v>22</v>
      </c>
      <c r="M146" s="1" t="s">
        <v>22</v>
      </c>
      <c r="N146" s="1" t="s">
        <v>42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41</v>
      </c>
      <c r="B147" s="1" t="s">
        <v>25</v>
      </c>
      <c r="C147" s="1" t="s">
        <v>42</v>
      </c>
      <c r="D147" s="1" t="s">
        <v>396</v>
      </c>
      <c r="E147" s="1" t="s">
        <v>68</v>
      </c>
      <c r="F147" s="1" t="s">
        <v>19</v>
      </c>
      <c r="G147" s="1" t="s">
        <v>342</v>
      </c>
      <c r="H147" s="1" t="s">
        <v>339</v>
      </c>
      <c r="I147" s="1" t="s">
        <v>22</v>
      </c>
      <c r="J147" s="3">
        <v>-107806</v>
      </c>
      <c r="K147" s="1" t="s">
        <v>44</v>
      </c>
      <c r="L147" s="1" t="s">
        <v>22</v>
      </c>
      <c r="M147" s="1" t="s">
        <v>22</v>
      </c>
      <c r="N147" s="1" t="s">
        <v>42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41</v>
      </c>
      <c r="B148" s="1" t="s">
        <v>25</v>
      </c>
      <c r="C148" s="1" t="s">
        <v>42</v>
      </c>
      <c r="D148" s="1" t="s">
        <v>402</v>
      </c>
      <c r="E148" s="1" t="s">
        <v>395</v>
      </c>
      <c r="F148" s="1" t="s">
        <v>19</v>
      </c>
      <c r="G148" s="1" t="s">
        <v>342</v>
      </c>
      <c r="H148" s="1" t="s">
        <v>339</v>
      </c>
      <c r="I148" s="1" t="s">
        <v>22</v>
      </c>
      <c r="J148" s="3">
        <v>-9299</v>
      </c>
      <c r="K148" s="1" t="s">
        <v>45</v>
      </c>
      <c r="L148" s="1" t="s">
        <v>22</v>
      </c>
      <c r="M148" s="1" t="s">
        <v>22</v>
      </c>
      <c r="N148" s="1" t="s">
        <v>42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41</v>
      </c>
      <c r="B149" s="1" t="s">
        <v>25</v>
      </c>
      <c r="C149" s="1" t="s">
        <v>42</v>
      </c>
      <c r="D149" s="1" t="s">
        <v>397</v>
      </c>
      <c r="E149" s="1" t="s">
        <v>387</v>
      </c>
      <c r="F149" s="1" t="s">
        <v>19</v>
      </c>
      <c r="G149" s="1" t="s">
        <v>342</v>
      </c>
      <c r="H149" s="1" t="s">
        <v>339</v>
      </c>
      <c r="I149" s="1" t="s">
        <v>22</v>
      </c>
      <c r="J149" s="3">
        <v>-612300</v>
      </c>
      <c r="K149" s="1" t="s">
        <v>44</v>
      </c>
      <c r="L149" s="1" t="s">
        <v>22</v>
      </c>
      <c r="M149" s="1" t="s">
        <v>22</v>
      </c>
      <c r="N149" s="1" t="s">
        <v>42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41</v>
      </c>
      <c r="B150" s="1" t="s">
        <v>25</v>
      </c>
      <c r="C150" s="1" t="s">
        <v>42</v>
      </c>
      <c r="D150" s="1" t="s">
        <v>386</v>
      </c>
      <c r="E150" s="1" t="s">
        <v>387</v>
      </c>
      <c r="F150" s="1" t="s">
        <v>19</v>
      </c>
      <c r="G150" s="1" t="s">
        <v>342</v>
      </c>
      <c r="H150" s="1" t="s">
        <v>337</v>
      </c>
      <c r="I150" s="1" t="s">
        <v>22</v>
      </c>
      <c r="J150" s="3">
        <v>-125786</v>
      </c>
      <c r="K150" s="1" t="s">
        <v>134</v>
      </c>
      <c r="L150" s="1" t="s">
        <v>22</v>
      </c>
      <c r="M150" s="1" t="s">
        <v>22</v>
      </c>
      <c r="N150" s="1" t="s">
        <v>42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41</v>
      </c>
      <c r="B151" s="1" t="s">
        <v>25</v>
      </c>
      <c r="C151" s="1" t="s">
        <v>42</v>
      </c>
      <c r="D151" s="1" t="s">
        <v>341</v>
      </c>
      <c r="E151" s="1" t="s">
        <v>32</v>
      </c>
      <c r="F151" s="1" t="s">
        <v>19</v>
      </c>
      <c r="G151" s="1" t="s">
        <v>342</v>
      </c>
      <c r="H151" s="1" t="s">
        <v>339</v>
      </c>
      <c r="I151" s="1" t="s">
        <v>22</v>
      </c>
      <c r="J151" s="3">
        <v>-127945</v>
      </c>
      <c r="K151" s="1" t="s">
        <v>44</v>
      </c>
      <c r="L151" s="1" t="s">
        <v>22</v>
      </c>
      <c r="M151" s="1" t="s">
        <v>22</v>
      </c>
      <c r="N151" s="1" t="s">
        <v>42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41</v>
      </c>
      <c r="B152" s="1" t="s">
        <v>25</v>
      </c>
      <c r="C152" s="1" t="s">
        <v>42</v>
      </c>
      <c r="D152" s="1" t="s">
        <v>393</v>
      </c>
      <c r="E152" s="1" t="s">
        <v>381</v>
      </c>
      <c r="F152" s="1" t="s">
        <v>19</v>
      </c>
      <c r="G152" s="1" t="s">
        <v>342</v>
      </c>
      <c r="H152" s="1" t="s">
        <v>339</v>
      </c>
      <c r="I152" s="1" t="s">
        <v>22</v>
      </c>
      <c r="J152" s="3">
        <v>-11486</v>
      </c>
      <c r="K152" s="1" t="s">
        <v>45</v>
      </c>
      <c r="L152" s="1" t="s">
        <v>22</v>
      </c>
      <c r="M152" s="1" t="s">
        <v>22</v>
      </c>
      <c r="N152" s="1" t="s">
        <v>42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41</v>
      </c>
      <c r="B153" s="1" t="s">
        <v>25</v>
      </c>
      <c r="C153" s="1" t="s">
        <v>42</v>
      </c>
      <c r="D153" s="1" t="s">
        <v>390</v>
      </c>
      <c r="E153" s="1" t="s">
        <v>355</v>
      </c>
      <c r="F153" s="1" t="s">
        <v>19</v>
      </c>
      <c r="G153" s="1" t="s">
        <v>342</v>
      </c>
      <c r="H153" s="1" t="s">
        <v>337</v>
      </c>
      <c r="I153" s="1" t="s">
        <v>22</v>
      </c>
      <c r="J153" s="3">
        <v>19040</v>
      </c>
      <c r="K153" s="1" t="s">
        <v>134</v>
      </c>
      <c r="L153" s="1" t="s">
        <v>22</v>
      </c>
      <c r="M153" s="1" t="s">
        <v>22</v>
      </c>
      <c r="N153" s="1" t="s">
        <v>42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41</v>
      </c>
      <c r="B154" s="1" t="s">
        <v>25</v>
      </c>
      <c r="C154" s="1" t="s">
        <v>42</v>
      </c>
      <c r="D154" s="1" t="s">
        <v>402</v>
      </c>
      <c r="E154" s="1" t="s">
        <v>395</v>
      </c>
      <c r="F154" s="1" t="s">
        <v>19</v>
      </c>
      <c r="G154" s="1" t="s">
        <v>342</v>
      </c>
      <c r="H154" s="1" t="s">
        <v>339</v>
      </c>
      <c r="I154" s="1" t="s">
        <v>22</v>
      </c>
      <c r="J154" s="3">
        <v>-793</v>
      </c>
      <c r="K154" s="1" t="s">
        <v>44</v>
      </c>
      <c r="L154" s="1" t="s">
        <v>22</v>
      </c>
      <c r="M154" s="1" t="s">
        <v>22</v>
      </c>
      <c r="N154" s="1" t="s">
        <v>42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41</v>
      </c>
      <c r="B155" s="1" t="s">
        <v>25</v>
      </c>
      <c r="C155" s="1" t="s">
        <v>42</v>
      </c>
      <c r="D155" s="1" t="s">
        <v>388</v>
      </c>
      <c r="E155" s="1" t="s">
        <v>389</v>
      </c>
      <c r="F155" s="1" t="s">
        <v>19</v>
      </c>
      <c r="G155" s="1" t="s">
        <v>342</v>
      </c>
      <c r="H155" s="1" t="s">
        <v>337</v>
      </c>
      <c r="I155" s="1" t="s">
        <v>22</v>
      </c>
      <c r="J155" s="3">
        <v>-31602</v>
      </c>
      <c r="K155" s="1" t="s">
        <v>131</v>
      </c>
      <c r="L155" s="1" t="s">
        <v>22</v>
      </c>
      <c r="M155" s="1" t="s">
        <v>22</v>
      </c>
      <c r="N155" s="1" t="s">
        <v>42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41</v>
      </c>
      <c r="B156" s="1" t="s">
        <v>25</v>
      </c>
      <c r="C156" s="1" t="s">
        <v>42</v>
      </c>
      <c r="D156" s="1" t="s">
        <v>344</v>
      </c>
      <c r="E156" s="1" t="s">
        <v>18</v>
      </c>
      <c r="F156" s="1" t="s">
        <v>19</v>
      </c>
      <c r="G156" s="1" t="s">
        <v>342</v>
      </c>
      <c r="H156" s="1" t="s">
        <v>337</v>
      </c>
      <c r="I156" s="1" t="s">
        <v>22</v>
      </c>
      <c r="J156" s="3">
        <v>-49891</v>
      </c>
      <c r="K156" s="1" t="s">
        <v>134</v>
      </c>
      <c r="L156" s="1" t="s">
        <v>22</v>
      </c>
      <c r="M156" s="1" t="s">
        <v>22</v>
      </c>
      <c r="N156" s="1" t="s">
        <v>42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41</v>
      </c>
      <c r="B157" s="1" t="s">
        <v>25</v>
      </c>
      <c r="C157" s="1" t="s">
        <v>42</v>
      </c>
      <c r="D157" s="1" t="s">
        <v>382</v>
      </c>
      <c r="E157" s="1" t="s">
        <v>68</v>
      </c>
      <c r="F157" s="1" t="s">
        <v>19</v>
      </c>
      <c r="G157" s="1" t="s">
        <v>342</v>
      </c>
      <c r="H157" s="1" t="s">
        <v>337</v>
      </c>
      <c r="I157" s="1" t="s">
        <v>22</v>
      </c>
      <c r="J157" s="3">
        <v>-9149</v>
      </c>
      <c r="K157" s="1" t="s">
        <v>29</v>
      </c>
      <c r="L157" s="1" t="s">
        <v>22</v>
      </c>
      <c r="M157" s="1" t="s">
        <v>22</v>
      </c>
      <c r="N157" s="1" t="s">
        <v>42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41</v>
      </c>
      <c r="B158" s="1" t="s">
        <v>25</v>
      </c>
      <c r="C158" s="1" t="s">
        <v>42</v>
      </c>
      <c r="D158" s="1" t="s">
        <v>399</v>
      </c>
      <c r="E158" s="1" t="s">
        <v>384</v>
      </c>
      <c r="F158" s="1" t="s">
        <v>19</v>
      </c>
      <c r="G158" s="1" t="s">
        <v>342</v>
      </c>
      <c r="H158" s="1" t="s">
        <v>339</v>
      </c>
      <c r="I158" s="1" t="s">
        <v>22</v>
      </c>
      <c r="J158" s="3">
        <v>-96438</v>
      </c>
      <c r="K158" s="1" t="s">
        <v>45</v>
      </c>
      <c r="L158" s="1" t="s">
        <v>22</v>
      </c>
      <c r="M158" s="1" t="s">
        <v>22</v>
      </c>
      <c r="N158" s="1" t="s">
        <v>42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41</v>
      </c>
      <c r="B159" s="1" t="s">
        <v>25</v>
      </c>
      <c r="C159" s="1" t="s">
        <v>42</v>
      </c>
      <c r="D159" s="1" t="s">
        <v>383</v>
      </c>
      <c r="E159" s="1" t="s">
        <v>384</v>
      </c>
      <c r="F159" s="1" t="s">
        <v>19</v>
      </c>
      <c r="G159" s="1" t="s">
        <v>342</v>
      </c>
      <c r="H159" s="1" t="s">
        <v>337</v>
      </c>
      <c r="I159" s="1" t="s">
        <v>22</v>
      </c>
      <c r="J159" s="3">
        <v>-132222</v>
      </c>
      <c r="K159" s="1" t="s">
        <v>134</v>
      </c>
      <c r="L159" s="1" t="s">
        <v>22</v>
      </c>
      <c r="M159" s="1" t="s">
        <v>22</v>
      </c>
      <c r="N159" s="1" t="s">
        <v>42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41</v>
      </c>
      <c r="B160" s="1" t="s">
        <v>25</v>
      </c>
      <c r="C160" s="1" t="s">
        <v>42</v>
      </c>
      <c r="D160" s="1" t="s">
        <v>394</v>
      </c>
      <c r="E160" s="1" t="s">
        <v>395</v>
      </c>
      <c r="F160" s="1" t="s">
        <v>19</v>
      </c>
      <c r="G160" s="1" t="s">
        <v>342</v>
      </c>
      <c r="H160" s="1" t="s">
        <v>337</v>
      </c>
      <c r="I160" s="1" t="s">
        <v>22</v>
      </c>
      <c r="J160" s="3">
        <v>-1075</v>
      </c>
      <c r="K160" s="1" t="s">
        <v>134</v>
      </c>
      <c r="L160" s="1" t="s">
        <v>22</v>
      </c>
      <c r="M160" s="1" t="s">
        <v>22</v>
      </c>
      <c r="N160" s="1" t="s">
        <v>42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41</v>
      </c>
      <c r="B161" s="1" t="s">
        <v>25</v>
      </c>
      <c r="C161" s="1" t="s">
        <v>42</v>
      </c>
      <c r="D161" s="1" t="s">
        <v>386</v>
      </c>
      <c r="E161" s="1" t="s">
        <v>387</v>
      </c>
      <c r="F161" s="1" t="s">
        <v>19</v>
      </c>
      <c r="G161" s="1" t="s">
        <v>342</v>
      </c>
      <c r="H161" s="1" t="s">
        <v>337</v>
      </c>
      <c r="I161" s="1" t="s">
        <v>22</v>
      </c>
      <c r="J161" s="3">
        <v>-50437</v>
      </c>
      <c r="K161" s="1" t="s">
        <v>131</v>
      </c>
      <c r="L161" s="1" t="s">
        <v>22</v>
      </c>
      <c r="M161" s="1" t="s">
        <v>22</v>
      </c>
      <c r="N161" s="1" t="s">
        <v>42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41</v>
      </c>
      <c r="B162" s="1" t="s">
        <v>25</v>
      </c>
      <c r="C162" s="1" t="s">
        <v>42</v>
      </c>
      <c r="D162" s="1" t="s">
        <v>403</v>
      </c>
      <c r="E162" s="1" t="s">
        <v>389</v>
      </c>
      <c r="F162" s="1" t="s">
        <v>19</v>
      </c>
      <c r="G162" s="1" t="s">
        <v>342</v>
      </c>
      <c r="H162" s="1" t="s">
        <v>339</v>
      </c>
      <c r="I162" s="1" t="s">
        <v>22</v>
      </c>
      <c r="J162" s="3">
        <v>-3195</v>
      </c>
      <c r="K162" s="1" t="s">
        <v>44</v>
      </c>
      <c r="L162" s="1" t="s">
        <v>22</v>
      </c>
      <c r="M162" s="1" t="s">
        <v>22</v>
      </c>
      <c r="N162" s="1" t="s">
        <v>42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41</v>
      </c>
      <c r="B163" s="1" t="s">
        <v>25</v>
      </c>
      <c r="C163" s="1" t="s">
        <v>42</v>
      </c>
      <c r="D163" s="1" t="s">
        <v>343</v>
      </c>
      <c r="E163" s="1" t="s">
        <v>32</v>
      </c>
      <c r="F163" s="1" t="s">
        <v>19</v>
      </c>
      <c r="G163" s="1" t="s">
        <v>342</v>
      </c>
      <c r="H163" s="1" t="s">
        <v>337</v>
      </c>
      <c r="I163" s="1" t="s">
        <v>22</v>
      </c>
      <c r="J163" s="3">
        <v>-4461</v>
      </c>
      <c r="K163" s="1" t="s">
        <v>29</v>
      </c>
      <c r="L163" s="1" t="s">
        <v>22</v>
      </c>
      <c r="M163" s="1" t="s">
        <v>22</v>
      </c>
      <c r="N163" s="1" t="s">
        <v>42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41</v>
      </c>
      <c r="B164" s="1" t="s">
        <v>25</v>
      </c>
      <c r="C164" s="1" t="s">
        <v>42</v>
      </c>
      <c r="D164" s="1" t="s">
        <v>345</v>
      </c>
      <c r="E164" s="1" t="s">
        <v>18</v>
      </c>
      <c r="F164" s="1" t="s">
        <v>19</v>
      </c>
      <c r="G164" s="1" t="s">
        <v>342</v>
      </c>
      <c r="H164" s="1" t="s">
        <v>339</v>
      </c>
      <c r="I164" s="1" t="s">
        <v>22</v>
      </c>
      <c r="J164" s="3">
        <v>-36648</v>
      </c>
      <c r="K164" s="1" t="s">
        <v>45</v>
      </c>
      <c r="L164" s="1" t="s">
        <v>22</v>
      </c>
      <c r="M164" s="1" t="s">
        <v>22</v>
      </c>
      <c r="N164" s="1" t="s">
        <v>42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41</v>
      </c>
      <c r="B165" s="1" t="s">
        <v>25</v>
      </c>
      <c r="C165" s="1" t="s">
        <v>42</v>
      </c>
      <c r="D165" s="1" t="s">
        <v>380</v>
      </c>
      <c r="E165" s="1" t="s">
        <v>381</v>
      </c>
      <c r="F165" s="1" t="s">
        <v>19</v>
      </c>
      <c r="G165" s="1" t="s">
        <v>342</v>
      </c>
      <c r="H165" s="1" t="s">
        <v>337</v>
      </c>
      <c r="I165" s="1" t="s">
        <v>22</v>
      </c>
      <c r="J165" s="3">
        <v>-66912</v>
      </c>
      <c r="K165" s="1" t="s">
        <v>134</v>
      </c>
      <c r="L165" s="1" t="s">
        <v>22</v>
      </c>
      <c r="M165" s="1" t="s">
        <v>22</v>
      </c>
      <c r="N165" s="1" t="s">
        <v>42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41</v>
      </c>
      <c r="B166" s="1" t="s">
        <v>25</v>
      </c>
      <c r="C166" s="1" t="s">
        <v>42</v>
      </c>
      <c r="D166" s="1" t="s">
        <v>396</v>
      </c>
      <c r="E166" s="1" t="s">
        <v>68</v>
      </c>
      <c r="F166" s="1" t="s">
        <v>19</v>
      </c>
      <c r="G166" s="1" t="s">
        <v>342</v>
      </c>
      <c r="H166" s="1" t="s">
        <v>339</v>
      </c>
      <c r="I166" s="1" t="s">
        <v>22</v>
      </c>
      <c r="J166" s="3">
        <v>18909</v>
      </c>
      <c r="K166" s="1" t="s">
        <v>45</v>
      </c>
      <c r="L166" s="1" t="s">
        <v>22</v>
      </c>
      <c r="M166" s="1" t="s">
        <v>22</v>
      </c>
      <c r="N166" s="1" t="s">
        <v>42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41</v>
      </c>
      <c r="B167" s="1" t="s">
        <v>25</v>
      </c>
      <c r="C167" s="1" t="s">
        <v>42</v>
      </c>
      <c r="D167" s="1" t="s">
        <v>401</v>
      </c>
      <c r="E167" s="1" t="s">
        <v>355</v>
      </c>
      <c r="F167" s="1" t="s">
        <v>19</v>
      </c>
      <c r="G167" s="1" t="s">
        <v>342</v>
      </c>
      <c r="H167" s="1" t="s">
        <v>339</v>
      </c>
      <c r="I167" s="1" t="s">
        <v>22</v>
      </c>
      <c r="J167" s="3">
        <v>-6012</v>
      </c>
      <c r="K167" s="1" t="s">
        <v>45</v>
      </c>
      <c r="L167" s="1" t="s">
        <v>22</v>
      </c>
      <c r="M167" s="1" t="s">
        <v>22</v>
      </c>
      <c r="N167" s="1" t="s">
        <v>42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41</v>
      </c>
      <c r="B168" s="1" t="s">
        <v>25</v>
      </c>
      <c r="C168" s="1" t="s">
        <v>42</v>
      </c>
      <c r="D168" s="1" t="s">
        <v>397</v>
      </c>
      <c r="E168" s="1" t="s">
        <v>387</v>
      </c>
      <c r="F168" s="1" t="s">
        <v>19</v>
      </c>
      <c r="G168" s="1" t="s">
        <v>342</v>
      </c>
      <c r="H168" s="1" t="s">
        <v>339</v>
      </c>
      <c r="I168" s="1" t="s">
        <v>22</v>
      </c>
      <c r="J168" s="3">
        <v>-12433</v>
      </c>
      <c r="K168" s="1" t="s">
        <v>45</v>
      </c>
      <c r="L168" s="1" t="s">
        <v>22</v>
      </c>
      <c r="M168" s="1" t="s">
        <v>22</v>
      </c>
      <c r="N168" s="1" t="s">
        <v>42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41</v>
      </c>
      <c r="B169" s="1" t="s">
        <v>25</v>
      </c>
      <c r="C169" s="1" t="s">
        <v>42</v>
      </c>
      <c r="D169" s="1" t="s">
        <v>341</v>
      </c>
      <c r="E169" s="1" t="s">
        <v>32</v>
      </c>
      <c r="F169" s="1" t="s">
        <v>19</v>
      </c>
      <c r="G169" s="1" t="s">
        <v>342</v>
      </c>
      <c r="H169" s="1" t="s">
        <v>339</v>
      </c>
      <c r="I169" s="1" t="s">
        <v>22</v>
      </c>
      <c r="J169" s="3">
        <v>-9845</v>
      </c>
      <c r="K169" s="1" t="s">
        <v>45</v>
      </c>
      <c r="L169" s="1" t="s">
        <v>22</v>
      </c>
      <c r="M169" s="1" t="s">
        <v>22</v>
      </c>
      <c r="N169" s="1" t="s">
        <v>42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41</v>
      </c>
      <c r="B170" s="1" t="s">
        <v>25</v>
      </c>
      <c r="C170" s="1" t="s">
        <v>42</v>
      </c>
      <c r="D170" s="1" t="s">
        <v>343</v>
      </c>
      <c r="E170" s="1" t="s">
        <v>32</v>
      </c>
      <c r="F170" s="1" t="s">
        <v>19</v>
      </c>
      <c r="G170" s="1" t="s">
        <v>342</v>
      </c>
      <c r="H170" s="1" t="s">
        <v>337</v>
      </c>
      <c r="I170" s="1" t="s">
        <v>22</v>
      </c>
      <c r="J170" s="3">
        <v>-48976</v>
      </c>
      <c r="K170" s="1" t="s">
        <v>134</v>
      </c>
      <c r="L170" s="1" t="s">
        <v>22</v>
      </c>
      <c r="M170" s="1" t="s">
        <v>22</v>
      </c>
      <c r="N170" s="1" t="s">
        <v>42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41</v>
      </c>
      <c r="B171" s="1" t="s">
        <v>25</v>
      </c>
      <c r="C171" s="1" t="s">
        <v>346</v>
      </c>
      <c r="D171" s="1" t="s">
        <v>390</v>
      </c>
      <c r="E171" s="1" t="s">
        <v>355</v>
      </c>
      <c r="F171" s="1" t="s">
        <v>19</v>
      </c>
      <c r="G171" s="1" t="s">
        <v>342</v>
      </c>
      <c r="H171" s="1" t="s">
        <v>337</v>
      </c>
      <c r="I171" s="1" t="s">
        <v>22</v>
      </c>
      <c r="J171" s="3">
        <v>111251</v>
      </c>
      <c r="K171" s="1" t="s">
        <v>247</v>
      </c>
      <c r="L171" s="1" t="s">
        <v>22</v>
      </c>
      <c r="M171" s="1" t="s">
        <v>22</v>
      </c>
      <c r="N171" s="1" t="s">
        <v>346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41</v>
      </c>
      <c r="B172" s="1" t="s">
        <v>25</v>
      </c>
      <c r="C172" s="1" t="s">
        <v>346</v>
      </c>
      <c r="D172" s="1" t="s">
        <v>394</v>
      </c>
      <c r="E172" s="1" t="s">
        <v>395</v>
      </c>
      <c r="F172" s="1" t="s">
        <v>19</v>
      </c>
      <c r="G172" s="1" t="s">
        <v>342</v>
      </c>
      <c r="H172" s="1" t="s">
        <v>337</v>
      </c>
      <c r="I172" s="1" t="s">
        <v>22</v>
      </c>
      <c r="J172" s="3">
        <v>47289</v>
      </c>
      <c r="K172" s="1" t="s">
        <v>247</v>
      </c>
      <c r="L172" s="1" t="s">
        <v>22</v>
      </c>
      <c r="M172" s="1" t="s">
        <v>22</v>
      </c>
      <c r="N172" s="1" t="s">
        <v>346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41</v>
      </c>
      <c r="B173" s="1" t="s">
        <v>25</v>
      </c>
      <c r="C173" s="1" t="s">
        <v>346</v>
      </c>
      <c r="D173" s="1" t="s">
        <v>388</v>
      </c>
      <c r="E173" s="1" t="s">
        <v>389</v>
      </c>
      <c r="F173" s="1" t="s">
        <v>19</v>
      </c>
      <c r="G173" s="1" t="s">
        <v>342</v>
      </c>
      <c r="H173" s="1" t="s">
        <v>337</v>
      </c>
      <c r="I173" s="1" t="s">
        <v>22</v>
      </c>
      <c r="J173" s="3">
        <v>13517</v>
      </c>
      <c r="K173" s="1" t="s">
        <v>247</v>
      </c>
      <c r="L173" s="1" t="s">
        <v>22</v>
      </c>
      <c r="M173" s="1" t="s">
        <v>22</v>
      </c>
      <c r="N173" s="1" t="s">
        <v>346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41</v>
      </c>
      <c r="B174" s="1" t="s">
        <v>25</v>
      </c>
      <c r="C174" s="1" t="s">
        <v>42</v>
      </c>
      <c r="D174" s="1" t="s">
        <v>390</v>
      </c>
      <c r="E174" s="1" t="s">
        <v>355</v>
      </c>
      <c r="F174" s="1" t="s">
        <v>19</v>
      </c>
      <c r="G174" s="1" t="s">
        <v>342</v>
      </c>
      <c r="H174" s="1" t="s">
        <v>337</v>
      </c>
      <c r="I174" s="1" t="s">
        <v>22</v>
      </c>
      <c r="J174" s="3">
        <v>-111251</v>
      </c>
      <c r="K174" s="1" t="s">
        <v>247</v>
      </c>
      <c r="L174" s="1" t="s">
        <v>22</v>
      </c>
      <c r="M174" s="1" t="s">
        <v>22</v>
      </c>
      <c r="N174" s="1" t="s">
        <v>42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41</v>
      </c>
      <c r="B175" s="1" t="s">
        <v>25</v>
      </c>
      <c r="C175" s="1" t="s">
        <v>42</v>
      </c>
      <c r="D175" s="1" t="s">
        <v>385</v>
      </c>
      <c r="E175" s="1" t="s">
        <v>356</v>
      </c>
      <c r="F175" s="1" t="s">
        <v>19</v>
      </c>
      <c r="G175" s="1" t="s">
        <v>342</v>
      </c>
      <c r="H175" s="1" t="s">
        <v>337</v>
      </c>
      <c r="I175" s="1" t="s">
        <v>22</v>
      </c>
      <c r="J175" s="3">
        <v>-818586</v>
      </c>
      <c r="K175" s="1" t="s">
        <v>247</v>
      </c>
      <c r="L175" s="1" t="s">
        <v>22</v>
      </c>
      <c r="M175" s="1" t="s">
        <v>22</v>
      </c>
      <c r="N175" s="1" t="s">
        <v>42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41</v>
      </c>
      <c r="B176" s="1" t="s">
        <v>25</v>
      </c>
      <c r="C176" s="1" t="s">
        <v>42</v>
      </c>
      <c r="D176" s="1" t="s">
        <v>386</v>
      </c>
      <c r="E176" s="1" t="s">
        <v>387</v>
      </c>
      <c r="F176" s="1" t="s">
        <v>19</v>
      </c>
      <c r="G176" s="1" t="s">
        <v>342</v>
      </c>
      <c r="H176" s="1" t="s">
        <v>337</v>
      </c>
      <c r="I176" s="1" t="s">
        <v>22</v>
      </c>
      <c r="J176" s="3">
        <v>-902252</v>
      </c>
      <c r="K176" s="1" t="s">
        <v>247</v>
      </c>
      <c r="L176" s="1" t="s">
        <v>22</v>
      </c>
      <c r="M176" s="1" t="s">
        <v>22</v>
      </c>
      <c r="N176" s="1" t="s">
        <v>42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41</v>
      </c>
      <c r="B177" s="1" t="s">
        <v>25</v>
      </c>
      <c r="C177" s="1" t="s">
        <v>42</v>
      </c>
      <c r="D177" s="1" t="s">
        <v>344</v>
      </c>
      <c r="E177" s="1" t="s">
        <v>18</v>
      </c>
      <c r="F177" s="1" t="s">
        <v>19</v>
      </c>
      <c r="G177" s="1" t="s">
        <v>342</v>
      </c>
      <c r="H177" s="1" t="s">
        <v>337</v>
      </c>
      <c r="I177" s="1" t="s">
        <v>22</v>
      </c>
      <c r="J177" s="3">
        <v>-506127</v>
      </c>
      <c r="K177" s="1" t="s">
        <v>247</v>
      </c>
      <c r="L177" s="1" t="s">
        <v>22</v>
      </c>
      <c r="M177" s="1" t="s">
        <v>22</v>
      </c>
      <c r="N177" s="1" t="s">
        <v>42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41</v>
      </c>
      <c r="B178" s="1" t="s">
        <v>25</v>
      </c>
      <c r="C178" s="1" t="s">
        <v>346</v>
      </c>
      <c r="D178" s="1" t="s">
        <v>382</v>
      </c>
      <c r="E178" s="1" t="s">
        <v>68</v>
      </c>
      <c r="F178" s="1" t="s">
        <v>19</v>
      </c>
      <c r="G178" s="1" t="s">
        <v>342</v>
      </c>
      <c r="H178" s="1" t="s">
        <v>337</v>
      </c>
      <c r="I178" s="1" t="s">
        <v>22</v>
      </c>
      <c r="J178" s="3">
        <v>3604461</v>
      </c>
      <c r="K178" s="1" t="s">
        <v>247</v>
      </c>
      <c r="L178" s="1" t="s">
        <v>22</v>
      </c>
      <c r="M178" s="1" t="s">
        <v>22</v>
      </c>
      <c r="N178" s="1" t="s">
        <v>346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41</v>
      </c>
      <c r="B179" s="1" t="s">
        <v>25</v>
      </c>
      <c r="C179" s="1" t="s">
        <v>346</v>
      </c>
      <c r="D179" s="1" t="s">
        <v>385</v>
      </c>
      <c r="E179" s="1" t="s">
        <v>356</v>
      </c>
      <c r="F179" s="1" t="s">
        <v>19</v>
      </c>
      <c r="G179" s="1" t="s">
        <v>342</v>
      </c>
      <c r="H179" s="1" t="s">
        <v>337</v>
      </c>
      <c r="I179" s="1" t="s">
        <v>22</v>
      </c>
      <c r="J179" s="3">
        <v>300762</v>
      </c>
      <c r="K179" s="1" t="s">
        <v>247</v>
      </c>
      <c r="L179" s="1" t="s">
        <v>22</v>
      </c>
      <c r="M179" s="1" t="s">
        <v>22</v>
      </c>
      <c r="N179" s="1" t="s">
        <v>346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41</v>
      </c>
      <c r="B180" s="1" t="s">
        <v>25</v>
      </c>
      <c r="C180" s="1" t="s">
        <v>346</v>
      </c>
      <c r="D180" s="1" t="s">
        <v>386</v>
      </c>
      <c r="E180" s="1" t="s">
        <v>387</v>
      </c>
      <c r="F180" s="1" t="s">
        <v>19</v>
      </c>
      <c r="G180" s="1" t="s">
        <v>342</v>
      </c>
      <c r="H180" s="1" t="s">
        <v>337</v>
      </c>
      <c r="I180" s="1" t="s">
        <v>22</v>
      </c>
      <c r="J180" s="3">
        <v>902252</v>
      </c>
      <c r="K180" s="1" t="s">
        <v>247</v>
      </c>
      <c r="L180" s="1" t="s">
        <v>22</v>
      </c>
      <c r="M180" s="1" t="s">
        <v>22</v>
      </c>
      <c r="N180" s="1" t="s">
        <v>346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41</v>
      </c>
      <c r="B181" s="1" t="s">
        <v>25</v>
      </c>
      <c r="C181" s="1" t="s">
        <v>346</v>
      </c>
      <c r="D181" s="1" t="s">
        <v>344</v>
      </c>
      <c r="E181" s="1" t="s">
        <v>18</v>
      </c>
      <c r="F181" s="1" t="s">
        <v>19</v>
      </c>
      <c r="G181" s="1" t="s">
        <v>342</v>
      </c>
      <c r="H181" s="1" t="s">
        <v>337</v>
      </c>
      <c r="I181" s="1" t="s">
        <v>22</v>
      </c>
      <c r="J181" s="3">
        <v>506127</v>
      </c>
      <c r="K181" s="1" t="s">
        <v>247</v>
      </c>
      <c r="L181" s="1" t="s">
        <v>22</v>
      </c>
      <c r="M181" s="1" t="s">
        <v>22</v>
      </c>
      <c r="N181" s="1" t="s">
        <v>346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41</v>
      </c>
      <c r="B182" s="1" t="s">
        <v>25</v>
      </c>
      <c r="C182" s="1" t="s">
        <v>42</v>
      </c>
      <c r="D182" s="1" t="s">
        <v>383</v>
      </c>
      <c r="E182" s="1" t="s">
        <v>384</v>
      </c>
      <c r="F182" s="1" t="s">
        <v>19</v>
      </c>
      <c r="G182" s="1" t="s">
        <v>342</v>
      </c>
      <c r="H182" s="1" t="s">
        <v>337</v>
      </c>
      <c r="I182" s="1" t="s">
        <v>22</v>
      </c>
      <c r="J182" s="3">
        <v>90</v>
      </c>
      <c r="K182" s="1" t="s">
        <v>201</v>
      </c>
      <c r="L182" s="1" t="s">
        <v>22</v>
      </c>
      <c r="M182" s="1" t="s">
        <v>22</v>
      </c>
      <c r="N182" s="1" t="s">
        <v>42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41</v>
      </c>
      <c r="B183" s="1" t="s">
        <v>25</v>
      </c>
      <c r="C183" s="1" t="s">
        <v>42</v>
      </c>
      <c r="D183" s="1" t="s">
        <v>390</v>
      </c>
      <c r="E183" s="1" t="s">
        <v>355</v>
      </c>
      <c r="F183" s="1" t="s">
        <v>19</v>
      </c>
      <c r="G183" s="1" t="s">
        <v>342</v>
      </c>
      <c r="H183" s="1" t="s">
        <v>337</v>
      </c>
      <c r="I183" s="1" t="s">
        <v>22</v>
      </c>
      <c r="J183" s="3">
        <v>54602</v>
      </c>
      <c r="K183" s="1" t="s">
        <v>201</v>
      </c>
      <c r="L183" s="1" t="s">
        <v>22</v>
      </c>
      <c r="M183" s="1" t="s">
        <v>22</v>
      </c>
      <c r="N183" s="1" t="s">
        <v>42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41</v>
      </c>
      <c r="B184" s="1" t="s">
        <v>25</v>
      </c>
      <c r="C184" s="1" t="s">
        <v>42</v>
      </c>
      <c r="D184" s="1" t="s">
        <v>385</v>
      </c>
      <c r="E184" s="1" t="s">
        <v>356</v>
      </c>
      <c r="F184" s="1" t="s">
        <v>19</v>
      </c>
      <c r="G184" s="1" t="s">
        <v>342</v>
      </c>
      <c r="H184" s="1" t="s">
        <v>337</v>
      </c>
      <c r="I184" s="1" t="s">
        <v>22</v>
      </c>
      <c r="J184" s="3">
        <v>15258</v>
      </c>
      <c r="K184" s="1" t="s">
        <v>201</v>
      </c>
      <c r="L184" s="1" t="s">
        <v>22</v>
      </c>
      <c r="M184" s="1" t="s">
        <v>22</v>
      </c>
      <c r="N184" s="1" t="s">
        <v>42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41</v>
      </c>
      <c r="B185" s="1" t="s">
        <v>25</v>
      </c>
      <c r="C185" s="1" t="s">
        <v>42</v>
      </c>
      <c r="D185" s="1" t="s">
        <v>344</v>
      </c>
      <c r="E185" s="1" t="s">
        <v>18</v>
      </c>
      <c r="F185" s="1" t="s">
        <v>19</v>
      </c>
      <c r="G185" s="1" t="s">
        <v>342</v>
      </c>
      <c r="H185" s="1" t="s">
        <v>337</v>
      </c>
      <c r="I185" s="1" t="s">
        <v>22</v>
      </c>
      <c r="J185" s="3">
        <v>415</v>
      </c>
      <c r="K185" s="1" t="s">
        <v>89</v>
      </c>
      <c r="L185" s="1" t="s">
        <v>22</v>
      </c>
      <c r="M185" s="1" t="s">
        <v>22</v>
      </c>
      <c r="N185" s="1" t="s">
        <v>42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41</v>
      </c>
      <c r="B186" s="1" t="s">
        <v>25</v>
      </c>
      <c r="C186" s="1" t="s">
        <v>346</v>
      </c>
      <c r="D186" s="1" t="s">
        <v>380</v>
      </c>
      <c r="E186" s="1" t="s">
        <v>381</v>
      </c>
      <c r="F186" s="1" t="s">
        <v>19</v>
      </c>
      <c r="G186" s="1" t="s">
        <v>342</v>
      </c>
      <c r="H186" s="1" t="s">
        <v>337</v>
      </c>
      <c r="I186" s="1" t="s">
        <v>22</v>
      </c>
      <c r="J186" s="3">
        <v>2208729</v>
      </c>
      <c r="K186" s="1" t="s">
        <v>247</v>
      </c>
      <c r="L186" s="1" t="s">
        <v>22</v>
      </c>
      <c r="M186" s="1" t="s">
        <v>22</v>
      </c>
      <c r="N186" s="1" t="s">
        <v>346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41</v>
      </c>
      <c r="B187" s="1" t="s">
        <v>25</v>
      </c>
      <c r="C187" s="1" t="s">
        <v>346</v>
      </c>
      <c r="D187" s="1" t="s">
        <v>385</v>
      </c>
      <c r="E187" s="1" t="s">
        <v>356</v>
      </c>
      <c r="F187" s="1" t="s">
        <v>19</v>
      </c>
      <c r="G187" s="1" t="s">
        <v>342</v>
      </c>
      <c r="H187" s="1" t="s">
        <v>337</v>
      </c>
      <c r="I187" s="1" t="s">
        <v>22</v>
      </c>
      <c r="J187" s="3">
        <v>818586</v>
      </c>
      <c r="K187" s="1" t="s">
        <v>247</v>
      </c>
      <c r="L187" s="1" t="s">
        <v>22</v>
      </c>
      <c r="M187" s="1" t="s">
        <v>22</v>
      </c>
      <c r="N187" s="1" t="s">
        <v>346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41</v>
      </c>
      <c r="B188" s="1" t="s">
        <v>25</v>
      </c>
      <c r="C188" s="1" t="s">
        <v>346</v>
      </c>
      <c r="D188" s="1" t="s">
        <v>386</v>
      </c>
      <c r="E188" s="1" t="s">
        <v>387</v>
      </c>
      <c r="F188" s="1" t="s">
        <v>19</v>
      </c>
      <c r="G188" s="1" t="s">
        <v>342</v>
      </c>
      <c r="H188" s="1" t="s">
        <v>337</v>
      </c>
      <c r="I188" s="1" t="s">
        <v>22</v>
      </c>
      <c r="J188" s="3">
        <v>4054634</v>
      </c>
      <c r="K188" s="1" t="s">
        <v>247</v>
      </c>
      <c r="L188" s="1" t="s">
        <v>22</v>
      </c>
      <c r="M188" s="1" t="s">
        <v>22</v>
      </c>
      <c r="N188" s="1" t="s">
        <v>346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41</v>
      </c>
      <c r="B189" s="1" t="s">
        <v>25</v>
      </c>
      <c r="C189" s="1" t="s">
        <v>346</v>
      </c>
      <c r="D189" s="1" t="s">
        <v>343</v>
      </c>
      <c r="E189" s="1" t="s">
        <v>32</v>
      </c>
      <c r="F189" s="1" t="s">
        <v>19</v>
      </c>
      <c r="G189" s="1" t="s">
        <v>342</v>
      </c>
      <c r="H189" s="1" t="s">
        <v>337</v>
      </c>
      <c r="I189" s="1" t="s">
        <v>22</v>
      </c>
      <c r="J189" s="3">
        <v>1111546</v>
      </c>
      <c r="K189" s="1" t="s">
        <v>247</v>
      </c>
      <c r="L189" s="1" t="s">
        <v>22</v>
      </c>
      <c r="M189" s="1" t="s">
        <v>22</v>
      </c>
      <c r="N189" s="1" t="s">
        <v>346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41</v>
      </c>
      <c r="B190" s="1" t="s">
        <v>25</v>
      </c>
      <c r="C190" s="1" t="s">
        <v>42</v>
      </c>
      <c r="D190" s="1" t="s">
        <v>386</v>
      </c>
      <c r="E190" s="1" t="s">
        <v>387</v>
      </c>
      <c r="F190" s="1" t="s">
        <v>19</v>
      </c>
      <c r="G190" s="1" t="s">
        <v>342</v>
      </c>
      <c r="H190" s="1" t="s">
        <v>337</v>
      </c>
      <c r="I190" s="1" t="s">
        <v>22</v>
      </c>
      <c r="J190" s="3">
        <v>86386</v>
      </c>
      <c r="K190" s="1" t="s">
        <v>192</v>
      </c>
      <c r="L190" s="1" t="s">
        <v>22</v>
      </c>
      <c r="M190" s="1" t="s">
        <v>22</v>
      </c>
      <c r="N190" s="1" t="s">
        <v>42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41</v>
      </c>
      <c r="B191" s="1" t="s">
        <v>25</v>
      </c>
      <c r="C191" s="1" t="s">
        <v>42</v>
      </c>
      <c r="D191" s="1" t="s">
        <v>388</v>
      </c>
      <c r="E191" s="1" t="s">
        <v>389</v>
      </c>
      <c r="F191" s="1" t="s">
        <v>19</v>
      </c>
      <c r="G191" s="1" t="s">
        <v>342</v>
      </c>
      <c r="H191" s="1" t="s">
        <v>337</v>
      </c>
      <c r="I191" s="1" t="s">
        <v>22</v>
      </c>
      <c r="J191" s="3">
        <v>-4414</v>
      </c>
      <c r="K191" s="1" t="s">
        <v>187</v>
      </c>
      <c r="L191" s="1" t="s">
        <v>22</v>
      </c>
      <c r="M191" s="1" t="s">
        <v>22</v>
      </c>
      <c r="N191" s="1" t="s">
        <v>42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41</v>
      </c>
      <c r="B192" s="1" t="s">
        <v>25</v>
      </c>
      <c r="C192" s="1" t="s">
        <v>42</v>
      </c>
      <c r="D192" s="1" t="s">
        <v>341</v>
      </c>
      <c r="E192" s="1" t="s">
        <v>32</v>
      </c>
      <c r="F192" s="1" t="s">
        <v>19</v>
      </c>
      <c r="G192" s="1" t="s">
        <v>342</v>
      </c>
      <c r="H192" s="1" t="s">
        <v>339</v>
      </c>
      <c r="I192" s="1" t="s">
        <v>22</v>
      </c>
      <c r="J192" s="3">
        <v>30471</v>
      </c>
      <c r="K192" s="1" t="s">
        <v>81</v>
      </c>
      <c r="L192" s="1" t="s">
        <v>22</v>
      </c>
      <c r="M192" s="1" t="s">
        <v>22</v>
      </c>
      <c r="N192" s="1" t="s">
        <v>42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41</v>
      </c>
      <c r="B193" s="1" t="s">
        <v>25</v>
      </c>
      <c r="C193" s="1" t="s">
        <v>42</v>
      </c>
      <c r="D193" s="1" t="s">
        <v>343</v>
      </c>
      <c r="E193" s="1" t="s">
        <v>32</v>
      </c>
      <c r="F193" s="1" t="s">
        <v>19</v>
      </c>
      <c r="G193" s="1" t="s">
        <v>342</v>
      </c>
      <c r="H193" s="1" t="s">
        <v>337</v>
      </c>
      <c r="I193" s="1" t="s">
        <v>22</v>
      </c>
      <c r="J193" s="3">
        <v>-95</v>
      </c>
      <c r="K193" s="1" t="s">
        <v>192</v>
      </c>
      <c r="L193" s="1" t="s">
        <v>22</v>
      </c>
      <c r="M193" s="1" t="s">
        <v>22</v>
      </c>
      <c r="N193" s="1" t="s">
        <v>42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41</v>
      </c>
      <c r="B194" s="1" t="s">
        <v>25</v>
      </c>
      <c r="C194" s="1" t="s">
        <v>42</v>
      </c>
      <c r="D194" s="1" t="s">
        <v>343</v>
      </c>
      <c r="E194" s="1" t="s">
        <v>32</v>
      </c>
      <c r="F194" s="1" t="s">
        <v>19</v>
      </c>
      <c r="G194" s="1" t="s">
        <v>342</v>
      </c>
      <c r="H194" s="1" t="s">
        <v>337</v>
      </c>
      <c r="I194" s="1" t="s">
        <v>22</v>
      </c>
      <c r="J194" s="3">
        <v>-20287</v>
      </c>
      <c r="K194" s="1" t="s">
        <v>226</v>
      </c>
      <c r="L194" s="1" t="s">
        <v>22</v>
      </c>
      <c r="M194" s="1" t="s">
        <v>22</v>
      </c>
      <c r="N194" s="1" t="s">
        <v>42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41</v>
      </c>
      <c r="B195" s="1" t="s">
        <v>25</v>
      </c>
      <c r="C195" s="1" t="s">
        <v>42</v>
      </c>
      <c r="D195" s="1" t="s">
        <v>394</v>
      </c>
      <c r="E195" s="1" t="s">
        <v>395</v>
      </c>
      <c r="F195" s="1" t="s">
        <v>19</v>
      </c>
      <c r="G195" s="1" t="s">
        <v>342</v>
      </c>
      <c r="H195" s="1" t="s">
        <v>337</v>
      </c>
      <c r="I195" s="1" t="s">
        <v>22</v>
      </c>
      <c r="J195" s="3">
        <v>-7629</v>
      </c>
      <c r="K195" s="1" t="s">
        <v>227</v>
      </c>
      <c r="L195" s="1" t="s">
        <v>22</v>
      </c>
      <c r="M195" s="1" t="s">
        <v>22</v>
      </c>
      <c r="N195" s="1" t="s">
        <v>42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41</v>
      </c>
      <c r="B196" s="1" t="s">
        <v>25</v>
      </c>
      <c r="C196" s="1" t="s">
        <v>42</v>
      </c>
      <c r="D196" s="1" t="s">
        <v>380</v>
      </c>
      <c r="E196" s="1" t="s">
        <v>381</v>
      </c>
      <c r="F196" s="1" t="s">
        <v>19</v>
      </c>
      <c r="G196" s="1" t="s">
        <v>342</v>
      </c>
      <c r="H196" s="1" t="s">
        <v>337</v>
      </c>
      <c r="I196" s="1" t="s">
        <v>22</v>
      </c>
      <c r="J196" s="3">
        <v>29509</v>
      </c>
      <c r="K196" s="1" t="s">
        <v>361</v>
      </c>
      <c r="L196" s="1" t="s">
        <v>22</v>
      </c>
      <c r="M196" s="1" t="s">
        <v>22</v>
      </c>
      <c r="N196" s="1" t="s">
        <v>42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41</v>
      </c>
      <c r="B197" s="1" t="s">
        <v>25</v>
      </c>
      <c r="C197" s="1" t="s">
        <v>42</v>
      </c>
      <c r="D197" s="1" t="s">
        <v>380</v>
      </c>
      <c r="E197" s="1" t="s">
        <v>381</v>
      </c>
      <c r="F197" s="1" t="s">
        <v>19</v>
      </c>
      <c r="G197" s="1" t="s">
        <v>342</v>
      </c>
      <c r="H197" s="1" t="s">
        <v>337</v>
      </c>
      <c r="I197" s="1" t="s">
        <v>22</v>
      </c>
      <c r="J197" s="3">
        <v>-25508</v>
      </c>
      <c r="K197" s="1" t="s">
        <v>187</v>
      </c>
      <c r="L197" s="1" t="s">
        <v>22</v>
      </c>
      <c r="M197" s="1" t="s">
        <v>22</v>
      </c>
      <c r="N197" s="1" t="s">
        <v>42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41</v>
      </c>
      <c r="B198" s="1" t="s">
        <v>25</v>
      </c>
      <c r="C198" s="1" t="s">
        <v>42</v>
      </c>
      <c r="D198" s="1" t="s">
        <v>383</v>
      </c>
      <c r="E198" s="1" t="s">
        <v>384</v>
      </c>
      <c r="F198" s="1" t="s">
        <v>19</v>
      </c>
      <c r="G198" s="1" t="s">
        <v>342</v>
      </c>
      <c r="H198" s="1" t="s">
        <v>337</v>
      </c>
      <c r="I198" s="1" t="s">
        <v>22</v>
      </c>
      <c r="J198" s="3">
        <v>-19692</v>
      </c>
      <c r="K198" s="1" t="s">
        <v>409</v>
      </c>
      <c r="L198" s="1" t="s">
        <v>22</v>
      </c>
      <c r="M198" s="1" t="s">
        <v>22</v>
      </c>
      <c r="N198" s="1" t="s">
        <v>42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41</v>
      </c>
      <c r="B199" s="1" t="s">
        <v>25</v>
      </c>
      <c r="C199" s="1" t="s">
        <v>42</v>
      </c>
      <c r="D199" s="1" t="s">
        <v>383</v>
      </c>
      <c r="E199" s="1" t="s">
        <v>384</v>
      </c>
      <c r="F199" s="1" t="s">
        <v>19</v>
      </c>
      <c r="G199" s="1" t="s">
        <v>342</v>
      </c>
      <c r="H199" s="1" t="s">
        <v>337</v>
      </c>
      <c r="I199" s="1" t="s">
        <v>22</v>
      </c>
      <c r="J199" s="3">
        <v>-190751</v>
      </c>
      <c r="K199" s="1" t="s">
        <v>226</v>
      </c>
      <c r="L199" s="1" t="s">
        <v>22</v>
      </c>
      <c r="M199" s="1" t="s">
        <v>22</v>
      </c>
      <c r="N199" s="1" t="s">
        <v>42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41</v>
      </c>
      <c r="B200" s="1" t="s">
        <v>25</v>
      </c>
      <c r="C200" s="1" t="s">
        <v>42</v>
      </c>
      <c r="D200" s="1" t="s">
        <v>385</v>
      </c>
      <c r="E200" s="1" t="s">
        <v>356</v>
      </c>
      <c r="F200" s="1" t="s">
        <v>19</v>
      </c>
      <c r="G200" s="1" t="s">
        <v>342</v>
      </c>
      <c r="H200" s="1" t="s">
        <v>337</v>
      </c>
      <c r="I200" s="1" t="s">
        <v>22</v>
      </c>
      <c r="J200" s="3">
        <v>29670</v>
      </c>
      <c r="K200" s="1" t="s">
        <v>361</v>
      </c>
      <c r="L200" s="1" t="s">
        <v>22</v>
      </c>
      <c r="M200" s="1" t="s">
        <v>22</v>
      </c>
      <c r="N200" s="1" t="s">
        <v>42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41</v>
      </c>
      <c r="B201" s="1" t="s">
        <v>25</v>
      </c>
      <c r="C201" s="1" t="s">
        <v>42</v>
      </c>
      <c r="D201" s="1" t="s">
        <v>385</v>
      </c>
      <c r="E201" s="1" t="s">
        <v>356</v>
      </c>
      <c r="F201" s="1" t="s">
        <v>19</v>
      </c>
      <c r="G201" s="1" t="s">
        <v>342</v>
      </c>
      <c r="H201" s="1" t="s">
        <v>337</v>
      </c>
      <c r="I201" s="1" t="s">
        <v>22</v>
      </c>
      <c r="J201" s="3">
        <v>-85262</v>
      </c>
      <c r="K201" s="1" t="s">
        <v>227</v>
      </c>
      <c r="L201" s="1" t="s">
        <v>22</v>
      </c>
      <c r="M201" s="1" t="s">
        <v>22</v>
      </c>
      <c r="N201" s="1" t="s">
        <v>42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41</v>
      </c>
      <c r="B202" s="1" t="s">
        <v>25</v>
      </c>
      <c r="C202" s="1" t="s">
        <v>42</v>
      </c>
      <c r="D202" s="1" t="s">
        <v>386</v>
      </c>
      <c r="E202" s="1" t="s">
        <v>387</v>
      </c>
      <c r="F202" s="1" t="s">
        <v>19</v>
      </c>
      <c r="G202" s="1" t="s">
        <v>342</v>
      </c>
      <c r="H202" s="1" t="s">
        <v>337</v>
      </c>
      <c r="I202" s="1" t="s">
        <v>22</v>
      </c>
      <c r="J202" s="3">
        <v>-303</v>
      </c>
      <c r="K202" s="1" t="s">
        <v>187</v>
      </c>
      <c r="L202" s="1" t="s">
        <v>22</v>
      </c>
      <c r="M202" s="1" t="s">
        <v>22</v>
      </c>
      <c r="N202" s="1" t="s">
        <v>42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41</v>
      </c>
      <c r="B203" s="1" t="s">
        <v>25</v>
      </c>
      <c r="C203" s="1" t="s">
        <v>42</v>
      </c>
      <c r="D203" s="1" t="s">
        <v>380</v>
      </c>
      <c r="E203" s="1" t="s">
        <v>381</v>
      </c>
      <c r="F203" s="1" t="s">
        <v>19</v>
      </c>
      <c r="G203" s="1" t="s">
        <v>342</v>
      </c>
      <c r="H203" s="1" t="s">
        <v>337</v>
      </c>
      <c r="I203" s="1" t="s">
        <v>22</v>
      </c>
      <c r="J203" s="3">
        <v>-20602</v>
      </c>
      <c r="K203" s="1" t="s">
        <v>226</v>
      </c>
      <c r="L203" s="1" t="s">
        <v>22</v>
      </c>
      <c r="M203" s="1" t="s">
        <v>22</v>
      </c>
      <c r="N203" s="1" t="s">
        <v>42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41</v>
      </c>
      <c r="B204" s="1" t="s">
        <v>25</v>
      </c>
      <c r="C204" s="1" t="s">
        <v>42</v>
      </c>
      <c r="D204" s="1" t="s">
        <v>382</v>
      </c>
      <c r="E204" s="1" t="s">
        <v>68</v>
      </c>
      <c r="F204" s="1" t="s">
        <v>19</v>
      </c>
      <c r="G204" s="1" t="s">
        <v>342</v>
      </c>
      <c r="H204" s="1" t="s">
        <v>337</v>
      </c>
      <c r="I204" s="1" t="s">
        <v>22</v>
      </c>
      <c r="J204" s="3">
        <v>-153674</v>
      </c>
      <c r="K204" s="1" t="s">
        <v>227</v>
      </c>
      <c r="L204" s="1" t="s">
        <v>22</v>
      </c>
      <c r="M204" s="1" t="s">
        <v>22</v>
      </c>
      <c r="N204" s="1" t="s">
        <v>42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41</v>
      </c>
      <c r="B205" s="1" t="s">
        <v>25</v>
      </c>
      <c r="C205" s="1" t="s">
        <v>42</v>
      </c>
      <c r="D205" s="1" t="s">
        <v>383</v>
      </c>
      <c r="E205" s="1" t="s">
        <v>384</v>
      </c>
      <c r="F205" s="1" t="s">
        <v>19</v>
      </c>
      <c r="G205" s="1" t="s">
        <v>342</v>
      </c>
      <c r="H205" s="1" t="s">
        <v>337</v>
      </c>
      <c r="I205" s="1" t="s">
        <v>22</v>
      </c>
      <c r="J205" s="3">
        <v>-42</v>
      </c>
      <c r="K205" s="1" t="s">
        <v>192</v>
      </c>
      <c r="L205" s="1" t="s">
        <v>22</v>
      </c>
      <c r="M205" s="1" t="s">
        <v>22</v>
      </c>
      <c r="N205" s="1" t="s">
        <v>42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41</v>
      </c>
      <c r="B206" s="1" t="s">
        <v>25</v>
      </c>
      <c r="C206" s="1" t="s">
        <v>42</v>
      </c>
      <c r="D206" s="1" t="s">
        <v>385</v>
      </c>
      <c r="E206" s="1" t="s">
        <v>356</v>
      </c>
      <c r="F206" s="1" t="s">
        <v>19</v>
      </c>
      <c r="G206" s="1" t="s">
        <v>342</v>
      </c>
      <c r="H206" s="1" t="s">
        <v>337</v>
      </c>
      <c r="I206" s="1" t="s">
        <v>22</v>
      </c>
      <c r="J206" s="3">
        <v>1</v>
      </c>
      <c r="K206" s="1" t="s">
        <v>85</v>
      </c>
      <c r="L206" s="1" t="s">
        <v>22</v>
      </c>
      <c r="M206" s="1" t="s">
        <v>22</v>
      </c>
      <c r="N206" s="1" t="s">
        <v>42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41</v>
      </c>
      <c r="B207" s="1" t="s">
        <v>25</v>
      </c>
      <c r="C207" s="1" t="s">
        <v>42</v>
      </c>
      <c r="D207" s="1" t="s">
        <v>386</v>
      </c>
      <c r="E207" s="1" t="s">
        <v>387</v>
      </c>
      <c r="F207" s="1" t="s">
        <v>19</v>
      </c>
      <c r="G207" s="1" t="s">
        <v>342</v>
      </c>
      <c r="H207" s="1" t="s">
        <v>337</v>
      </c>
      <c r="I207" s="1" t="s">
        <v>22</v>
      </c>
      <c r="J207" s="3">
        <v>-33912</v>
      </c>
      <c r="K207" s="1" t="s">
        <v>378</v>
      </c>
      <c r="L207" s="1" t="s">
        <v>22</v>
      </c>
      <c r="M207" s="1" t="s">
        <v>22</v>
      </c>
      <c r="N207" s="1" t="s">
        <v>42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41</v>
      </c>
      <c r="B208" s="1" t="s">
        <v>25</v>
      </c>
      <c r="C208" s="1" t="s">
        <v>42</v>
      </c>
      <c r="D208" s="1" t="s">
        <v>386</v>
      </c>
      <c r="E208" s="1" t="s">
        <v>387</v>
      </c>
      <c r="F208" s="1" t="s">
        <v>19</v>
      </c>
      <c r="G208" s="1" t="s">
        <v>342</v>
      </c>
      <c r="H208" s="1" t="s">
        <v>337</v>
      </c>
      <c r="I208" s="1" t="s">
        <v>22</v>
      </c>
      <c r="J208" s="3">
        <v>-1694835</v>
      </c>
      <c r="K208" s="1" t="s">
        <v>226</v>
      </c>
      <c r="L208" s="1" t="s">
        <v>22</v>
      </c>
      <c r="M208" s="1" t="s">
        <v>22</v>
      </c>
      <c r="N208" s="1" t="s">
        <v>42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41</v>
      </c>
      <c r="B209" s="1" t="s">
        <v>25</v>
      </c>
      <c r="C209" s="1" t="s">
        <v>42</v>
      </c>
      <c r="D209" s="1" t="s">
        <v>388</v>
      </c>
      <c r="E209" s="1" t="s">
        <v>389</v>
      </c>
      <c r="F209" s="1" t="s">
        <v>19</v>
      </c>
      <c r="G209" s="1" t="s">
        <v>342</v>
      </c>
      <c r="H209" s="1" t="s">
        <v>337</v>
      </c>
      <c r="I209" s="1" t="s">
        <v>22</v>
      </c>
      <c r="J209" s="3">
        <v>1087</v>
      </c>
      <c r="K209" s="1" t="s">
        <v>361</v>
      </c>
      <c r="L209" s="1" t="s">
        <v>22</v>
      </c>
      <c r="M209" s="1" t="s">
        <v>22</v>
      </c>
      <c r="N209" s="1" t="s">
        <v>42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41</v>
      </c>
      <c r="B210" s="1" t="s">
        <v>25</v>
      </c>
      <c r="C210" s="1" t="s">
        <v>42</v>
      </c>
      <c r="D210" s="1" t="s">
        <v>388</v>
      </c>
      <c r="E210" s="1" t="s">
        <v>389</v>
      </c>
      <c r="F210" s="1" t="s">
        <v>19</v>
      </c>
      <c r="G210" s="1" t="s">
        <v>342</v>
      </c>
      <c r="H210" s="1" t="s">
        <v>337</v>
      </c>
      <c r="I210" s="1" t="s">
        <v>22</v>
      </c>
      <c r="J210" s="3">
        <v>-16</v>
      </c>
      <c r="K210" s="1" t="s">
        <v>226</v>
      </c>
      <c r="L210" s="1" t="s">
        <v>22</v>
      </c>
      <c r="M210" s="1" t="s">
        <v>22</v>
      </c>
      <c r="N210" s="1" t="s">
        <v>42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41</v>
      </c>
      <c r="B211" s="1" t="s">
        <v>25</v>
      </c>
      <c r="C211" s="1" t="s">
        <v>42</v>
      </c>
      <c r="D211" s="1" t="s">
        <v>345</v>
      </c>
      <c r="E211" s="1" t="s">
        <v>18</v>
      </c>
      <c r="F211" s="1" t="s">
        <v>19</v>
      </c>
      <c r="G211" s="1" t="s">
        <v>342</v>
      </c>
      <c r="H211" s="1" t="s">
        <v>339</v>
      </c>
      <c r="I211" s="1" t="s">
        <v>22</v>
      </c>
      <c r="J211" s="3">
        <v>-326</v>
      </c>
      <c r="K211" s="1" t="s">
        <v>81</v>
      </c>
      <c r="L211" s="1" t="s">
        <v>22</v>
      </c>
      <c r="M211" s="1" t="s">
        <v>22</v>
      </c>
      <c r="N211" s="1" t="s">
        <v>42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41</v>
      </c>
      <c r="B212" s="1" t="s">
        <v>25</v>
      </c>
      <c r="C212" s="1" t="s">
        <v>42</v>
      </c>
      <c r="D212" s="1" t="s">
        <v>380</v>
      </c>
      <c r="E212" s="1" t="s">
        <v>381</v>
      </c>
      <c r="F212" s="1" t="s">
        <v>19</v>
      </c>
      <c r="G212" s="1" t="s">
        <v>342</v>
      </c>
      <c r="H212" s="1" t="s">
        <v>337</v>
      </c>
      <c r="I212" s="1" t="s">
        <v>22</v>
      </c>
      <c r="J212" s="3">
        <v>6294</v>
      </c>
      <c r="K212" s="1" t="s">
        <v>64</v>
      </c>
      <c r="L212" s="1" t="s">
        <v>22</v>
      </c>
      <c r="M212" s="1" t="s">
        <v>22</v>
      </c>
      <c r="N212" s="1" t="s">
        <v>42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41</v>
      </c>
      <c r="B213" s="1" t="s">
        <v>25</v>
      </c>
      <c r="C213" s="1" t="s">
        <v>42</v>
      </c>
      <c r="D213" s="1" t="s">
        <v>383</v>
      </c>
      <c r="E213" s="1" t="s">
        <v>384</v>
      </c>
      <c r="F213" s="1" t="s">
        <v>19</v>
      </c>
      <c r="G213" s="1" t="s">
        <v>342</v>
      </c>
      <c r="H213" s="1" t="s">
        <v>337</v>
      </c>
      <c r="I213" s="1" t="s">
        <v>22</v>
      </c>
      <c r="J213" s="3">
        <v>-13775</v>
      </c>
      <c r="K213" s="1" t="s">
        <v>410</v>
      </c>
      <c r="L213" s="1" t="s">
        <v>22</v>
      </c>
      <c r="M213" s="1" t="s">
        <v>22</v>
      </c>
      <c r="N213" s="1" t="s">
        <v>42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41</v>
      </c>
      <c r="B214" s="1" t="s">
        <v>25</v>
      </c>
      <c r="C214" s="1" t="s">
        <v>42</v>
      </c>
      <c r="D214" s="1" t="s">
        <v>385</v>
      </c>
      <c r="E214" s="1" t="s">
        <v>356</v>
      </c>
      <c r="F214" s="1" t="s">
        <v>19</v>
      </c>
      <c r="G214" s="1" t="s">
        <v>342</v>
      </c>
      <c r="H214" s="1" t="s">
        <v>337</v>
      </c>
      <c r="I214" s="1" t="s">
        <v>22</v>
      </c>
      <c r="J214" s="3">
        <v>39368</v>
      </c>
      <c r="K214" s="1" t="s">
        <v>64</v>
      </c>
      <c r="L214" s="1" t="s">
        <v>22</v>
      </c>
      <c r="M214" s="1" t="s">
        <v>22</v>
      </c>
      <c r="N214" s="1" t="s">
        <v>42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41</v>
      </c>
      <c r="B215" s="1" t="s">
        <v>25</v>
      </c>
      <c r="C215" s="1" t="s">
        <v>42</v>
      </c>
      <c r="D215" s="1" t="s">
        <v>386</v>
      </c>
      <c r="E215" s="1" t="s">
        <v>387</v>
      </c>
      <c r="F215" s="1" t="s">
        <v>19</v>
      </c>
      <c r="G215" s="1" t="s">
        <v>342</v>
      </c>
      <c r="H215" s="1" t="s">
        <v>337</v>
      </c>
      <c r="I215" s="1" t="s">
        <v>22</v>
      </c>
      <c r="J215" s="3">
        <v>-46275</v>
      </c>
      <c r="K215" s="1" t="s">
        <v>215</v>
      </c>
      <c r="L215" s="1" t="s">
        <v>22</v>
      </c>
      <c r="M215" s="1" t="s">
        <v>22</v>
      </c>
      <c r="N215" s="1" t="s">
        <v>42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41</v>
      </c>
      <c r="B216" s="1" t="s">
        <v>25</v>
      </c>
      <c r="C216" s="1" t="s">
        <v>42</v>
      </c>
      <c r="D216" s="1" t="s">
        <v>382</v>
      </c>
      <c r="E216" s="1" t="s">
        <v>68</v>
      </c>
      <c r="F216" s="1" t="s">
        <v>19</v>
      </c>
      <c r="G216" s="1" t="s">
        <v>342</v>
      </c>
      <c r="H216" s="1" t="s">
        <v>337</v>
      </c>
      <c r="I216" s="1" t="s">
        <v>22</v>
      </c>
      <c r="J216" s="3">
        <v>13514</v>
      </c>
      <c r="K216" s="1" t="s">
        <v>64</v>
      </c>
      <c r="L216" s="1" t="s">
        <v>22</v>
      </c>
      <c r="M216" s="1" t="s">
        <v>22</v>
      </c>
      <c r="N216" s="1" t="s">
        <v>42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41</v>
      </c>
      <c r="B217" s="1" t="s">
        <v>25</v>
      </c>
      <c r="C217" s="1" t="s">
        <v>42</v>
      </c>
      <c r="D217" s="1" t="s">
        <v>382</v>
      </c>
      <c r="E217" s="1" t="s">
        <v>68</v>
      </c>
      <c r="F217" s="1" t="s">
        <v>19</v>
      </c>
      <c r="G217" s="1" t="s">
        <v>342</v>
      </c>
      <c r="H217" s="1" t="s">
        <v>337</v>
      </c>
      <c r="I217" s="1" t="s">
        <v>22</v>
      </c>
      <c r="J217" s="3">
        <v>44902</v>
      </c>
      <c r="K217" s="1" t="s">
        <v>143</v>
      </c>
      <c r="L217" s="1" t="s">
        <v>22</v>
      </c>
      <c r="M217" s="1" t="s">
        <v>22</v>
      </c>
      <c r="N217" s="1" t="s">
        <v>42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41</v>
      </c>
      <c r="B218" s="1" t="s">
        <v>25</v>
      </c>
      <c r="C218" s="1" t="s">
        <v>42</v>
      </c>
      <c r="D218" s="1" t="s">
        <v>394</v>
      </c>
      <c r="E218" s="1" t="s">
        <v>395</v>
      </c>
      <c r="F218" s="1" t="s">
        <v>19</v>
      </c>
      <c r="G218" s="1" t="s">
        <v>342</v>
      </c>
      <c r="H218" s="1" t="s">
        <v>337</v>
      </c>
      <c r="I218" s="1" t="s">
        <v>22</v>
      </c>
      <c r="J218" s="3">
        <v>259</v>
      </c>
      <c r="K218" s="1" t="s">
        <v>64</v>
      </c>
      <c r="L218" s="1" t="s">
        <v>22</v>
      </c>
      <c r="M218" s="1" t="s">
        <v>22</v>
      </c>
      <c r="N218" s="1" t="s">
        <v>42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41</v>
      </c>
      <c r="B219" s="1" t="s">
        <v>25</v>
      </c>
      <c r="C219" s="1" t="s">
        <v>42</v>
      </c>
      <c r="D219" s="1" t="s">
        <v>386</v>
      </c>
      <c r="E219" s="1" t="s">
        <v>387</v>
      </c>
      <c r="F219" s="1" t="s">
        <v>19</v>
      </c>
      <c r="G219" s="1" t="s">
        <v>342</v>
      </c>
      <c r="H219" s="1" t="s">
        <v>337</v>
      </c>
      <c r="I219" s="1" t="s">
        <v>22</v>
      </c>
      <c r="J219" s="3">
        <v>6982</v>
      </c>
      <c r="K219" s="1" t="s">
        <v>64</v>
      </c>
      <c r="L219" s="1" t="s">
        <v>22</v>
      </c>
      <c r="M219" s="1" t="s">
        <v>22</v>
      </c>
      <c r="N219" s="1" t="s">
        <v>42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41</v>
      </c>
      <c r="B220" s="1" t="s">
        <v>25</v>
      </c>
      <c r="C220" s="1" t="s">
        <v>42</v>
      </c>
      <c r="D220" s="1" t="s">
        <v>343</v>
      </c>
      <c r="E220" s="1" t="s">
        <v>32</v>
      </c>
      <c r="F220" s="1" t="s">
        <v>19</v>
      </c>
      <c r="G220" s="1" t="s">
        <v>342</v>
      </c>
      <c r="H220" s="1" t="s">
        <v>337</v>
      </c>
      <c r="I220" s="1" t="s">
        <v>22</v>
      </c>
      <c r="J220" s="3">
        <v>9677</v>
      </c>
      <c r="K220" s="1" t="s">
        <v>64</v>
      </c>
      <c r="L220" s="1" t="s">
        <v>22</v>
      </c>
      <c r="M220" s="1" t="s">
        <v>22</v>
      </c>
      <c r="N220" s="1" t="s">
        <v>42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41</v>
      </c>
      <c r="B221" s="1" t="s">
        <v>25</v>
      </c>
      <c r="C221" s="1" t="s">
        <v>42</v>
      </c>
      <c r="D221" s="1" t="s">
        <v>343</v>
      </c>
      <c r="E221" s="1" t="s">
        <v>32</v>
      </c>
      <c r="F221" s="1" t="s">
        <v>19</v>
      </c>
      <c r="G221" s="1" t="s">
        <v>342</v>
      </c>
      <c r="H221" s="1" t="s">
        <v>337</v>
      </c>
      <c r="I221" s="1" t="s">
        <v>22</v>
      </c>
      <c r="J221" s="3">
        <v>24684</v>
      </c>
      <c r="K221" s="1" t="s">
        <v>143</v>
      </c>
      <c r="L221" s="1" t="s">
        <v>22</v>
      </c>
      <c r="M221" s="1" t="s">
        <v>22</v>
      </c>
      <c r="N221" s="1" t="s">
        <v>42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41</v>
      </c>
      <c r="B222" s="1" t="s">
        <v>25</v>
      </c>
      <c r="C222" s="1" t="s">
        <v>42</v>
      </c>
      <c r="D222" s="1" t="s">
        <v>380</v>
      </c>
      <c r="E222" s="1" t="s">
        <v>381</v>
      </c>
      <c r="F222" s="1" t="s">
        <v>19</v>
      </c>
      <c r="G222" s="1" t="s">
        <v>342</v>
      </c>
      <c r="H222" s="1" t="s">
        <v>337</v>
      </c>
      <c r="I222" s="1" t="s">
        <v>22</v>
      </c>
      <c r="J222" s="3">
        <v>35201</v>
      </c>
      <c r="K222" s="1" t="s">
        <v>143</v>
      </c>
      <c r="L222" s="1" t="s">
        <v>22</v>
      </c>
      <c r="M222" s="1" t="s">
        <v>22</v>
      </c>
      <c r="N222" s="1" t="s">
        <v>42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41</v>
      </c>
      <c r="B223" s="1" t="s">
        <v>25</v>
      </c>
      <c r="C223" s="1" t="s">
        <v>42</v>
      </c>
      <c r="D223" s="1" t="s">
        <v>390</v>
      </c>
      <c r="E223" s="1" t="s">
        <v>355</v>
      </c>
      <c r="F223" s="1" t="s">
        <v>19</v>
      </c>
      <c r="G223" s="1" t="s">
        <v>342</v>
      </c>
      <c r="H223" s="1" t="s">
        <v>337</v>
      </c>
      <c r="I223" s="1" t="s">
        <v>22</v>
      </c>
      <c r="J223" s="3">
        <v>957</v>
      </c>
      <c r="K223" s="1" t="s">
        <v>379</v>
      </c>
      <c r="L223" s="1" t="s">
        <v>22</v>
      </c>
      <c r="M223" s="1" t="s">
        <v>22</v>
      </c>
      <c r="N223" s="1" t="s">
        <v>42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41</v>
      </c>
      <c r="B224" s="1" t="s">
        <v>25</v>
      </c>
      <c r="C224" s="1" t="s">
        <v>42</v>
      </c>
      <c r="D224" s="1" t="s">
        <v>386</v>
      </c>
      <c r="E224" s="1" t="s">
        <v>387</v>
      </c>
      <c r="F224" s="1" t="s">
        <v>19</v>
      </c>
      <c r="G224" s="1" t="s">
        <v>342</v>
      </c>
      <c r="H224" s="1" t="s">
        <v>337</v>
      </c>
      <c r="I224" s="1" t="s">
        <v>22</v>
      </c>
      <c r="J224" s="3">
        <v>61089</v>
      </c>
      <c r="K224" s="1" t="s">
        <v>215</v>
      </c>
      <c r="L224" s="1" t="s">
        <v>22</v>
      </c>
      <c r="M224" s="1" t="s">
        <v>22</v>
      </c>
      <c r="N224" s="1" t="s">
        <v>42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41</v>
      </c>
      <c r="B225" s="1" t="s">
        <v>25</v>
      </c>
      <c r="C225" s="1" t="s">
        <v>42</v>
      </c>
      <c r="D225" s="1" t="s">
        <v>386</v>
      </c>
      <c r="E225" s="1" t="s">
        <v>387</v>
      </c>
      <c r="F225" s="1" t="s">
        <v>19</v>
      </c>
      <c r="G225" s="1" t="s">
        <v>342</v>
      </c>
      <c r="H225" s="1" t="s">
        <v>337</v>
      </c>
      <c r="I225" s="1" t="s">
        <v>22</v>
      </c>
      <c r="J225" s="3">
        <v>9801</v>
      </c>
      <c r="K225" s="1" t="s">
        <v>64</v>
      </c>
      <c r="L225" s="1" t="s">
        <v>22</v>
      </c>
      <c r="M225" s="1" t="s">
        <v>22</v>
      </c>
      <c r="N225" s="1" t="s">
        <v>42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41</v>
      </c>
      <c r="B226" s="1" t="s">
        <v>25</v>
      </c>
      <c r="C226" s="1" t="s">
        <v>42</v>
      </c>
      <c r="D226" s="1" t="s">
        <v>386</v>
      </c>
      <c r="E226" s="1" t="s">
        <v>387</v>
      </c>
      <c r="F226" s="1" t="s">
        <v>19</v>
      </c>
      <c r="G226" s="1" t="s">
        <v>342</v>
      </c>
      <c r="H226" s="1" t="s">
        <v>337</v>
      </c>
      <c r="I226" s="1" t="s">
        <v>22</v>
      </c>
      <c r="J226" s="3">
        <v>38565</v>
      </c>
      <c r="K226" s="1" t="s">
        <v>379</v>
      </c>
      <c r="L226" s="1" t="s">
        <v>22</v>
      </c>
      <c r="M226" s="1" t="s">
        <v>22</v>
      </c>
      <c r="N226" s="1" t="s">
        <v>42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41</v>
      </c>
      <c r="B227" s="1" t="s">
        <v>25</v>
      </c>
      <c r="C227" s="1" t="s">
        <v>42</v>
      </c>
      <c r="D227" s="1" t="s">
        <v>344</v>
      </c>
      <c r="E227" s="1" t="s">
        <v>18</v>
      </c>
      <c r="F227" s="1" t="s">
        <v>19</v>
      </c>
      <c r="G227" s="1" t="s">
        <v>342</v>
      </c>
      <c r="H227" s="1" t="s">
        <v>337</v>
      </c>
      <c r="I227" s="1" t="s">
        <v>22</v>
      </c>
      <c r="J227" s="3">
        <v>4931</v>
      </c>
      <c r="K227" s="1" t="s">
        <v>64</v>
      </c>
      <c r="L227" s="1" t="s">
        <v>22</v>
      </c>
      <c r="M227" s="1" t="s">
        <v>22</v>
      </c>
      <c r="N227" s="1" t="s">
        <v>42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41</v>
      </c>
      <c r="B228" s="1" t="s">
        <v>25</v>
      </c>
      <c r="C228" s="1" t="s">
        <v>42</v>
      </c>
      <c r="D228" s="1" t="s">
        <v>380</v>
      </c>
      <c r="E228" s="1" t="s">
        <v>381</v>
      </c>
      <c r="F228" s="1" t="s">
        <v>19</v>
      </c>
      <c r="G228" s="1" t="s">
        <v>342</v>
      </c>
      <c r="H228" s="1" t="s">
        <v>337</v>
      </c>
      <c r="I228" s="1" t="s">
        <v>22</v>
      </c>
      <c r="J228" s="3">
        <v>50383</v>
      </c>
      <c r="K228" s="1" t="s">
        <v>215</v>
      </c>
      <c r="L228" s="1" t="s">
        <v>22</v>
      </c>
      <c r="M228" s="1" t="s">
        <v>22</v>
      </c>
      <c r="N228" s="1" t="s">
        <v>42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41</v>
      </c>
      <c r="B229" s="1" t="s">
        <v>25</v>
      </c>
      <c r="C229" s="1" t="s">
        <v>42</v>
      </c>
      <c r="D229" s="1" t="s">
        <v>382</v>
      </c>
      <c r="E229" s="1" t="s">
        <v>68</v>
      </c>
      <c r="F229" s="1" t="s">
        <v>19</v>
      </c>
      <c r="G229" s="1" t="s">
        <v>342</v>
      </c>
      <c r="H229" s="1" t="s">
        <v>337</v>
      </c>
      <c r="I229" s="1" t="s">
        <v>22</v>
      </c>
      <c r="J229" s="3">
        <v>87035</v>
      </c>
      <c r="K229" s="1" t="s">
        <v>215</v>
      </c>
      <c r="L229" s="1" t="s">
        <v>22</v>
      </c>
      <c r="M229" s="1" t="s">
        <v>22</v>
      </c>
      <c r="N229" s="1" t="s">
        <v>42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41</v>
      </c>
      <c r="B230" s="1" t="s">
        <v>25</v>
      </c>
      <c r="C230" s="1" t="s">
        <v>42</v>
      </c>
      <c r="D230" s="1" t="s">
        <v>385</v>
      </c>
      <c r="E230" s="1" t="s">
        <v>356</v>
      </c>
      <c r="F230" s="1" t="s">
        <v>19</v>
      </c>
      <c r="G230" s="1" t="s">
        <v>342</v>
      </c>
      <c r="H230" s="1" t="s">
        <v>337</v>
      </c>
      <c r="I230" s="1" t="s">
        <v>22</v>
      </c>
      <c r="J230" s="3">
        <v>-75803</v>
      </c>
      <c r="K230" s="1" t="s">
        <v>379</v>
      </c>
      <c r="L230" s="1" t="s">
        <v>22</v>
      </c>
      <c r="M230" s="1" t="s">
        <v>22</v>
      </c>
      <c r="N230" s="1" t="s">
        <v>42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41</v>
      </c>
      <c r="B231" s="1" t="s">
        <v>25</v>
      </c>
      <c r="C231" s="1" t="s">
        <v>42</v>
      </c>
      <c r="D231" s="1" t="s">
        <v>385</v>
      </c>
      <c r="E231" s="1" t="s">
        <v>356</v>
      </c>
      <c r="F231" s="1" t="s">
        <v>19</v>
      </c>
      <c r="G231" s="1" t="s">
        <v>342</v>
      </c>
      <c r="H231" s="1" t="s">
        <v>337</v>
      </c>
      <c r="I231" s="1" t="s">
        <v>22</v>
      </c>
      <c r="J231" s="3">
        <v>31361</v>
      </c>
      <c r="K231" s="1" t="s">
        <v>379</v>
      </c>
      <c r="L231" s="1" t="s">
        <v>22</v>
      </c>
      <c r="M231" s="1" t="s">
        <v>22</v>
      </c>
      <c r="N231" s="1" t="s">
        <v>42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41</v>
      </c>
      <c r="B232" s="1" t="s">
        <v>25</v>
      </c>
      <c r="C232" s="1" t="s">
        <v>42</v>
      </c>
      <c r="D232" s="1" t="s">
        <v>385</v>
      </c>
      <c r="E232" s="1" t="s">
        <v>356</v>
      </c>
      <c r="F232" s="1" t="s">
        <v>19</v>
      </c>
      <c r="G232" s="1" t="s">
        <v>342</v>
      </c>
      <c r="H232" s="1" t="s">
        <v>337</v>
      </c>
      <c r="I232" s="1" t="s">
        <v>22</v>
      </c>
      <c r="J232" s="3">
        <v>-41868</v>
      </c>
      <c r="K232" s="1" t="s">
        <v>215</v>
      </c>
      <c r="L232" s="1" t="s">
        <v>22</v>
      </c>
      <c r="M232" s="1" t="s">
        <v>22</v>
      </c>
      <c r="N232" s="1" t="s">
        <v>42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41</v>
      </c>
      <c r="B233" s="1" t="s">
        <v>25</v>
      </c>
      <c r="C233" s="1" t="s">
        <v>42</v>
      </c>
      <c r="D233" s="1" t="s">
        <v>343</v>
      </c>
      <c r="E233" s="1" t="s">
        <v>32</v>
      </c>
      <c r="F233" s="1" t="s">
        <v>19</v>
      </c>
      <c r="G233" s="1" t="s">
        <v>342</v>
      </c>
      <c r="H233" s="1" t="s">
        <v>337</v>
      </c>
      <c r="I233" s="1" t="s">
        <v>22</v>
      </c>
      <c r="J233" s="3">
        <v>56696</v>
      </c>
      <c r="K233" s="1" t="s">
        <v>215</v>
      </c>
      <c r="L233" s="1" t="s">
        <v>22</v>
      </c>
      <c r="M233" s="1" t="s">
        <v>22</v>
      </c>
      <c r="N233" s="1" t="s">
        <v>42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41</v>
      </c>
      <c r="B234" s="1" t="s">
        <v>25</v>
      </c>
      <c r="C234" s="1" t="s">
        <v>42</v>
      </c>
      <c r="D234" s="1" t="s">
        <v>383</v>
      </c>
      <c r="E234" s="1" t="s">
        <v>384</v>
      </c>
      <c r="F234" s="1" t="s">
        <v>19</v>
      </c>
      <c r="G234" s="1" t="s">
        <v>342</v>
      </c>
      <c r="H234" s="1" t="s">
        <v>337</v>
      </c>
      <c r="I234" s="1" t="s">
        <v>22</v>
      </c>
      <c r="J234" s="3">
        <v>139726</v>
      </c>
      <c r="K234" s="1" t="s">
        <v>215</v>
      </c>
      <c r="L234" s="1" t="s">
        <v>22</v>
      </c>
      <c r="M234" s="1" t="s">
        <v>22</v>
      </c>
      <c r="N234" s="1" t="s">
        <v>42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41</v>
      </c>
      <c r="B235" s="1" t="s">
        <v>25</v>
      </c>
      <c r="C235" s="1" t="s">
        <v>42</v>
      </c>
      <c r="D235" s="1" t="s">
        <v>390</v>
      </c>
      <c r="E235" s="1" t="s">
        <v>355</v>
      </c>
      <c r="F235" s="1" t="s">
        <v>19</v>
      </c>
      <c r="G235" s="1" t="s">
        <v>342</v>
      </c>
      <c r="H235" s="1" t="s">
        <v>337</v>
      </c>
      <c r="I235" s="1" t="s">
        <v>22</v>
      </c>
      <c r="J235" s="3">
        <v>49659</v>
      </c>
      <c r="K235" s="1" t="s">
        <v>360</v>
      </c>
      <c r="L235" s="1" t="s">
        <v>22</v>
      </c>
      <c r="M235" s="1" t="s">
        <v>22</v>
      </c>
      <c r="N235" s="1" t="s">
        <v>42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41</v>
      </c>
      <c r="B236" s="1" t="s">
        <v>25</v>
      </c>
      <c r="C236" s="1" t="s">
        <v>42</v>
      </c>
      <c r="D236" s="1" t="s">
        <v>385</v>
      </c>
      <c r="E236" s="1" t="s">
        <v>356</v>
      </c>
      <c r="F236" s="1" t="s">
        <v>19</v>
      </c>
      <c r="G236" s="1" t="s">
        <v>342</v>
      </c>
      <c r="H236" s="1" t="s">
        <v>337</v>
      </c>
      <c r="I236" s="1" t="s">
        <v>22</v>
      </c>
      <c r="J236" s="3">
        <v>-26673</v>
      </c>
      <c r="K236" s="1" t="s">
        <v>64</v>
      </c>
      <c r="L236" s="1" t="s">
        <v>22</v>
      </c>
      <c r="M236" s="1" t="s">
        <v>22</v>
      </c>
      <c r="N236" s="1" t="s">
        <v>42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41</v>
      </c>
      <c r="B237" s="1" t="s">
        <v>25</v>
      </c>
      <c r="C237" s="1" t="s">
        <v>42</v>
      </c>
      <c r="D237" s="1" t="s">
        <v>386</v>
      </c>
      <c r="E237" s="1" t="s">
        <v>387</v>
      </c>
      <c r="F237" s="1" t="s">
        <v>19</v>
      </c>
      <c r="G237" s="1" t="s">
        <v>342</v>
      </c>
      <c r="H237" s="1" t="s">
        <v>337</v>
      </c>
      <c r="I237" s="1" t="s">
        <v>22</v>
      </c>
      <c r="J237" s="3">
        <v>-27027</v>
      </c>
      <c r="K237" s="1" t="s">
        <v>379</v>
      </c>
      <c r="L237" s="1" t="s">
        <v>22</v>
      </c>
      <c r="M237" s="1" t="s">
        <v>22</v>
      </c>
      <c r="N237" s="1" t="s">
        <v>42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41</v>
      </c>
      <c r="B238" s="1" t="s">
        <v>25</v>
      </c>
      <c r="C238" s="1" t="s">
        <v>42</v>
      </c>
      <c r="D238" s="1" t="s">
        <v>386</v>
      </c>
      <c r="E238" s="1" t="s">
        <v>387</v>
      </c>
      <c r="F238" s="1" t="s">
        <v>19</v>
      </c>
      <c r="G238" s="1" t="s">
        <v>342</v>
      </c>
      <c r="H238" s="1" t="s">
        <v>337</v>
      </c>
      <c r="I238" s="1" t="s">
        <v>22</v>
      </c>
      <c r="J238" s="3">
        <v>-94754</v>
      </c>
      <c r="K238" s="1" t="s">
        <v>215</v>
      </c>
      <c r="L238" s="1" t="s">
        <v>22</v>
      </c>
      <c r="M238" s="1" t="s">
        <v>22</v>
      </c>
      <c r="N238" s="1" t="s">
        <v>42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41</v>
      </c>
      <c r="B239" s="1" t="s">
        <v>25</v>
      </c>
      <c r="C239" s="1" t="s">
        <v>42</v>
      </c>
      <c r="D239" s="1" t="s">
        <v>388</v>
      </c>
      <c r="E239" s="1" t="s">
        <v>389</v>
      </c>
      <c r="F239" s="1" t="s">
        <v>19</v>
      </c>
      <c r="G239" s="1" t="s">
        <v>342</v>
      </c>
      <c r="H239" s="1" t="s">
        <v>337</v>
      </c>
      <c r="I239" s="1" t="s">
        <v>22</v>
      </c>
      <c r="J239" s="3">
        <v>242</v>
      </c>
      <c r="K239" s="1" t="s">
        <v>64</v>
      </c>
      <c r="L239" s="1" t="s">
        <v>22</v>
      </c>
      <c r="M239" s="1" t="s">
        <v>22</v>
      </c>
      <c r="N239" s="1" t="s">
        <v>42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41</v>
      </c>
      <c r="B240" s="1" t="s">
        <v>25</v>
      </c>
      <c r="C240" s="1" t="s">
        <v>42</v>
      </c>
      <c r="D240" s="1" t="s">
        <v>383</v>
      </c>
      <c r="E240" s="1" t="s">
        <v>384</v>
      </c>
      <c r="F240" s="1" t="s">
        <v>19</v>
      </c>
      <c r="G240" s="1" t="s">
        <v>342</v>
      </c>
      <c r="H240" s="1" t="s">
        <v>337</v>
      </c>
      <c r="I240" s="1" t="s">
        <v>22</v>
      </c>
      <c r="J240" s="3">
        <v>223689</v>
      </c>
      <c r="K240" s="1" t="s">
        <v>143</v>
      </c>
      <c r="L240" s="1" t="s">
        <v>22</v>
      </c>
      <c r="M240" s="1" t="s">
        <v>22</v>
      </c>
      <c r="N240" s="1" t="s">
        <v>42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41</v>
      </c>
      <c r="B241" s="1" t="s">
        <v>25</v>
      </c>
      <c r="C241" s="1" t="s">
        <v>42</v>
      </c>
      <c r="D241" s="1" t="s">
        <v>385</v>
      </c>
      <c r="E241" s="1" t="s">
        <v>356</v>
      </c>
      <c r="F241" s="1" t="s">
        <v>19</v>
      </c>
      <c r="G241" s="1" t="s">
        <v>342</v>
      </c>
      <c r="H241" s="1" t="s">
        <v>337</v>
      </c>
      <c r="I241" s="1" t="s">
        <v>22</v>
      </c>
      <c r="J241" s="3">
        <v>8887</v>
      </c>
      <c r="K241" s="1" t="s">
        <v>64</v>
      </c>
      <c r="L241" s="1" t="s">
        <v>22</v>
      </c>
      <c r="M241" s="1" t="s">
        <v>22</v>
      </c>
      <c r="N241" s="1" t="s">
        <v>42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41</v>
      </c>
      <c r="B242" s="1" t="s">
        <v>25</v>
      </c>
      <c r="C242" s="1" t="s">
        <v>42</v>
      </c>
      <c r="D242" s="1" t="s">
        <v>386</v>
      </c>
      <c r="E242" s="1" t="s">
        <v>387</v>
      </c>
      <c r="F242" s="1" t="s">
        <v>19</v>
      </c>
      <c r="G242" s="1" t="s">
        <v>342</v>
      </c>
      <c r="H242" s="1" t="s">
        <v>337</v>
      </c>
      <c r="I242" s="1" t="s">
        <v>22</v>
      </c>
      <c r="J242" s="3">
        <v>859</v>
      </c>
      <c r="K242" s="1" t="s">
        <v>64</v>
      </c>
      <c r="L242" s="1" t="s">
        <v>22</v>
      </c>
      <c r="M242" s="1" t="s">
        <v>22</v>
      </c>
      <c r="N242" s="1" t="s">
        <v>42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41</v>
      </c>
      <c r="B243" s="1" t="s">
        <v>25</v>
      </c>
      <c r="C243" s="1" t="s">
        <v>42</v>
      </c>
      <c r="D243" s="1" t="s">
        <v>344</v>
      </c>
      <c r="E243" s="1" t="s">
        <v>18</v>
      </c>
      <c r="F243" s="1" t="s">
        <v>19</v>
      </c>
      <c r="G243" s="1" t="s">
        <v>342</v>
      </c>
      <c r="H243" s="1" t="s">
        <v>337</v>
      </c>
      <c r="I243" s="1" t="s">
        <v>22</v>
      </c>
      <c r="J243" s="3">
        <v>-1288459</v>
      </c>
      <c r="K243" s="1" t="s">
        <v>69</v>
      </c>
      <c r="L243" s="1" t="s">
        <v>22</v>
      </c>
      <c r="M243" s="1" t="s">
        <v>22</v>
      </c>
      <c r="N243" s="1" t="s">
        <v>42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41</v>
      </c>
      <c r="B244" s="1" t="s">
        <v>25</v>
      </c>
      <c r="C244" s="1" t="s">
        <v>42</v>
      </c>
      <c r="D244" s="1" t="s">
        <v>380</v>
      </c>
      <c r="E244" s="1" t="s">
        <v>381</v>
      </c>
      <c r="F244" s="1" t="s">
        <v>19</v>
      </c>
      <c r="G244" s="1" t="s">
        <v>342</v>
      </c>
      <c r="H244" s="1" t="s">
        <v>337</v>
      </c>
      <c r="I244" s="1" t="s">
        <v>22</v>
      </c>
      <c r="J244" s="3">
        <v>8163</v>
      </c>
      <c r="K244" s="1" t="s">
        <v>411</v>
      </c>
      <c r="L244" s="1" t="s">
        <v>22</v>
      </c>
      <c r="M244" s="1" t="s">
        <v>22</v>
      </c>
      <c r="N244" s="1" t="s">
        <v>42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41</v>
      </c>
      <c r="B245" s="1" t="s">
        <v>25</v>
      </c>
      <c r="C245" s="1" t="s">
        <v>42</v>
      </c>
      <c r="D245" s="1" t="s">
        <v>390</v>
      </c>
      <c r="E245" s="1" t="s">
        <v>355</v>
      </c>
      <c r="F245" s="1" t="s">
        <v>19</v>
      </c>
      <c r="G245" s="1" t="s">
        <v>342</v>
      </c>
      <c r="H245" s="1" t="s">
        <v>337</v>
      </c>
      <c r="I245" s="1" t="s">
        <v>22</v>
      </c>
      <c r="J245" s="3">
        <v>439482</v>
      </c>
      <c r="K245" s="1" t="s">
        <v>215</v>
      </c>
      <c r="L245" s="1" t="s">
        <v>22</v>
      </c>
      <c r="M245" s="1" t="s">
        <v>22</v>
      </c>
      <c r="N245" s="1" t="s">
        <v>42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41</v>
      </c>
      <c r="B246" s="1" t="s">
        <v>25</v>
      </c>
      <c r="C246" s="1" t="s">
        <v>42</v>
      </c>
      <c r="D246" s="1" t="s">
        <v>385</v>
      </c>
      <c r="E246" s="1" t="s">
        <v>356</v>
      </c>
      <c r="F246" s="1" t="s">
        <v>19</v>
      </c>
      <c r="G246" s="1" t="s">
        <v>342</v>
      </c>
      <c r="H246" s="1" t="s">
        <v>337</v>
      </c>
      <c r="I246" s="1" t="s">
        <v>22</v>
      </c>
      <c r="J246" s="3">
        <v>-37461</v>
      </c>
      <c r="K246" s="1" t="s">
        <v>215</v>
      </c>
      <c r="L246" s="1" t="s">
        <v>22</v>
      </c>
      <c r="M246" s="1" t="s">
        <v>22</v>
      </c>
      <c r="N246" s="1" t="s">
        <v>42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41</v>
      </c>
      <c r="B247" s="1" t="s">
        <v>25</v>
      </c>
      <c r="C247" s="1" t="s">
        <v>42</v>
      </c>
      <c r="D247" s="1" t="s">
        <v>386</v>
      </c>
      <c r="E247" s="1" t="s">
        <v>387</v>
      </c>
      <c r="F247" s="1" t="s">
        <v>19</v>
      </c>
      <c r="G247" s="1" t="s">
        <v>342</v>
      </c>
      <c r="H247" s="1" t="s">
        <v>337</v>
      </c>
      <c r="I247" s="1" t="s">
        <v>22</v>
      </c>
      <c r="J247" s="3">
        <v>77060</v>
      </c>
      <c r="K247" s="1" t="s">
        <v>379</v>
      </c>
      <c r="L247" s="1" t="s">
        <v>22</v>
      </c>
      <c r="M247" s="1" t="s">
        <v>22</v>
      </c>
      <c r="N247" s="1" t="s">
        <v>42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41</v>
      </c>
      <c r="B248" s="1" t="s">
        <v>25</v>
      </c>
      <c r="C248" s="1" t="s">
        <v>42</v>
      </c>
      <c r="D248" s="1" t="s">
        <v>380</v>
      </c>
      <c r="E248" s="1" t="s">
        <v>381</v>
      </c>
      <c r="F248" s="1" t="s">
        <v>19</v>
      </c>
      <c r="G248" s="1" t="s">
        <v>342</v>
      </c>
      <c r="H248" s="1" t="s">
        <v>337</v>
      </c>
      <c r="I248" s="1" t="s">
        <v>22</v>
      </c>
      <c r="J248" s="3">
        <v>26126</v>
      </c>
      <c r="K248" s="1" t="s">
        <v>412</v>
      </c>
      <c r="L248" s="1" t="s">
        <v>22</v>
      </c>
      <c r="M248" s="1" t="s">
        <v>22</v>
      </c>
      <c r="N248" s="1" t="s">
        <v>42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41</v>
      </c>
      <c r="B249" s="1" t="s">
        <v>25</v>
      </c>
      <c r="C249" s="1" t="s">
        <v>42</v>
      </c>
      <c r="D249" s="1" t="s">
        <v>385</v>
      </c>
      <c r="E249" s="1" t="s">
        <v>356</v>
      </c>
      <c r="F249" s="1" t="s">
        <v>19</v>
      </c>
      <c r="G249" s="1" t="s">
        <v>342</v>
      </c>
      <c r="H249" s="1" t="s">
        <v>337</v>
      </c>
      <c r="I249" s="1" t="s">
        <v>22</v>
      </c>
      <c r="J249" s="3">
        <v>26144</v>
      </c>
      <c r="K249" s="1" t="s">
        <v>215</v>
      </c>
      <c r="L249" s="1" t="s">
        <v>22</v>
      </c>
      <c r="M249" s="1" t="s">
        <v>22</v>
      </c>
      <c r="N249" s="1" t="s">
        <v>42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41</v>
      </c>
      <c r="B250" s="1" t="s">
        <v>25</v>
      </c>
      <c r="C250" s="1" t="s">
        <v>42</v>
      </c>
      <c r="D250" s="1" t="s">
        <v>385</v>
      </c>
      <c r="E250" s="1" t="s">
        <v>356</v>
      </c>
      <c r="F250" s="1" t="s">
        <v>19</v>
      </c>
      <c r="G250" s="1" t="s">
        <v>342</v>
      </c>
      <c r="H250" s="1" t="s">
        <v>337</v>
      </c>
      <c r="I250" s="1" t="s">
        <v>22</v>
      </c>
      <c r="J250" s="3">
        <v>44443</v>
      </c>
      <c r="K250" s="1" t="s">
        <v>379</v>
      </c>
      <c r="L250" s="1" t="s">
        <v>22</v>
      </c>
      <c r="M250" s="1" t="s">
        <v>22</v>
      </c>
      <c r="N250" s="1" t="s">
        <v>42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41</v>
      </c>
      <c r="B251" s="1" t="s">
        <v>25</v>
      </c>
      <c r="C251" s="1" t="s">
        <v>42</v>
      </c>
      <c r="D251" s="1" t="s">
        <v>394</v>
      </c>
      <c r="E251" s="1" t="s">
        <v>395</v>
      </c>
      <c r="F251" s="1" t="s">
        <v>19</v>
      </c>
      <c r="G251" s="1" t="s">
        <v>342</v>
      </c>
      <c r="H251" s="1" t="s">
        <v>337</v>
      </c>
      <c r="I251" s="1" t="s">
        <v>22</v>
      </c>
      <c r="J251" s="3">
        <v>-259</v>
      </c>
      <c r="K251" s="1" t="s">
        <v>112</v>
      </c>
      <c r="L251" s="1" t="s">
        <v>22</v>
      </c>
      <c r="M251" s="1" t="s">
        <v>22</v>
      </c>
      <c r="N251" s="1" t="s">
        <v>42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41</v>
      </c>
      <c r="B252" s="1" t="s">
        <v>25</v>
      </c>
      <c r="C252" s="1" t="s">
        <v>42</v>
      </c>
      <c r="D252" s="1" t="s">
        <v>344</v>
      </c>
      <c r="E252" s="1" t="s">
        <v>18</v>
      </c>
      <c r="F252" s="1" t="s">
        <v>19</v>
      </c>
      <c r="G252" s="1" t="s">
        <v>342</v>
      </c>
      <c r="H252" s="1" t="s">
        <v>337</v>
      </c>
      <c r="I252" s="1" t="s">
        <v>22</v>
      </c>
      <c r="J252" s="3">
        <v>-72942</v>
      </c>
      <c r="K252" s="1" t="s">
        <v>211</v>
      </c>
      <c r="L252" s="1" t="s">
        <v>22</v>
      </c>
      <c r="M252" s="1" t="s">
        <v>22</v>
      </c>
      <c r="N252" s="1" t="s">
        <v>42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41</v>
      </c>
      <c r="B253" s="1" t="s">
        <v>25</v>
      </c>
      <c r="C253" s="1" t="s">
        <v>42</v>
      </c>
      <c r="D253" s="1" t="s">
        <v>385</v>
      </c>
      <c r="E253" s="1" t="s">
        <v>356</v>
      </c>
      <c r="F253" s="1" t="s">
        <v>19</v>
      </c>
      <c r="G253" s="1" t="s">
        <v>342</v>
      </c>
      <c r="H253" s="1" t="s">
        <v>337</v>
      </c>
      <c r="I253" s="1" t="s">
        <v>22</v>
      </c>
      <c r="J253" s="3">
        <v>-506994</v>
      </c>
      <c r="K253" s="1" t="s">
        <v>117</v>
      </c>
      <c r="L253" s="1" t="s">
        <v>22</v>
      </c>
      <c r="M253" s="1" t="s">
        <v>22</v>
      </c>
      <c r="N253" s="1" t="s">
        <v>42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41</v>
      </c>
      <c r="B254" s="1" t="s">
        <v>25</v>
      </c>
      <c r="C254" s="1" t="s">
        <v>42</v>
      </c>
      <c r="D254" s="1" t="s">
        <v>394</v>
      </c>
      <c r="E254" s="1" t="s">
        <v>395</v>
      </c>
      <c r="F254" s="1" t="s">
        <v>19</v>
      </c>
      <c r="G254" s="1" t="s">
        <v>342</v>
      </c>
      <c r="H254" s="1" t="s">
        <v>337</v>
      </c>
      <c r="I254" s="1" t="s">
        <v>22</v>
      </c>
      <c r="J254" s="3">
        <v>-7895</v>
      </c>
      <c r="K254" s="1" t="s">
        <v>117</v>
      </c>
      <c r="L254" s="1" t="s">
        <v>22</v>
      </c>
      <c r="M254" s="1" t="s">
        <v>22</v>
      </c>
      <c r="N254" s="1" t="s">
        <v>42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41</v>
      </c>
      <c r="B255" s="1" t="s">
        <v>25</v>
      </c>
      <c r="C255" s="1" t="s">
        <v>42</v>
      </c>
      <c r="D255" s="1" t="s">
        <v>343</v>
      </c>
      <c r="E255" s="1" t="s">
        <v>32</v>
      </c>
      <c r="F255" s="1" t="s">
        <v>19</v>
      </c>
      <c r="G255" s="1" t="s">
        <v>342</v>
      </c>
      <c r="H255" s="1" t="s">
        <v>337</v>
      </c>
      <c r="I255" s="1" t="s">
        <v>22</v>
      </c>
      <c r="J255" s="3">
        <v>-67914</v>
      </c>
      <c r="K255" s="1" t="s">
        <v>182</v>
      </c>
      <c r="L255" s="1" t="s">
        <v>22</v>
      </c>
      <c r="M255" s="1" t="s">
        <v>22</v>
      </c>
      <c r="N255" s="1" t="s">
        <v>42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41</v>
      </c>
      <c r="B256" s="1" t="s">
        <v>25</v>
      </c>
      <c r="C256" s="1" t="s">
        <v>42</v>
      </c>
      <c r="D256" s="1" t="s">
        <v>383</v>
      </c>
      <c r="E256" s="1" t="s">
        <v>384</v>
      </c>
      <c r="F256" s="1" t="s">
        <v>19</v>
      </c>
      <c r="G256" s="1" t="s">
        <v>342</v>
      </c>
      <c r="H256" s="1" t="s">
        <v>337</v>
      </c>
      <c r="I256" s="1" t="s">
        <v>22</v>
      </c>
      <c r="J256" s="3">
        <v>-124053</v>
      </c>
      <c r="K256" s="1" t="s">
        <v>182</v>
      </c>
      <c r="L256" s="1" t="s">
        <v>22</v>
      </c>
      <c r="M256" s="1" t="s">
        <v>22</v>
      </c>
      <c r="N256" s="1" t="s">
        <v>42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41</v>
      </c>
      <c r="B257" s="1" t="s">
        <v>25</v>
      </c>
      <c r="C257" s="1" t="s">
        <v>42</v>
      </c>
      <c r="D257" s="1" t="s">
        <v>386</v>
      </c>
      <c r="E257" s="1" t="s">
        <v>387</v>
      </c>
      <c r="F257" s="1" t="s">
        <v>19</v>
      </c>
      <c r="G257" s="1" t="s">
        <v>342</v>
      </c>
      <c r="H257" s="1" t="s">
        <v>337</v>
      </c>
      <c r="I257" s="1" t="s">
        <v>22</v>
      </c>
      <c r="J257" s="3">
        <v>-6286</v>
      </c>
      <c r="K257" s="1" t="s">
        <v>413</v>
      </c>
      <c r="L257" s="1" t="s">
        <v>22</v>
      </c>
      <c r="M257" s="1" t="s">
        <v>22</v>
      </c>
      <c r="N257" s="1" t="s">
        <v>42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41</v>
      </c>
      <c r="B258" s="1" t="s">
        <v>25</v>
      </c>
      <c r="C258" s="1" t="s">
        <v>42</v>
      </c>
      <c r="D258" s="1" t="s">
        <v>382</v>
      </c>
      <c r="E258" s="1" t="s">
        <v>68</v>
      </c>
      <c r="F258" s="1" t="s">
        <v>19</v>
      </c>
      <c r="G258" s="1" t="s">
        <v>342</v>
      </c>
      <c r="H258" s="1" t="s">
        <v>337</v>
      </c>
      <c r="I258" s="1" t="s">
        <v>22</v>
      </c>
      <c r="J258" s="3">
        <v>-535452</v>
      </c>
      <c r="K258" s="1" t="s">
        <v>117</v>
      </c>
      <c r="L258" s="1" t="s">
        <v>22</v>
      </c>
      <c r="M258" s="1" t="s">
        <v>22</v>
      </c>
      <c r="N258" s="1" t="s">
        <v>42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41</v>
      </c>
      <c r="B259" s="1" t="s">
        <v>25</v>
      </c>
      <c r="C259" s="1" t="s">
        <v>42</v>
      </c>
      <c r="D259" s="1" t="s">
        <v>385</v>
      </c>
      <c r="E259" s="1" t="s">
        <v>356</v>
      </c>
      <c r="F259" s="1" t="s">
        <v>19</v>
      </c>
      <c r="G259" s="1" t="s">
        <v>342</v>
      </c>
      <c r="H259" s="1" t="s">
        <v>337</v>
      </c>
      <c r="I259" s="1" t="s">
        <v>22</v>
      </c>
      <c r="J259" s="3">
        <v>-352050</v>
      </c>
      <c r="K259" s="1" t="s">
        <v>117</v>
      </c>
      <c r="L259" s="1" t="s">
        <v>22</v>
      </c>
      <c r="M259" s="1" t="s">
        <v>22</v>
      </c>
      <c r="N259" s="1" t="s">
        <v>42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41</v>
      </c>
      <c r="B260" s="1" t="s">
        <v>25</v>
      </c>
      <c r="C260" s="1" t="s">
        <v>42</v>
      </c>
      <c r="D260" s="1" t="s">
        <v>388</v>
      </c>
      <c r="E260" s="1" t="s">
        <v>389</v>
      </c>
      <c r="F260" s="1" t="s">
        <v>19</v>
      </c>
      <c r="G260" s="1" t="s">
        <v>342</v>
      </c>
      <c r="H260" s="1" t="s">
        <v>337</v>
      </c>
      <c r="I260" s="1" t="s">
        <v>22</v>
      </c>
      <c r="J260" s="3">
        <v>1564</v>
      </c>
      <c r="K260" s="1" t="s">
        <v>117</v>
      </c>
      <c r="L260" s="1" t="s">
        <v>22</v>
      </c>
      <c r="M260" s="1" t="s">
        <v>22</v>
      </c>
      <c r="N260" s="1" t="s">
        <v>42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41</v>
      </c>
      <c r="B261" s="1" t="s">
        <v>25</v>
      </c>
      <c r="C261" s="1" t="s">
        <v>42</v>
      </c>
      <c r="D261" s="1" t="s">
        <v>343</v>
      </c>
      <c r="E261" s="1" t="s">
        <v>32</v>
      </c>
      <c r="F261" s="1" t="s">
        <v>19</v>
      </c>
      <c r="G261" s="1" t="s">
        <v>342</v>
      </c>
      <c r="H261" s="1" t="s">
        <v>337</v>
      </c>
      <c r="I261" s="1" t="s">
        <v>22</v>
      </c>
      <c r="J261" s="3">
        <v>-190806</v>
      </c>
      <c r="K261" s="1" t="s">
        <v>117</v>
      </c>
      <c r="L261" s="1" t="s">
        <v>22</v>
      </c>
      <c r="M261" s="1" t="s">
        <v>22</v>
      </c>
      <c r="N261" s="1" t="s">
        <v>42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41</v>
      </c>
      <c r="B262" s="1" t="s">
        <v>25</v>
      </c>
      <c r="C262" s="1" t="s">
        <v>42</v>
      </c>
      <c r="D262" s="1" t="s">
        <v>344</v>
      </c>
      <c r="E262" s="1" t="s">
        <v>18</v>
      </c>
      <c r="F262" s="1" t="s">
        <v>19</v>
      </c>
      <c r="G262" s="1" t="s">
        <v>342</v>
      </c>
      <c r="H262" s="1" t="s">
        <v>337</v>
      </c>
      <c r="I262" s="1" t="s">
        <v>22</v>
      </c>
      <c r="J262" s="3">
        <v>-70297</v>
      </c>
      <c r="K262" s="1" t="s">
        <v>117</v>
      </c>
      <c r="L262" s="1" t="s">
        <v>22</v>
      </c>
      <c r="M262" s="1" t="s">
        <v>22</v>
      </c>
      <c r="N262" s="1" t="s">
        <v>42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41</v>
      </c>
      <c r="B263" s="1" t="s">
        <v>25</v>
      </c>
      <c r="C263" s="1" t="s">
        <v>42</v>
      </c>
      <c r="D263" s="1" t="s">
        <v>385</v>
      </c>
      <c r="E263" s="1" t="s">
        <v>356</v>
      </c>
      <c r="F263" s="1" t="s">
        <v>19</v>
      </c>
      <c r="G263" s="1" t="s">
        <v>342</v>
      </c>
      <c r="H263" s="1" t="s">
        <v>337</v>
      </c>
      <c r="I263" s="1" t="s">
        <v>22</v>
      </c>
      <c r="J263" s="3">
        <v>152631</v>
      </c>
      <c r="K263" s="1" t="s">
        <v>117</v>
      </c>
      <c r="L263" s="1" t="s">
        <v>22</v>
      </c>
      <c r="M263" s="1" t="s">
        <v>22</v>
      </c>
      <c r="N263" s="1" t="s">
        <v>42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41</v>
      </c>
      <c r="B264" s="1" t="s">
        <v>25</v>
      </c>
      <c r="C264" s="1" t="s">
        <v>42</v>
      </c>
      <c r="D264" s="1" t="s">
        <v>344</v>
      </c>
      <c r="E264" s="1" t="s">
        <v>18</v>
      </c>
      <c r="F264" s="1" t="s">
        <v>19</v>
      </c>
      <c r="G264" s="1" t="s">
        <v>342</v>
      </c>
      <c r="H264" s="1" t="s">
        <v>337</v>
      </c>
      <c r="I264" s="1" t="s">
        <v>22</v>
      </c>
      <c r="J264" s="3">
        <v>-50225</v>
      </c>
      <c r="K264" s="1" t="s">
        <v>182</v>
      </c>
      <c r="L264" s="1" t="s">
        <v>22</v>
      </c>
      <c r="M264" s="1" t="s">
        <v>22</v>
      </c>
      <c r="N264" s="1" t="s">
        <v>42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41</v>
      </c>
      <c r="B265" s="1" t="s">
        <v>25</v>
      </c>
      <c r="C265" s="1" t="s">
        <v>42</v>
      </c>
      <c r="D265" s="1" t="s">
        <v>382</v>
      </c>
      <c r="E265" s="1" t="s">
        <v>68</v>
      </c>
      <c r="F265" s="1" t="s">
        <v>19</v>
      </c>
      <c r="G265" s="1" t="s">
        <v>342</v>
      </c>
      <c r="H265" s="1" t="s">
        <v>337</v>
      </c>
      <c r="I265" s="1" t="s">
        <v>22</v>
      </c>
      <c r="J265" s="3">
        <v>-77055</v>
      </c>
      <c r="K265" s="1" t="s">
        <v>182</v>
      </c>
      <c r="L265" s="1" t="s">
        <v>22</v>
      </c>
      <c r="M265" s="1" t="s">
        <v>22</v>
      </c>
      <c r="N265" s="1" t="s">
        <v>42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41</v>
      </c>
      <c r="B266" s="1" t="s">
        <v>25</v>
      </c>
      <c r="C266" s="1" t="s">
        <v>42</v>
      </c>
      <c r="D266" s="1" t="s">
        <v>386</v>
      </c>
      <c r="E266" s="1" t="s">
        <v>387</v>
      </c>
      <c r="F266" s="1" t="s">
        <v>19</v>
      </c>
      <c r="G266" s="1" t="s">
        <v>342</v>
      </c>
      <c r="H266" s="1" t="s">
        <v>337</v>
      </c>
      <c r="I266" s="1" t="s">
        <v>22</v>
      </c>
      <c r="J266" s="3">
        <v>1875</v>
      </c>
      <c r="K266" s="1" t="s">
        <v>413</v>
      </c>
      <c r="L266" s="1" t="s">
        <v>22</v>
      </c>
      <c r="M266" s="1" t="s">
        <v>22</v>
      </c>
      <c r="N266" s="1" t="s">
        <v>42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41</v>
      </c>
      <c r="B267" s="1" t="s">
        <v>25</v>
      </c>
      <c r="C267" s="1" t="s">
        <v>42</v>
      </c>
      <c r="D267" s="1" t="s">
        <v>386</v>
      </c>
      <c r="E267" s="1" t="s">
        <v>387</v>
      </c>
      <c r="F267" s="1" t="s">
        <v>19</v>
      </c>
      <c r="G267" s="1" t="s">
        <v>342</v>
      </c>
      <c r="H267" s="1" t="s">
        <v>337</v>
      </c>
      <c r="I267" s="1" t="s">
        <v>22</v>
      </c>
      <c r="J267" s="3">
        <v>4411</v>
      </c>
      <c r="K267" s="1" t="s">
        <v>413</v>
      </c>
      <c r="L267" s="1" t="s">
        <v>22</v>
      </c>
      <c r="M267" s="1" t="s">
        <v>22</v>
      </c>
      <c r="N267" s="1" t="s">
        <v>42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41</v>
      </c>
      <c r="B268" s="1" t="s">
        <v>25</v>
      </c>
      <c r="C268" s="1" t="s">
        <v>42</v>
      </c>
      <c r="D268" s="1" t="s">
        <v>393</v>
      </c>
      <c r="E268" s="1" t="s">
        <v>381</v>
      </c>
      <c r="F268" s="1" t="s">
        <v>19</v>
      </c>
      <c r="G268" s="1" t="s">
        <v>342</v>
      </c>
      <c r="H268" s="1" t="s">
        <v>339</v>
      </c>
      <c r="I268" s="1" t="s">
        <v>22</v>
      </c>
      <c r="J268" s="3">
        <v>-6367953</v>
      </c>
      <c r="K268" s="1" t="s">
        <v>167</v>
      </c>
      <c r="L268" s="1" t="s">
        <v>22</v>
      </c>
      <c r="M268" s="1" t="s">
        <v>22</v>
      </c>
      <c r="N268" s="1" t="s">
        <v>42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41</v>
      </c>
      <c r="B269" s="1" t="s">
        <v>25</v>
      </c>
      <c r="C269" s="1" t="s">
        <v>42</v>
      </c>
      <c r="D269" s="1" t="s">
        <v>391</v>
      </c>
      <c r="E269" s="1" t="s">
        <v>356</v>
      </c>
      <c r="F269" s="1" t="s">
        <v>19</v>
      </c>
      <c r="G269" s="1" t="s">
        <v>342</v>
      </c>
      <c r="H269" s="1" t="s">
        <v>339</v>
      </c>
      <c r="I269" s="1" t="s">
        <v>22</v>
      </c>
      <c r="J269" s="3">
        <v>-1284548</v>
      </c>
      <c r="K269" s="1" t="s">
        <v>167</v>
      </c>
      <c r="L269" s="1" t="s">
        <v>22</v>
      </c>
      <c r="M269" s="1" t="s">
        <v>22</v>
      </c>
      <c r="N269" s="1" t="s">
        <v>42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41</v>
      </c>
      <c r="B270" s="1" t="s">
        <v>25</v>
      </c>
      <c r="C270" s="1" t="s">
        <v>42</v>
      </c>
      <c r="D270" s="1" t="s">
        <v>386</v>
      </c>
      <c r="E270" s="1" t="s">
        <v>387</v>
      </c>
      <c r="F270" s="1" t="s">
        <v>19</v>
      </c>
      <c r="G270" s="1" t="s">
        <v>342</v>
      </c>
      <c r="H270" s="1" t="s">
        <v>337</v>
      </c>
      <c r="I270" s="1" t="s">
        <v>22</v>
      </c>
      <c r="J270" s="3">
        <v>693</v>
      </c>
      <c r="K270" s="1" t="s">
        <v>359</v>
      </c>
      <c r="L270" s="1" t="s">
        <v>22</v>
      </c>
      <c r="M270" s="1" t="s">
        <v>22</v>
      </c>
      <c r="N270" s="1" t="s">
        <v>42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41</v>
      </c>
      <c r="B271" s="1" t="s">
        <v>25</v>
      </c>
      <c r="C271" s="1" t="s">
        <v>42</v>
      </c>
      <c r="D271" s="1" t="s">
        <v>403</v>
      </c>
      <c r="E271" s="1" t="s">
        <v>389</v>
      </c>
      <c r="F271" s="1" t="s">
        <v>19</v>
      </c>
      <c r="G271" s="1" t="s">
        <v>342</v>
      </c>
      <c r="H271" s="1" t="s">
        <v>339</v>
      </c>
      <c r="I271" s="1" t="s">
        <v>22</v>
      </c>
      <c r="J271" s="3">
        <v>-36619</v>
      </c>
      <c r="K271" s="1" t="s">
        <v>167</v>
      </c>
      <c r="L271" s="1" t="s">
        <v>22</v>
      </c>
      <c r="M271" s="1" t="s">
        <v>22</v>
      </c>
      <c r="N271" s="1" t="s">
        <v>42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41</v>
      </c>
      <c r="B272" s="1" t="s">
        <v>25</v>
      </c>
      <c r="C272" s="1" t="s">
        <v>42</v>
      </c>
      <c r="D272" s="1" t="s">
        <v>383</v>
      </c>
      <c r="E272" s="1" t="s">
        <v>384</v>
      </c>
      <c r="F272" s="1" t="s">
        <v>19</v>
      </c>
      <c r="G272" s="1" t="s">
        <v>342</v>
      </c>
      <c r="H272" s="1" t="s">
        <v>337</v>
      </c>
      <c r="I272" s="1" t="s">
        <v>22</v>
      </c>
      <c r="J272" s="3">
        <v>1</v>
      </c>
      <c r="K272" s="1" t="s">
        <v>414</v>
      </c>
      <c r="L272" s="1" t="s">
        <v>22</v>
      </c>
      <c r="M272" s="1" t="s">
        <v>22</v>
      </c>
      <c r="N272" s="1" t="s">
        <v>42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41</v>
      </c>
      <c r="B273" s="1" t="s">
        <v>25</v>
      </c>
      <c r="C273" s="1" t="s">
        <v>42</v>
      </c>
      <c r="D273" s="1" t="s">
        <v>386</v>
      </c>
      <c r="E273" s="1" t="s">
        <v>387</v>
      </c>
      <c r="F273" s="1" t="s">
        <v>19</v>
      </c>
      <c r="G273" s="1" t="s">
        <v>342</v>
      </c>
      <c r="H273" s="1" t="s">
        <v>337</v>
      </c>
      <c r="I273" s="1" t="s">
        <v>22</v>
      </c>
      <c r="J273" s="3">
        <v>87848</v>
      </c>
      <c r="K273" s="1" t="s">
        <v>359</v>
      </c>
      <c r="L273" s="1" t="s">
        <v>22</v>
      </c>
      <c r="M273" s="1" t="s">
        <v>22</v>
      </c>
      <c r="N273" s="1" t="s">
        <v>42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41</v>
      </c>
      <c r="B274" s="1" t="s">
        <v>25</v>
      </c>
      <c r="C274" s="1" t="s">
        <v>103</v>
      </c>
      <c r="D274" s="1" t="s">
        <v>382</v>
      </c>
      <c r="E274" s="1" t="s">
        <v>68</v>
      </c>
      <c r="F274" s="1" t="s">
        <v>19</v>
      </c>
      <c r="G274" s="1" t="s">
        <v>342</v>
      </c>
      <c r="H274" s="1" t="s">
        <v>337</v>
      </c>
      <c r="I274" s="1" t="s">
        <v>22</v>
      </c>
      <c r="J274" s="3">
        <v>-1506</v>
      </c>
      <c r="K274" s="1" t="s">
        <v>244</v>
      </c>
      <c r="L274" s="1" t="s">
        <v>22</v>
      </c>
      <c r="M274" s="1" t="s">
        <v>22</v>
      </c>
      <c r="N274" s="1" t="s">
        <v>103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41</v>
      </c>
      <c r="B275" s="1" t="s">
        <v>25</v>
      </c>
      <c r="C275" s="1" t="s">
        <v>103</v>
      </c>
      <c r="D275" s="1" t="s">
        <v>391</v>
      </c>
      <c r="E275" s="1" t="s">
        <v>356</v>
      </c>
      <c r="F275" s="1" t="s">
        <v>19</v>
      </c>
      <c r="G275" s="1" t="s">
        <v>342</v>
      </c>
      <c r="H275" s="1" t="s">
        <v>339</v>
      </c>
      <c r="I275" s="1" t="s">
        <v>22</v>
      </c>
      <c r="J275" s="3">
        <v>3914</v>
      </c>
      <c r="K275" s="1" t="s">
        <v>244</v>
      </c>
      <c r="L275" s="1" t="s">
        <v>22</v>
      </c>
      <c r="M275" s="1" t="s">
        <v>22</v>
      </c>
      <c r="N275" s="1" t="s">
        <v>103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41</v>
      </c>
      <c r="B276" s="1" t="s">
        <v>25</v>
      </c>
      <c r="C276" s="1" t="s">
        <v>103</v>
      </c>
      <c r="D276" s="1" t="s">
        <v>343</v>
      </c>
      <c r="E276" s="1" t="s">
        <v>32</v>
      </c>
      <c r="F276" s="1" t="s">
        <v>19</v>
      </c>
      <c r="G276" s="1" t="s">
        <v>342</v>
      </c>
      <c r="H276" s="1" t="s">
        <v>337</v>
      </c>
      <c r="I276" s="1" t="s">
        <v>22</v>
      </c>
      <c r="J276" s="3">
        <v>-15839</v>
      </c>
      <c r="K276" s="1" t="s">
        <v>244</v>
      </c>
      <c r="L276" s="1" t="s">
        <v>22</v>
      </c>
      <c r="M276" s="1" t="s">
        <v>22</v>
      </c>
      <c r="N276" s="1" t="s">
        <v>103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41</v>
      </c>
      <c r="B277" s="1" t="s">
        <v>25</v>
      </c>
      <c r="C277" s="1" t="s">
        <v>42</v>
      </c>
      <c r="D277" s="1" t="s">
        <v>396</v>
      </c>
      <c r="E277" s="1" t="s">
        <v>68</v>
      </c>
      <c r="F277" s="1" t="s">
        <v>19</v>
      </c>
      <c r="G277" s="1" t="s">
        <v>342</v>
      </c>
      <c r="H277" s="1" t="s">
        <v>339</v>
      </c>
      <c r="I277" s="1" t="s">
        <v>22</v>
      </c>
      <c r="J277" s="3">
        <v>-9296093</v>
      </c>
      <c r="K277" s="1" t="s">
        <v>167</v>
      </c>
      <c r="L277" s="1" t="s">
        <v>22</v>
      </c>
      <c r="M277" s="1" t="s">
        <v>22</v>
      </c>
      <c r="N277" s="1" t="s">
        <v>42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41</v>
      </c>
      <c r="B278" s="1" t="s">
        <v>25</v>
      </c>
      <c r="C278" s="1" t="s">
        <v>42</v>
      </c>
      <c r="D278" s="1" t="s">
        <v>385</v>
      </c>
      <c r="E278" s="1" t="s">
        <v>356</v>
      </c>
      <c r="F278" s="1" t="s">
        <v>19</v>
      </c>
      <c r="G278" s="1" t="s">
        <v>342</v>
      </c>
      <c r="H278" s="1" t="s">
        <v>337</v>
      </c>
      <c r="I278" s="1" t="s">
        <v>22</v>
      </c>
      <c r="J278" s="3">
        <v>4224</v>
      </c>
      <c r="K278" s="1" t="s">
        <v>359</v>
      </c>
      <c r="L278" s="1" t="s">
        <v>22</v>
      </c>
      <c r="M278" s="1" t="s">
        <v>22</v>
      </c>
      <c r="N278" s="1" t="s">
        <v>42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41</v>
      </c>
      <c r="B279" s="1" t="s">
        <v>25</v>
      </c>
      <c r="C279" s="1" t="s">
        <v>42</v>
      </c>
      <c r="D279" s="1" t="s">
        <v>402</v>
      </c>
      <c r="E279" s="1" t="s">
        <v>395</v>
      </c>
      <c r="F279" s="1" t="s">
        <v>19</v>
      </c>
      <c r="G279" s="1" t="s">
        <v>342</v>
      </c>
      <c r="H279" s="1" t="s">
        <v>339</v>
      </c>
      <c r="I279" s="1" t="s">
        <v>22</v>
      </c>
      <c r="J279" s="3">
        <v>-129200</v>
      </c>
      <c r="K279" s="1" t="s">
        <v>167</v>
      </c>
      <c r="L279" s="1" t="s">
        <v>22</v>
      </c>
      <c r="M279" s="1" t="s">
        <v>22</v>
      </c>
      <c r="N279" s="1" t="s">
        <v>42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41</v>
      </c>
      <c r="B280" s="1" t="s">
        <v>25</v>
      </c>
      <c r="C280" s="1" t="s">
        <v>42</v>
      </c>
      <c r="D280" s="1" t="s">
        <v>397</v>
      </c>
      <c r="E280" s="1" t="s">
        <v>387</v>
      </c>
      <c r="F280" s="1" t="s">
        <v>19</v>
      </c>
      <c r="G280" s="1" t="s">
        <v>342</v>
      </c>
      <c r="H280" s="1" t="s">
        <v>339</v>
      </c>
      <c r="I280" s="1" t="s">
        <v>22</v>
      </c>
      <c r="J280" s="3">
        <v>-11781496</v>
      </c>
      <c r="K280" s="1" t="s">
        <v>167</v>
      </c>
      <c r="L280" s="1" t="s">
        <v>22</v>
      </c>
      <c r="M280" s="1" t="s">
        <v>22</v>
      </c>
      <c r="N280" s="1" t="s">
        <v>42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41</v>
      </c>
      <c r="B281" s="1" t="s">
        <v>25</v>
      </c>
      <c r="C281" s="1" t="s">
        <v>42</v>
      </c>
      <c r="D281" s="1" t="s">
        <v>341</v>
      </c>
      <c r="E281" s="1" t="s">
        <v>32</v>
      </c>
      <c r="F281" s="1" t="s">
        <v>19</v>
      </c>
      <c r="G281" s="1" t="s">
        <v>342</v>
      </c>
      <c r="H281" s="1" t="s">
        <v>339</v>
      </c>
      <c r="I281" s="1" t="s">
        <v>22</v>
      </c>
      <c r="J281" s="3">
        <v>-2820550</v>
      </c>
      <c r="K281" s="1" t="s">
        <v>167</v>
      </c>
      <c r="L281" s="1" t="s">
        <v>22</v>
      </c>
      <c r="M281" s="1" t="s">
        <v>22</v>
      </c>
      <c r="N281" s="1" t="s">
        <v>42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41</v>
      </c>
      <c r="B282" s="1" t="s">
        <v>25</v>
      </c>
      <c r="C282" s="1" t="s">
        <v>42</v>
      </c>
      <c r="D282" s="1" t="s">
        <v>401</v>
      </c>
      <c r="E282" s="1" t="s">
        <v>355</v>
      </c>
      <c r="F282" s="1" t="s">
        <v>19</v>
      </c>
      <c r="G282" s="1" t="s">
        <v>342</v>
      </c>
      <c r="H282" s="1" t="s">
        <v>339</v>
      </c>
      <c r="I282" s="1" t="s">
        <v>22</v>
      </c>
      <c r="J282" s="3">
        <v>-321685</v>
      </c>
      <c r="K282" s="1" t="s">
        <v>167</v>
      </c>
      <c r="L282" s="1" t="s">
        <v>22</v>
      </c>
      <c r="M282" s="1" t="s">
        <v>22</v>
      </c>
      <c r="N282" s="1" t="s">
        <v>42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41</v>
      </c>
      <c r="B283" s="1" t="s">
        <v>25</v>
      </c>
      <c r="C283" s="1" t="s">
        <v>42</v>
      </c>
      <c r="D283" s="1" t="s">
        <v>385</v>
      </c>
      <c r="E283" s="1" t="s">
        <v>356</v>
      </c>
      <c r="F283" s="1" t="s">
        <v>19</v>
      </c>
      <c r="G283" s="1" t="s">
        <v>342</v>
      </c>
      <c r="H283" s="1" t="s">
        <v>337</v>
      </c>
      <c r="I283" s="1" t="s">
        <v>22</v>
      </c>
      <c r="J283" s="3">
        <v>276118</v>
      </c>
      <c r="K283" s="1" t="s">
        <v>359</v>
      </c>
      <c r="L283" s="1" t="s">
        <v>22</v>
      </c>
      <c r="M283" s="1" t="s">
        <v>22</v>
      </c>
      <c r="N283" s="1" t="s">
        <v>42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41</v>
      </c>
      <c r="B284" s="1" t="s">
        <v>25</v>
      </c>
      <c r="C284" s="1" t="s">
        <v>42</v>
      </c>
      <c r="D284" s="1" t="s">
        <v>345</v>
      </c>
      <c r="E284" s="1" t="s">
        <v>18</v>
      </c>
      <c r="F284" s="1" t="s">
        <v>19</v>
      </c>
      <c r="G284" s="1" t="s">
        <v>342</v>
      </c>
      <c r="H284" s="1" t="s">
        <v>339</v>
      </c>
      <c r="I284" s="1" t="s">
        <v>22</v>
      </c>
      <c r="J284" s="3">
        <v>-1239025</v>
      </c>
      <c r="K284" s="1" t="s">
        <v>167</v>
      </c>
      <c r="L284" s="1" t="s">
        <v>22</v>
      </c>
      <c r="M284" s="1" t="s">
        <v>22</v>
      </c>
      <c r="N284" s="1" t="s">
        <v>42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41</v>
      </c>
      <c r="B285" s="1" t="s">
        <v>25</v>
      </c>
      <c r="C285" s="1" t="s">
        <v>42</v>
      </c>
      <c r="D285" s="1" t="s">
        <v>397</v>
      </c>
      <c r="E285" s="1" t="s">
        <v>387</v>
      </c>
      <c r="F285" s="1" t="s">
        <v>19</v>
      </c>
      <c r="G285" s="1" t="s">
        <v>342</v>
      </c>
      <c r="H285" s="1" t="s">
        <v>339</v>
      </c>
      <c r="I285" s="1" t="s">
        <v>22</v>
      </c>
      <c r="J285" s="3">
        <v>-2657629</v>
      </c>
      <c r="K285" s="1" t="s">
        <v>167</v>
      </c>
      <c r="L285" s="1" t="s">
        <v>22</v>
      </c>
      <c r="M285" s="1" t="s">
        <v>22</v>
      </c>
      <c r="N285" s="1" t="s">
        <v>42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41</v>
      </c>
      <c r="B286" s="1" t="s">
        <v>25</v>
      </c>
      <c r="C286" s="1" t="s">
        <v>103</v>
      </c>
      <c r="D286" s="1" t="s">
        <v>382</v>
      </c>
      <c r="E286" s="1" t="s">
        <v>68</v>
      </c>
      <c r="F286" s="1" t="s">
        <v>19</v>
      </c>
      <c r="G286" s="1" t="s">
        <v>342</v>
      </c>
      <c r="H286" s="1" t="s">
        <v>337</v>
      </c>
      <c r="I286" s="1" t="s">
        <v>22</v>
      </c>
      <c r="J286" s="3">
        <v>-54941</v>
      </c>
      <c r="K286" s="1" t="s">
        <v>244</v>
      </c>
      <c r="L286" s="1" t="s">
        <v>22</v>
      </c>
      <c r="M286" s="1" t="s">
        <v>22</v>
      </c>
      <c r="N286" s="1" t="s">
        <v>103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41</v>
      </c>
      <c r="B287" s="1" t="s">
        <v>25</v>
      </c>
      <c r="C287" s="1" t="s">
        <v>103</v>
      </c>
      <c r="D287" s="1" t="s">
        <v>385</v>
      </c>
      <c r="E287" s="1" t="s">
        <v>356</v>
      </c>
      <c r="F287" s="1" t="s">
        <v>19</v>
      </c>
      <c r="G287" s="1" t="s">
        <v>342</v>
      </c>
      <c r="H287" s="1" t="s">
        <v>337</v>
      </c>
      <c r="I287" s="1" t="s">
        <v>22</v>
      </c>
      <c r="J287" s="3">
        <v>10446</v>
      </c>
      <c r="K287" s="1" t="s">
        <v>244</v>
      </c>
      <c r="L287" s="1" t="s">
        <v>22</v>
      </c>
      <c r="M287" s="1" t="s">
        <v>22</v>
      </c>
      <c r="N287" s="1" t="s">
        <v>103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41</v>
      </c>
      <c r="B288" s="1" t="s">
        <v>25</v>
      </c>
      <c r="C288" s="1" t="s">
        <v>103</v>
      </c>
      <c r="D288" s="1" t="s">
        <v>344</v>
      </c>
      <c r="E288" s="1" t="s">
        <v>18</v>
      </c>
      <c r="F288" s="1" t="s">
        <v>19</v>
      </c>
      <c r="G288" s="1" t="s">
        <v>342</v>
      </c>
      <c r="H288" s="1" t="s">
        <v>337</v>
      </c>
      <c r="I288" s="1" t="s">
        <v>22</v>
      </c>
      <c r="J288" s="3">
        <v>-366</v>
      </c>
      <c r="K288" s="1" t="s">
        <v>244</v>
      </c>
      <c r="L288" s="1" t="s">
        <v>22</v>
      </c>
      <c r="M288" s="1" t="s">
        <v>22</v>
      </c>
      <c r="N288" s="1" t="s">
        <v>103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41</v>
      </c>
      <c r="B289" s="1" t="s">
        <v>25</v>
      </c>
      <c r="C289" s="1" t="s">
        <v>42</v>
      </c>
      <c r="D289" s="1" t="s">
        <v>391</v>
      </c>
      <c r="E289" s="1" t="s">
        <v>356</v>
      </c>
      <c r="F289" s="1" t="s">
        <v>19</v>
      </c>
      <c r="G289" s="1" t="s">
        <v>342</v>
      </c>
      <c r="H289" s="1" t="s">
        <v>339</v>
      </c>
      <c r="I289" s="1" t="s">
        <v>22</v>
      </c>
      <c r="J289" s="3">
        <v>-2376082</v>
      </c>
      <c r="K289" s="1" t="s">
        <v>167</v>
      </c>
      <c r="L289" s="1" t="s">
        <v>22</v>
      </c>
      <c r="M289" s="1" t="s">
        <v>22</v>
      </c>
      <c r="N289" s="1" t="s">
        <v>42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41</v>
      </c>
      <c r="B290" s="1" t="s">
        <v>25</v>
      </c>
      <c r="C290" s="1" t="s">
        <v>103</v>
      </c>
      <c r="D290" s="1" t="s">
        <v>390</v>
      </c>
      <c r="E290" s="1" t="s">
        <v>355</v>
      </c>
      <c r="F290" s="1" t="s">
        <v>19</v>
      </c>
      <c r="G290" s="1" t="s">
        <v>342</v>
      </c>
      <c r="H290" s="1" t="s">
        <v>337</v>
      </c>
      <c r="I290" s="1" t="s">
        <v>22</v>
      </c>
      <c r="J290" s="3">
        <v>-1201</v>
      </c>
      <c r="K290" s="1" t="s">
        <v>244</v>
      </c>
      <c r="L290" s="1" t="s">
        <v>22</v>
      </c>
      <c r="M290" s="1" t="s">
        <v>22</v>
      </c>
      <c r="N290" s="1" t="s">
        <v>103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41</v>
      </c>
      <c r="B291" s="1" t="s">
        <v>25</v>
      </c>
      <c r="C291" s="1" t="s">
        <v>103</v>
      </c>
      <c r="D291" s="1" t="s">
        <v>343</v>
      </c>
      <c r="E291" s="1" t="s">
        <v>32</v>
      </c>
      <c r="F291" s="1" t="s">
        <v>19</v>
      </c>
      <c r="G291" s="1" t="s">
        <v>342</v>
      </c>
      <c r="H291" s="1" t="s">
        <v>337</v>
      </c>
      <c r="I291" s="1" t="s">
        <v>22</v>
      </c>
      <c r="J291" s="3">
        <v>-469</v>
      </c>
      <c r="K291" s="1" t="s">
        <v>244</v>
      </c>
      <c r="L291" s="1" t="s">
        <v>22</v>
      </c>
      <c r="M291" s="1" t="s">
        <v>22</v>
      </c>
      <c r="N291" s="1" t="s">
        <v>103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41</v>
      </c>
      <c r="B292" s="1" t="s">
        <v>25</v>
      </c>
      <c r="C292" s="1" t="s">
        <v>42</v>
      </c>
      <c r="D292" s="1" t="s">
        <v>399</v>
      </c>
      <c r="E292" s="1" t="s">
        <v>384</v>
      </c>
      <c r="F292" s="1" t="s">
        <v>19</v>
      </c>
      <c r="G292" s="1" t="s">
        <v>342</v>
      </c>
      <c r="H292" s="1" t="s">
        <v>339</v>
      </c>
      <c r="I292" s="1" t="s">
        <v>22</v>
      </c>
      <c r="J292" s="3">
        <v>-23323670</v>
      </c>
      <c r="K292" s="1" t="s">
        <v>167</v>
      </c>
      <c r="L292" s="1" t="s">
        <v>22</v>
      </c>
      <c r="M292" s="1" t="s">
        <v>22</v>
      </c>
      <c r="N292" s="1" t="s">
        <v>42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41</v>
      </c>
      <c r="B293" s="1" t="s">
        <v>25</v>
      </c>
      <c r="C293" s="1" t="s">
        <v>42</v>
      </c>
      <c r="D293" s="1" t="s">
        <v>391</v>
      </c>
      <c r="E293" s="1" t="s">
        <v>356</v>
      </c>
      <c r="F293" s="1" t="s">
        <v>19</v>
      </c>
      <c r="G293" s="1" t="s">
        <v>342</v>
      </c>
      <c r="H293" s="1" t="s">
        <v>339</v>
      </c>
      <c r="I293" s="1" t="s">
        <v>22</v>
      </c>
      <c r="J293" s="3">
        <v>-885909</v>
      </c>
      <c r="K293" s="1" t="s">
        <v>167</v>
      </c>
      <c r="L293" s="1" t="s">
        <v>22</v>
      </c>
      <c r="M293" s="1" t="s">
        <v>22</v>
      </c>
      <c r="N293" s="1" t="s">
        <v>42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41</v>
      </c>
      <c r="B294" s="1" t="s">
        <v>25</v>
      </c>
      <c r="C294" s="1" t="s">
        <v>42</v>
      </c>
      <c r="D294" s="1" t="s">
        <v>385</v>
      </c>
      <c r="E294" s="1" t="s">
        <v>356</v>
      </c>
      <c r="F294" s="1" t="s">
        <v>19</v>
      </c>
      <c r="G294" s="1" t="s">
        <v>342</v>
      </c>
      <c r="H294" s="1" t="s">
        <v>337</v>
      </c>
      <c r="I294" s="1" t="s">
        <v>22</v>
      </c>
      <c r="J294" s="3">
        <v>5162</v>
      </c>
      <c r="K294" s="1" t="s">
        <v>359</v>
      </c>
      <c r="L294" s="1" t="s">
        <v>22</v>
      </c>
      <c r="M294" s="1" t="s">
        <v>22</v>
      </c>
      <c r="N294" s="1" t="s">
        <v>42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41</v>
      </c>
      <c r="B295" s="1" t="s">
        <v>25</v>
      </c>
      <c r="C295" s="1" t="s">
        <v>42</v>
      </c>
      <c r="D295" s="1" t="s">
        <v>397</v>
      </c>
      <c r="E295" s="1" t="s">
        <v>387</v>
      </c>
      <c r="F295" s="1" t="s">
        <v>19</v>
      </c>
      <c r="G295" s="1" t="s">
        <v>342</v>
      </c>
      <c r="H295" s="1" t="s">
        <v>339</v>
      </c>
      <c r="I295" s="1" t="s">
        <v>22</v>
      </c>
      <c r="J295" s="3">
        <v>-1525909</v>
      </c>
      <c r="K295" s="1" t="s">
        <v>167</v>
      </c>
      <c r="L295" s="1" t="s">
        <v>22</v>
      </c>
      <c r="M295" s="1" t="s">
        <v>22</v>
      </c>
      <c r="N295" s="1" t="s">
        <v>42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41</v>
      </c>
      <c r="B296" s="1" t="s">
        <v>25</v>
      </c>
      <c r="C296" s="1" t="s">
        <v>103</v>
      </c>
      <c r="D296" s="1" t="s">
        <v>383</v>
      </c>
      <c r="E296" s="1" t="s">
        <v>384</v>
      </c>
      <c r="F296" s="1" t="s">
        <v>19</v>
      </c>
      <c r="G296" s="1" t="s">
        <v>342</v>
      </c>
      <c r="H296" s="1" t="s">
        <v>337</v>
      </c>
      <c r="I296" s="1" t="s">
        <v>22</v>
      </c>
      <c r="J296" s="3">
        <v>-456</v>
      </c>
      <c r="K296" s="1" t="s">
        <v>244</v>
      </c>
      <c r="L296" s="1" t="s">
        <v>22</v>
      </c>
      <c r="M296" s="1" t="s">
        <v>22</v>
      </c>
      <c r="N296" s="1" t="s">
        <v>103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41</v>
      </c>
      <c r="B297" s="1" t="s">
        <v>25</v>
      </c>
      <c r="C297" s="1" t="s">
        <v>103</v>
      </c>
      <c r="D297" s="1" t="s">
        <v>394</v>
      </c>
      <c r="E297" s="1" t="s">
        <v>395</v>
      </c>
      <c r="F297" s="1" t="s">
        <v>19</v>
      </c>
      <c r="G297" s="1" t="s">
        <v>342</v>
      </c>
      <c r="H297" s="1" t="s">
        <v>337</v>
      </c>
      <c r="I297" s="1" t="s">
        <v>22</v>
      </c>
      <c r="J297" s="3">
        <v>-2098</v>
      </c>
      <c r="K297" s="1" t="s">
        <v>244</v>
      </c>
      <c r="L297" s="1" t="s">
        <v>22</v>
      </c>
      <c r="M297" s="1" t="s">
        <v>22</v>
      </c>
      <c r="N297" s="1" t="s">
        <v>103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41</v>
      </c>
      <c r="B298" s="1" t="s">
        <v>25</v>
      </c>
      <c r="C298" s="1" t="s">
        <v>42</v>
      </c>
      <c r="D298" s="1" t="s">
        <v>386</v>
      </c>
      <c r="E298" s="1" t="s">
        <v>387</v>
      </c>
      <c r="F298" s="1" t="s">
        <v>19</v>
      </c>
      <c r="G298" s="1" t="s">
        <v>342</v>
      </c>
      <c r="H298" s="1" t="s">
        <v>337</v>
      </c>
      <c r="I298" s="1" t="s">
        <v>22</v>
      </c>
      <c r="J298" s="3">
        <v>473037</v>
      </c>
      <c r="K298" s="1" t="s">
        <v>159</v>
      </c>
      <c r="L298" s="1" t="s">
        <v>22</v>
      </c>
      <c r="M298" s="1" t="s">
        <v>22</v>
      </c>
      <c r="N298" s="1" t="s">
        <v>42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41</v>
      </c>
      <c r="B299" s="1" t="s">
        <v>25</v>
      </c>
      <c r="C299" s="1" t="s">
        <v>42</v>
      </c>
      <c r="D299" s="1" t="s">
        <v>386</v>
      </c>
      <c r="E299" s="1" t="s">
        <v>387</v>
      </c>
      <c r="F299" s="1" t="s">
        <v>19</v>
      </c>
      <c r="G299" s="1" t="s">
        <v>342</v>
      </c>
      <c r="H299" s="1" t="s">
        <v>337</v>
      </c>
      <c r="I299" s="1" t="s">
        <v>22</v>
      </c>
      <c r="J299" s="3">
        <v>95624</v>
      </c>
      <c r="K299" s="1" t="s">
        <v>159</v>
      </c>
      <c r="L299" s="1" t="s">
        <v>22</v>
      </c>
      <c r="M299" s="1" t="s">
        <v>22</v>
      </c>
      <c r="N299" s="1" t="s">
        <v>42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41</v>
      </c>
      <c r="B300" s="1" t="s">
        <v>25</v>
      </c>
      <c r="C300" s="1" t="s">
        <v>42</v>
      </c>
      <c r="D300" s="1" t="s">
        <v>386</v>
      </c>
      <c r="E300" s="1" t="s">
        <v>387</v>
      </c>
      <c r="F300" s="1" t="s">
        <v>19</v>
      </c>
      <c r="G300" s="1" t="s">
        <v>342</v>
      </c>
      <c r="H300" s="1" t="s">
        <v>337</v>
      </c>
      <c r="I300" s="1" t="s">
        <v>22</v>
      </c>
      <c r="J300" s="3">
        <v>153566</v>
      </c>
      <c r="K300" s="1" t="s">
        <v>159</v>
      </c>
      <c r="L300" s="1" t="s">
        <v>22</v>
      </c>
      <c r="M300" s="1" t="s">
        <v>22</v>
      </c>
      <c r="N300" s="1" t="s">
        <v>42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41</v>
      </c>
      <c r="B301" s="1" t="s">
        <v>25</v>
      </c>
      <c r="C301" s="1" t="s">
        <v>42</v>
      </c>
      <c r="D301" s="1" t="s">
        <v>388</v>
      </c>
      <c r="E301" s="1" t="s">
        <v>389</v>
      </c>
      <c r="F301" s="1" t="s">
        <v>19</v>
      </c>
      <c r="G301" s="1" t="s">
        <v>342</v>
      </c>
      <c r="H301" s="1" t="s">
        <v>337</v>
      </c>
      <c r="I301" s="1" t="s">
        <v>22</v>
      </c>
      <c r="J301" s="3">
        <v>119</v>
      </c>
      <c r="K301" s="1" t="s">
        <v>159</v>
      </c>
      <c r="L301" s="1" t="s">
        <v>22</v>
      </c>
      <c r="M301" s="1" t="s">
        <v>22</v>
      </c>
      <c r="N301" s="1" t="s">
        <v>42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41</v>
      </c>
      <c r="B302" s="1" t="s">
        <v>25</v>
      </c>
      <c r="C302" s="1" t="s">
        <v>42</v>
      </c>
      <c r="D302" s="1" t="s">
        <v>394</v>
      </c>
      <c r="E302" s="1" t="s">
        <v>395</v>
      </c>
      <c r="F302" s="1" t="s">
        <v>19</v>
      </c>
      <c r="G302" s="1" t="s">
        <v>342</v>
      </c>
      <c r="H302" s="1" t="s">
        <v>337</v>
      </c>
      <c r="I302" s="1" t="s">
        <v>22</v>
      </c>
      <c r="J302" s="3">
        <v>-22473</v>
      </c>
      <c r="K302" s="1" t="s">
        <v>159</v>
      </c>
      <c r="L302" s="1" t="s">
        <v>22</v>
      </c>
      <c r="M302" s="1" t="s">
        <v>22</v>
      </c>
      <c r="N302" s="1" t="s">
        <v>42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41</v>
      </c>
      <c r="B303" s="1" t="s">
        <v>25</v>
      </c>
      <c r="C303" s="1" t="s">
        <v>42</v>
      </c>
      <c r="D303" s="1" t="s">
        <v>385</v>
      </c>
      <c r="E303" s="1" t="s">
        <v>356</v>
      </c>
      <c r="F303" s="1" t="s">
        <v>19</v>
      </c>
      <c r="G303" s="1" t="s">
        <v>342</v>
      </c>
      <c r="H303" s="1" t="s">
        <v>337</v>
      </c>
      <c r="I303" s="1" t="s">
        <v>22</v>
      </c>
      <c r="J303" s="3">
        <v>48575</v>
      </c>
      <c r="K303" s="1" t="s">
        <v>159</v>
      </c>
      <c r="L303" s="1" t="s">
        <v>22</v>
      </c>
      <c r="M303" s="1" t="s">
        <v>22</v>
      </c>
      <c r="N303" s="1" t="s">
        <v>42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41</v>
      </c>
      <c r="B304" s="1" t="s">
        <v>25</v>
      </c>
      <c r="C304" s="1" t="s">
        <v>42</v>
      </c>
      <c r="D304" s="1" t="s">
        <v>344</v>
      </c>
      <c r="E304" s="1" t="s">
        <v>18</v>
      </c>
      <c r="F304" s="1" t="s">
        <v>19</v>
      </c>
      <c r="G304" s="1" t="s">
        <v>342</v>
      </c>
      <c r="H304" s="1" t="s">
        <v>337</v>
      </c>
      <c r="I304" s="1" t="s">
        <v>22</v>
      </c>
      <c r="J304" s="3">
        <v>-79</v>
      </c>
      <c r="K304" s="1" t="s">
        <v>159</v>
      </c>
      <c r="L304" s="1" t="s">
        <v>22</v>
      </c>
      <c r="M304" s="1" t="s">
        <v>22</v>
      </c>
      <c r="N304" s="1" t="s">
        <v>42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41</v>
      </c>
      <c r="B305" s="1" t="s">
        <v>25</v>
      </c>
      <c r="C305" s="1" t="s">
        <v>42</v>
      </c>
      <c r="D305" s="1" t="s">
        <v>380</v>
      </c>
      <c r="E305" s="1" t="s">
        <v>381</v>
      </c>
      <c r="F305" s="1" t="s">
        <v>19</v>
      </c>
      <c r="G305" s="1" t="s">
        <v>342</v>
      </c>
      <c r="H305" s="1" t="s">
        <v>337</v>
      </c>
      <c r="I305" s="1" t="s">
        <v>22</v>
      </c>
      <c r="J305" s="3">
        <v>98805</v>
      </c>
      <c r="K305" s="1" t="s">
        <v>159</v>
      </c>
      <c r="L305" s="1" t="s">
        <v>22</v>
      </c>
      <c r="M305" s="1" t="s">
        <v>22</v>
      </c>
      <c r="N305" s="1" t="s">
        <v>42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41</v>
      </c>
      <c r="B306" s="1" t="s">
        <v>25</v>
      </c>
      <c r="C306" s="1" t="s">
        <v>42</v>
      </c>
      <c r="D306" s="1" t="s">
        <v>386</v>
      </c>
      <c r="E306" s="1" t="s">
        <v>387</v>
      </c>
      <c r="F306" s="1" t="s">
        <v>19</v>
      </c>
      <c r="G306" s="1" t="s">
        <v>342</v>
      </c>
      <c r="H306" s="1" t="s">
        <v>337</v>
      </c>
      <c r="I306" s="1" t="s">
        <v>22</v>
      </c>
      <c r="J306" s="3">
        <v>-4866438</v>
      </c>
      <c r="K306" s="1" t="s">
        <v>415</v>
      </c>
      <c r="L306" s="1" t="s">
        <v>22</v>
      </c>
      <c r="M306" s="1" t="s">
        <v>22</v>
      </c>
      <c r="N306" s="1" t="s">
        <v>42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41</v>
      </c>
      <c r="B307" s="1" t="s">
        <v>25</v>
      </c>
      <c r="C307" s="1" t="s">
        <v>230</v>
      </c>
      <c r="D307" s="1" t="s">
        <v>380</v>
      </c>
      <c r="E307" s="1" t="s">
        <v>381</v>
      </c>
      <c r="F307" s="1" t="s">
        <v>19</v>
      </c>
      <c r="G307" s="1" t="s">
        <v>342</v>
      </c>
      <c r="H307" s="1" t="s">
        <v>337</v>
      </c>
      <c r="I307" s="1" t="s">
        <v>22</v>
      </c>
      <c r="J307" s="3">
        <v>25359</v>
      </c>
      <c r="K307" s="1" t="s">
        <v>231</v>
      </c>
      <c r="L307" s="1" t="s">
        <v>22</v>
      </c>
      <c r="M307" s="1" t="s">
        <v>22</v>
      </c>
      <c r="N307" s="1" t="s">
        <v>230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41</v>
      </c>
      <c r="B308" s="1" t="s">
        <v>25</v>
      </c>
      <c r="C308" s="1" t="s">
        <v>230</v>
      </c>
      <c r="D308" s="1" t="s">
        <v>344</v>
      </c>
      <c r="E308" s="1" t="s">
        <v>18</v>
      </c>
      <c r="F308" s="1" t="s">
        <v>19</v>
      </c>
      <c r="G308" s="1" t="s">
        <v>342</v>
      </c>
      <c r="H308" s="1" t="s">
        <v>337</v>
      </c>
      <c r="I308" s="1" t="s">
        <v>22</v>
      </c>
      <c r="J308" s="3">
        <v>15804</v>
      </c>
      <c r="K308" s="1" t="s">
        <v>231</v>
      </c>
      <c r="L308" s="1" t="s">
        <v>22</v>
      </c>
      <c r="M308" s="1" t="s">
        <v>22</v>
      </c>
      <c r="N308" s="1" t="s">
        <v>230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41</v>
      </c>
      <c r="B309" s="1" t="s">
        <v>25</v>
      </c>
      <c r="C309" s="1" t="s">
        <v>230</v>
      </c>
      <c r="D309" s="1" t="s">
        <v>343</v>
      </c>
      <c r="E309" s="1" t="s">
        <v>32</v>
      </c>
      <c r="F309" s="1" t="s">
        <v>19</v>
      </c>
      <c r="G309" s="1" t="s">
        <v>342</v>
      </c>
      <c r="H309" s="1" t="s">
        <v>337</v>
      </c>
      <c r="I309" s="1" t="s">
        <v>22</v>
      </c>
      <c r="J309" s="3">
        <v>5165</v>
      </c>
      <c r="K309" s="1" t="s">
        <v>250</v>
      </c>
      <c r="L309" s="1" t="s">
        <v>22</v>
      </c>
      <c r="M309" s="1" t="s">
        <v>22</v>
      </c>
      <c r="N309" s="1" t="s">
        <v>230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41</v>
      </c>
      <c r="B310" s="1" t="s">
        <v>25</v>
      </c>
      <c r="C310" s="1" t="s">
        <v>230</v>
      </c>
      <c r="D310" s="1" t="s">
        <v>388</v>
      </c>
      <c r="E310" s="1" t="s">
        <v>389</v>
      </c>
      <c r="F310" s="1" t="s">
        <v>19</v>
      </c>
      <c r="G310" s="1" t="s">
        <v>342</v>
      </c>
      <c r="H310" s="1" t="s">
        <v>337</v>
      </c>
      <c r="I310" s="1" t="s">
        <v>22</v>
      </c>
      <c r="J310" s="3">
        <v>209</v>
      </c>
      <c r="K310" s="1" t="s">
        <v>251</v>
      </c>
      <c r="L310" s="1" t="s">
        <v>22</v>
      </c>
      <c r="M310" s="1" t="s">
        <v>22</v>
      </c>
      <c r="N310" s="1" t="s">
        <v>230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41</v>
      </c>
      <c r="B311" s="1" t="s">
        <v>25</v>
      </c>
      <c r="C311" s="1" t="s">
        <v>230</v>
      </c>
      <c r="D311" s="1" t="s">
        <v>383</v>
      </c>
      <c r="E311" s="1" t="s">
        <v>384</v>
      </c>
      <c r="F311" s="1" t="s">
        <v>19</v>
      </c>
      <c r="G311" s="1" t="s">
        <v>342</v>
      </c>
      <c r="H311" s="1" t="s">
        <v>337</v>
      </c>
      <c r="I311" s="1" t="s">
        <v>22</v>
      </c>
      <c r="J311" s="3">
        <v>80856</v>
      </c>
      <c r="K311" s="1" t="s">
        <v>231</v>
      </c>
      <c r="L311" s="1" t="s">
        <v>22</v>
      </c>
      <c r="M311" s="1" t="s">
        <v>22</v>
      </c>
      <c r="N311" s="1" t="s">
        <v>230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41</v>
      </c>
      <c r="B312" s="1" t="s">
        <v>25</v>
      </c>
      <c r="C312" s="1" t="s">
        <v>230</v>
      </c>
      <c r="D312" s="1" t="s">
        <v>382</v>
      </c>
      <c r="E312" s="1" t="s">
        <v>68</v>
      </c>
      <c r="F312" s="1" t="s">
        <v>19</v>
      </c>
      <c r="G312" s="1" t="s">
        <v>342</v>
      </c>
      <c r="H312" s="1" t="s">
        <v>337</v>
      </c>
      <c r="I312" s="1" t="s">
        <v>22</v>
      </c>
      <c r="J312" s="3">
        <v>19273</v>
      </c>
      <c r="K312" s="1" t="s">
        <v>250</v>
      </c>
      <c r="L312" s="1" t="s">
        <v>22</v>
      </c>
      <c r="M312" s="1" t="s">
        <v>22</v>
      </c>
      <c r="N312" s="1" t="s">
        <v>230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41</v>
      </c>
      <c r="B313" s="1" t="s">
        <v>25</v>
      </c>
      <c r="C313" s="1" t="s">
        <v>230</v>
      </c>
      <c r="D313" s="1" t="s">
        <v>380</v>
      </c>
      <c r="E313" s="1" t="s">
        <v>381</v>
      </c>
      <c r="F313" s="1" t="s">
        <v>19</v>
      </c>
      <c r="G313" s="1" t="s">
        <v>342</v>
      </c>
      <c r="H313" s="1" t="s">
        <v>337</v>
      </c>
      <c r="I313" s="1" t="s">
        <v>22</v>
      </c>
      <c r="J313" s="3">
        <v>11383</v>
      </c>
      <c r="K313" s="1" t="s">
        <v>251</v>
      </c>
      <c r="L313" s="1" t="s">
        <v>22</v>
      </c>
      <c r="M313" s="1" t="s">
        <v>22</v>
      </c>
      <c r="N313" s="1" t="s">
        <v>230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41</v>
      </c>
      <c r="B314" s="1" t="s">
        <v>25</v>
      </c>
      <c r="C314" s="1" t="s">
        <v>230</v>
      </c>
      <c r="D314" s="1" t="s">
        <v>344</v>
      </c>
      <c r="E314" s="1" t="s">
        <v>18</v>
      </c>
      <c r="F314" s="1" t="s">
        <v>19</v>
      </c>
      <c r="G314" s="1" t="s">
        <v>342</v>
      </c>
      <c r="H314" s="1" t="s">
        <v>337</v>
      </c>
      <c r="I314" s="1" t="s">
        <v>22</v>
      </c>
      <c r="J314" s="3">
        <v>5581</v>
      </c>
      <c r="K314" s="1" t="s">
        <v>251</v>
      </c>
      <c r="L314" s="1" t="s">
        <v>22</v>
      </c>
      <c r="M314" s="1" t="s">
        <v>22</v>
      </c>
      <c r="N314" s="1" t="s">
        <v>230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41</v>
      </c>
      <c r="B315" s="1" t="s">
        <v>25</v>
      </c>
      <c r="C315" s="1" t="s">
        <v>230</v>
      </c>
      <c r="D315" s="1" t="s">
        <v>385</v>
      </c>
      <c r="E315" s="1" t="s">
        <v>356</v>
      </c>
      <c r="F315" s="1" t="s">
        <v>19</v>
      </c>
      <c r="G315" s="1" t="s">
        <v>342</v>
      </c>
      <c r="H315" s="1" t="s">
        <v>337</v>
      </c>
      <c r="I315" s="1" t="s">
        <v>22</v>
      </c>
      <c r="J315" s="3">
        <v>28667</v>
      </c>
      <c r="K315" s="1" t="s">
        <v>231</v>
      </c>
      <c r="L315" s="1" t="s">
        <v>22</v>
      </c>
      <c r="M315" s="1" t="s">
        <v>22</v>
      </c>
      <c r="N315" s="1" t="s">
        <v>230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41</v>
      </c>
      <c r="B316" s="1" t="s">
        <v>25</v>
      </c>
      <c r="C316" s="1" t="s">
        <v>230</v>
      </c>
      <c r="D316" s="1" t="s">
        <v>383</v>
      </c>
      <c r="E316" s="1" t="s">
        <v>384</v>
      </c>
      <c r="F316" s="1" t="s">
        <v>19</v>
      </c>
      <c r="G316" s="1" t="s">
        <v>342</v>
      </c>
      <c r="H316" s="1" t="s">
        <v>337</v>
      </c>
      <c r="I316" s="1" t="s">
        <v>22</v>
      </c>
      <c r="J316" s="3">
        <v>52692</v>
      </c>
      <c r="K316" s="1" t="s">
        <v>250</v>
      </c>
      <c r="L316" s="1" t="s">
        <v>22</v>
      </c>
      <c r="M316" s="1" t="s">
        <v>22</v>
      </c>
      <c r="N316" s="1" t="s">
        <v>230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41</v>
      </c>
      <c r="B317" s="1" t="s">
        <v>25</v>
      </c>
      <c r="C317" s="1" t="s">
        <v>230</v>
      </c>
      <c r="D317" s="1" t="s">
        <v>382</v>
      </c>
      <c r="E317" s="1" t="s">
        <v>68</v>
      </c>
      <c r="F317" s="1" t="s">
        <v>19</v>
      </c>
      <c r="G317" s="1" t="s">
        <v>342</v>
      </c>
      <c r="H317" s="1" t="s">
        <v>337</v>
      </c>
      <c r="I317" s="1" t="s">
        <v>22</v>
      </c>
      <c r="J317" s="3">
        <v>14395</v>
      </c>
      <c r="K317" s="1" t="s">
        <v>251</v>
      </c>
      <c r="L317" s="1" t="s">
        <v>22</v>
      </c>
      <c r="M317" s="1" t="s">
        <v>22</v>
      </c>
      <c r="N317" s="1" t="s">
        <v>230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41</v>
      </c>
      <c r="B318" s="1" t="s">
        <v>25</v>
      </c>
      <c r="C318" s="1" t="s">
        <v>230</v>
      </c>
      <c r="D318" s="1" t="s">
        <v>394</v>
      </c>
      <c r="E318" s="1" t="s">
        <v>395</v>
      </c>
      <c r="F318" s="1" t="s">
        <v>19</v>
      </c>
      <c r="G318" s="1" t="s">
        <v>342</v>
      </c>
      <c r="H318" s="1" t="s">
        <v>337</v>
      </c>
      <c r="I318" s="1" t="s">
        <v>22</v>
      </c>
      <c r="J318" s="3">
        <v>367</v>
      </c>
      <c r="K318" s="1" t="s">
        <v>231</v>
      </c>
      <c r="L318" s="1" t="s">
        <v>22</v>
      </c>
      <c r="M318" s="1" t="s">
        <v>22</v>
      </c>
      <c r="N318" s="1" t="s">
        <v>230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41</v>
      </c>
      <c r="B319" s="1" t="s">
        <v>25</v>
      </c>
      <c r="C319" s="1" t="s">
        <v>230</v>
      </c>
      <c r="D319" s="1" t="s">
        <v>385</v>
      </c>
      <c r="E319" s="1" t="s">
        <v>356</v>
      </c>
      <c r="F319" s="1" t="s">
        <v>19</v>
      </c>
      <c r="G319" s="1" t="s">
        <v>342</v>
      </c>
      <c r="H319" s="1" t="s">
        <v>337</v>
      </c>
      <c r="I319" s="1" t="s">
        <v>22</v>
      </c>
      <c r="J319" s="3">
        <v>14788</v>
      </c>
      <c r="K319" s="1" t="s">
        <v>250</v>
      </c>
      <c r="L319" s="1" t="s">
        <v>22</v>
      </c>
      <c r="M319" s="1" t="s">
        <v>22</v>
      </c>
      <c r="N319" s="1" t="s">
        <v>230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41</v>
      </c>
      <c r="B320" s="1" t="s">
        <v>25</v>
      </c>
      <c r="C320" s="1" t="s">
        <v>230</v>
      </c>
      <c r="D320" s="1" t="s">
        <v>383</v>
      </c>
      <c r="E320" s="1" t="s">
        <v>384</v>
      </c>
      <c r="F320" s="1" t="s">
        <v>19</v>
      </c>
      <c r="G320" s="1" t="s">
        <v>342</v>
      </c>
      <c r="H320" s="1" t="s">
        <v>337</v>
      </c>
      <c r="I320" s="1" t="s">
        <v>22</v>
      </c>
      <c r="J320" s="3">
        <v>41596</v>
      </c>
      <c r="K320" s="1" t="s">
        <v>251</v>
      </c>
      <c r="L320" s="1" t="s">
        <v>22</v>
      </c>
      <c r="M320" s="1" t="s">
        <v>22</v>
      </c>
      <c r="N320" s="1" t="s">
        <v>230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41</v>
      </c>
      <c r="B321" s="1" t="s">
        <v>25</v>
      </c>
      <c r="C321" s="1" t="s">
        <v>230</v>
      </c>
      <c r="D321" s="1" t="s">
        <v>388</v>
      </c>
      <c r="E321" s="1" t="s">
        <v>389</v>
      </c>
      <c r="F321" s="1" t="s">
        <v>19</v>
      </c>
      <c r="G321" s="1" t="s">
        <v>342</v>
      </c>
      <c r="H321" s="1" t="s">
        <v>337</v>
      </c>
      <c r="I321" s="1" t="s">
        <v>22</v>
      </c>
      <c r="J321" s="3">
        <v>367</v>
      </c>
      <c r="K321" s="1" t="s">
        <v>231</v>
      </c>
      <c r="L321" s="1" t="s">
        <v>22</v>
      </c>
      <c r="M321" s="1" t="s">
        <v>22</v>
      </c>
      <c r="N321" s="1" t="s">
        <v>230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41</v>
      </c>
      <c r="B322" s="1" t="s">
        <v>25</v>
      </c>
      <c r="C322" s="1" t="s">
        <v>230</v>
      </c>
      <c r="D322" s="1" t="s">
        <v>386</v>
      </c>
      <c r="E322" s="1" t="s">
        <v>387</v>
      </c>
      <c r="F322" s="1" t="s">
        <v>19</v>
      </c>
      <c r="G322" s="1" t="s">
        <v>342</v>
      </c>
      <c r="H322" s="1" t="s">
        <v>337</v>
      </c>
      <c r="I322" s="1" t="s">
        <v>22</v>
      </c>
      <c r="J322" s="3">
        <v>31454</v>
      </c>
      <c r="K322" s="1" t="s">
        <v>250</v>
      </c>
      <c r="L322" s="1" t="s">
        <v>22</v>
      </c>
      <c r="M322" s="1" t="s">
        <v>22</v>
      </c>
      <c r="N322" s="1" t="s">
        <v>230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41</v>
      </c>
      <c r="B323" s="1" t="s">
        <v>25</v>
      </c>
      <c r="C323" s="1" t="s">
        <v>230</v>
      </c>
      <c r="D323" s="1" t="s">
        <v>394</v>
      </c>
      <c r="E323" s="1" t="s">
        <v>395</v>
      </c>
      <c r="F323" s="1" t="s">
        <v>19</v>
      </c>
      <c r="G323" s="1" t="s">
        <v>342</v>
      </c>
      <c r="H323" s="1" t="s">
        <v>337</v>
      </c>
      <c r="I323" s="1" t="s">
        <v>22</v>
      </c>
      <c r="J323" s="3">
        <v>275</v>
      </c>
      <c r="K323" s="1" t="s">
        <v>251</v>
      </c>
      <c r="L323" s="1" t="s">
        <v>22</v>
      </c>
      <c r="M323" s="1" t="s">
        <v>22</v>
      </c>
      <c r="N323" s="1" t="s">
        <v>230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41</v>
      </c>
      <c r="B324" s="1" t="s">
        <v>416</v>
      </c>
      <c r="C324" s="1" t="s">
        <v>417</v>
      </c>
      <c r="D324" s="1" t="s">
        <v>418</v>
      </c>
      <c r="E324" s="1" t="s">
        <v>416</v>
      </c>
      <c r="F324" s="1" t="s">
        <v>19</v>
      </c>
      <c r="G324" s="1" t="s">
        <v>342</v>
      </c>
      <c r="H324" s="1" t="s">
        <v>337</v>
      </c>
      <c r="I324" s="1" t="s">
        <v>22</v>
      </c>
      <c r="J324" s="3">
        <v>-143432</v>
      </c>
      <c r="K324" s="1" t="s">
        <v>250</v>
      </c>
      <c r="L324" s="1" t="s">
        <v>22</v>
      </c>
      <c r="M324" s="1" t="s">
        <v>22</v>
      </c>
      <c r="N324" s="1" t="s">
        <v>417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41</v>
      </c>
      <c r="B325" s="1" t="s">
        <v>25</v>
      </c>
      <c r="C325" s="1" t="s">
        <v>230</v>
      </c>
      <c r="D325" s="1" t="s">
        <v>382</v>
      </c>
      <c r="E325" s="1" t="s">
        <v>68</v>
      </c>
      <c r="F325" s="1" t="s">
        <v>19</v>
      </c>
      <c r="G325" s="1" t="s">
        <v>342</v>
      </c>
      <c r="H325" s="1" t="s">
        <v>337</v>
      </c>
      <c r="I325" s="1" t="s">
        <v>22</v>
      </c>
      <c r="J325" s="3">
        <v>136603</v>
      </c>
      <c r="K325" s="1" t="s">
        <v>235</v>
      </c>
      <c r="L325" s="1" t="s">
        <v>22</v>
      </c>
      <c r="M325" s="1" t="s">
        <v>22</v>
      </c>
      <c r="N325" s="1" t="s">
        <v>230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41</v>
      </c>
      <c r="B326" s="1" t="s">
        <v>25</v>
      </c>
      <c r="C326" s="1" t="s">
        <v>230</v>
      </c>
      <c r="D326" s="1" t="s">
        <v>385</v>
      </c>
      <c r="E326" s="1" t="s">
        <v>356</v>
      </c>
      <c r="F326" s="1" t="s">
        <v>19</v>
      </c>
      <c r="G326" s="1" t="s">
        <v>342</v>
      </c>
      <c r="H326" s="1" t="s">
        <v>337</v>
      </c>
      <c r="I326" s="1" t="s">
        <v>22</v>
      </c>
      <c r="J326" s="3">
        <v>93741</v>
      </c>
      <c r="K326" s="1" t="s">
        <v>235</v>
      </c>
      <c r="L326" s="1" t="s">
        <v>22</v>
      </c>
      <c r="M326" s="1" t="s">
        <v>22</v>
      </c>
      <c r="N326" s="1" t="s">
        <v>230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41</v>
      </c>
      <c r="B327" s="1" t="s">
        <v>25</v>
      </c>
      <c r="C327" s="1" t="s">
        <v>230</v>
      </c>
      <c r="D327" s="1" t="s">
        <v>394</v>
      </c>
      <c r="E327" s="1" t="s">
        <v>395</v>
      </c>
      <c r="F327" s="1" t="s">
        <v>19</v>
      </c>
      <c r="G327" s="1" t="s">
        <v>342</v>
      </c>
      <c r="H327" s="1" t="s">
        <v>337</v>
      </c>
      <c r="I327" s="1" t="s">
        <v>22</v>
      </c>
      <c r="J327" s="3">
        <v>2719</v>
      </c>
      <c r="K327" s="1" t="s">
        <v>235</v>
      </c>
      <c r="L327" s="1" t="s">
        <v>22</v>
      </c>
      <c r="M327" s="1" t="s">
        <v>22</v>
      </c>
      <c r="N327" s="1" t="s">
        <v>230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41</v>
      </c>
      <c r="B328" s="1" t="s">
        <v>25</v>
      </c>
      <c r="C328" s="1" t="s">
        <v>230</v>
      </c>
      <c r="D328" s="1" t="s">
        <v>386</v>
      </c>
      <c r="E328" s="1" t="s">
        <v>387</v>
      </c>
      <c r="F328" s="1" t="s">
        <v>19</v>
      </c>
      <c r="G328" s="1" t="s">
        <v>342</v>
      </c>
      <c r="H328" s="1" t="s">
        <v>337</v>
      </c>
      <c r="I328" s="1" t="s">
        <v>22</v>
      </c>
      <c r="J328" s="3">
        <v>212066</v>
      </c>
      <c r="K328" s="1" t="s">
        <v>235</v>
      </c>
      <c r="L328" s="1" t="s">
        <v>22</v>
      </c>
      <c r="M328" s="1" t="s">
        <v>22</v>
      </c>
      <c r="N328" s="1" t="s">
        <v>230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41</v>
      </c>
      <c r="B329" s="1" t="s">
        <v>416</v>
      </c>
      <c r="C329" s="1" t="s">
        <v>417</v>
      </c>
      <c r="D329" s="1" t="s">
        <v>418</v>
      </c>
      <c r="E329" s="1" t="s">
        <v>416</v>
      </c>
      <c r="F329" s="1" t="s">
        <v>19</v>
      </c>
      <c r="G329" s="1" t="s">
        <v>342</v>
      </c>
      <c r="H329" s="1" t="s">
        <v>337</v>
      </c>
      <c r="I329" s="1" t="s">
        <v>22</v>
      </c>
      <c r="J329" s="3">
        <v>-912064</v>
      </c>
      <c r="K329" s="1" t="s">
        <v>235</v>
      </c>
      <c r="L329" s="1" t="s">
        <v>22</v>
      </c>
      <c r="M329" s="1" t="s">
        <v>22</v>
      </c>
      <c r="N329" s="1" t="s">
        <v>417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41</v>
      </c>
      <c r="B330" s="1" t="s">
        <v>25</v>
      </c>
      <c r="C330" s="1" t="s">
        <v>230</v>
      </c>
      <c r="D330" s="1" t="s">
        <v>343</v>
      </c>
      <c r="E330" s="1" t="s">
        <v>32</v>
      </c>
      <c r="F330" s="1" t="s">
        <v>19</v>
      </c>
      <c r="G330" s="1" t="s">
        <v>342</v>
      </c>
      <c r="H330" s="1" t="s">
        <v>337</v>
      </c>
      <c r="I330" s="1" t="s">
        <v>22</v>
      </c>
      <c r="J330" s="3">
        <v>31793</v>
      </c>
      <c r="K330" s="1" t="s">
        <v>235</v>
      </c>
      <c r="L330" s="1" t="s">
        <v>22</v>
      </c>
      <c r="M330" s="1" t="s">
        <v>22</v>
      </c>
      <c r="N330" s="1" t="s">
        <v>230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41</v>
      </c>
      <c r="B331" s="1" t="s">
        <v>25</v>
      </c>
      <c r="C331" s="1" t="s">
        <v>230</v>
      </c>
      <c r="D331" s="1" t="s">
        <v>388</v>
      </c>
      <c r="E331" s="1" t="s">
        <v>389</v>
      </c>
      <c r="F331" s="1" t="s">
        <v>19</v>
      </c>
      <c r="G331" s="1" t="s">
        <v>342</v>
      </c>
      <c r="H331" s="1" t="s">
        <v>337</v>
      </c>
      <c r="I331" s="1" t="s">
        <v>22</v>
      </c>
      <c r="J331" s="3">
        <v>2142</v>
      </c>
      <c r="K331" s="1" t="s">
        <v>235</v>
      </c>
      <c r="L331" s="1" t="s">
        <v>22</v>
      </c>
      <c r="M331" s="1" t="s">
        <v>22</v>
      </c>
      <c r="N331" s="1" t="s">
        <v>230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41</v>
      </c>
      <c r="B332" s="1" t="s">
        <v>25</v>
      </c>
      <c r="C332" s="1" t="s">
        <v>230</v>
      </c>
      <c r="D332" s="1" t="s">
        <v>383</v>
      </c>
      <c r="E332" s="1" t="s">
        <v>384</v>
      </c>
      <c r="F332" s="1" t="s">
        <v>19</v>
      </c>
      <c r="G332" s="1" t="s">
        <v>342</v>
      </c>
      <c r="H332" s="1" t="s">
        <v>337</v>
      </c>
      <c r="I332" s="1" t="s">
        <v>22</v>
      </c>
      <c r="J332" s="3">
        <v>313713</v>
      </c>
      <c r="K332" s="1" t="s">
        <v>235</v>
      </c>
      <c r="L332" s="1" t="s">
        <v>22</v>
      </c>
      <c r="M332" s="1" t="s">
        <v>22</v>
      </c>
      <c r="N332" s="1" t="s">
        <v>230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41</v>
      </c>
      <c r="B333" s="1" t="s">
        <v>25</v>
      </c>
      <c r="C333" s="1" t="s">
        <v>230</v>
      </c>
      <c r="D333" s="1" t="s">
        <v>386</v>
      </c>
      <c r="E333" s="1" t="s">
        <v>387</v>
      </c>
      <c r="F333" s="1" t="s">
        <v>19</v>
      </c>
      <c r="G333" s="1" t="s">
        <v>342</v>
      </c>
      <c r="H333" s="1" t="s">
        <v>337</v>
      </c>
      <c r="I333" s="1" t="s">
        <v>22</v>
      </c>
      <c r="J333" s="3">
        <v>94444</v>
      </c>
      <c r="K333" s="1" t="s">
        <v>233</v>
      </c>
      <c r="L333" s="1" t="s">
        <v>22</v>
      </c>
      <c r="M333" s="1" t="s">
        <v>22</v>
      </c>
      <c r="N333" s="1" t="s">
        <v>230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41</v>
      </c>
      <c r="B334" s="1" t="s">
        <v>416</v>
      </c>
      <c r="C334" s="1" t="s">
        <v>417</v>
      </c>
      <c r="D334" s="1" t="s">
        <v>418</v>
      </c>
      <c r="E334" s="1" t="s">
        <v>416</v>
      </c>
      <c r="F334" s="1" t="s">
        <v>19</v>
      </c>
      <c r="G334" s="1" t="s">
        <v>342</v>
      </c>
      <c r="H334" s="1" t="s">
        <v>337</v>
      </c>
      <c r="I334" s="1" t="s">
        <v>22</v>
      </c>
      <c r="J334" s="3">
        <v>-384313</v>
      </c>
      <c r="K334" s="1" t="s">
        <v>233</v>
      </c>
      <c r="L334" s="1" t="s">
        <v>22</v>
      </c>
      <c r="M334" s="1" t="s">
        <v>22</v>
      </c>
      <c r="N334" s="1" t="s">
        <v>417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41</v>
      </c>
      <c r="B335" s="1" t="s">
        <v>25</v>
      </c>
      <c r="C335" s="1" t="s">
        <v>230</v>
      </c>
      <c r="D335" s="1" t="s">
        <v>343</v>
      </c>
      <c r="E335" s="1" t="s">
        <v>32</v>
      </c>
      <c r="F335" s="1" t="s">
        <v>19</v>
      </c>
      <c r="G335" s="1" t="s">
        <v>342</v>
      </c>
      <c r="H335" s="1" t="s">
        <v>337</v>
      </c>
      <c r="I335" s="1" t="s">
        <v>22</v>
      </c>
      <c r="J335" s="3">
        <v>15039</v>
      </c>
      <c r="K335" s="1" t="s">
        <v>233</v>
      </c>
      <c r="L335" s="1" t="s">
        <v>22</v>
      </c>
      <c r="M335" s="1" t="s">
        <v>22</v>
      </c>
      <c r="N335" s="1" t="s">
        <v>230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41</v>
      </c>
      <c r="B336" s="1" t="s">
        <v>25</v>
      </c>
      <c r="C336" s="1" t="s">
        <v>230</v>
      </c>
      <c r="D336" s="1" t="s">
        <v>380</v>
      </c>
      <c r="E336" s="1" t="s">
        <v>381</v>
      </c>
      <c r="F336" s="1" t="s">
        <v>19</v>
      </c>
      <c r="G336" s="1" t="s">
        <v>342</v>
      </c>
      <c r="H336" s="1" t="s">
        <v>337</v>
      </c>
      <c r="I336" s="1" t="s">
        <v>22</v>
      </c>
      <c r="J336" s="3">
        <v>35794</v>
      </c>
      <c r="K336" s="1" t="s">
        <v>233</v>
      </c>
      <c r="L336" s="1" t="s">
        <v>22</v>
      </c>
      <c r="M336" s="1" t="s">
        <v>22</v>
      </c>
      <c r="N336" s="1" t="s">
        <v>230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41</v>
      </c>
      <c r="B337" s="1" t="s">
        <v>25</v>
      </c>
      <c r="C337" s="1" t="s">
        <v>230</v>
      </c>
      <c r="D337" s="1" t="s">
        <v>344</v>
      </c>
      <c r="E337" s="1" t="s">
        <v>18</v>
      </c>
      <c r="F337" s="1" t="s">
        <v>19</v>
      </c>
      <c r="G337" s="1" t="s">
        <v>342</v>
      </c>
      <c r="H337" s="1" t="s">
        <v>337</v>
      </c>
      <c r="I337" s="1" t="s">
        <v>22</v>
      </c>
      <c r="J337" s="3">
        <v>18384</v>
      </c>
      <c r="K337" s="1" t="s">
        <v>233</v>
      </c>
      <c r="L337" s="1" t="s">
        <v>22</v>
      </c>
      <c r="M337" s="1" t="s">
        <v>22</v>
      </c>
      <c r="N337" s="1" t="s">
        <v>230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41</v>
      </c>
      <c r="B338" s="1" t="s">
        <v>25</v>
      </c>
      <c r="C338" s="1" t="s">
        <v>230</v>
      </c>
      <c r="D338" s="1" t="s">
        <v>382</v>
      </c>
      <c r="E338" s="1" t="s">
        <v>68</v>
      </c>
      <c r="F338" s="1" t="s">
        <v>19</v>
      </c>
      <c r="G338" s="1" t="s">
        <v>342</v>
      </c>
      <c r="H338" s="1" t="s">
        <v>337</v>
      </c>
      <c r="I338" s="1" t="s">
        <v>22</v>
      </c>
      <c r="J338" s="3">
        <v>43360</v>
      </c>
      <c r="K338" s="1" t="s">
        <v>233</v>
      </c>
      <c r="L338" s="1" t="s">
        <v>22</v>
      </c>
      <c r="M338" s="1" t="s">
        <v>22</v>
      </c>
      <c r="N338" s="1" t="s">
        <v>230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41</v>
      </c>
      <c r="B339" s="1" t="s">
        <v>25</v>
      </c>
      <c r="C339" s="1" t="s">
        <v>230</v>
      </c>
      <c r="D339" s="1" t="s">
        <v>385</v>
      </c>
      <c r="E339" s="1" t="s">
        <v>356</v>
      </c>
      <c r="F339" s="1" t="s">
        <v>19</v>
      </c>
      <c r="G339" s="1" t="s">
        <v>342</v>
      </c>
      <c r="H339" s="1" t="s">
        <v>337</v>
      </c>
      <c r="I339" s="1" t="s">
        <v>22</v>
      </c>
      <c r="J339" s="3">
        <v>38201</v>
      </c>
      <c r="K339" s="1" t="s">
        <v>233</v>
      </c>
      <c r="L339" s="1" t="s">
        <v>22</v>
      </c>
      <c r="M339" s="1" t="s">
        <v>22</v>
      </c>
      <c r="N339" s="1" t="s">
        <v>230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41</v>
      </c>
      <c r="B340" s="1" t="s">
        <v>25</v>
      </c>
      <c r="C340" s="1" t="s">
        <v>230</v>
      </c>
      <c r="D340" s="1" t="s">
        <v>383</v>
      </c>
      <c r="E340" s="1" t="s">
        <v>384</v>
      </c>
      <c r="F340" s="1" t="s">
        <v>19</v>
      </c>
      <c r="G340" s="1" t="s">
        <v>342</v>
      </c>
      <c r="H340" s="1" t="s">
        <v>337</v>
      </c>
      <c r="I340" s="1" t="s">
        <v>22</v>
      </c>
      <c r="J340" s="3">
        <v>136850</v>
      </c>
      <c r="K340" s="1" t="s">
        <v>233</v>
      </c>
      <c r="L340" s="1" t="s">
        <v>22</v>
      </c>
      <c r="M340" s="1" t="s">
        <v>22</v>
      </c>
      <c r="N340" s="1" t="s">
        <v>230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41</v>
      </c>
      <c r="B341" s="1" t="s">
        <v>25</v>
      </c>
      <c r="C341" s="1" t="s">
        <v>230</v>
      </c>
      <c r="D341" s="1" t="s">
        <v>388</v>
      </c>
      <c r="E341" s="1" t="s">
        <v>389</v>
      </c>
      <c r="F341" s="1" t="s">
        <v>19</v>
      </c>
      <c r="G341" s="1" t="s">
        <v>342</v>
      </c>
      <c r="H341" s="1" t="s">
        <v>337</v>
      </c>
      <c r="I341" s="1" t="s">
        <v>22</v>
      </c>
      <c r="J341" s="3">
        <v>958</v>
      </c>
      <c r="K341" s="1" t="s">
        <v>233</v>
      </c>
      <c r="L341" s="1" t="s">
        <v>22</v>
      </c>
      <c r="M341" s="1" t="s">
        <v>22</v>
      </c>
      <c r="N341" s="1" t="s">
        <v>230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41</v>
      </c>
      <c r="B342" s="1" t="s">
        <v>25</v>
      </c>
      <c r="C342" s="1" t="s">
        <v>230</v>
      </c>
      <c r="D342" s="1" t="s">
        <v>394</v>
      </c>
      <c r="E342" s="1" t="s">
        <v>395</v>
      </c>
      <c r="F342" s="1" t="s">
        <v>19</v>
      </c>
      <c r="G342" s="1" t="s">
        <v>342</v>
      </c>
      <c r="H342" s="1" t="s">
        <v>337</v>
      </c>
      <c r="I342" s="1" t="s">
        <v>22</v>
      </c>
      <c r="J342" s="3">
        <v>1283</v>
      </c>
      <c r="K342" s="1" t="s">
        <v>233</v>
      </c>
      <c r="L342" s="1" t="s">
        <v>22</v>
      </c>
      <c r="M342" s="1" t="s">
        <v>22</v>
      </c>
      <c r="N342" s="1" t="s">
        <v>230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41</v>
      </c>
      <c r="B343" s="1" t="s">
        <v>25</v>
      </c>
      <c r="C343" s="1" t="s">
        <v>230</v>
      </c>
      <c r="D343" s="1" t="s">
        <v>386</v>
      </c>
      <c r="E343" s="1" t="s">
        <v>387</v>
      </c>
      <c r="F343" s="1" t="s">
        <v>19</v>
      </c>
      <c r="G343" s="1" t="s">
        <v>342</v>
      </c>
      <c r="H343" s="1" t="s">
        <v>337</v>
      </c>
      <c r="I343" s="1" t="s">
        <v>22</v>
      </c>
      <c r="J343" s="3">
        <v>65420</v>
      </c>
      <c r="K343" s="1" t="s">
        <v>231</v>
      </c>
      <c r="L343" s="1" t="s">
        <v>22</v>
      </c>
      <c r="M343" s="1" t="s">
        <v>22</v>
      </c>
      <c r="N343" s="1" t="s">
        <v>230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41</v>
      </c>
      <c r="B344" s="1" t="s">
        <v>25</v>
      </c>
      <c r="C344" s="1" t="s">
        <v>230</v>
      </c>
      <c r="D344" s="1" t="s">
        <v>394</v>
      </c>
      <c r="E344" s="1" t="s">
        <v>395</v>
      </c>
      <c r="F344" s="1" t="s">
        <v>19</v>
      </c>
      <c r="G344" s="1" t="s">
        <v>342</v>
      </c>
      <c r="H344" s="1" t="s">
        <v>337</v>
      </c>
      <c r="I344" s="1" t="s">
        <v>22</v>
      </c>
      <c r="J344" s="3">
        <v>502</v>
      </c>
      <c r="K344" s="1" t="s">
        <v>250</v>
      </c>
      <c r="L344" s="1" t="s">
        <v>22</v>
      </c>
      <c r="M344" s="1" t="s">
        <v>22</v>
      </c>
      <c r="N344" s="1" t="s">
        <v>230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41</v>
      </c>
      <c r="B345" s="1" t="s">
        <v>25</v>
      </c>
      <c r="C345" s="1" t="s">
        <v>230</v>
      </c>
      <c r="D345" s="1" t="s">
        <v>385</v>
      </c>
      <c r="E345" s="1" t="s">
        <v>356</v>
      </c>
      <c r="F345" s="1" t="s">
        <v>19</v>
      </c>
      <c r="G345" s="1" t="s">
        <v>342</v>
      </c>
      <c r="H345" s="1" t="s">
        <v>337</v>
      </c>
      <c r="I345" s="1" t="s">
        <v>22</v>
      </c>
      <c r="J345" s="3">
        <v>12930</v>
      </c>
      <c r="K345" s="1" t="s">
        <v>251</v>
      </c>
      <c r="L345" s="1" t="s">
        <v>22</v>
      </c>
      <c r="M345" s="1" t="s">
        <v>22</v>
      </c>
      <c r="N345" s="1" t="s">
        <v>230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41</v>
      </c>
      <c r="B346" s="1" t="s">
        <v>416</v>
      </c>
      <c r="C346" s="1" t="s">
        <v>417</v>
      </c>
      <c r="D346" s="1" t="s">
        <v>418</v>
      </c>
      <c r="E346" s="1" t="s">
        <v>416</v>
      </c>
      <c r="F346" s="1" t="s">
        <v>19</v>
      </c>
      <c r="G346" s="1" t="s">
        <v>342</v>
      </c>
      <c r="H346" s="1" t="s">
        <v>337</v>
      </c>
      <c r="I346" s="1" t="s">
        <v>22</v>
      </c>
      <c r="J346" s="3">
        <v>-271234</v>
      </c>
      <c r="K346" s="1" t="s">
        <v>231</v>
      </c>
      <c r="L346" s="1" t="s">
        <v>22</v>
      </c>
      <c r="M346" s="1" t="s">
        <v>22</v>
      </c>
      <c r="N346" s="1" t="s">
        <v>417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41</v>
      </c>
      <c r="B347" s="1" t="s">
        <v>25</v>
      </c>
      <c r="C347" s="1" t="s">
        <v>230</v>
      </c>
      <c r="D347" s="1" t="s">
        <v>382</v>
      </c>
      <c r="E347" s="1" t="s">
        <v>68</v>
      </c>
      <c r="F347" s="1" t="s">
        <v>19</v>
      </c>
      <c r="G347" s="1" t="s">
        <v>342</v>
      </c>
      <c r="H347" s="1" t="s">
        <v>337</v>
      </c>
      <c r="I347" s="1" t="s">
        <v>22</v>
      </c>
      <c r="J347" s="3">
        <v>38958</v>
      </c>
      <c r="K347" s="1" t="s">
        <v>231</v>
      </c>
      <c r="L347" s="1" t="s">
        <v>22</v>
      </c>
      <c r="M347" s="1" t="s">
        <v>22</v>
      </c>
      <c r="N347" s="1" t="s">
        <v>230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41</v>
      </c>
      <c r="B348" s="1" t="s">
        <v>25</v>
      </c>
      <c r="C348" s="1" t="s">
        <v>230</v>
      </c>
      <c r="D348" s="1" t="s">
        <v>380</v>
      </c>
      <c r="E348" s="1" t="s">
        <v>381</v>
      </c>
      <c r="F348" s="1" t="s">
        <v>19</v>
      </c>
      <c r="G348" s="1" t="s">
        <v>342</v>
      </c>
      <c r="H348" s="1" t="s">
        <v>337</v>
      </c>
      <c r="I348" s="1" t="s">
        <v>22</v>
      </c>
      <c r="J348" s="3">
        <v>13205</v>
      </c>
      <c r="K348" s="1" t="s">
        <v>250</v>
      </c>
      <c r="L348" s="1" t="s">
        <v>22</v>
      </c>
      <c r="M348" s="1" t="s">
        <v>22</v>
      </c>
      <c r="N348" s="1" t="s">
        <v>230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41</v>
      </c>
      <c r="B349" s="1" t="s">
        <v>25</v>
      </c>
      <c r="C349" s="1" t="s">
        <v>230</v>
      </c>
      <c r="D349" s="1" t="s">
        <v>344</v>
      </c>
      <c r="E349" s="1" t="s">
        <v>18</v>
      </c>
      <c r="F349" s="1" t="s">
        <v>19</v>
      </c>
      <c r="G349" s="1" t="s">
        <v>342</v>
      </c>
      <c r="H349" s="1" t="s">
        <v>337</v>
      </c>
      <c r="I349" s="1" t="s">
        <v>22</v>
      </c>
      <c r="J349" s="3">
        <v>5932</v>
      </c>
      <c r="K349" s="1" t="s">
        <v>250</v>
      </c>
      <c r="L349" s="1" t="s">
        <v>22</v>
      </c>
      <c r="M349" s="1" t="s">
        <v>22</v>
      </c>
      <c r="N349" s="1" t="s">
        <v>230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41</v>
      </c>
      <c r="B350" s="1" t="s">
        <v>25</v>
      </c>
      <c r="C350" s="1" t="s">
        <v>230</v>
      </c>
      <c r="D350" s="1" t="s">
        <v>343</v>
      </c>
      <c r="E350" s="1" t="s">
        <v>32</v>
      </c>
      <c r="F350" s="1" t="s">
        <v>19</v>
      </c>
      <c r="G350" s="1" t="s">
        <v>342</v>
      </c>
      <c r="H350" s="1" t="s">
        <v>337</v>
      </c>
      <c r="I350" s="1" t="s">
        <v>22</v>
      </c>
      <c r="J350" s="3">
        <v>5272</v>
      </c>
      <c r="K350" s="1" t="s">
        <v>251</v>
      </c>
      <c r="L350" s="1" t="s">
        <v>22</v>
      </c>
      <c r="M350" s="1" t="s">
        <v>22</v>
      </c>
      <c r="N350" s="1" t="s">
        <v>230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41</v>
      </c>
      <c r="B351" s="1" t="s">
        <v>25</v>
      </c>
      <c r="C351" s="1" t="s">
        <v>230</v>
      </c>
      <c r="D351" s="1" t="s">
        <v>343</v>
      </c>
      <c r="E351" s="1" t="s">
        <v>32</v>
      </c>
      <c r="F351" s="1" t="s">
        <v>19</v>
      </c>
      <c r="G351" s="1" t="s">
        <v>342</v>
      </c>
      <c r="H351" s="1" t="s">
        <v>337</v>
      </c>
      <c r="I351" s="1" t="s">
        <v>22</v>
      </c>
      <c r="J351" s="3">
        <v>15437</v>
      </c>
      <c r="K351" s="1" t="s">
        <v>231</v>
      </c>
      <c r="L351" s="1" t="s">
        <v>22</v>
      </c>
      <c r="M351" s="1" t="s">
        <v>22</v>
      </c>
      <c r="N351" s="1" t="s">
        <v>230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41</v>
      </c>
      <c r="B352" s="1" t="s">
        <v>25</v>
      </c>
      <c r="C352" s="1" t="s">
        <v>230</v>
      </c>
      <c r="D352" s="1" t="s">
        <v>388</v>
      </c>
      <c r="E352" s="1" t="s">
        <v>389</v>
      </c>
      <c r="F352" s="1" t="s">
        <v>19</v>
      </c>
      <c r="G352" s="1" t="s">
        <v>342</v>
      </c>
      <c r="H352" s="1" t="s">
        <v>337</v>
      </c>
      <c r="I352" s="1" t="s">
        <v>22</v>
      </c>
      <c r="J352" s="3">
        <v>421</v>
      </c>
      <c r="K352" s="1" t="s">
        <v>250</v>
      </c>
      <c r="L352" s="1" t="s">
        <v>22</v>
      </c>
      <c r="M352" s="1" t="s">
        <v>22</v>
      </c>
      <c r="N352" s="1" t="s">
        <v>230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41</v>
      </c>
      <c r="B353" s="1" t="s">
        <v>25</v>
      </c>
      <c r="C353" s="1" t="s">
        <v>230</v>
      </c>
      <c r="D353" s="1" t="s">
        <v>386</v>
      </c>
      <c r="E353" s="1" t="s">
        <v>387</v>
      </c>
      <c r="F353" s="1" t="s">
        <v>19</v>
      </c>
      <c r="G353" s="1" t="s">
        <v>342</v>
      </c>
      <c r="H353" s="1" t="s">
        <v>337</v>
      </c>
      <c r="I353" s="1" t="s">
        <v>22</v>
      </c>
      <c r="J353" s="3">
        <v>30603</v>
      </c>
      <c r="K353" s="1" t="s">
        <v>251</v>
      </c>
      <c r="L353" s="1" t="s">
        <v>22</v>
      </c>
      <c r="M353" s="1" t="s">
        <v>22</v>
      </c>
      <c r="N353" s="1" t="s">
        <v>230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41</v>
      </c>
      <c r="B354" s="1" t="s">
        <v>416</v>
      </c>
      <c r="C354" s="1" t="s">
        <v>417</v>
      </c>
      <c r="D354" s="1" t="s">
        <v>418</v>
      </c>
      <c r="E354" s="1" t="s">
        <v>416</v>
      </c>
      <c r="F354" s="1" t="s">
        <v>19</v>
      </c>
      <c r="G354" s="1" t="s">
        <v>342</v>
      </c>
      <c r="H354" s="1" t="s">
        <v>337</v>
      </c>
      <c r="I354" s="1" t="s">
        <v>22</v>
      </c>
      <c r="J354" s="3">
        <v>-122243</v>
      </c>
      <c r="K354" s="1" t="s">
        <v>251</v>
      </c>
      <c r="L354" s="1" t="s">
        <v>22</v>
      </c>
      <c r="M354" s="1" t="s">
        <v>22</v>
      </c>
      <c r="N354" s="1" t="s">
        <v>417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41</v>
      </c>
      <c r="B355" s="1" t="s">
        <v>25</v>
      </c>
      <c r="C355" s="1" t="s">
        <v>230</v>
      </c>
      <c r="D355" s="1" t="s">
        <v>380</v>
      </c>
      <c r="E355" s="1" t="s">
        <v>381</v>
      </c>
      <c r="F355" s="1" t="s">
        <v>19</v>
      </c>
      <c r="G355" s="1" t="s">
        <v>342</v>
      </c>
      <c r="H355" s="1" t="s">
        <v>337</v>
      </c>
      <c r="I355" s="1" t="s">
        <v>22</v>
      </c>
      <c r="J355" s="3">
        <v>82742</v>
      </c>
      <c r="K355" s="1" t="s">
        <v>235</v>
      </c>
      <c r="L355" s="1" t="s">
        <v>22</v>
      </c>
      <c r="M355" s="1" t="s">
        <v>22</v>
      </c>
      <c r="N355" s="1" t="s">
        <v>230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41</v>
      </c>
      <c r="B356" s="1" t="s">
        <v>25</v>
      </c>
      <c r="C356" s="1" t="s">
        <v>230</v>
      </c>
      <c r="D356" s="1" t="s">
        <v>344</v>
      </c>
      <c r="E356" s="1" t="s">
        <v>18</v>
      </c>
      <c r="F356" s="1" t="s">
        <v>19</v>
      </c>
      <c r="G356" s="1" t="s">
        <v>342</v>
      </c>
      <c r="H356" s="1" t="s">
        <v>337</v>
      </c>
      <c r="I356" s="1" t="s">
        <v>22</v>
      </c>
      <c r="J356" s="3">
        <v>36545</v>
      </c>
      <c r="K356" s="1" t="s">
        <v>235</v>
      </c>
      <c r="L356" s="1" t="s">
        <v>22</v>
      </c>
      <c r="M356" s="1" t="s">
        <v>22</v>
      </c>
      <c r="N356" s="1" t="s">
        <v>230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2" workbookViewId="0">
      <selection activeCell="D3" sqref="D3:H3"/>
    </sheetView>
  </sheetViews>
  <sheetFormatPr defaultColWidth="9.140625" defaultRowHeight="12.75" x14ac:dyDescent="0.2"/>
  <cols>
    <col min="1" max="1" width="13.140625" style="98" bestFit="1" customWidth="1"/>
    <col min="2" max="2" width="21.85546875" style="98" customWidth="1"/>
    <col min="3" max="3" width="37.85546875" style="98" customWidth="1"/>
    <col min="4" max="5" width="16" style="98" customWidth="1"/>
    <col min="6" max="6" width="26.42578125" style="98" customWidth="1"/>
    <col min="7" max="7" width="28.7109375" style="98" customWidth="1"/>
    <col min="8" max="16384" width="9.140625" style="98"/>
  </cols>
  <sheetData>
    <row r="1" spans="1:8" ht="12.75" customHeight="1" x14ac:dyDescent="0.2">
      <c r="B1" s="321" t="s">
        <v>1653</v>
      </c>
      <c r="C1" s="322"/>
      <c r="D1" s="322"/>
      <c r="E1" s="322"/>
      <c r="F1" s="322"/>
    </row>
    <row r="2" spans="1:8" ht="18" customHeight="1" x14ac:dyDescent="0.25">
      <c r="B2" s="319" t="s">
        <v>306</v>
      </c>
      <c r="C2" s="322"/>
      <c r="D2" s="322"/>
      <c r="E2" s="322"/>
      <c r="F2" s="322"/>
      <c r="G2" s="98" t="s">
        <v>22</v>
      </c>
      <c r="H2" s="98" t="s">
        <v>22</v>
      </c>
    </row>
    <row r="3" spans="1:8" ht="15" customHeight="1" x14ac:dyDescent="0.2">
      <c r="B3" s="320" t="s">
        <v>305</v>
      </c>
      <c r="C3" s="322"/>
      <c r="D3" s="322"/>
      <c r="E3" s="322"/>
      <c r="F3" s="322"/>
      <c r="G3" s="98" t="s">
        <v>22</v>
      </c>
      <c r="H3" s="98" t="s">
        <v>22</v>
      </c>
    </row>
    <row r="4" spans="1:8" ht="15" customHeight="1" x14ac:dyDescent="0.2">
      <c r="B4" s="320" t="s">
        <v>1654</v>
      </c>
      <c r="C4" s="322"/>
      <c r="D4" s="322"/>
      <c r="E4" s="322"/>
      <c r="F4" s="322"/>
      <c r="G4" s="98" t="s">
        <v>22</v>
      </c>
      <c r="H4" s="98" t="s">
        <v>22</v>
      </c>
    </row>
    <row r="5" spans="1:8" ht="12.75" customHeight="1" x14ac:dyDescent="0.2">
      <c r="B5" s="320" t="s">
        <v>22</v>
      </c>
      <c r="C5" s="322"/>
      <c r="D5" s="322"/>
      <c r="E5" s="322"/>
      <c r="F5" s="322"/>
      <c r="G5" s="98" t="s">
        <v>22</v>
      </c>
      <c r="H5" s="98" t="s">
        <v>22</v>
      </c>
    </row>
    <row r="6" spans="1:8" ht="12.75" customHeight="1" x14ac:dyDescent="0.2">
      <c r="B6" s="98" t="s">
        <v>22</v>
      </c>
      <c r="C6" s="98" t="s">
        <v>22</v>
      </c>
      <c r="D6" s="98" t="s">
        <v>22</v>
      </c>
      <c r="E6" s="98" t="s">
        <v>22</v>
      </c>
      <c r="F6" s="98" t="s">
        <v>22</v>
      </c>
      <c r="G6" s="98" t="s">
        <v>22</v>
      </c>
      <c r="H6" s="98" t="s">
        <v>22</v>
      </c>
    </row>
    <row r="7" spans="1:8" ht="12.75" customHeight="1" x14ac:dyDescent="0.2">
      <c r="B7" s="98" t="s">
        <v>22</v>
      </c>
      <c r="C7" s="132" t="s">
        <v>22</v>
      </c>
      <c r="D7" s="132" t="s">
        <v>22</v>
      </c>
      <c r="E7" s="132" t="s">
        <v>381</v>
      </c>
      <c r="F7" s="132" t="s">
        <v>1655</v>
      </c>
      <c r="G7" s="132" t="s">
        <v>1656</v>
      </c>
      <c r="H7" s="132" t="s">
        <v>22</v>
      </c>
    </row>
    <row r="8" spans="1:8" ht="12.75" customHeight="1" x14ac:dyDescent="0.2">
      <c r="B8" s="98" t="s">
        <v>22</v>
      </c>
      <c r="C8" s="132" t="s">
        <v>22</v>
      </c>
      <c r="D8" s="132" t="s">
        <v>1657</v>
      </c>
      <c r="E8" s="132" t="s">
        <v>1658</v>
      </c>
      <c r="F8" s="132" t="s">
        <v>1659</v>
      </c>
      <c r="G8" s="132" t="s">
        <v>1660</v>
      </c>
      <c r="H8" s="132" t="s">
        <v>22</v>
      </c>
    </row>
    <row r="9" spans="1:8" ht="12.75" customHeight="1" x14ac:dyDescent="0.2">
      <c r="A9" s="98" t="s">
        <v>1958</v>
      </c>
      <c r="B9" s="12" t="s">
        <v>303</v>
      </c>
      <c r="C9" s="12" t="s">
        <v>302</v>
      </c>
      <c r="D9" s="12" t="s">
        <v>296</v>
      </c>
      <c r="E9" s="12" t="s">
        <v>296</v>
      </c>
      <c r="F9" s="12" t="s">
        <v>296</v>
      </c>
      <c r="G9" s="12" t="s">
        <v>296</v>
      </c>
      <c r="H9" s="133" t="s">
        <v>22</v>
      </c>
    </row>
    <row r="10" spans="1:8" ht="12.75" customHeight="1" x14ac:dyDescent="0.25">
      <c r="A10" s="98" t="str">
        <f>LEFT(B10,4)</f>
        <v>25AF</v>
      </c>
      <c r="B10" s="98" t="s">
        <v>27</v>
      </c>
      <c r="C10" s="32" t="s">
        <v>288</v>
      </c>
      <c r="D10" s="32">
        <v>0</v>
      </c>
      <c r="E10" s="32">
        <v>0</v>
      </c>
      <c r="F10" s="32">
        <v>0</v>
      </c>
      <c r="G10" s="32">
        <v>0</v>
      </c>
      <c r="H10" s="98" t="s">
        <v>22</v>
      </c>
    </row>
    <row r="11" spans="1:8" ht="12.75" customHeight="1" x14ac:dyDescent="0.25">
      <c r="A11" s="98" t="str">
        <f t="shared" ref="A11:A40" si="0">LEFT(B11,4)</f>
        <v>25AM</v>
      </c>
      <c r="B11" s="98" t="s">
        <v>57</v>
      </c>
      <c r="C11" s="32" t="s">
        <v>419</v>
      </c>
      <c r="D11" s="32">
        <v>-4535</v>
      </c>
      <c r="E11" s="32">
        <v>-4535</v>
      </c>
      <c r="F11" s="32">
        <v>0</v>
      </c>
      <c r="G11" s="32">
        <v>0</v>
      </c>
      <c r="H11" s="98" t="s">
        <v>22</v>
      </c>
    </row>
    <row r="12" spans="1:8" ht="12.75" customHeight="1" x14ac:dyDescent="0.25">
      <c r="A12" s="98" t="str">
        <f t="shared" si="0"/>
        <v>25AM</v>
      </c>
      <c r="B12" s="98" t="s">
        <v>420</v>
      </c>
      <c r="C12" s="32" t="s">
        <v>421</v>
      </c>
      <c r="D12" s="32">
        <v>0</v>
      </c>
      <c r="E12" s="32">
        <v>0</v>
      </c>
      <c r="F12" s="32">
        <v>0</v>
      </c>
      <c r="G12" s="32">
        <v>0</v>
      </c>
      <c r="H12" s="98" t="s">
        <v>22</v>
      </c>
    </row>
    <row r="13" spans="1:8" ht="12.75" customHeight="1" x14ac:dyDescent="0.25">
      <c r="A13" s="98" t="str">
        <f t="shared" si="0"/>
        <v>25BD</v>
      </c>
      <c r="B13" s="98" t="s">
        <v>63</v>
      </c>
      <c r="C13" s="32" t="s">
        <v>287</v>
      </c>
      <c r="D13" s="32">
        <v>1079</v>
      </c>
      <c r="E13" s="32">
        <v>1079</v>
      </c>
      <c r="F13" s="32">
        <v>0</v>
      </c>
      <c r="G13" s="32">
        <v>0</v>
      </c>
      <c r="H13" s="98" t="s">
        <v>22</v>
      </c>
    </row>
    <row r="14" spans="1:8" ht="12.75" customHeight="1" x14ac:dyDescent="0.25">
      <c r="A14" s="98" t="str">
        <f t="shared" si="0"/>
        <v>25BN</v>
      </c>
      <c r="B14" s="98" t="s">
        <v>286</v>
      </c>
      <c r="C14" s="32" t="s">
        <v>285</v>
      </c>
      <c r="D14" s="32">
        <v>0</v>
      </c>
      <c r="E14" s="32">
        <v>0</v>
      </c>
      <c r="F14" s="32">
        <v>0</v>
      </c>
      <c r="G14" s="32">
        <v>0</v>
      </c>
      <c r="H14" s="98" t="s">
        <v>22</v>
      </c>
    </row>
    <row r="15" spans="1:8" ht="12.75" customHeight="1" x14ac:dyDescent="0.25">
      <c r="A15" s="98" t="str">
        <f t="shared" si="0"/>
        <v>25CN</v>
      </c>
      <c r="B15" s="98" t="s">
        <v>357</v>
      </c>
      <c r="C15" s="32" t="s">
        <v>422</v>
      </c>
      <c r="D15" s="32">
        <v>18607</v>
      </c>
      <c r="E15" s="32">
        <v>18607</v>
      </c>
      <c r="F15" s="32">
        <v>0</v>
      </c>
      <c r="G15" s="32">
        <v>0</v>
      </c>
      <c r="H15" s="98" t="s">
        <v>22</v>
      </c>
    </row>
    <row r="16" spans="1:8" ht="12.75" customHeight="1" x14ac:dyDescent="0.25">
      <c r="A16" s="98" t="str">
        <f t="shared" si="0"/>
        <v>25DP</v>
      </c>
      <c r="B16" s="98" t="s">
        <v>284</v>
      </c>
      <c r="C16" s="32" t="s">
        <v>283</v>
      </c>
      <c r="D16" s="32">
        <v>-69028</v>
      </c>
      <c r="E16" s="32">
        <v>-69028</v>
      </c>
      <c r="F16" s="32">
        <v>0</v>
      </c>
      <c r="G16" s="32">
        <v>0</v>
      </c>
      <c r="H16" s="98" t="s">
        <v>22</v>
      </c>
    </row>
    <row r="17" spans="1:8" ht="12.75" customHeight="1" x14ac:dyDescent="0.25">
      <c r="A17" s="98" t="str">
        <f t="shared" si="0"/>
        <v>25DP</v>
      </c>
      <c r="B17" s="98" t="s">
        <v>282</v>
      </c>
      <c r="C17" s="32" t="s">
        <v>281</v>
      </c>
      <c r="D17" s="32">
        <v>15378</v>
      </c>
      <c r="E17" s="32">
        <v>15378</v>
      </c>
      <c r="F17" s="32">
        <v>0</v>
      </c>
      <c r="G17" s="32">
        <v>0</v>
      </c>
      <c r="H17" s="98" t="s">
        <v>22</v>
      </c>
    </row>
    <row r="18" spans="1:8" ht="12.75" customHeight="1" x14ac:dyDescent="0.25">
      <c r="A18" s="98" t="str">
        <f t="shared" si="0"/>
        <v>25DP</v>
      </c>
      <c r="B18" s="98" t="s">
        <v>280</v>
      </c>
      <c r="C18" s="32" t="s">
        <v>252</v>
      </c>
      <c r="D18" s="32">
        <v>-25724</v>
      </c>
      <c r="E18" s="32">
        <v>-25724</v>
      </c>
      <c r="F18" s="32">
        <v>0</v>
      </c>
      <c r="G18" s="32">
        <v>0</v>
      </c>
      <c r="H18" s="98" t="s">
        <v>22</v>
      </c>
    </row>
    <row r="19" spans="1:8" ht="12.75" customHeight="1" x14ac:dyDescent="0.25">
      <c r="A19" s="98" t="str">
        <f t="shared" si="0"/>
        <v>25DP</v>
      </c>
      <c r="B19" s="98" t="s">
        <v>279</v>
      </c>
      <c r="C19" s="32" t="s">
        <v>278</v>
      </c>
      <c r="D19" s="32">
        <v>-508</v>
      </c>
      <c r="E19" s="32">
        <v>-508</v>
      </c>
      <c r="F19" s="32">
        <v>0</v>
      </c>
      <c r="G19" s="32">
        <v>0</v>
      </c>
      <c r="H19" s="98" t="s">
        <v>22</v>
      </c>
    </row>
    <row r="20" spans="1:8" ht="12.75" customHeight="1" x14ac:dyDescent="0.25">
      <c r="A20" s="98" t="str">
        <f t="shared" si="0"/>
        <v>25DP</v>
      </c>
      <c r="B20" s="98" t="s">
        <v>277</v>
      </c>
      <c r="C20" s="32" t="s">
        <v>276</v>
      </c>
      <c r="D20" s="32">
        <v>0</v>
      </c>
      <c r="E20" s="32">
        <v>0</v>
      </c>
      <c r="F20" s="32">
        <v>0</v>
      </c>
      <c r="G20" s="32">
        <v>0</v>
      </c>
      <c r="H20" s="98" t="s">
        <v>22</v>
      </c>
    </row>
    <row r="21" spans="1:8" ht="12.75" customHeight="1" x14ac:dyDescent="0.25">
      <c r="A21" s="98" t="str">
        <f t="shared" si="0"/>
        <v>25DR</v>
      </c>
      <c r="B21" s="98" t="s">
        <v>1085</v>
      </c>
      <c r="C21" s="32" t="s">
        <v>1086</v>
      </c>
      <c r="D21" s="32">
        <v>-5104</v>
      </c>
      <c r="E21" s="32">
        <v>-5104</v>
      </c>
      <c r="F21" s="32">
        <v>0</v>
      </c>
      <c r="G21" s="32">
        <v>0</v>
      </c>
      <c r="H21" s="98" t="s">
        <v>22</v>
      </c>
    </row>
    <row r="22" spans="1:8" ht="12.75" customHeight="1" x14ac:dyDescent="0.25">
      <c r="A22" s="98" t="str">
        <f t="shared" si="0"/>
        <v>25DR</v>
      </c>
      <c r="B22" s="98" t="s">
        <v>1087</v>
      </c>
      <c r="C22" s="32" t="s">
        <v>1088</v>
      </c>
      <c r="D22" s="32">
        <v>0</v>
      </c>
      <c r="E22" s="32">
        <v>0</v>
      </c>
      <c r="F22" s="32">
        <v>0</v>
      </c>
      <c r="G22" s="32">
        <v>0</v>
      </c>
      <c r="H22" s="98" t="s">
        <v>22</v>
      </c>
    </row>
    <row r="23" spans="1:8" ht="12.75" customHeight="1" x14ac:dyDescent="0.25">
      <c r="A23" s="98" t="str">
        <f t="shared" si="0"/>
        <v>25EN</v>
      </c>
      <c r="B23" s="98" t="s">
        <v>79</v>
      </c>
      <c r="C23" s="32" t="s">
        <v>469</v>
      </c>
      <c r="D23" s="32">
        <v>-5262</v>
      </c>
      <c r="E23" s="32">
        <v>-5262</v>
      </c>
      <c r="F23" s="32">
        <v>0</v>
      </c>
      <c r="G23" s="32">
        <v>0</v>
      </c>
      <c r="H23" s="98" t="s">
        <v>22</v>
      </c>
    </row>
    <row r="24" spans="1:8" ht="12.75" customHeight="1" x14ac:dyDescent="0.25">
      <c r="A24" s="98" t="str">
        <f t="shared" si="0"/>
        <v>25FR</v>
      </c>
      <c r="B24" s="98" t="s">
        <v>501</v>
      </c>
      <c r="C24" s="32" t="s">
        <v>1089</v>
      </c>
      <c r="D24" s="32">
        <v>63</v>
      </c>
      <c r="E24" s="32">
        <v>63</v>
      </c>
      <c r="F24" s="32">
        <v>0</v>
      </c>
      <c r="G24" s="32">
        <v>0</v>
      </c>
      <c r="H24" s="98" t="s">
        <v>22</v>
      </c>
    </row>
    <row r="25" spans="1:8" ht="12.75" customHeight="1" x14ac:dyDescent="0.25">
      <c r="A25" s="98" t="str">
        <f t="shared" si="0"/>
        <v>25GP</v>
      </c>
      <c r="B25" s="98" t="s">
        <v>462</v>
      </c>
      <c r="C25" s="32" t="s">
        <v>470</v>
      </c>
      <c r="D25" s="32">
        <v>0</v>
      </c>
      <c r="E25" s="32">
        <v>0</v>
      </c>
      <c r="F25" s="32">
        <v>0</v>
      </c>
      <c r="G25" s="32">
        <v>0</v>
      </c>
      <c r="H25" s="98" t="s">
        <v>22</v>
      </c>
    </row>
    <row r="26" spans="1:8" ht="12.75" customHeight="1" x14ac:dyDescent="0.25">
      <c r="A26" s="98" t="str">
        <f t="shared" si="0"/>
        <v>25ID</v>
      </c>
      <c r="B26" s="98" t="s">
        <v>111</v>
      </c>
      <c r="C26" s="32" t="s">
        <v>275</v>
      </c>
      <c r="D26" s="32">
        <v>-33</v>
      </c>
      <c r="E26" s="32">
        <v>-33</v>
      </c>
      <c r="F26" s="32">
        <v>0</v>
      </c>
      <c r="G26" s="32">
        <v>0</v>
      </c>
      <c r="H26" s="98" t="s">
        <v>22</v>
      </c>
    </row>
    <row r="27" spans="1:8" ht="12.75" customHeight="1" x14ac:dyDescent="0.25">
      <c r="A27" s="98" t="str">
        <f t="shared" si="0"/>
        <v>25IT</v>
      </c>
      <c r="B27" s="98" t="s">
        <v>165</v>
      </c>
      <c r="C27" s="32" t="s">
        <v>423</v>
      </c>
      <c r="D27" s="32">
        <v>0</v>
      </c>
      <c r="E27" s="32">
        <v>0</v>
      </c>
      <c r="F27" s="32">
        <v>0</v>
      </c>
      <c r="G27" s="32">
        <v>0</v>
      </c>
      <c r="H27" s="98" t="s">
        <v>22</v>
      </c>
    </row>
    <row r="28" spans="1:8" ht="12.75" customHeight="1" x14ac:dyDescent="0.25">
      <c r="A28" s="98" t="str">
        <f t="shared" si="0"/>
        <v>25OH</v>
      </c>
      <c r="B28" s="98" t="s">
        <v>58</v>
      </c>
      <c r="C28" s="32" t="s">
        <v>1090</v>
      </c>
      <c r="D28" s="32">
        <v>0</v>
      </c>
      <c r="E28" s="32">
        <v>0</v>
      </c>
      <c r="F28" s="32">
        <v>0</v>
      </c>
      <c r="G28" s="32">
        <v>0</v>
      </c>
      <c r="H28" s="98" t="s">
        <v>22</v>
      </c>
    </row>
    <row r="29" spans="1:8" ht="12.75" customHeight="1" x14ac:dyDescent="0.25">
      <c r="A29" s="98" t="str">
        <f t="shared" si="0"/>
        <v>25PG</v>
      </c>
      <c r="B29" s="98" t="s">
        <v>59</v>
      </c>
      <c r="C29" s="32" t="s">
        <v>274</v>
      </c>
      <c r="D29" s="32">
        <v>0</v>
      </c>
      <c r="E29" s="32">
        <v>0</v>
      </c>
      <c r="F29" s="32">
        <v>0</v>
      </c>
      <c r="G29" s="32">
        <v>0</v>
      </c>
      <c r="H29" s="98" t="s">
        <v>22</v>
      </c>
    </row>
    <row r="30" spans="1:8" ht="12.75" customHeight="1" x14ac:dyDescent="0.25">
      <c r="A30" s="98" t="str">
        <f t="shared" si="0"/>
        <v>25PN</v>
      </c>
      <c r="B30" s="98" t="s">
        <v>214</v>
      </c>
      <c r="C30" s="32" t="s">
        <v>273</v>
      </c>
      <c r="D30" s="32">
        <v>1588</v>
      </c>
      <c r="E30" s="32">
        <v>1588</v>
      </c>
      <c r="F30" s="32">
        <v>0</v>
      </c>
      <c r="G30" s="32">
        <v>0</v>
      </c>
      <c r="H30" s="98" t="s">
        <v>22</v>
      </c>
    </row>
    <row r="31" spans="1:8" ht="12.75" customHeight="1" x14ac:dyDescent="0.25">
      <c r="A31" s="98" t="str">
        <f t="shared" si="0"/>
        <v>25PR</v>
      </c>
      <c r="B31" s="98" t="s">
        <v>191</v>
      </c>
      <c r="C31" s="32" t="s">
        <v>272</v>
      </c>
      <c r="D31" s="32">
        <v>0</v>
      </c>
      <c r="E31" s="32">
        <v>0</v>
      </c>
      <c r="F31" s="32">
        <v>0</v>
      </c>
      <c r="G31" s="32">
        <v>0</v>
      </c>
      <c r="H31" s="98" t="s">
        <v>22</v>
      </c>
    </row>
    <row r="32" spans="1:8" ht="12.75" customHeight="1" x14ac:dyDescent="0.25">
      <c r="A32" s="98" t="str">
        <f t="shared" si="0"/>
        <v>25PR</v>
      </c>
      <c r="B32" s="98" t="s">
        <v>271</v>
      </c>
      <c r="C32" s="32" t="s">
        <v>270</v>
      </c>
      <c r="D32" s="32">
        <v>-401</v>
      </c>
      <c r="E32" s="32">
        <v>-401</v>
      </c>
      <c r="F32" s="32">
        <v>0</v>
      </c>
      <c r="G32" s="32">
        <v>0</v>
      </c>
      <c r="H32" s="98" t="s">
        <v>22</v>
      </c>
    </row>
    <row r="33" spans="1:8" ht="12.75" customHeight="1" x14ac:dyDescent="0.25">
      <c r="A33" s="98" t="str">
        <f t="shared" si="0"/>
        <v>25RC</v>
      </c>
      <c r="B33" s="98" t="s">
        <v>203</v>
      </c>
      <c r="C33" s="32" t="s">
        <v>269</v>
      </c>
      <c r="D33" s="32">
        <v>0</v>
      </c>
      <c r="E33" s="32">
        <v>0</v>
      </c>
      <c r="F33" s="32">
        <v>0</v>
      </c>
      <c r="G33" s="32">
        <v>0</v>
      </c>
      <c r="H33" s="98" t="s">
        <v>22</v>
      </c>
    </row>
    <row r="34" spans="1:8" ht="12.75" customHeight="1" x14ac:dyDescent="0.25">
      <c r="A34" s="98" t="str">
        <f t="shared" si="0"/>
        <v>25RE</v>
      </c>
      <c r="B34" s="98" t="s">
        <v>200</v>
      </c>
      <c r="C34" s="32" t="s">
        <v>268</v>
      </c>
      <c r="D34" s="32">
        <v>3195</v>
      </c>
      <c r="E34" s="32">
        <v>3195</v>
      </c>
      <c r="F34" s="32">
        <v>0</v>
      </c>
      <c r="G34" s="32">
        <v>0</v>
      </c>
      <c r="H34" s="98" t="s">
        <v>22</v>
      </c>
    </row>
    <row r="35" spans="1:8" ht="12.75" customHeight="1" x14ac:dyDescent="0.25">
      <c r="A35" s="98" t="str">
        <f t="shared" si="0"/>
        <v>25RP</v>
      </c>
      <c r="B35" s="98" t="s">
        <v>181</v>
      </c>
      <c r="C35" s="32" t="s">
        <v>267</v>
      </c>
      <c r="D35" s="32">
        <v>0</v>
      </c>
      <c r="E35" s="32">
        <v>0</v>
      </c>
      <c r="F35" s="32">
        <v>0</v>
      </c>
      <c r="G35" s="32">
        <v>0</v>
      </c>
      <c r="H35" s="98" t="s">
        <v>22</v>
      </c>
    </row>
    <row r="36" spans="1:8" ht="12.75" customHeight="1" x14ac:dyDescent="0.25">
      <c r="A36" s="98" t="str">
        <f t="shared" si="0"/>
        <v>25SD</v>
      </c>
      <c r="B36" s="98" t="s">
        <v>176</v>
      </c>
      <c r="C36" s="32" t="s">
        <v>266</v>
      </c>
      <c r="D36" s="32">
        <v>0</v>
      </c>
      <c r="E36" s="32">
        <v>0</v>
      </c>
      <c r="F36" s="32">
        <v>0</v>
      </c>
      <c r="G36" s="32">
        <v>0</v>
      </c>
      <c r="H36" s="98" t="s">
        <v>22</v>
      </c>
    </row>
    <row r="37" spans="1:8" ht="12.75" customHeight="1" x14ac:dyDescent="0.25">
      <c r="A37" s="98" t="str">
        <f t="shared" si="0"/>
        <v>25SI</v>
      </c>
      <c r="B37" s="98" t="s">
        <v>265</v>
      </c>
      <c r="C37" s="32" t="s">
        <v>264</v>
      </c>
      <c r="D37" s="32">
        <v>912</v>
      </c>
      <c r="E37" s="32">
        <v>912</v>
      </c>
      <c r="F37" s="32">
        <v>0</v>
      </c>
      <c r="G37" s="32">
        <v>0</v>
      </c>
      <c r="H37" s="98" t="s">
        <v>22</v>
      </c>
    </row>
    <row r="38" spans="1:8" ht="12.75" customHeight="1" x14ac:dyDescent="0.25">
      <c r="A38" s="98" t="str">
        <f t="shared" si="0"/>
        <v>25SI</v>
      </c>
      <c r="B38" s="98" t="s">
        <v>1091</v>
      </c>
      <c r="C38" s="32" t="s">
        <v>1092</v>
      </c>
      <c r="D38" s="32">
        <v>0</v>
      </c>
      <c r="E38" s="32">
        <v>0</v>
      </c>
      <c r="F38" s="32">
        <v>0</v>
      </c>
      <c r="G38" s="32">
        <v>0</v>
      </c>
      <c r="H38" s="98" t="s">
        <v>22</v>
      </c>
    </row>
    <row r="39" spans="1:8" ht="12.75" customHeight="1" x14ac:dyDescent="0.25">
      <c r="A39" s="98" t="str">
        <f t="shared" si="0"/>
        <v>25SR</v>
      </c>
      <c r="B39" s="98" t="s">
        <v>1093</v>
      </c>
      <c r="C39" s="32" t="s">
        <v>1094</v>
      </c>
      <c r="D39" s="32">
        <v>0</v>
      </c>
      <c r="E39" s="32">
        <v>0</v>
      </c>
      <c r="F39" s="32">
        <v>0</v>
      </c>
      <c r="G39" s="32">
        <v>0</v>
      </c>
      <c r="H39" s="98" t="s">
        <v>22</v>
      </c>
    </row>
    <row r="40" spans="1:8" ht="12.75" customHeight="1" x14ac:dyDescent="0.25">
      <c r="A40" s="98" t="str">
        <f t="shared" si="0"/>
        <v>25TX</v>
      </c>
      <c r="B40" s="98" t="s">
        <v>225</v>
      </c>
      <c r="C40" s="32" t="s">
        <v>309</v>
      </c>
      <c r="D40" s="32">
        <v>0</v>
      </c>
      <c r="E40" s="32">
        <v>0</v>
      </c>
      <c r="F40" s="32">
        <v>0</v>
      </c>
      <c r="G40" s="32">
        <v>0</v>
      </c>
      <c r="H40" s="98" t="s">
        <v>22</v>
      </c>
    </row>
    <row r="41" spans="1:8" ht="12.75" customHeight="1" x14ac:dyDescent="0.25">
      <c r="A41" s="98" t="s">
        <v>180</v>
      </c>
      <c r="B41" s="98" t="s">
        <v>263</v>
      </c>
      <c r="C41" s="32" t="s">
        <v>263</v>
      </c>
      <c r="D41" s="32">
        <v>0</v>
      </c>
      <c r="E41" s="32">
        <v>0</v>
      </c>
      <c r="F41" s="32">
        <v>0</v>
      </c>
      <c r="G41" s="32">
        <v>0</v>
      </c>
      <c r="H41" s="98" t="s">
        <v>22</v>
      </c>
    </row>
    <row r="42" spans="1:8" ht="12.75" customHeight="1" x14ac:dyDescent="0.25">
      <c r="A42" s="98" t="s">
        <v>180</v>
      </c>
      <c r="B42" s="98" t="s">
        <v>1095</v>
      </c>
      <c r="C42" s="32" t="s">
        <v>1095</v>
      </c>
      <c r="D42" s="134">
        <v>0</v>
      </c>
      <c r="E42" s="134">
        <v>0</v>
      </c>
      <c r="F42" s="134">
        <v>0</v>
      </c>
      <c r="G42" s="134">
        <v>0</v>
      </c>
      <c r="H42" s="98" t="s">
        <v>22</v>
      </c>
    </row>
    <row r="43" spans="1:8" ht="12.75" customHeight="1" thickBot="1" x14ac:dyDescent="0.3">
      <c r="B43" s="11" t="s">
        <v>262</v>
      </c>
      <c r="C43" s="11" t="s">
        <v>22</v>
      </c>
      <c r="D43" s="34">
        <v>-69774</v>
      </c>
      <c r="E43" s="34">
        <v>-69774</v>
      </c>
      <c r="F43" s="34">
        <v>0</v>
      </c>
      <c r="G43" s="34">
        <v>0</v>
      </c>
      <c r="H43" s="11" t="s">
        <v>22</v>
      </c>
    </row>
    <row r="45" spans="1:8" ht="15" x14ac:dyDescent="0.25">
      <c r="A45" s="8" t="s">
        <v>257</v>
      </c>
      <c r="B45" t="s">
        <v>1959</v>
      </c>
      <c r="C45"/>
    </row>
    <row r="46" spans="1:8" ht="15" x14ac:dyDescent="0.25">
      <c r="A46" s="10" t="s">
        <v>27</v>
      </c>
      <c r="B46" s="135">
        <v>0</v>
      </c>
      <c r="C46"/>
    </row>
    <row r="47" spans="1:8" ht="15" x14ac:dyDescent="0.25">
      <c r="A47" s="10" t="s">
        <v>57</v>
      </c>
      <c r="B47" s="135">
        <v>-4535</v>
      </c>
      <c r="C47"/>
    </row>
    <row r="48" spans="1:8" ht="15" x14ac:dyDescent="0.25">
      <c r="A48" s="10" t="s">
        <v>63</v>
      </c>
      <c r="B48" s="135">
        <v>1079</v>
      </c>
      <c r="C48"/>
    </row>
    <row r="49" spans="1:3" ht="15" x14ac:dyDescent="0.25">
      <c r="A49" s="10" t="s">
        <v>47</v>
      </c>
      <c r="B49" s="135">
        <v>0</v>
      </c>
      <c r="C49"/>
    </row>
    <row r="50" spans="1:3" ht="15" x14ac:dyDescent="0.25">
      <c r="A50" s="10" t="s">
        <v>357</v>
      </c>
      <c r="B50" s="135">
        <v>18607</v>
      </c>
      <c r="C50"/>
    </row>
    <row r="51" spans="1:3" ht="15" x14ac:dyDescent="0.25">
      <c r="A51" s="10" t="s">
        <v>43</v>
      </c>
      <c r="B51" s="135">
        <v>-79882</v>
      </c>
      <c r="C51"/>
    </row>
    <row r="52" spans="1:3" ht="15" x14ac:dyDescent="0.25">
      <c r="A52" s="10" t="s">
        <v>795</v>
      </c>
      <c r="B52" s="135">
        <v>-5104</v>
      </c>
      <c r="C52"/>
    </row>
    <row r="53" spans="1:3" ht="15" x14ac:dyDescent="0.25">
      <c r="A53" s="10" t="s">
        <v>79</v>
      </c>
      <c r="B53" s="135">
        <v>-5262</v>
      </c>
      <c r="C53"/>
    </row>
    <row r="54" spans="1:3" ht="15" x14ac:dyDescent="0.25">
      <c r="A54" s="10" t="s">
        <v>501</v>
      </c>
      <c r="B54" s="135">
        <v>63</v>
      </c>
      <c r="C54"/>
    </row>
    <row r="55" spans="1:3" ht="15" x14ac:dyDescent="0.25">
      <c r="A55" s="10" t="s">
        <v>462</v>
      </c>
      <c r="B55" s="135">
        <v>0</v>
      </c>
      <c r="C55"/>
    </row>
    <row r="56" spans="1:3" ht="15" x14ac:dyDescent="0.25">
      <c r="A56" s="10" t="s">
        <v>111</v>
      </c>
      <c r="B56" s="135">
        <v>-33</v>
      </c>
      <c r="C56"/>
    </row>
    <row r="57" spans="1:3" ht="15" x14ac:dyDescent="0.25">
      <c r="A57" s="10" t="s">
        <v>165</v>
      </c>
      <c r="B57" s="135">
        <v>0</v>
      </c>
      <c r="C57"/>
    </row>
    <row r="58" spans="1:3" ht="15" x14ac:dyDescent="0.25">
      <c r="A58" s="10" t="s">
        <v>58</v>
      </c>
      <c r="B58" s="135">
        <v>0</v>
      </c>
      <c r="C58"/>
    </row>
    <row r="59" spans="1:3" ht="15" x14ac:dyDescent="0.25">
      <c r="A59" s="10" t="s">
        <v>59</v>
      </c>
      <c r="B59" s="135">
        <v>0</v>
      </c>
      <c r="C59"/>
    </row>
    <row r="60" spans="1:3" ht="15" x14ac:dyDescent="0.25">
      <c r="A60" s="10" t="s">
        <v>214</v>
      </c>
      <c r="B60" s="135">
        <v>1588</v>
      </c>
      <c r="C60"/>
    </row>
    <row r="61" spans="1:3" ht="15" x14ac:dyDescent="0.25">
      <c r="A61" s="10" t="s">
        <v>191</v>
      </c>
      <c r="B61" s="135">
        <v>-401</v>
      </c>
      <c r="C61"/>
    </row>
    <row r="62" spans="1:3" ht="15" x14ac:dyDescent="0.25">
      <c r="A62" s="10" t="s">
        <v>203</v>
      </c>
      <c r="B62" s="135">
        <v>0</v>
      </c>
      <c r="C62"/>
    </row>
    <row r="63" spans="1:3" ht="15" x14ac:dyDescent="0.25">
      <c r="A63" s="10" t="s">
        <v>200</v>
      </c>
      <c r="B63" s="135">
        <v>3195</v>
      </c>
    </row>
    <row r="64" spans="1:3" ht="15" x14ac:dyDescent="0.25">
      <c r="A64" s="10" t="s">
        <v>181</v>
      </c>
      <c r="B64" s="135">
        <v>0</v>
      </c>
    </row>
    <row r="65" spans="1:2" ht="15" x14ac:dyDescent="0.25">
      <c r="A65" s="10" t="s">
        <v>176</v>
      </c>
      <c r="B65" s="135">
        <v>0</v>
      </c>
    </row>
    <row r="66" spans="1:2" ht="15" x14ac:dyDescent="0.25">
      <c r="A66" s="10" t="s">
        <v>177</v>
      </c>
      <c r="B66" s="135">
        <v>912</v>
      </c>
    </row>
    <row r="67" spans="1:2" ht="15" x14ac:dyDescent="0.25">
      <c r="A67" s="10" t="s">
        <v>180</v>
      </c>
      <c r="B67" s="135">
        <v>0</v>
      </c>
    </row>
    <row r="68" spans="1:2" ht="15" x14ac:dyDescent="0.25">
      <c r="A68" s="10" t="s">
        <v>248</v>
      </c>
      <c r="B68" s="135">
        <v>0</v>
      </c>
    </row>
    <row r="69" spans="1:2" ht="15" x14ac:dyDescent="0.25">
      <c r="A69" s="10" t="s">
        <v>225</v>
      </c>
      <c r="B69" s="135">
        <v>0</v>
      </c>
    </row>
    <row r="70" spans="1:2" ht="15" x14ac:dyDescent="0.25">
      <c r="A70" s="10" t="s">
        <v>258</v>
      </c>
      <c r="B70" s="135">
        <v>-69773</v>
      </c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6"/>
  <sheetViews>
    <sheetView workbookViewId="0">
      <pane ySplit="7" topLeftCell="A176" activePane="bottomLeft" state="frozenSplit"/>
      <selection activeCell="D3" sqref="D3:H3"/>
      <selection pane="bottomLeft" activeCell="D3" sqref="D3:H3"/>
    </sheetView>
  </sheetViews>
  <sheetFormatPr defaultRowHeight="12.75" x14ac:dyDescent="0.2"/>
  <cols>
    <col min="1" max="1" width="23.7109375" style="104" customWidth="1"/>
    <col min="2" max="2" width="50.7109375" style="104" customWidth="1"/>
    <col min="3" max="6" width="17.7109375" style="105" customWidth="1"/>
    <col min="7" max="7" width="9.140625" style="104"/>
    <col min="8" max="8" width="10.85546875" style="104" bestFit="1" customWidth="1"/>
    <col min="9" max="9" width="14" style="104" bestFit="1" customWidth="1"/>
    <col min="10" max="256" width="9.140625" style="104"/>
    <col min="257" max="257" width="23.7109375" style="104" customWidth="1"/>
    <col min="258" max="258" width="50.7109375" style="104" customWidth="1"/>
    <col min="259" max="262" width="17.7109375" style="104" customWidth="1"/>
    <col min="263" max="512" width="9.140625" style="104"/>
    <col min="513" max="513" width="23.7109375" style="104" customWidth="1"/>
    <col min="514" max="514" width="50.7109375" style="104" customWidth="1"/>
    <col min="515" max="518" width="17.7109375" style="104" customWidth="1"/>
    <col min="519" max="768" width="9.140625" style="104"/>
    <col min="769" max="769" width="23.7109375" style="104" customWidth="1"/>
    <col min="770" max="770" width="50.7109375" style="104" customWidth="1"/>
    <col min="771" max="774" width="17.7109375" style="104" customWidth="1"/>
    <col min="775" max="1024" width="9.140625" style="104"/>
    <col min="1025" max="1025" width="23.7109375" style="104" customWidth="1"/>
    <col min="1026" max="1026" width="50.7109375" style="104" customWidth="1"/>
    <col min="1027" max="1030" width="17.7109375" style="104" customWidth="1"/>
    <col min="1031" max="1280" width="9.140625" style="104"/>
    <col min="1281" max="1281" width="23.7109375" style="104" customWidth="1"/>
    <col min="1282" max="1282" width="50.7109375" style="104" customWidth="1"/>
    <col min="1283" max="1286" width="17.7109375" style="104" customWidth="1"/>
    <col min="1287" max="1536" width="9.140625" style="104"/>
    <col min="1537" max="1537" width="23.7109375" style="104" customWidth="1"/>
    <col min="1538" max="1538" width="50.7109375" style="104" customWidth="1"/>
    <col min="1539" max="1542" width="17.7109375" style="104" customWidth="1"/>
    <col min="1543" max="1792" width="9.140625" style="104"/>
    <col min="1793" max="1793" width="23.7109375" style="104" customWidth="1"/>
    <col min="1794" max="1794" width="50.7109375" style="104" customWidth="1"/>
    <col min="1795" max="1798" width="17.7109375" style="104" customWidth="1"/>
    <col min="1799" max="2048" width="9.140625" style="104"/>
    <col min="2049" max="2049" width="23.7109375" style="104" customWidth="1"/>
    <col min="2050" max="2050" width="50.7109375" style="104" customWidth="1"/>
    <col min="2051" max="2054" width="17.7109375" style="104" customWidth="1"/>
    <col min="2055" max="2304" width="9.140625" style="104"/>
    <col min="2305" max="2305" width="23.7109375" style="104" customWidth="1"/>
    <col min="2306" max="2306" width="50.7109375" style="104" customWidth="1"/>
    <col min="2307" max="2310" width="17.7109375" style="104" customWidth="1"/>
    <col min="2311" max="2560" width="9.140625" style="104"/>
    <col min="2561" max="2561" width="23.7109375" style="104" customWidth="1"/>
    <col min="2562" max="2562" width="50.7109375" style="104" customWidth="1"/>
    <col min="2563" max="2566" width="17.7109375" style="104" customWidth="1"/>
    <col min="2567" max="2816" width="9.140625" style="104"/>
    <col min="2817" max="2817" width="23.7109375" style="104" customWidth="1"/>
    <col min="2818" max="2818" width="50.7109375" style="104" customWidth="1"/>
    <col min="2819" max="2822" width="17.7109375" style="104" customWidth="1"/>
    <col min="2823" max="3072" width="9.140625" style="104"/>
    <col min="3073" max="3073" width="23.7109375" style="104" customWidth="1"/>
    <col min="3074" max="3074" width="50.7109375" style="104" customWidth="1"/>
    <col min="3075" max="3078" width="17.7109375" style="104" customWidth="1"/>
    <col min="3079" max="3328" width="9.140625" style="104"/>
    <col min="3329" max="3329" width="23.7109375" style="104" customWidth="1"/>
    <col min="3330" max="3330" width="50.7109375" style="104" customWidth="1"/>
    <col min="3331" max="3334" width="17.7109375" style="104" customWidth="1"/>
    <col min="3335" max="3584" width="9.140625" style="104"/>
    <col min="3585" max="3585" width="23.7109375" style="104" customWidth="1"/>
    <col min="3586" max="3586" width="50.7109375" style="104" customWidth="1"/>
    <col min="3587" max="3590" width="17.7109375" style="104" customWidth="1"/>
    <col min="3591" max="3840" width="9.140625" style="104"/>
    <col min="3841" max="3841" width="23.7109375" style="104" customWidth="1"/>
    <col min="3842" max="3842" width="50.7109375" style="104" customWidth="1"/>
    <col min="3843" max="3846" width="17.7109375" style="104" customWidth="1"/>
    <col min="3847" max="4096" width="9.140625" style="104"/>
    <col min="4097" max="4097" width="23.7109375" style="104" customWidth="1"/>
    <col min="4098" max="4098" width="50.7109375" style="104" customWidth="1"/>
    <col min="4099" max="4102" width="17.7109375" style="104" customWidth="1"/>
    <col min="4103" max="4352" width="9.140625" style="104"/>
    <col min="4353" max="4353" width="23.7109375" style="104" customWidth="1"/>
    <col min="4354" max="4354" width="50.7109375" style="104" customWidth="1"/>
    <col min="4355" max="4358" width="17.7109375" style="104" customWidth="1"/>
    <col min="4359" max="4608" width="9.140625" style="104"/>
    <col min="4609" max="4609" width="23.7109375" style="104" customWidth="1"/>
    <col min="4610" max="4610" width="50.7109375" style="104" customWidth="1"/>
    <col min="4611" max="4614" width="17.7109375" style="104" customWidth="1"/>
    <col min="4615" max="4864" width="9.140625" style="104"/>
    <col min="4865" max="4865" width="23.7109375" style="104" customWidth="1"/>
    <col min="4866" max="4866" width="50.7109375" style="104" customWidth="1"/>
    <col min="4867" max="4870" width="17.7109375" style="104" customWidth="1"/>
    <col min="4871" max="5120" width="9.140625" style="104"/>
    <col min="5121" max="5121" width="23.7109375" style="104" customWidth="1"/>
    <col min="5122" max="5122" width="50.7109375" style="104" customWidth="1"/>
    <col min="5123" max="5126" width="17.7109375" style="104" customWidth="1"/>
    <col min="5127" max="5376" width="9.140625" style="104"/>
    <col min="5377" max="5377" width="23.7109375" style="104" customWidth="1"/>
    <col min="5378" max="5378" width="50.7109375" style="104" customWidth="1"/>
    <col min="5379" max="5382" width="17.7109375" style="104" customWidth="1"/>
    <col min="5383" max="5632" width="9.140625" style="104"/>
    <col min="5633" max="5633" width="23.7109375" style="104" customWidth="1"/>
    <col min="5634" max="5634" width="50.7109375" style="104" customWidth="1"/>
    <col min="5635" max="5638" width="17.7109375" style="104" customWidth="1"/>
    <col min="5639" max="5888" width="9.140625" style="104"/>
    <col min="5889" max="5889" width="23.7109375" style="104" customWidth="1"/>
    <col min="5890" max="5890" width="50.7109375" style="104" customWidth="1"/>
    <col min="5891" max="5894" width="17.7109375" style="104" customWidth="1"/>
    <col min="5895" max="6144" width="9.140625" style="104"/>
    <col min="6145" max="6145" width="23.7109375" style="104" customWidth="1"/>
    <col min="6146" max="6146" width="50.7109375" style="104" customWidth="1"/>
    <col min="6147" max="6150" width="17.7109375" style="104" customWidth="1"/>
    <col min="6151" max="6400" width="9.140625" style="104"/>
    <col min="6401" max="6401" width="23.7109375" style="104" customWidth="1"/>
    <col min="6402" max="6402" width="50.7109375" style="104" customWidth="1"/>
    <col min="6403" max="6406" width="17.7109375" style="104" customWidth="1"/>
    <col min="6407" max="6656" width="9.140625" style="104"/>
    <col min="6657" max="6657" width="23.7109375" style="104" customWidth="1"/>
    <col min="6658" max="6658" width="50.7109375" style="104" customWidth="1"/>
    <col min="6659" max="6662" width="17.7109375" style="104" customWidth="1"/>
    <col min="6663" max="6912" width="9.140625" style="104"/>
    <col min="6913" max="6913" width="23.7109375" style="104" customWidth="1"/>
    <col min="6914" max="6914" width="50.7109375" style="104" customWidth="1"/>
    <col min="6915" max="6918" width="17.7109375" style="104" customWidth="1"/>
    <col min="6919" max="7168" width="9.140625" style="104"/>
    <col min="7169" max="7169" width="23.7109375" style="104" customWidth="1"/>
    <col min="7170" max="7170" width="50.7109375" style="104" customWidth="1"/>
    <col min="7171" max="7174" width="17.7109375" style="104" customWidth="1"/>
    <col min="7175" max="7424" width="9.140625" style="104"/>
    <col min="7425" max="7425" width="23.7109375" style="104" customWidth="1"/>
    <col min="7426" max="7426" width="50.7109375" style="104" customWidth="1"/>
    <col min="7427" max="7430" width="17.7109375" style="104" customWidth="1"/>
    <col min="7431" max="7680" width="9.140625" style="104"/>
    <col min="7681" max="7681" width="23.7109375" style="104" customWidth="1"/>
    <col min="7682" max="7682" width="50.7109375" style="104" customWidth="1"/>
    <col min="7683" max="7686" width="17.7109375" style="104" customWidth="1"/>
    <col min="7687" max="7936" width="9.140625" style="104"/>
    <col min="7937" max="7937" width="23.7109375" style="104" customWidth="1"/>
    <col min="7938" max="7938" width="50.7109375" style="104" customWidth="1"/>
    <col min="7939" max="7942" width="17.7109375" style="104" customWidth="1"/>
    <col min="7943" max="8192" width="9.140625" style="104"/>
    <col min="8193" max="8193" width="23.7109375" style="104" customWidth="1"/>
    <col min="8194" max="8194" width="50.7109375" style="104" customWidth="1"/>
    <col min="8195" max="8198" width="17.7109375" style="104" customWidth="1"/>
    <col min="8199" max="8448" width="9.140625" style="104"/>
    <col min="8449" max="8449" width="23.7109375" style="104" customWidth="1"/>
    <col min="8450" max="8450" width="50.7109375" style="104" customWidth="1"/>
    <col min="8451" max="8454" width="17.7109375" style="104" customWidth="1"/>
    <col min="8455" max="8704" width="9.140625" style="104"/>
    <col min="8705" max="8705" width="23.7109375" style="104" customWidth="1"/>
    <col min="8706" max="8706" width="50.7109375" style="104" customWidth="1"/>
    <col min="8707" max="8710" width="17.7109375" style="104" customWidth="1"/>
    <col min="8711" max="8960" width="9.140625" style="104"/>
    <col min="8961" max="8961" width="23.7109375" style="104" customWidth="1"/>
    <col min="8962" max="8962" width="50.7109375" style="104" customWidth="1"/>
    <col min="8963" max="8966" width="17.7109375" style="104" customWidth="1"/>
    <col min="8967" max="9216" width="9.140625" style="104"/>
    <col min="9217" max="9217" width="23.7109375" style="104" customWidth="1"/>
    <col min="9218" max="9218" width="50.7109375" style="104" customWidth="1"/>
    <col min="9219" max="9222" width="17.7109375" style="104" customWidth="1"/>
    <col min="9223" max="9472" width="9.140625" style="104"/>
    <col min="9473" max="9473" width="23.7109375" style="104" customWidth="1"/>
    <col min="9474" max="9474" width="50.7109375" style="104" customWidth="1"/>
    <col min="9475" max="9478" width="17.7109375" style="104" customWidth="1"/>
    <col min="9479" max="9728" width="9.140625" style="104"/>
    <col min="9729" max="9729" width="23.7109375" style="104" customWidth="1"/>
    <col min="9730" max="9730" width="50.7109375" style="104" customWidth="1"/>
    <col min="9731" max="9734" width="17.7109375" style="104" customWidth="1"/>
    <col min="9735" max="9984" width="9.140625" style="104"/>
    <col min="9985" max="9985" width="23.7109375" style="104" customWidth="1"/>
    <col min="9986" max="9986" width="50.7109375" style="104" customWidth="1"/>
    <col min="9987" max="9990" width="17.7109375" style="104" customWidth="1"/>
    <col min="9991" max="10240" width="9.140625" style="104"/>
    <col min="10241" max="10241" width="23.7109375" style="104" customWidth="1"/>
    <col min="10242" max="10242" width="50.7109375" style="104" customWidth="1"/>
    <col min="10243" max="10246" width="17.7109375" style="104" customWidth="1"/>
    <col min="10247" max="10496" width="9.140625" style="104"/>
    <col min="10497" max="10497" width="23.7109375" style="104" customWidth="1"/>
    <col min="10498" max="10498" width="50.7109375" style="104" customWidth="1"/>
    <col min="10499" max="10502" width="17.7109375" style="104" customWidth="1"/>
    <col min="10503" max="10752" width="9.140625" style="104"/>
    <col min="10753" max="10753" width="23.7109375" style="104" customWidth="1"/>
    <col min="10754" max="10754" width="50.7109375" style="104" customWidth="1"/>
    <col min="10755" max="10758" width="17.7109375" style="104" customWidth="1"/>
    <col min="10759" max="11008" width="9.140625" style="104"/>
    <col min="11009" max="11009" width="23.7109375" style="104" customWidth="1"/>
    <col min="11010" max="11010" width="50.7109375" style="104" customWidth="1"/>
    <col min="11011" max="11014" width="17.7109375" style="104" customWidth="1"/>
    <col min="11015" max="11264" width="9.140625" style="104"/>
    <col min="11265" max="11265" width="23.7109375" style="104" customWidth="1"/>
    <col min="11266" max="11266" width="50.7109375" style="104" customWidth="1"/>
    <col min="11267" max="11270" width="17.7109375" style="104" customWidth="1"/>
    <col min="11271" max="11520" width="9.140625" style="104"/>
    <col min="11521" max="11521" width="23.7109375" style="104" customWidth="1"/>
    <col min="11522" max="11522" width="50.7109375" style="104" customWidth="1"/>
    <col min="11523" max="11526" width="17.7109375" style="104" customWidth="1"/>
    <col min="11527" max="11776" width="9.140625" style="104"/>
    <col min="11777" max="11777" width="23.7109375" style="104" customWidth="1"/>
    <col min="11778" max="11778" width="50.7109375" style="104" customWidth="1"/>
    <col min="11779" max="11782" width="17.7109375" style="104" customWidth="1"/>
    <col min="11783" max="12032" width="9.140625" style="104"/>
    <col min="12033" max="12033" width="23.7109375" style="104" customWidth="1"/>
    <col min="12034" max="12034" width="50.7109375" style="104" customWidth="1"/>
    <col min="12035" max="12038" width="17.7109375" style="104" customWidth="1"/>
    <col min="12039" max="12288" width="9.140625" style="104"/>
    <col min="12289" max="12289" width="23.7109375" style="104" customWidth="1"/>
    <col min="12290" max="12290" width="50.7109375" style="104" customWidth="1"/>
    <col min="12291" max="12294" width="17.7109375" style="104" customWidth="1"/>
    <col min="12295" max="12544" width="9.140625" style="104"/>
    <col min="12545" max="12545" width="23.7109375" style="104" customWidth="1"/>
    <col min="12546" max="12546" width="50.7109375" style="104" customWidth="1"/>
    <col min="12547" max="12550" width="17.7109375" style="104" customWidth="1"/>
    <col min="12551" max="12800" width="9.140625" style="104"/>
    <col min="12801" max="12801" width="23.7109375" style="104" customWidth="1"/>
    <col min="12802" max="12802" width="50.7109375" style="104" customWidth="1"/>
    <col min="12803" max="12806" width="17.7109375" style="104" customWidth="1"/>
    <col min="12807" max="13056" width="9.140625" style="104"/>
    <col min="13057" max="13057" width="23.7109375" style="104" customWidth="1"/>
    <col min="13058" max="13058" width="50.7109375" style="104" customWidth="1"/>
    <col min="13059" max="13062" width="17.7109375" style="104" customWidth="1"/>
    <col min="13063" max="13312" width="9.140625" style="104"/>
    <col min="13313" max="13313" width="23.7109375" style="104" customWidth="1"/>
    <col min="13314" max="13314" width="50.7109375" style="104" customWidth="1"/>
    <col min="13315" max="13318" width="17.7109375" style="104" customWidth="1"/>
    <col min="13319" max="13568" width="9.140625" style="104"/>
    <col min="13569" max="13569" width="23.7109375" style="104" customWidth="1"/>
    <col min="13570" max="13570" width="50.7109375" style="104" customWidth="1"/>
    <col min="13571" max="13574" width="17.7109375" style="104" customWidth="1"/>
    <col min="13575" max="13824" width="9.140625" style="104"/>
    <col min="13825" max="13825" width="23.7109375" style="104" customWidth="1"/>
    <col min="13826" max="13826" width="50.7109375" style="104" customWidth="1"/>
    <col min="13827" max="13830" width="17.7109375" style="104" customWidth="1"/>
    <col min="13831" max="14080" width="9.140625" style="104"/>
    <col min="14081" max="14081" width="23.7109375" style="104" customWidth="1"/>
    <col min="14082" max="14082" width="50.7109375" style="104" customWidth="1"/>
    <col min="14083" max="14086" width="17.7109375" style="104" customWidth="1"/>
    <col min="14087" max="14336" width="9.140625" style="104"/>
    <col min="14337" max="14337" width="23.7109375" style="104" customWidth="1"/>
    <col min="14338" max="14338" width="50.7109375" style="104" customWidth="1"/>
    <col min="14339" max="14342" width="17.7109375" style="104" customWidth="1"/>
    <col min="14343" max="14592" width="9.140625" style="104"/>
    <col min="14593" max="14593" width="23.7109375" style="104" customWidth="1"/>
    <col min="14594" max="14594" width="50.7109375" style="104" customWidth="1"/>
    <col min="14595" max="14598" width="17.7109375" style="104" customWidth="1"/>
    <col min="14599" max="14848" width="9.140625" style="104"/>
    <col min="14849" max="14849" width="23.7109375" style="104" customWidth="1"/>
    <col min="14850" max="14850" width="50.7109375" style="104" customWidth="1"/>
    <col min="14851" max="14854" width="17.7109375" style="104" customWidth="1"/>
    <col min="14855" max="15104" width="9.140625" style="104"/>
    <col min="15105" max="15105" width="23.7109375" style="104" customWidth="1"/>
    <col min="15106" max="15106" width="50.7109375" style="104" customWidth="1"/>
    <col min="15107" max="15110" width="17.7109375" style="104" customWidth="1"/>
    <col min="15111" max="15360" width="9.140625" style="104"/>
    <col min="15361" max="15361" width="23.7109375" style="104" customWidth="1"/>
    <col min="15362" max="15362" width="50.7109375" style="104" customWidth="1"/>
    <col min="15363" max="15366" width="17.7109375" style="104" customWidth="1"/>
    <col min="15367" max="15616" width="9.140625" style="104"/>
    <col min="15617" max="15617" width="23.7109375" style="104" customWidth="1"/>
    <col min="15618" max="15618" width="50.7109375" style="104" customWidth="1"/>
    <col min="15619" max="15622" width="17.7109375" style="104" customWidth="1"/>
    <col min="15623" max="15872" width="9.140625" style="104"/>
    <col min="15873" max="15873" width="23.7109375" style="104" customWidth="1"/>
    <col min="15874" max="15874" width="50.7109375" style="104" customWidth="1"/>
    <col min="15875" max="15878" width="17.7109375" style="104" customWidth="1"/>
    <col min="15879" max="16128" width="9.140625" style="104"/>
    <col min="16129" max="16129" width="23.7109375" style="104" customWidth="1"/>
    <col min="16130" max="16130" width="50.7109375" style="104" customWidth="1"/>
    <col min="16131" max="16134" width="17.7109375" style="104" customWidth="1"/>
    <col min="16135" max="16384" width="9.140625" style="104"/>
  </cols>
  <sheetData>
    <row r="1" spans="1:6" ht="19.5" x14ac:dyDescent="0.4">
      <c r="A1" s="103" t="s">
        <v>1110</v>
      </c>
    </row>
    <row r="2" spans="1:6" ht="15" x14ac:dyDescent="0.3">
      <c r="A2" s="106" t="s">
        <v>1111</v>
      </c>
    </row>
    <row r="3" spans="1:6" ht="15" x14ac:dyDescent="0.3">
      <c r="A3" s="106" t="s">
        <v>1112</v>
      </c>
    </row>
    <row r="5" spans="1:6" x14ac:dyDescent="0.2">
      <c r="C5" s="107" t="s">
        <v>1113</v>
      </c>
      <c r="F5" s="107" t="s">
        <v>1114</v>
      </c>
    </row>
    <row r="6" spans="1:6" x14ac:dyDescent="0.2">
      <c r="A6" s="108" t="s">
        <v>1115</v>
      </c>
      <c r="B6" s="108" t="s">
        <v>1116</v>
      </c>
      <c r="C6" s="109" t="s">
        <v>1117</v>
      </c>
      <c r="D6" s="109" t="s">
        <v>1118</v>
      </c>
      <c r="E6" s="109" t="s">
        <v>1119</v>
      </c>
      <c r="F6" s="109" t="s">
        <v>1120</v>
      </c>
    </row>
    <row r="8" spans="1:6" x14ac:dyDescent="0.2">
      <c r="A8" s="110"/>
      <c r="B8" s="111" t="s">
        <v>1121</v>
      </c>
      <c r="C8" s="112"/>
      <c r="D8" s="112"/>
      <c r="E8" s="112"/>
      <c r="F8" s="112"/>
    </row>
    <row r="9" spans="1:6" x14ac:dyDescent="0.2">
      <c r="B9" s="113" t="s">
        <v>1122</v>
      </c>
      <c r="C9" s="114">
        <v>72802419.519999996</v>
      </c>
      <c r="D9" s="114">
        <v>57871492.729999997</v>
      </c>
      <c r="E9" s="114">
        <v>55683485.539999999</v>
      </c>
      <c r="F9" s="114">
        <v>74990426.709999993</v>
      </c>
    </row>
    <row r="10" spans="1:6" x14ac:dyDescent="0.2">
      <c r="B10" s="113" t="s">
        <v>1123</v>
      </c>
      <c r="C10" s="105">
        <v>-44830854.060000002</v>
      </c>
      <c r="D10" s="105">
        <v>7947083.71</v>
      </c>
      <c r="E10" s="105">
        <v>9745969.9100000001</v>
      </c>
      <c r="F10" s="105">
        <v>-46629740.259999998</v>
      </c>
    </row>
    <row r="11" spans="1:6" x14ac:dyDescent="0.2">
      <c r="B11" s="113" t="s">
        <v>1124</v>
      </c>
      <c r="C11" s="105">
        <v>-27971565.460000001</v>
      </c>
      <c r="D11" s="105">
        <v>10860644.4</v>
      </c>
      <c r="E11" s="105">
        <v>11249765.390000001</v>
      </c>
      <c r="F11" s="105">
        <v>-28360686.449999999</v>
      </c>
    </row>
    <row r="12" spans="1:6" x14ac:dyDescent="0.2">
      <c r="A12" s="115"/>
      <c r="B12" s="116" t="s">
        <v>1125</v>
      </c>
      <c r="C12" s="117"/>
      <c r="D12" s="117"/>
      <c r="E12" s="117"/>
      <c r="F12" s="117"/>
    </row>
    <row r="13" spans="1:6" x14ac:dyDescent="0.2">
      <c r="B13" s="113" t="s">
        <v>1126</v>
      </c>
      <c r="D13" s="105">
        <v>1845979.57</v>
      </c>
      <c r="E13" s="105">
        <v>7227588.0899999999</v>
      </c>
      <c r="F13" s="105">
        <v>-5381608.5199999996</v>
      </c>
    </row>
    <row r="14" spans="1:6" x14ac:dyDescent="0.2">
      <c r="B14" s="113" t="s">
        <v>1127</v>
      </c>
      <c r="D14" s="105">
        <v>6660459.96</v>
      </c>
      <c r="E14" s="105">
        <v>8736766.9100000001</v>
      </c>
      <c r="F14" s="105">
        <v>-2076306.95</v>
      </c>
    </row>
    <row r="15" spans="1:6" x14ac:dyDescent="0.2">
      <c r="B15" s="113" t="s">
        <v>1128</v>
      </c>
      <c r="D15" s="105">
        <v>7652.89</v>
      </c>
      <c r="E15" s="105">
        <v>432</v>
      </c>
      <c r="F15" s="105">
        <v>7220.89</v>
      </c>
    </row>
    <row r="16" spans="1:6" x14ac:dyDescent="0.2">
      <c r="B16" s="113" t="s">
        <v>1129</v>
      </c>
      <c r="D16" s="105">
        <v>293476.86</v>
      </c>
      <c r="F16" s="105">
        <v>293476.86</v>
      </c>
    </row>
    <row r="17" spans="1:6" x14ac:dyDescent="0.2">
      <c r="B17" s="113" t="s">
        <v>1130</v>
      </c>
      <c r="D17" s="105">
        <v>910982</v>
      </c>
      <c r="E17" s="105">
        <v>537700</v>
      </c>
      <c r="F17" s="105">
        <v>373282</v>
      </c>
    </row>
    <row r="18" spans="1:6" x14ac:dyDescent="0.2">
      <c r="B18" s="113" t="s">
        <v>1131</v>
      </c>
      <c r="D18" s="105">
        <v>7872571.71</v>
      </c>
      <c r="E18" s="105">
        <v>9274898.9100000001</v>
      </c>
      <c r="F18" s="105">
        <v>-1402327.2</v>
      </c>
    </row>
    <row r="19" spans="1:6" ht="13.5" thickBot="1" x14ac:dyDescent="0.25">
      <c r="A19" s="118"/>
      <c r="B19" s="119" t="s">
        <v>1132</v>
      </c>
      <c r="C19" s="120"/>
      <c r="D19" s="120"/>
      <c r="E19" s="120"/>
      <c r="F19" s="120"/>
    </row>
    <row r="20" spans="1:6" ht="13.5" thickTop="1" x14ac:dyDescent="0.2">
      <c r="A20" s="121"/>
      <c r="B20" s="122" t="s">
        <v>1133</v>
      </c>
      <c r="C20" s="123"/>
      <c r="D20" s="123"/>
      <c r="E20" s="123"/>
      <c r="F20" s="123"/>
    </row>
    <row r="21" spans="1:6" x14ac:dyDescent="0.2">
      <c r="A21" s="113" t="s">
        <v>1134</v>
      </c>
      <c r="B21" s="113" t="s">
        <v>1135</v>
      </c>
      <c r="C21" s="105">
        <v>108566233.19</v>
      </c>
      <c r="D21" s="105">
        <v>2492770.3199999998</v>
      </c>
      <c r="E21" s="105">
        <v>721726.09</v>
      </c>
      <c r="F21" s="105">
        <v>110337277.42</v>
      </c>
    </row>
    <row r="22" spans="1:6" x14ac:dyDescent="0.2">
      <c r="A22" s="113" t="s">
        <v>1136</v>
      </c>
      <c r="B22" s="113" t="s">
        <v>1137</v>
      </c>
      <c r="C22" s="105">
        <v>7447058.0300000003</v>
      </c>
      <c r="D22" s="105">
        <v>5280900.92</v>
      </c>
      <c r="E22" s="105">
        <v>4624345.24</v>
      </c>
      <c r="F22" s="105">
        <v>8103613.71</v>
      </c>
    </row>
    <row r="23" spans="1:6" x14ac:dyDescent="0.2">
      <c r="A23" s="113" t="s">
        <v>1138</v>
      </c>
      <c r="B23" s="113" t="s">
        <v>1139</v>
      </c>
      <c r="C23" s="105">
        <v>155</v>
      </c>
      <c r="F23" s="105">
        <v>155</v>
      </c>
    </row>
    <row r="24" spans="1:6" x14ac:dyDescent="0.2">
      <c r="A24" s="113" t="s">
        <v>1140</v>
      </c>
      <c r="B24" s="113" t="s">
        <v>1141</v>
      </c>
      <c r="C24" s="105">
        <v>125178.49</v>
      </c>
      <c r="D24" s="105">
        <v>1390181.14</v>
      </c>
      <c r="E24" s="105">
        <v>1040555.65</v>
      </c>
      <c r="F24" s="105">
        <v>474803.98</v>
      </c>
    </row>
    <row r="25" spans="1:6" x14ac:dyDescent="0.2">
      <c r="A25" s="113" t="s">
        <v>1142</v>
      </c>
      <c r="B25" s="113" t="s">
        <v>1143</v>
      </c>
      <c r="C25" s="105">
        <v>33020</v>
      </c>
      <c r="D25" s="105">
        <v>383499.68</v>
      </c>
      <c r="E25" s="105">
        <v>175011.27</v>
      </c>
      <c r="F25" s="105">
        <v>241508.41</v>
      </c>
    </row>
    <row r="26" spans="1:6" x14ac:dyDescent="0.2">
      <c r="A26" s="113" t="s">
        <v>1144</v>
      </c>
      <c r="B26" s="113" t="s">
        <v>1145</v>
      </c>
      <c r="C26" s="105">
        <v>-26899511.469999999</v>
      </c>
      <c r="D26" s="105">
        <v>254823.08</v>
      </c>
      <c r="E26" s="105">
        <v>712160</v>
      </c>
      <c r="F26" s="105">
        <v>-27356848.390000001</v>
      </c>
    </row>
    <row r="27" spans="1:6" x14ac:dyDescent="0.2">
      <c r="A27" s="113" t="s">
        <v>1146</v>
      </c>
      <c r="B27" s="113" t="s">
        <v>1147</v>
      </c>
      <c r="C27" s="105">
        <v>-36298.65</v>
      </c>
      <c r="E27" s="105">
        <v>105</v>
      </c>
      <c r="F27" s="105">
        <v>-36403.65</v>
      </c>
    </row>
    <row r="28" spans="1:6" x14ac:dyDescent="0.2">
      <c r="A28" s="113" t="s">
        <v>1148</v>
      </c>
      <c r="B28" s="113" t="s">
        <v>1149</v>
      </c>
      <c r="C28" s="105">
        <v>323469.21999999997</v>
      </c>
      <c r="D28" s="105">
        <v>323256.37</v>
      </c>
      <c r="E28" s="105">
        <v>604752.06000000006</v>
      </c>
      <c r="F28" s="105">
        <v>41973.53</v>
      </c>
    </row>
    <row r="29" spans="1:6" x14ac:dyDescent="0.2">
      <c r="A29" s="113" t="s">
        <v>1150</v>
      </c>
      <c r="B29" s="113" t="s">
        <v>1151</v>
      </c>
      <c r="C29" s="105">
        <v>-300</v>
      </c>
      <c r="D29" s="105">
        <v>7063</v>
      </c>
      <c r="E29" s="105">
        <v>375</v>
      </c>
      <c r="F29" s="105">
        <v>6388</v>
      </c>
    </row>
    <row r="30" spans="1:6" x14ac:dyDescent="0.2">
      <c r="A30" s="113" t="s">
        <v>1152</v>
      </c>
      <c r="B30" s="113" t="s">
        <v>1153</v>
      </c>
      <c r="D30" s="105">
        <v>7716.5</v>
      </c>
      <c r="E30" s="105">
        <v>6930</v>
      </c>
      <c r="F30" s="105">
        <v>786.5</v>
      </c>
    </row>
    <row r="31" spans="1:6" x14ac:dyDescent="0.2">
      <c r="C31" s="124" t="s">
        <v>1154</v>
      </c>
      <c r="D31" s="124" t="s">
        <v>1154</v>
      </c>
      <c r="E31" s="124" t="s">
        <v>1154</v>
      </c>
      <c r="F31" s="124" t="s">
        <v>1154</v>
      </c>
    </row>
    <row r="32" spans="1:6" x14ac:dyDescent="0.2">
      <c r="A32" s="121"/>
      <c r="B32" s="122" t="s">
        <v>1155</v>
      </c>
      <c r="C32" s="123">
        <v>89559003.810000002</v>
      </c>
      <c r="D32" s="123">
        <v>10140211.01</v>
      </c>
      <c r="E32" s="123">
        <v>7885960.3099999996</v>
      </c>
      <c r="F32" s="123">
        <v>91813254.510000005</v>
      </c>
    </row>
    <row r="33" spans="1:6" x14ac:dyDescent="0.2">
      <c r="A33" s="113" t="s">
        <v>1156</v>
      </c>
      <c r="B33" s="113" t="s">
        <v>1157</v>
      </c>
      <c r="C33" s="105">
        <v>-4917564.55</v>
      </c>
      <c r="D33" s="105">
        <v>354287.13</v>
      </c>
      <c r="E33" s="105">
        <v>105902.5</v>
      </c>
      <c r="F33" s="105">
        <v>-4669179.92</v>
      </c>
    </row>
    <row r="34" spans="1:6" x14ac:dyDescent="0.2">
      <c r="C34" s="124" t="s">
        <v>1154</v>
      </c>
      <c r="D34" s="124" t="s">
        <v>1154</v>
      </c>
      <c r="E34" s="124" t="s">
        <v>1154</v>
      </c>
      <c r="F34" s="124" t="s">
        <v>1154</v>
      </c>
    </row>
    <row r="35" spans="1:6" x14ac:dyDescent="0.2">
      <c r="A35" s="121"/>
      <c r="B35" s="122" t="s">
        <v>1158</v>
      </c>
      <c r="C35" s="123">
        <v>84641439.260000005</v>
      </c>
      <c r="D35" s="123">
        <v>10494498.140000001</v>
      </c>
      <c r="E35" s="123">
        <v>7991862.8099999996</v>
      </c>
      <c r="F35" s="123">
        <v>87144074.590000004</v>
      </c>
    </row>
    <row r="37" spans="1:6" x14ac:dyDescent="0.2">
      <c r="C37" s="124" t="s">
        <v>1154</v>
      </c>
      <c r="D37" s="124" t="s">
        <v>1154</v>
      </c>
      <c r="E37" s="124" t="s">
        <v>1154</v>
      </c>
      <c r="F37" s="124" t="s">
        <v>1154</v>
      </c>
    </row>
    <row r="38" spans="1:6" x14ac:dyDescent="0.2">
      <c r="A38" s="121"/>
      <c r="B38" s="122" t="s">
        <v>1159</v>
      </c>
      <c r="C38" s="123"/>
      <c r="D38" s="123"/>
      <c r="E38" s="123"/>
      <c r="F38" s="123"/>
    </row>
    <row r="39" spans="1:6" x14ac:dyDescent="0.2">
      <c r="A39" s="113" t="s">
        <v>1160</v>
      </c>
      <c r="B39" s="113" t="s">
        <v>1161</v>
      </c>
      <c r="C39" s="105">
        <v>18594</v>
      </c>
      <c r="D39" s="105">
        <v>566379.18999999994</v>
      </c>
      <c r="E39" s="105">
        <v>581193.5</v>
      </c>
      <c r="F39" s="105">
        <v>3779.69</v>
      </c>
    </row>
    <row r="40" spans="1:6" x14ac:dyDescent="0.2">
      <c r="A40" s="113" t="s">
        <v>1162</v>
      </c>
      <c r="B40" s="113" t="s">
        <v>1163</v>
      </c>
      <c r="C40" s="105">
        <v>1000</v>
      </c>
      <c r="F40" s="105">
        <v>1000</v>
      </c>
    </row>
    <row r="41" spans="1:6" x14ac:dyDescent="0.2">
      <c r="A41" s="113" t="s">
        <v>1164</v>
      </c>
      <c r="B41" s="113" t="s">
        <v>1165</v>
      </c>
      <c r="C41" s="105">
        <v>712.32</v>
      </c>
      <c r="D41" s="105">
        <v>2127.75</v>
      </c>
      <c r="E41" s="105">
        <v>2137.58</v>
      </c>
      <c r="F41" s="105">
        <v>702.49</v>
      </c>
    </row>
    <row r="42" spans="1:6" x14ac:dyDescent="0.2">
      <c r="C42" s="124" t="s">
        <v>1154</v>
      </c>
      <c r="D42" s="124" t="s">
        <v>1154</v>
      </c>
      <c r="E42" s="124" t="s">
        <v>1154</v>
      </c>
      <c r="F42" s="124" t="s">
        <v>1154</v>
      </c>
    </row>
    <row r="43" spans="1:6" x14ac:dyDescent="0.2">
      <c r="A43" s="121"/>
      <c r="B43" s="122" t="s">
        <v>1166</v>
      </c>
      <c r="C43" s="123">
        <v>20306.32</v>
      </c>
      <c r="D43" s="123">
        <v>568506.93999999994</v>
      </c>
      <c r="E43" s="123">
        <v>583331.07999999996</v>
      </c>
      <c r="F43" s="123">
        <v>5482.18</v>
      </c>
    </row>
    <row r="45" spans="1:6" x14ac:dyDescent="0.2">
      <c r="A45" s="121"/>
      <c r="B45" s="122" t="s">
        <v>1167</v>
      </c>
      <c r="C45" s="123"/>
      <c r="D45" s="123"/>
      <c r="E45" s="123"/>
      <c r="F45" s="123"/>
    </row>
    <row r="46" spans="1:6" x14ac:dyDescent="0.2">
      <c r="A46" s="113" t="s">
        <v>1168</v>
      </c>
      <c r="B46" s="113" t="s">
        <v>1169</v>
      </c>
      <c r="C46" s="105">
        <v>2289705.2799999998</v>
      </c>
      <c r="D46" s="105">
        <v>8901974.5</v>
      </c>
      <c r="E46" s="105">
        <v>9267771.5600000005</v>
      </c>
      <c r="F46" s="105">
        <v>1923908.22</v>
      </c>
    </row>
    <row r="47" spans="1:6" x14ac:dyDescent="0.2">
      <c r="A47" s="113" t="s">
        <v>1170</v>
      </c>
      <c r="B47" s="113" t="s">
        <v>1171</v>
      </c>
      <c r="C47" s="105">
        <v>-47569.59</v>
      </c>
      <c r="D47" s="105">
        <v>13376.69</v>
      </c>
      <c r="E47" s="105">
        <v>17633.53</v>
      </c>
      <c r="F47" s="105">
        <v>-51826.43</v>
      </c>
    </row>
    <row r="48" spans="1:6" x14ac:dyDescent="0.2">
      <c r="A48" s="113" t="s">
        <v>1172</v>
      </c>
      <c r="B48" s="113" t="s">
        <v>1173</v>
      </c>
      <c r="C48" s="105">
        <v>252267.19</v>
      </c>
      <c r="D48" s="105">
        <v>1133195.78</v>
      </c>
      <c r="E48" s="105">
        <v>1170183.3500000001</v>
      </c>
      <c r="F48" s="105">
        <v>215279.62</v>
      </c>
    </row>
    <row r="49" spans="1:6" x14ac:dyDescent="0.2">
      <c r="A49" s="113" t="s">
        <v>1174</v>
      </c>
      <c r="B49" s="113" t="s">
        <v>1175</v>
      </c>
      <c r="C49" s="105">
        <v>377301.91</v>
      </c>
      <c r="D49" s="105">
        <v>1265720.98</v>
      </c>
      <c r="E49" s="105">
        <v>1401031.62</v>
      </c>
      <c r="F49" s="105">
        <v>241991.27</v>
      </c>
    </row>
    <row r="50" spans="1:6" x14ac:dyDescent="0.2">
      <c r="A50" s="125" t="s">
        <v>1176</v>
      </c>
      <c r="B50" s="125" t="s">
        <v>1177</v>
      </c>
      <c r="C50" s="126">
        <v>469762.21</v>
      </c>
      <c r="D50" s="126">
        <v>1401427.45</v>
      </c>
      <c r="E50" s="126">
        <v>1524927</v>
      </c>
      <c r="F50" s="126">
        <v>346262.66</v>
      </c>
    </row>
    <row r="51" spans="1:6" x14ac:dyDescent="0.2">
      <c r="A51" s="113" t="s">
        <v>1178</v>
      </c>
      <c r="B51" s="113" t="s">
        <v>1179</v>
      </c>
      <c r="C51" s="105">
        <v>105569.5</v>
      </c>
      <c r="D51" s="105">
        <v>88642.52</v>
      </c>
      <c r="E51" s="105">
        <v>105569.5</v>
      </c>
      <c r="F51" s="105">
        <v>88642.52</v>
      </c>
    </row>
    <row r="52" spans="1:6" x14ac:dyDescent="0.2">
      <c r="A52" s="113" t="s">
        <v>1180</v>
      </c>
      <c r="B52" s="113" t="s">
        <v>1181</v>
      </c>
      <c r="C52" s="105">
        <v>44910.7</v>
      </c>
      <c r="D52" s="105">
        <v>141331.1</v>
      </c>
      <c r="E52" s="105">
        <v>48171.95</v>
      </c>
      <c r="F52" s="105">
        <v>138069.85</v>
      </c>
    </row>
    <row r="53" spans="1:6" x14ac:dyDescent="0.2">
      <c r="C53" s="124" t="s">
        <v>1154</v>
      </c>
      <c r="D53" s="124" t="s">
        <v>1154</v>
      </c>
      <c r="E53" s="124" t="s">
        <v>1154</v>
      </c>
      <c r="F53" s="124" t="s">
        <v>1154</v>
      </c>
    </row>
    <row r="54" spans="1:6" x14ac:dyDescent="0.2">
      <c r="A54" s="121"/>
      <c r="B54" s="122" t="s">
        <v>1182</v>
      </c>
      <c r="C54" s="123">
        <v>3491947.2</v>
      </c>
      <c r="D54" s="123">
        <v>12945669.02</v>
      </c>
      <c r="E54" s="123">
        <v>13535288.51</v>
      </c>
      <c r="F54" s="123">
        <v>2902327.71</v>
      </c>
    </row>
    <row r="56" spans="1:6" x14ac:dyDescent="0.2">
      <c r="A56" s="121"/>
      <c r="B56" s="122" t="s">
        <v>1183</v>
      </c>
      <c r="C56" s="123"/>
      <c r="D56" s="123"/>
      <c r="E56" s="123"/>
      <c r="F56" s="123"/>
    </row>
    <row r="57" spans="1:6" x14ac:dyDescent="0.2">
      <c r="A57" s="113" t="s">
        <v>1184</v>
      </c>
      <c r="B57" s="113" t="s">
        <v>1185</v>
      </c>
      <c r="C57" s="105">
        <v>-160727.29</v>
      </c>
      <c r="E57" s="105">
        <v>4562.37</v>
      </c>
      <c r="F57" s="105">
        <v>-165289.66</v>
      </c>
    </row>
    <row r="58" spans="1:6" x14ac:dyDescent="0.2">
      <c r="A58" s="113" t="s">
        <v>1186</v>
      </c>
      <c r="B58" s="113" t="s">
        <v>1187</v>
      </c>
      <c r="C58" s="105">
        <v>-139697981.69999999</v>
      </c>
      <c r="F58" s="105">
        <v>-139697981.69999999</v>
      </c>
    </row>
    <row r="59" spans="1:6" x14ac:dyDescent="0.2">
      <c r="A59" s="113" t="s">
        <v>1188</v>
      </c>
      <c r="B59" s="113" t="s">
        <v>1189</v>
      </c>
      <c r="C59" s="105">
        <v>625595.25</v>
      </c>
      <c r="D59" s="105">
        <v>28299.5</v>
      </c>
      <c r="E59" s="105">
        <v>4330.3500000000004</v>
      </c>
      <c r="F59" s="105">
        <v>649564.4</v>
      </c>
    </row>
    <row r="60" spans="1:6" x14ac:dyDescent="0.2">
      <c r="A60" s="113" t="s">
        <v>1190</v>
      </c>
      <c r="B60" s="113" t="s">
        <v>1191</v>
      </c>
      <c r="C60" s="105">
        <v>29301.560000001002</v>
      </c>
      <c r="D60" s="105">
        <v>1943123.71</v>
      </c>
      <c r="E60" s="105">
        <v>1943123.71</v>
      </c>
      <c r="F60" s="105">
        <v>29301.560000001002</v>
      </c>
    </row>
    <row r="61" spans="1:6" x14ac:dyDescent="0.2">
      <c r="A61" s="113" t="s">
        <v>1192</v>
      </c>
      <c r="B61" s="113" t="s">
        <v>1193</v>
      </c>
      <c r="C61" s="105">
        <v>130368429.45</v>
      </c>
      <c r="D61" s="105">
        <v>7417406.1900000004</v>
      </c>
      <c r="E61" s="105">
        <v>8140014.5800000001</v>
      </c>
      <c r="F61" s="105">
        <v>129645821.06</v>
      </c>
    </row>
    <row r="62" spans="1:6" x14ac:dyDescent="0.2">
      <c r="A62" s="113" t="s">
        <v>1194</v>
      </c>
      <c r="B62" s="113" t="s">
        <v>1195</v>
      </c>
      <c r="C62" s="105">
        <v>147134829.13999999</v>
      </c>
      <c r="D62" s="105">
        <v>22914413.710000001</v>
      </c>
      <c r="E62" s="105">
        <v>21434927.469999999</v>
      </c>
      <c r="F62" s="105">
        <v>148614315.38</v>
      </c>
    </row>
    <row r="63" spans="1:6" x14ac:dyDescent="0.2">
      <c r="A63" s="113" t="s">
        <v>1196</v>
      </c>
      <c r="B63" s="113" t="s">
        <v>1197</v>
      </c>
      <c r="C63" s="105">
        <v>-65</v>
      </c>
      <c r="F63" s="105">
        <v>-65</v>
      </c>
    </row>
    <row r="64" spans="1:6" x14ac:dyDescent="0.2">
      <c r="A64" s="113" t="s">
        <v>1198</v>
      </c>
      <c r="B64" s="113" t="s">
        <v>1199</v>
      </c>
      <c r="C64" s="105">
        <v>-345925.27</v>
      </c>
      <c r="F64" s="105">
        <v>-345925.27</v>
      </c>
    </row>
    <row r="65" spans="1:6" x14ac:dyDescent="0.2">
      <c r="A65" s="113" t="s">
        <v>1200</v>
      </c>
      <c r="B65" s="113" t="s">
        <v>1201</v>
      </c>
      <c r="C65" s="105">
        <v>354.62</v>
      </c>
      <c r="F65" s="105">
        <v>354.62</v>
      </c>
    </row>
    <row r="66" spans="1:6" x14ac:dyDescent="0.2">
      <c r="A66" s="113" t="s">
        <v>1202</v>
      </c>
      <c r="B66" s="113" t="s">
        <v>1203</v>
      </c>
      <c r="C66" s="105">
        <v>-8539226.4100000001</v>
      </c>
      <c r="D66" s="105">
        <v>844157.32</v>
      </c>
      <c r="E66" s="105">
        <v>1390649.54</v>
      </c>
      <c r="F66" s="105">
        <v>-9085718.6300000008</v>
      </c>
    </row>
    <row r="67" spans="1:6" x14ac:dyDescent="0.2">
      <c r="A67" s="113" t="s">
        <v>1204</v>
      </c>
      <c r="B67" s="113" t="s">
        <v>1205</v>
      </c>
      <c r="C67" s="105">
        <v>5030.17</v>
      </c>
      <c r="F67" s="105">
        <v>5030.17</v>
      </c>
    </row>
    <row r="68" spans="1:6" x14ac:dyDescent="0.2">
      <c r="A68" s="113" t="s">
        <v>1206</v>
      </c>
      <c r="B68" s="113" t="s">
        <v>1207</v>
      </c>
      <c r="C68" s="105">
        <v>230502.12</v>
      </c>
      <c r="F68" s="105">
        <v>230502.12</v>
      </c>
    </row>
    <row r="69" spans="1:6" x14ac:dyDescent="0.2">
      <c r="A69" s="113" t="s">
        <v>1208</v>
      </c>
      <c r="B69" s="113" t="s">
        <v>1209</v>
      </c>
      <c r="C69" s="105">
        <v>-143214100.68000001</v>
      </c>
      <c r="D69" s="105">
        <v>63592.25</v>
      </c>
      <c r="E69" s="105">
        <v>46187.27</v>
      </c>
      <c r="F69" s="105">
        <v>-143196695.69999999</v>
      </c>
    </row>
    <row r="70" spans="1:6" x14ac:dyDescent="0.2">
      <c r="A70" s="113" t="s">
        <v>1210</v>
      </c>
      <c r="B70" s="113" t="s">
        <v>1211</v>
      </c>
      <c r="C70" s="105">
        <v>-43553.41</v>
      </c>
      <c r="D70" s="105">
        <v>75</v>
      </c>
      <c r="E70" s="105">
        <v>230.67</v>
      </c>
      <c r="F70" s="105">
        <v>-43709.08</v>
      </c>
    </row>
    <row r="71" spans="1:6" x14ac:dyDescent="0.2">
      <c r="A71" s="113" t="s">
        <v>1212</v>
      </c>
      <c r="B71" s="113" t="s">
        <v>1213</v>
      </c>
      <c r="C71" s="105">
        <v>-7420532.1399999997</v>
      </c>
      <c r="F71" s="105">
        <v>-7420532.1399999997</v>
      </c>
    </row>
    <row r="72" spans="1:6" x14ac:dyDescent="0.2">
      <c r="C72" s="124" t="s">
        <v>1154</v>
      </c>
      <c r="D72" s="124" t="s">
        <v>1154</v>
      </c>
      <c r="E72" s="124" t="s">
        <v>1154</v>
      </c>
      <c r="F72" s="124" t="s">
        <v>1154</v>
      </c>
    </row>
    <row r="73" spans="1:6" x14ac:dyDescent="0.2">
      <c r="A73" s="121"/>
      <c r="B73" s="122" t="s">
        <v>1214</v>
      </c>
      <c r="C73" s="123">
        <v>-21028069.59</v>
      </c>
      <c r="D73" s="123">
        <v>33211067.68</v>
      </c>
      <c r="E73" s="123">
        <v>32964025.960000001</v>
      </c>
      <c r="F73" s="123">
        <v>-20781027.870000001</v>
      </c>
    </row>
    <row r="75" spans="1:6" x14ac:dyDescent="0.2">
      <c r="A75" s="121"/>
      <c r="B75" s="122" t="s">
        <v>1215</v>
      </c>
      <c r="C75" s="123"/>
      <c r="D75" s="123"/>
      <c r="E75" s="123"/>
      <c r="F75" s="123"/>
    </row>
    <row r="76" spans="1:6" x14ac:dyDescent="0.2">
      <c r="A76" s="113" t="s">
        <v>1216</v>
      </c>
      <c r="B76" s="113" t="s">
        <v>1217</v>
      </c>
      <c r="C76" s="105">
        <v>184343.47</v>
      </c>
      <c r="D76" s="105">
        <v>60942.84</v>
      </c>
      <c r="E76" s="105">
        <v>34121.379999999997</v>
      </c>
      <c r="F76" s="105">
        <v>211164.93</v>
      </c>
    </row>
    <row r="77" spans="1:6" x14ac:dyDescent="0.2">
      <c r="A77" s="113" t="s">
        <v>1218</v>
      </c>
      <c r="B77" s="113" t="s">
        <v>1219</v>
      </c>
      <c r="D77" s="105">
        <v>2404.63</v>
      </c>
      <c r="E77" s="105">
        <v>2651.46</v>
      </c>
      <c r="F77" s="105">
        <v>-246.83</v>
      </c>
    </row>
    <row r="78" spans="1:6" x14ac:dyDescent="0.2">
      <c r="C78" s="124" t="s">
        <v>1154</v>
      </c>
      <c r="D78" s="124" t="s">
        <v>1154</v>
      </c>
      <c r="E78" s="124" t="s">
        <v>1154</v>
      </c>
      <c r="F78" s="124" t="s">
        <v>1154</v>
      </c>
    </row>
    <row r="79" spans="1:6" x14ac:dyDescent="0.2">
      <c r="A79" s="121"/>
      <c r="B79" s="122" t="s">
        <v>1220</v>
      </c>
      <c r="C79" s="123">
        <v>184343.47</v>
      </c>
      <c r="D79" s="123">
        <v>63347.47</v>
      </c>
      <c r="E79" s="123">
        <v>36772.839999999997</v>
      </c>
      <c r="F79" s="123">
        <v>210918.1</v>
      </c>
    </row>
    <row r="81" spans="1:6" x14ac:dyDescent="0.2">
      <c r="A81" s="121"/>
      <c r="B81" s="122" t="s">
        <v>1221</v>
      </c>
      <c r="C81" s="123"/>
      <c r="D81" s="123"/>
      <c r="E81" s="123"/>
      <c r="F81" s="123"/>
    </row>
    <row r="82" spans="1:6" x14ac:dyDescent="0.2">
      <c r="A82" s="113" t="s">
        <v>1222</v>
      </c>
      <c r="B82" s="113" t="s">
        <v>1223</v>
      </c>
      <c r="C82" s="105">
        <v>112256</v>
      </c>
      <c r="D82" s="105">
        <v>649</v>
      </c>
      <c r="E82" s="105">
        <v>40225</v>
      </c>
      <c r="F82" s="105">
        <v>72680</v>
      </c>
    </row>
    <row r="83" spans="1:6" x14ac:dyDescent="0.2">
      <c r="A83" s="113" t="s">
        <v>1224</v>
      </c>
      <c r="B83" s="113" t="s">
        <v>1225</v>
      </c>
      <c r="C83" s="105">
        <v>111993.34</v>
      </c>
      <c r="E83" s="105">
        <v>33597.99</v>
      </c>
      <c r="F83" s="105">
        <v>78395.350000000006</v>
      </c>
    </row>
    <row r="84" spans="1:6" x14ac:dyDescent="0.2">
      <c r="A84" s="113" t="s">
        <v>1226</v>
      </c>
      <c r="B84" s="113" t="s">
        <v>1227</v>
      </c>
      <c r="C84" s="105">
        <v>53049.11</v>
      </c>
      <c r="E84" s="105">
        <v>13514.04</v>
      </c>
      <c r="F84" s="105">
        <v>39535.07</v>
      </c>
    </row>
    <row r="85" spans="1:6" x14ac:dyDescent="0.2">
      <c r="C85" s="124" t="s">
        <v>1154</v>
      </c>
      <c r="D85" s="124" t="s">
        <v>1154</v>
      </c>
      <c r="E85" s="124" t="s">
        <v>1154</v>
      </c>
      <c r="F85" s="124" t="s">
        <v>1154</v>
      </c>
    </row>
    <row r="86" spans="1:6" x14ac:dyDescent="0.2">
      <c r="A86" s="121"/>
      <c r="B86" s="122" t="s">
        <v>1228</v>
      </c>
      <c r="C86" s="123">
        <v>277298.45</v>
      </c>
      <c r="D86" s="123">
        <v>649</v>
      </c>
      <c r="E86" s="123">
        <v>87337.03</v>
      </c>
      <c r="F86" s="123">
        <v>190610.42</v>
      </c>
    </row>
    <row r="88" spans="1:6" x14ac:dyDescent="0.2">
      <c r="A88" s="121"/>
      <c r="B88" s="122" t="s">
        <v>1229</v>
      </c>
      <c r="C88" s="123"/>
      <c r="D88" s="123"/>
      <c r="E88" s="123"/>
      <c r="F88" s="123"/>
    </row>
    <row r="89" spans="1:6" x14ac:dyDescent="0.2">
      <c r="A89" s="113" t="s">
        <v>1230</v>
      </c>
      <c r="B89" s="113" t="s">
        <v>1231</v>
      </c>
      <c r="C89" s="105">
        <v>164057.25</v>
      </c>
      <c r="D89" s="105">
        <v>71771</v>
      </c>
      <c r="E89" s="105">
        <v>176438</v>
      </c>
      <c r="F89" s="105">
        <v>59390.25</v>
      </c>
    </row>
    <row r="90" spans="1:6" x14ac:dyDescent="0.2">
      <c r="A90" s="113" t="s">
        <v>1232</v>
      </c>
      <c r="B90" s="113" t="s">
        <v>1233</v>
      </c>
      <c r="D90" s="105">
        <v>3252</v>
      </c>
      <c r="E90" s="105">
        <v>3252</v>
      </c>
    </row>
    <row r="91" spans="1:6" x14ac:dyDescent="0.2">
      <c r="A91" s="113" t="s">
        <v>1234</v>
      </c>
      <c r="B91" s="113" t="s">
        <v>1235</v>
      </c>
      <c r="D91" s="105">
        <v>150810.93</v>
      </c>
      <c r="E91" s="105">
        <v>136221.73000000001</v>
      </c>
      <c r="F91" s="105">
        <v>14589.2</v>
      </c>
    </row>
    <row r="92" spans="1:6" x14ac:dyDescent="0.2">
      <c r="C92" s="124" t="s">
        <v>1154</v>
      </c>
      <c r="D92" s="124" t="s">
        <v>1154</v>
      </c>
      <c r="E92" s="124" t="s">
        <v>1154</v>
      </c>
      <c r="F92" s="124" t="s">
        <v>1154</v>
      </c>
    </row>
    <row r="93" spans="1:6" x14ac:dyDescent="0.2">
      <c r="A93" s="121"/>
      <c r="B93" s="122" t="s">
        <v>1236</v>
      </c>
      <c r="C93" s="123">
        <v>164057.25</v>
      </c>
      <c r="D93" s="123">
        <v>225833.93</v>
      </c>
      <c r="E93" s="123">
        <v>315911.73</v>
      </c>
      <c r="F93" s="123">
        <v>73979.45</v>
      </c>
    </row>
    <row r="95" spans="1:6" x14ac:dyDescent="0.2">
      <c r="A95" s="121"/>
      <c r="B95" s="122" t="s">
        <v>1237</v>
      </c>
      <c r="C95" s="123"/>
      <c r="D95" s="123"/>
      <c r="E95" s="123"/>
      <c r="F95" s="123"/>
    </row>
    <row r="96" spans="1:6" x14ac:dyDescent="0.2">
      <c r="A96" s="113" t="s">
        <v>1238</v>
      </c>
      <c r="B96" s="113" t="s">
        <v>1239</v>
      </c>
      <c r="C96" s="105">
        <v>2420000</v>
      </c>
      <c r="F96" s="105">
        <v>2420000</v>
      </c>
    </row>
    <row r="97" spans="1:6" x14ac:dyDescent="0.2">
      <c r="A97" s="113" t="s">
        <v>1240</v>
      </c>
      <c r="B97" s="113" t="s">
        <v>1241</v>
      </c>
      <c r="C97" s="105">
        <v>-2420000</v>
      </c>
      <c r="F97" s="105">
        <v>-2420000</v>
      </c>
    </row>
    <row r="98" spans="1:6" x14ac:dyDescent="0.2">
      <c r="A98" s="113" t="s">
        <v>1242</v>
      </c>
      <c r="B98" s="113" t="s">
        <v>1243</v>
      </c>
      <c r="C98" s="105">
        <v>3310.53</v>
      </c>
      <c r="E98" s="105">
        <v>827.58</v>
      </c>
      <c r="F98" s="105">
        <v>2482.9499999999998</v>
      </c>
    </row>
    <row r="99" spans="1:6" x14ac:dyDescent="0.2">
      <c r="A99" s="113" t="s">
        <v>1244</v>
      </c>
      <c r="B99" s="113" t="s">
        <v>1245</v>
      </c>
      <c r="C99" s="105">
        <v>112707.48</v>
      </c>
      <c r="F99" s="105">
        <v>112707.48</v>
      </c>
    </row>
    <row r="100" spans="1:6" x14ac:dyDescent="0.2">
      <c r="C100" s="124" t="s">
        <v>1154</v>
      </c>
      <c r="D100" s="124" t="s">
        <v>1154</v>
      </c>
      <c r="E100" s="124" t="s">
        <v>1154</v>
      </c>
      <c r="F100" s="124" t="s">
        <v>1154</v>
      </c>
    </row>
    <row r="101" spans="1:6" x14ac:dyDescent="0.2">
      <c r="A101" s="121"/>
      <c r="B101" s="122" t="s">
        <v>1246</v>
      </c>
      <c r="C101" s="123">
        <v>116018.01</v>
      </c>
      <c r="D101" s="123"/>
      <c r="E101" s="123">
        <v>827.58</v>
      </c>
      <c r="F101" s="123">
        <v>115190.43</v>
      </c>
    </row>
    <row r="103" spans="1:6" x14ac:dyDescent="0.2">
      <c r="A103" s="121"/>
      <c r="B103" s="122" t="s">
        <v>1247</v>
      </c>
      <c r="C103" s="123"/>
      <c r="D103" s="123"/>
      <c r="E103" s="123"/>
      <c r="F103" s="123"/>
    </row>
    <row r="104" spans="1:6" x14ac:dyDescent="0.2">
      <c r="A104" s="127" t="s">
        <v>1248</v>
      </c>
      <c r="B104" s="127" t="s">
        <v>1249</v>
      </c>
      <c r="C104" s="128">
        <v>17514.599999999999</v>
      </c>
      <c r="D104" s="128">
        <v>716207.68</v>
      </c>
      <c r="E104" s="128">
        <v>274030.5</v>
      </c>
      <c r="F104" s="128">
        <v>459691.78</v>
      </c>
    </row>
    <row r="105" spans="1:6" x14ac:dyDescent="0.2">
      <c r="C105" s="124" t="s">
        <v>1154</v>
      </c>
      <c r="D105" s="124" t="s">
        <v>1154</v>
      </c>
      <c r="E105" s="124" t="s">
        <v>1154</v>
      </c>
      <c r="F105" s="124" t="s">
        <v>1154</v>
      </c>
    </row>
    <row r="106" spans="1:6" x14ac:dyDescent="0.2">
      <c r="A106" s="121"/>
      <c r="B106" s="122" t="s">
        <v>1250</v>
      </c>
      <c r="C106" s="123">
        <v>17514.599999999999</v>
      </c>
      <c r="D106" s="123">
        <v>716207.68</v>
      </c>
      <c r="E106" s="123">
        <v>274030.5</v>
      </c>
      <c r="F106" s="123">
        <v>459691.78</v>
      </c>
    </row>
    <row r="108" spans="1:6" x14ac:dyDescent="0.2">
      <c r="A108" s="121"/>
      <c r="B108" s="122" t="s">
        <v>1251</v>
      </c>
      <c r="C108" s="123"/>
      <c r="D108" s="123"/>
      <c r="E108" s="123"/>
      <c r="F108" s="123"/>
    </row>
    <row r="109" spans="1:6" x14ac:dyDescent="0.2">
      <c r="A109" s="113" t="s">
        <v>1252</v>
      </c>
      <c r="B109" s="113" t="s">
        <v>1253</v>
      </c>
      <c r="C109" s="105">
        <v>-781872.92</v>
      </c>
      <c r="D109" s="105">
        <v>2236815.8199999998</v>
      </c>
      <c r="E109" s="105">
        <v>2283773.12</v>
      </c>
      <c r="F109" s="105">
        <v>-828830.22</v>
      </c>
    </row>
    <row r="110" spans="1:6" x14ac:dyDescent="0.2">
      <c r="A110" s="113" t="s">
        <v>1254</v>
      </c>
      <c r="B110" s="113" t="s">
        <v>1255</v>
      </c>
      <c r="C110" s="105">
        <v>-314.44</v>
      </c>
      <c r="D110" s="105">
        <v>1572.88</v>
      </c>
      <c r="E110" s="105">
        <v>1573.05</v>
      </c>
      <c r="F110" s="105">
        <v>-314.61</v>
      </c>
    </row>
    <row r="111" spans="1:6" x14ac:dyDescent="0.2">
      <c r="A111" s="113" t="s">
        <v>1256</v>
      </c>
      <c r="B111" s="113" t="s">
        <v>1257</v>
      </c>
      <c r="C111" s="105">
        <v>-5098.93</v>
      </c>
      <c r="D111" s="105">
        <v>25494.65</v>
      </c>
      <c r="E111" s="105">
        <v>25494.65</v>
      </c>
      <c r="F111" s="105">
        <v>-5098.93</v>
      </c>
    </row>
    <row r="112" spans="1:6" x14ac:dyDescent="0.2">
      <c r="A112" s="113" t="s">
        <v>1258</v>
      </c>
      <c r="B112" s="113" t="s">
        <v>1259</v>
      </c>
      <c r="C112" s="105">
        <v>-14441.91</v>
      </c>
      <c r="D112" s="105">
        <v>47501.97</v>
      </c>
      <c r="E112" s="105">
        <v>46348.77</v>
      </c>
      <c r="F112" s="105">
        <v>-13288.71</v>
      </c>
    </row>
    <row r="113" spans="1:6" x14ac:dyDescent="0.2">
      <c r="A113" s="113" t="s">
        <v>1260</v>
      </c>
      <c r="B113" s="113" t="s">
        <v>1261</v>
      </c>
      <c r="C113" s="105">
        <v>-136769.75</v>
      </c>
      <c r="D113" s="105">
        <v>795588.67</v>
      </c>
      <c r="E113" s="105">
        <v>665449.15</v>
      </c>
      <c r="F113" s="105">
        <v>-6630.23</v>
      </c>
    </row>
    <row r="114" spans="1:6" x14ac:dyDescent="0.2">
      <c r="A114" s="113" t="s">
        <v>1262</v>
      </c>
      <c r="B114" s="113" t="s">
        <v>1263</v>
      </c>
      <c r="C114" s="105">
        <v>-452952.71</v>
      </c>
      <c r="D114" s="105">
        <v>1746186.51</v>
      </c>
      <c r="E114" s="105">
        <v>1706323.93</v>
      </c>
      <c r="F114" s="105">
        <v>-413090.13</v>
      </c>
    </row>
    <row r="115" spans="1:6" x14ac:dyDescent="0.2">
      <c r="A115" s="113" t="s">
        <v>1264</v>
      </c>
      <c r="B115" s="113" t="s">
        <v>1265</v>
      </c>
      <c r="C115" s="105">
        <v>10830.46</v>
      </c>
      <c r="D115" s="105">
        <v>285853.5</v>
      </c>
      <c r="E115" s="105">
        <v>277031.8</v>
      </c>
      <c r="F115" s="105">
        <v>19652.16</v>
      </c>
    </row>
    <row r="116" spans="1:6" x14ac:dyDescent="0.2">
      <c r="C116" s="124" t="s">
        <v>1154</v>
      </c>
      <c r="D116" s="124" t="s">
        <v>1154</v>
      </c>
      <c r="E116" s="124" t="s">
        <v>1154</v>
      </c>
      <c r="F116" s="124" t="s">
        <v>1154</v>
      </c>
    </row>
    <row r="117" spans="1:6" x14ac:dyDescent="0.2">
      <c r="A117" s="121"/>
      <c r="B117" s="122" t="s">
        <v>1266</v>
      </c>
      <c r="C117" s="123">
        <v>-1380620.2</v>
      </c>
      <c r="D117" s="123">
        <v>5139014</v>
      </c>
      <c r="E117" s="123">
        <v>5005994.47</v>
      </c>
      <c r="F117" s="123">
        <v>-1247600.67</v>
      </c>
    </row>
    <row r="119" spans="1:6" x14ac:dyDescent="0.2">
      <c r="A119" s="121"/>
      <c r="B119" s="122" t="s">
        <v>1267</v>
      </c>
      <c r="C119" s="123"/>
      <c r="D119" s="123"/>
      <c r="E119" s="123"/>
      <c r="F119" s="123"/>
    </row>
    <row r="120" spans="1:6" x14ac:dyDescent="0.2">
      <c r="A120" s="113" t="s">
        <v>1268</v>
      </c>
      <c r="B120" s="113" t="s">
        <v>1269</v>
      </c>
      <c r="C120" s="105">
        <v>-1115518.02</v>
      </c>
      <c r="E120" s="105">
        <v>12353</v>
      </c>
      <c r="F120" s="105">
        <v>-1127871.02</v>
      </c>
    </row>
    <row r="121" spans="1:6" x14ac:dyDescent="0.2">
      <c r="A121" s="113" t="s">
        <v>1270</v>
      </c>
      <c r="B121" s="113" t="s">
        <v>1271</v>
      </c>
      <c r="C121" s="105">
        <v>-100000</v>
      </c>
      <c r="F121" s="105">
        <v>-100000</v>
      </c>
    </row>
    <row r="122" spans="1:6" x14ac:dyDescent="0.2">
      <c r="A122" s="113" t="s">
        <v>1272</v>
      </c>
      <c r="B122" s="113" t="s">
        <v>1273</v>
      </c>
      <c r="C122" s="105">
        <v>-174269.25</v>
      </c>
      <c r="F122" s="105">
        <v>-174269.25</v>
      </c>
    </row>
    <row r="123" spans="1:6" x14ac:dyDescent="0.2">
      <c r="C123" s="124" t="s">
        <v>1154</v>
      </c>
      <c r="D123" s="124" t="s">
        <v>1154</v>
      </c>
      <c r="E123" s="124" t="s">
        <v>1154</v>
      </c>
      <c r="F123" s="124" t="s">
        <v>1154</v>
      </c>
    </row>
    <row r="124" spans="1:6" x14ac:dyDescent="0.2">
      <c r="A124" s="121"/>
      <c r="B124" s="122" t="s">
        <v>1274</v>
      </c>
      <c r="C124" s="123">
        <v>-1389787.27</v>
      </c>
      <c r="D124" s="123"/>
      <c r="E124" s="123">
        <v>12353</v>
      </c>
      <c r="F124" s="123">
        <v>-1402140.27</v>
      </c>
    </row>
    <row r="126" spans="1:6" x14ac:dyDescent="0.2">
      <c r="A126" s="121"/>
      <c r="B126" s="122" t="s">
        <v>1275</v>
      </c>
      <c r="C126" s="123"/>
      <c r="D126" s="123"/>
      <c r="E126" s="123"/>
      <c r="F126" s="123"/>
    </row>
    <row r="127" spans="1:6" x14ac:dyDescent="0.2">
      <c r="A127" s="113" t="s">
        <v>1276</v>
      </c>
      <c r="B127" s="113" t="s">
        <v>1277</v>
      </c>
      <c r="C127" s="105">
        <v>-16642.36</v>
      </c>
      <c r="D127" s="105">
        <v>15161.55</v>
      </c>
      <c r="E127" s="105">
        <v>3827.73</v>
      </c>
      <c r="F127" s="105">
        <v>-5308.54</v>
      </c>
    </row>
    <row r="128" spans="1:6" x14ac:dyDescent="0.2">
      <c r="C128" s="124" t="s">
        <v>1154</v>
      </c>
      <c r="D128" s="124" t="s">
        <v>1154</v>
      </c>
      <c r="E128" s="124" t="s">
        <v>1154</v>
      </c>
      <c r="F128" s="124" t="s">
        <v>1154</v>
      </c>
    </row>
    <row r="129" spans="1:9" x14ac:dyDescent="0.2">
      <c r="A129" s="121"/>
      <c r="B129" s="122" t="s">
        <v>1278</v>
      </c>
      <c r="C129" s="123">
        <v>-16642.36</v>
      </c>
      <c r="D129" s="123">
        <v>15161.55</v>
      </c>
      <c r="E129" s="123">
        <v>3827.73</v>
      </c>
      <c r="F129" s="123">
        <v>-5308.54</v>
      </c>
    </row>
    <row r="131" spans="1:9" x14ac:dyDescent="0.2">
      <c r="A131" s="121"/>
      <c r="B131" s="122" t="s">
        <v>1279</v>
      </c>
      <c r="C131" s="123"/>
      <c r="D131" s="123"/>
      <c r="E131" s="123"/>
      <c r="F131" s="123"/>
    </row>
    <row r="132" spans="1:9" x14ac:dyDescent="0.2">
      <c r="A132" s="113" t="s">
        <v>1280</v>
      </c>
      <c r="B132" s="113" t="s">
        <v>1281</v>
      </c>
      <c r="C132" s="105">
        <v>-49344.71</v>
      </c>
      <c r="D132" s="105">
        <v>896567</v>
      </c>
      <c r="E132" s="105">
        <v>1200403</v>
      </c>
      <c r="F132" s="105">
        <v>-353180.71</v>
      </c>
    </row>
    <row r="133" spans="1:9" x14ac:dyDescent="0.2">
      <c r="A133" s="113" t="s">
        <v>1282</v>
      </c>
      <c r="B133" s="113" t="s">
        <v>1283</v>
      </c>
      <c r="C133" s="105">
        <v>-504394.87</v>
      </c>
      <c r="D133" s="105">
        <v>181142</v>
      </c>
      <c r="E133" s="105">
        <v>247005</v>
      </c>
      <c r="F133" s="105">
        <v>-570257.87</v>
      </c>
    </row>
    <row r="134" spans="1:9" x14ac:dyDescent="0.2">
      <c r="C134" s="124" t="s">
        <v>1154</v>
      </c>
      <c r="D134" s="124" t="s">
        <v>1154</v>
      </c>
      <c r="E134" s="124" t="s">
        <v>1154</v>
      </c>
      <c r="F134" s="124" t="s">
        <v>1154</v>
      </c>
    </row>
    <row r="135" spans="1:9" x14ac:dyDescent="0.2">
      <c r="A135" s="121"/>
      <c r="B135" s="122" t="s">
        <v>1284</v>
      </c>
      <c r="C135" s="123">
        <v>-553739.57999999996</v>
      </c>
      <c r="D135" s="123">
        <v>1077709</v>
      </c>
      <c r="E135" s="123">
        <v>1447408</v>
      </c>
      <c r="F135" s="123">
        <v>-923438.58</v>
      </c>
    </row>
    <row r="137" spans="1:9" x14ac:dyDescent="0.2">
      <c r="A137" s="121"/>
      <c r="B137" s="122" t="s">
        <v>1285</v>
      </c>
      <c r="C137" s="123"/>
      <c r="D137" s="123"/>
      <c r="E137" s="123"/>
      <c r="F137" s="123"/>
    </row>
    <row r="138" spans="1:9" x14ac:dyDescent="0.2">
      <c r="A138" s="113" t="s">
        <v>33</v>
      </c>
      <c r="B138" s="113" t="s">
        <v>1285</v>
      </c>
      <c r="D138" s="105">
        <v>40822</v>
      </c>
      <c r="E138" s="105">
        <v>110595</v>
      </c>
      <c r="F138" s="105">
        <v>-69773</v>
      </c>
      <c r="H138" s="136">
        <f>-'Q1 ADIT Activity'!B70</f>
        <v>69773</v>
      </c>
      <c r="I138" s="137">
        <f>SUM(F138:H138)</f>
        <v>0</v>
      </c>
    </row>
    <row r="139" spans="1:9" x14ac:dyDescent="0.2">
      <c r="A139" s="113" t="s">
        <v>27</v>
      </c>
      <c r="B139" s="113" t="s">
        <v>1286</v>
      </c>
      <c r="C139" s="105">
        <v>11932</v>
      </c>
      <c r="F139" s="105">
        <v>11932</v>
      </c>
      <c r="H139" s="136">
        <f>VLOOKUP(A139,'Q1 ADIT Activity'!$A$46:$B$69,2,0)</f>
        <v>0</v>
      </c>
      <c r="I139" s="137">
        <f t="shared" ref="I139:I158" si="0">SUM(F139:H139)</f>
        <v>11932</v>
      </c>
    </row>
    <row r="140" spans="1:9" x14ac:dyDescent="0.2">
      <c r="A140" s="113" t="s">
        <v>57</v>
      </c>
      <c r="B140" s="113" t="s">
        <v>1287</v>
      </c>
      <c r="C140" s="105">
        <v>189283</v>
      </c>
      <c r="F140" s="105">
        <v>189283</v>
      </c>
      <c r="H140" s="136">
        <f>VLOOKUP(A140,'Q1 ADIT Activity'!$A$46:$B$69,2,0)</f>
        <v>-4535</v>
      </c>
      <c r="I140" s="137">
        <f t="shared" si="0"/>
        <v>184748</v>
      </c>
    </row>
    <row r="141" spans="1:9" x14ac:dyDescent="0.2">
      <c r="A141" s="113" t="s">
        <v>63</v>
      </c>
      <c r="B141" s="113" t="s">
        <v>1288</v>
      </c>
      <c r="C141" s="105">
        <v>12056</v>
      </c>
      <c r="F141" s="105">
        <v>12056</v>
      </c>
      <c r="H141" s="136">
        <f>VLOOKUP(A141,'Q1 ADIT Activity'!$A$46:$B$69,2,0)</f>
        <v>1079</v>
      </c>
      <c r="I141" s="137">
        <f t="shared" si="0"/>
        <v>13135</v>
      </c>
    </row>
    <row r="142" spans="1:9" x14ac:dyDescent="0.2">
      <c r="A142" s="113" t="s">
        <v>47</v>
      </c>
      <c r="B142" s="113" t="s">
        <v>1289</v>
      </c>
      <c r="D142" s="105">
        <v>120749</v>
      </c>
      <c r="E142" s="105">
        <v>18885</v>
      </c>
      <c r="F142" s="105">
        <v>101864</v>
      </c>
      <c r="H142" s="136">
        <f>VLOOKUP(A142,'Q1 ADIT Activity'!$A$46:$B$69,2,0)</f>
        <v>0</v>
      </c>
      <c r="I142" s="137">
        <f t="shared" si="0"/>
        <v>101864</v>
      </c>
    </row>
    <row r="143" spans="1:9" x14ac:dyDescent="0.2">
      <c r="A143" s="113" t="s">
        <v>357</v>
      </c>
      <c r="B143" s="113" t="s">
        <v>1290</v>
      </c>
      <c r="C143" s="105">
        <v>56532</v>
      </c>
      <c r="F143" s="105">
        <v>56532</v>
      </c>
      <c r="H143" s="136">
        <f>VLOOKUP(A143,'Q1 ADIT Activity'!$A$46:$B$69,2,0)</f>
        <v>18607</v>
      </c>
      <c r="I143" s="137">
        <f t="shared" si="0"/>
        <v>75139</v>
      </c>
    </row>
    <row r="144" spans="1:9" x14ac:dyDescent="0.2">
      <c r="A144" s="113" t="s">
        <v>43</v>
      </c>
      <c r="B144" s="113" t="s">
        <v>1291</v>
      </c>
      <c r="C144" s="105">
        <v>-12463540</v>
      </c>
      <c r="F144" s="105">
        <v>-12463540</v>
      </c>
      <c r="H144" s="136">
        <f>VLOOKUP(A144,'Q1 ADIT Activity'!$A$46:$B$69,2,0)</f>
        <v>-79882</v>
      </c>
      <c r="I144" s="137">
        <f t="shared" si="0"/>
        <v>-12543422</v>
      </c>
    </row>
    <row r="145" spans="1:9" x14ac:dyDescent="0.2">
      <c r="A145" s="113" t="s">
        <v>795</v>
      </c>
      <c r="B145" s="113" t="s">
        <v>1292</v>
      </c>
      <c r="C145" s="105">
        <v>41717</v>
      </c>
      <c r="F145" s="105">
        <v>41717</v>
      </c>
      <c r="H145" s="136">
        <f>VLOOKUP(A145,'Q1 ADIT Activity'!$A$46:$B$69,2,0)</f>
        <v>-5104</v>
      </c>
      <c r="I145" s="137">
        <f t="shared" si="0"/>
        <v>36613</v>
      </c>
    </row>
    <row r="146" spans="1:9" x14ac:dyDescent="0.2">
      <c r="A146" s="113" t="s">
        <v>79</v>
      </c>
      <c r="B146" s="113" t="s">
        <v>1293</v>
      </c>
      <c r="C146" s="105">
        <v>49932</v>
      </c>
      <c r="F146" s="105">
        <v>49932</v>
      </c>
      <c r="H146" s="136">
        <f>VLOOKUP(A146,'Q1 ADIT Activity'!$A$46:$B$69,2,0)</f>
        <v>-5262</v>
      </c>
      <c r="I146" s="137">
        <f t="shared" si="0"/>
        <v>44670</v>
      </c>
    </row>
    <row r="147" spans="1:9" x14ac:dyDescent="0.2">
      <c r="A147" s="113" t="s">
        <v>501</v>
      </c>
      <c r="B147" s="113" t="s">
        <v>1294</v>
      </c>
      <c r="C147" s="105">
        <v>15639</v>
      </c>
      <c r="F147" s="105">
        <v>15639</v>
      </c>
      <c r="H147" s="136">
        <f>VLOOKUP(A147,'Q1 ADIT Activity'!$A$46:$B$69,2,0)</f>
        <v>63</v>
      </c>
      <c r="I147" s="137">
        <f t="shared" si="0"/>
        <v>15702</v>
      </c>
    </row>
    <row r="148" spans="1:9" x14ac:dyDescent="0.2">
      <c r="A148" s="113" t="s">
        <v>111</v>
      </c>
      <c r="B148" s="113" t="s">
        <v>1295</v>
      </c>
      <c r="C148" s="105">
        <v>-28451</v>
      </c>
      <c r="F148" s="105">
        <v>-28451</v>
      </c>
      <c r="H148" s="136">
        <f>VLOOKUP(A148,'Q1 ADIT Activity'!$A$46:$B$69,2,0)</f>
        <v>-33</v>
      </c>
      <c r="I148" s="137">
        <f t="shared" si="0"/>
        <v>-28484</v>
      </c>
    </row>
    <row r="149" spans="1:9" x14ac:dyDescent="0.2">
      <c r="A149" s="113" t="s">
        <v>58</v>
      </c>
      <c r="B149" s="113" t="s">
        <v>1296</v>
      </c>
      <c r="C149" s="105">
        <v>67434</v>
      </c>
      <c r="F149" s="105">
        <v>67434</v>
      </c>
      <c r="H149" s="136">
        <f>VLOOKUP(A149,'Q1 ADIT Activity'!$A$46:$B$69,2,0)</f>
        <v>0</v>
      </c>
      <c r="I149" s="137">
        <f t="shared" si="0"/>
        <v>67434</v>
      </c>
    </row>
    <row r="150" spans="1:9" x14ac:dyDescent="0.2">
      <c r="A150" s="113" t="s">
        <v>214</v>
      </c>
      <c r="B150" s="113" t="s">
        <v>1297</v>
      </c>
      <c r="C150" s="105">
        <v>96520</v>
      </c>
      <c r="F150" s="105">
        <v>96520</v>
      </c>
      <c r="H150" s="136">
        <f>VLOOKUP(A150,'Q1 ADIT Activity'!$A$46:$B$69,2,0)</f>
        <v>1588</v>
      </c>
      <c r="I150" s="137">
        <f t="shared" si="0"/>
        <v>98108</v>
      </c>
    </row>
    <row r="151" spans="1:9" x14ac:dyDescent="0.2">
      <c r="A151" s="113" t="s">
        <v>191</v>
      </c>
      <c r="B151" s="113" t="s">
        <v>1298</v>
      </c>
      <c r="C151" s="105">
        <v>22093</v>
      </c>
      <c r="F151" s="105">
        <v>22093</v>
      </c>
      <c r="H151" s="136">
        <f>VLOOKUP(A151,'Q1 ADIT Activity'!$A$46:$B$69,2,0)</f>
        <v>-401</v>
      </c>
      <c r="I151" s="137">
        <f t="shared" si="0"/>
        <v>21692</v>
      </c>
    </row>
    <row r="152" spans="1:9" x14ac:dyDescent="0.2">
      <c r="A152" s="113" t="s">
        <v>200</v>
      </c>
      <c r="B152" s="113" t="s">
        <v>1299</v>
      </c>
      <c r="C152" s="105">
        <v>-171214</v>
      </c>
      <c r="F152" s="105">
        <v>-171214</v>
      </c>
      <c r="H152" s="136">
        <f>VLOOKUP(A152,'Q1 ADIT Activity'!$A$46:$B$69,2,0)</f>
        <v>3195</v>
      </c>
      <c r="I152" s="137">
        <f t="shared" si="0"/>
        <v>-168019</v>
      </c>
    </row>
    <row r="153" spans="1:9" x14ac:dyDescent="0.2">
      <c r="A153" s="113" t="s">
        <v>228</v>
      </c>
      <c r="B153" s="113" t="s">
        <v>1300</v>
      </c>
      <c r="D153" s="105">
        <v>51192</v>
      </c>
      <c r="F153" s="105">
        <v>51192</v>
      </c>
      <c r="H153" s="136"/>
      <c r="I153" s="137">
        <f t="shared" si="0"/>
        <v>51192</v>
      </c>
    </row>
    <row r="154" spans="1:9" x14ac:dyDescent="0.2">
      <c r="A154" s="113" t="s">
        <v>176</v>
      </c>
      <c r="B154" s="113" t="s">
        <v>266</v>
      </c>
      <c r="C154" s="105">
        <v>499191</v>
      </c>
      <c r="F154" s="105">
        <v>499191</v>
      </c>
      <c r="H154" s="136">
        <f>VLOOKUP(A154,'Q1 ADIT Activity'!$A$46:$B$69,2,0)</f>
        <v>0</v>
      </c>
      <c r="I154" s="137">
        <f t="shared" si="0"/>
        <v>499191</v>
      </c>
    </row>
    <row r="155" spans="1:9" x14ac:dyDescent="0.2">
      <c r="A155" s="113" t="s">
        <v>177</v>
      </c>
      <c r="B155" s="113" t="s">
        <v>1301</v>
      </c>
      <c r="C155" s="105">
        <v>-16312</v>
      </c>
      <c r="F155" s="105">
        <v>-16312</v>
      </c>
      <c r="H155" s="136">
        <f>VLOOKUP(A155,'Q1 ADIT Activity'!$A$46:$B$69,2,0)</f>
        <v>912</v>
      </c>
      <c r="I155" s="137">
        <f t="shared" si="0"/>
        <v>-15400</v>
      </c>
    </row>
    <row r="156" spans="1:9" x14ac:dyDescent="0.2">
      <c r="A156" s="113" t="s">
        <v>180</v>
      </c>
      <c r="B156" s="113" t="s">
        <v>1302</v>
      </c>
      <c r="C156" s="105">
        <v>-557</v>
      </c>
      <c r="F156" s="105">
        <v>-557</v>
      </c>
      <c r="H156" s="136">
        <f>VLOOKUP(A156,'Q1 ADIT Activity'!$A$46:$B$69,2,0)</f>
        <v>0</v>
      </c>
      <c r="I156" s="137">
        <f t="shared" si="0"/>
        <v>-557</v>
      </c>
    </row>
    <row r="157" spans="1:9" x14ac:dyDescent="0.2">
      <c r="A157" s="113" t="s">
        <v>248</v>
      </c>
      <c r="B157" s="113" t="s">
        <v>1303</v>
      </c>
      <c r="C157" s="105">
        <v>3</v>
      </c>
      <c r="D157" s="105">
        <v>118336</v>
      </c>
      <c r="F157" s="105">
        <v>118339</v>
      </c>
      <c r="H157" s="136">
        <f>VLOOKUP(A157,'Q1 ADIT Activity'!$A$46:$B$69,2,0)</f>
        <v>0</v>
      </c>
      <c r="I157" s="137">
        <f t="shared" si="0"/>
        <v>118339</v>
      </c>
    </row>
    <row r="158" spans="1:9" x14ac:dyDescent="0.2">
      <c r="A158" s="113" t="s">
        <v>225</v>
      </c>
      <c r="B158" s="113" t="s">
        <v>1304</v>
      </c>
      <c r="C158" s="105">
        <v>2196230</v>
      </c>
      <c r="D158" s="105">
        <v>6232</v>
      </c>
      <c r="E158" s="105">
        <v>54327</v>
      </c>
      <c r="F158" s="105">
        <v>2148135</v>
      </c>
      <c r="H158" s="136">
        <f>VLOOKUP(A158,'Q1 ADIT Activity'!$A$46:$B$69,2,0)</f>
        <v>0</v>
      </c>
      <c r="I158" s="137">
        <f t="shared" si="0"/>
        <v>2148135</v>
      </c>
    </row>
    <row r="159" spans="1:9" x14ac:dyDescent="0.2">
      <c r="C159" s="124" t="s">
        <v>1154</v>
      </c>
      <c r="D159" s="124" t="s">
        <v>1154</v>
      </c>
      <c r="E159" s="124" t="s">
        <v>1154</v>
      </c>
      <c r="F159" s="124" t="s">
        <v>1154</v>
      </c>
      <c r="H159" s="124" t="s">
        <v>1154</v>
      </c>
      <c r="I159" s="124" t="s">
        <v>1154</v>
      </c>
    </row>
    <row r="160" spans="1:9" x14ac:dyDescent="0.2">
      <c r="A160" s="121"/>
      <c r="B160" s="122" t="s">
        <v>1305</v>
      </c>
      <c r="C160" s="123">
        <v>-9421512</v>
      </c>
      <c r="D160" s="123">
        <v>337331</v>
      </c>
      <c r="E160" s="123">
        <v>183807</v>
      </c>
      <c r="F160" s="123">
        <v>-9267988</v>
      </c>
      <c r="H160" s="123">
        <f>SUM(H138:H158)</f>
        <v>0</v>
      </c>
      <c r="I160" s="123">
        <f>SUM(I138:I158)</f>
        <v>-9267988</v>
      </c>
    </row>
    <row r="161" spans="1:8" x14ac:dyDescent="0.2">
      <c r="H161" s="136"/>
    </row>
    <row r="162" spans="1:8" x14ac:dyDescent="0.2">
      <c r="A162" s="121"/>
      <c r="B162" s="122" t="s">
        <v>1306</v>
      </c>
      <c r="C162" s="123"/>
      <c r="D162" s="123"/>
      <c r="E162" s="123"/>
      <c r="F162" s="123"/>
      <c r="H162" s="136"/>
    </row>
    <row r="163" spans="1:8" x14ac:dyDescent="0.2">
      <c r="A163" s="113" t="s">
        <v>1307</v>
      </c>
      <c r="B163" s="113" t="s">
        <v>1308</v>
      </c>
      <c r="C163" s="105">
        <v>-223050.53</v>
      </c>
      <c r="D163" s="105">
        <v>770743.79</v>
      </c>
      <c r="E163" s="105">
        <v>844157.32</v>
      </c>
      <c r="F163" s="105">
        <v>-296464.06</v>
      </c>
      <c r="H163" s="136"/>
    </row>
    <row r="164" spans="1:8" x14ac:dyDescent="0.2">
      <c r="A164" s="113" t="s">
        <v>1309</v>
      </c>
      <c r="B164" s="113" t="s">
        <v>1310</v>
      </c>
      <c r="C164" s="105">
        <v>-61707.37</v>
      </c>
      <c r="E164" s="105">
        <v>250</v>
      </c>
      <c r="F164" s="105">
        <v>-61957.37</v>
      </c>
      <c r="H164" s="136"/>
    </row>
    <row r="165" spans="1:8" x14ac:dyDescent="0.2">
      <c r="A165" s="113" t="s">
        <v>1311</v>
      </c>
      <c r="B165" s="113" t="s">
        <v>1312</v>
      </c>
      <c r="C165" s="105">
        <v>-48352.68</v>
      </c>
      <c r="E165" s="105">
        <v>3600</v>
      </c>
      <c r="F165" s="105">
        <v>-51952.68</v>
      </c>
      <c r="H165" s="136"/>
    </row>
    <row r="166" spans="1:8" x14ac:dyDescent="0.2">
      <c r="A166" s="113" t="s">
        <v>1313</v>
      </c>
      <c r="B166" s="113" t="s">
        <v>1314</v>
      </c>
      <c r="C166" s="105">
        <v>-238832.68</v>
      </c>
      <c r="D166" s="105">
        <v>2492409.56</v>
      </c>
      <c r="E166" s="105">
        <v>2253576.88</v>
      </c>
      <c r="H166" s="136"/>
    </row>
    <row r="167" spans="1:8" x14ac:dyDescent="0.2">
      <c r="C167" s="124" t="s">
        <v>1154</v>
      </c>
      <c r="D167" s="124" t="s">
        <v>1154</v>
      </c>
      <c r="E167" s="124" t="s">
        <v>1154</v>
      </c>
      <c r="F167" s="124" t="s">
        <v>1154</v>
      </c>
      <c r="H167" s="124"/>
    </row>
    <row r="168" spans="1:8" x14ac:dyDescent="0.2">
      <c r="A168" s="121"/>
      <c r="B168" s="122" t="s">
        <v>1315</v>
      </c>
      <c r="C168" s="123">
        <v>-571943.26</v>
      </c>
      <c r="D168" s="123">
        <v>3263153.35</v>
      </c>
      <c r="E168" s="123">
        <v>3101584.2</v>
      </c>
      <c r="F168" s="123">
        <v>-410374.11</v>
      </c>
      <c r="H168" s="123"/>
    </row>
    <row r="170" spans="1:8" x14ac:dyDescent="0.2">
      <c r="A170" s="121"/>
      <c r="B170" s="122" t="s">
        <v>1316</v>
      </c>
      <c r="C170" s="123"/>
      <c r="D170" s="123"/>
      <c r="E170" s="123"/>
      <c r="F170" s="123"/>
    </row>
    <row r="171" spans="1:8" x14ac:dyDescent="0.2">
      <c r="A171" s="113" t="s">
        <v>1317</v>
      </c>
      <c r="B171" s="113" t="s">
        <v>1318</v>
      </c>
      <c r="E171" s="105">
        <v>207334</v>
      </c>
      <c r="F171" s="105">
        <v>-207334</v>
      </c>
    </row>
    <row r="172" spans="1:8" x14ac:dyDescent="0.2">
      <c r="C172" s="124" t="s">
        <v>1154</v>
      </c>
      <c r="D172" s="124" t="s">
        <v>1154</v>
      </c>
      <c r="E172" s="124" t="s">
        <v>1154</v>
      </c>
      <c r="F172" s="124" t="s">
        <v>1154</v>
      </c>
    </row>
    <row r="173" spans="1:8" x14ac:dyDescent="0.2">
      <c r="A173" s="121"/>
      <c r="B173" s="122" t="s">
        <v>1319</v>
      </c>
      <c r="C173" s="123"/>
      <c r="D173" s="123"/>
      <c r="E173" s="123">
        <v>207334</v>
      </c>
      <c r="F173" s="123">
        <v>-207334</v>
      </c>
    </row>
    <row r="175" spans="1:8" x14ac:dyDescent="0.2">
      <c r="A175" s="121"/>
      <c r="B175" s="122" t="s">
        <v>1320</v>
      </c>
      <c r="C175" s="123"/>
      <c r="D175" s="123"/>
      <c r="E175" s="123"/>
      <c r="F175" s="123"/>
    </row>
    <row r="176" spans="1:8" x14ac:dyDescent="0.2">
      <c r="A176" s="127" t="s">
        <v>1321</v>
      </c>
      <c r="B176" s="127" t="s">
        <v>1322</v>
      </c>
      <c r="C176" s="128">
        <v>-164630</v>
      </c>
      <c r="D176" s="128">
        <v>59139</v>
      </c>
      <c r="E176" s="128">
        <v>39000</v>
      </c>
      <c r="F176" s="128">
        <v>-144491</v>
      </c>
    </row>
    <row r="177" spans="1:6" x14ac:dyDescent="0.2">
      <c r="A177" s="113" t="s">
        <v>1323</v>
      </c>
      <c r="B177" s="113" t="s">
        <v>267</v>
      </c>
      <c r="E177" s="105">
        <v>275592.75</v>
      </c>
      <c r="F177" s="105">
        <v>-275592.75</v>
      </c>
    </row>
    <row r="178" spans="1:6" x14ac:dyDescent="0.2">
      <c r="A178" s="113" t="s">
        <v>1324</v>
      </c>
      <c r="B178" s="113" t="s">
        <v>1325</v>
      </c>
      <c r="C178" s="105">
        <v>-117878.57</v>
      </c>
      <c r="D178" s="105">
        <v>147745.44</v>
      </c>
      <c r="E178" s="105">
        <v>136041.70000000001</v>
      </c>
      <c r="F178" s="105">
        <v>-106174.83</v>
      </c>
    </row>
    <row r="179" spans="1:6" x14ac:dyDescent="0.2">
      <c r="A179" s="113" t="s">
        <v>1326</v>
      </c>
      <c r="B179" s="113" t="s">
        <v>1327</v>
      </c>
      <c r="C179" s="105">
        <v>-54067.1</v>
      </c>
      <c r="D179" s="105">
        <v>54067.1</v>
      </c>
      <c r="E179" s="105">
        <v>30523.58</v>
      </c>
      <c r="F179" s="105">
        <v>-30523.58</v>
      </c>
    </row>
    <row r="180" spans="1:6" x14ac:dyDescent="0.2">
      <c r="A180" s="113" t="s">
        <v>1328</v>
      </c>
      <c r="B180" s="113" t="s">
        <v>1329</v>
      </c>
      <c r="C180" s="105">
        <v>-47808.63</v>
      </c>
      <c r="D180" s="105">
        <v>163074.5</v>
      </c>
      <c r="E180" s="105">
        <v>167182.09</v>
      </c>
      <c r="F180" s="105">
        <v>-51916.22</v>
      </c>
    </row>
    <row r="181" spans="1:6" x14ac:dyDescent="0.2">
      <c r="A181" s="113" t="s">
        <v>1330</v>
      </c>
      <c r="B181" s="113" t="s">
        <v>1331</v>
      </c>
      <c r="C181" s="105">
        <v>-5033.82</v>
      </c>
      <c r="D181" s="105">
        <v>5579.02</v>
      </c>
      <c r="E181" s="105">
        <v>6664.57</v>
      </c>
      <c r="F181" s="105">
        <v>-6119.37</v>
      </c>
    </row>
    <row r="182" spans="1:6" x14ac:dyDescent="0.2">
      <c r="C182" s="124" t="s">
        <v>1154</v>
      </c>
      <c r="D182" s="124" t="s">
        <v>1154</v>
      </c>
      <c r="E182" s="124" t="s">
        <v>1154</v>
      </c>
      <c r="F182" s="124" t="s">
        <v>1154</v>
      </c>
    </row>
    <row r="183" spans="1:6" x14ac:dyDescent="0.2">
      <c r="A183" s="121"/>
      <c r="B183" s="122" t="s">
        <v>1332</v>
      </c>
      <c r="C183" s="123">
        <v>-389418.12</v>
      </c>
      <c r="D183" s="123">
        <v>429605.06</v>
      </c>
      <c r="E183" s="123">
        <v>655004.68999999994</v>
      </c>
      <c r="F183" s="123">
        <v>-614817.75</v>
      </c>
    </row>
    <row r="185" spans="1:6" x14ac:dyDescent="0.2">
      <c r="A185" s="121"/>
      <c r="B185" s="122" t="s">
        <v>1333</v>
      </c>
      <c r="C185" s="123"/>
      <c r="D185" s="123"/>
      <c r="E185" s="123"/>
      <c r="F185" s="123"/>
    </row>
    <row r="186" spans="1:6" x14ac:dyDescent="0.2">
      <c r="A186" s="113" t="s">
        <v>342</v>
      </c>
      <c r="B186" s="113" t="s">
        <v>1334</v>
      </c>
      <c r="C186" s="105">
        <v>-8665338</v>
      </c>
      <c r="D186" s="105">
        <v>214349</v>
      </c>
      <c r="E186" s="105">
        <v>24588</v>
      </c>
      <c r="F186" s="105">
        <v>-8475577</v>
      </c>
    </row>
    <row r="187" spans="1:6" x14ac:dyDescent="0.2">
      <c r="A187" s="113" t="s">
        <v>1335</v>
      </c>
      <c r="B187" s="113" t="s">
        <v>1336</v>
      </c>
      <c r="C187" s="105">
        <v>2222990.61</v>
      </c>
      <c r="D187" s="105">
        <v>27450.13</v>
      </c>
      <c r="E187" s="105">
        <v>27604.34</v>
      </c>
      <c r="F187" s="105">
        <v>2222836.4</v>
      </c>
    </row>
    <row r="188" spans="1:6" x14ac:dyDescent="0.2">
      <c r="A188" s="113" t="s">
        <v>1337</v>
      </c>
      <c r="B188" s="113" t="s">
        <v>1338</v>
      </c>
      <c r="C188" s="105">
        <v>-2420000</v>
      </c>
      <c r="F188" s="105">
        <v>-2420000</v>
      </c>
    </row>
    <row r="189" spans="1:6" x14ac:dyDescent="0.2">
      <c r="C189" s="124" t="s">
        <v>1154</v>
      </c>
      <c r="D189" s="124" t="s">
        <v>1154</v>
      </c>
      <c r="E189" s="124" t="s">
        <v>1154</v>
      </c>
      <c r="F189" s="124" t="s">
        <v>1154</v>
      </c>
    </row>
    <row r="190" spans="1:6" x14ac:dyDescent="0.2">
      <c r="A190" s="121"/>
      <c r="B190" s="122" t="s">
        <v>1339</v>
      </c>
      <c r="C190" s="123">
        <v>-8862347.3900000006</v>
      </c>
      <c r="D190" s="123">
        <v>241799.13</v>
      </c>
      <c r="E190" s="123">
        <v>52192.34</v>
      </c>
      <c r="F190" s="123">
        <v>-8672740.5999999996</v>
      </c>
    </row>
    <row r="192" spans="1:6" x14ac:dyDescent="0.2">
      <c r="A192" s="121"/>
      <c r="B192" s="122" t="s">
        <v>1340</v>
      </c>
      <c r="C192" s="123"/>
      <c r="D192" s="123"/>
      <c r="E192" s="123"/>
      <c r="F192" s="123"/>
    </row>
    <row r="193" spans="1:6" x14ac:dyDescent="0.2">
      <c r="A193" s="113" t="s">
        <v>1341</v>
      </c>
      <c r="B193" s="113" t="s">
        <v>1342</v>
      </c>
      <c r="C193" s="105">
        <v>-380825</v>
      </c>
      <c r="D193" s="105">
        <v>2584.1799999999998</v>
      </c>
      <c r="E193" s="105">
        <v>7455.46</v>
      </c>
      <c r="F193" s="105">
        <v>-385696.28</v>
      </c>
    </row>
    <row r="194" spans="1:6" x14ac:dyDescent="0.2">
      <c r="A194" s="113" t="s">
        <v>1343</v>
      </c>
      <c r="B194" s="113" t="s">
        <v>1344</v>
      </c>
      <c r="C194" s="105">
        <v>-87165.73</v>
      </c>
      <c r="F194" s="105">
        <v>-87165.73</v>
      </c>
    </row>
    <row r="195" spans="1:6" x14ac:dyDescent="0.2">
      <c r="A195" s="113" t="s">
        <v>1345</v>
      </c>
      <c r="B195" s="113" t="s">
        <v>1346</v>
      </c>
      <c r="E195" s="105">
        <v>466902</v>
      </c>
      <c r="F195" s="105">
        <v>-466902</v>
      </c>
    </row>
    <row r="196" spans="1:6" x14ac:dyDescent="0.2">
      <c r="C196" s="124" t="s">
        <v>1154</v>
      </c>
      <c r="D196" s="124" t="s">
        <v>1154</v>
      </c>
      <c r="E196" s="124" t="s">
        <v>1154</v>
      </c>
      <c r="F196" s="124" t="s">
        <v>1154</v>
      </c>
    </row>
    <row r="197" spans="1:6" x14ac:dyDescent="0.2">
      <c r="A197" s="121"/>
      <c r="B197" s="122" t="s">
        <v>1347</v>
      </c>
      <c r="C197" s="123">
        <v>-467990.73</v>
      </c>
      <c r="D197" s="123">
        <v>2584.1799999999998</v>
      </c>
      <c r="E197" s="123">
        <v>474357.46</v>
      </c>
      <c r="F197" s="123">
        <v>-939764.01</v>
      </c>
    </row>
    <row r="199" spans="1:6" x14ac:dyDescent="0.2">
      <c r="A199" s="121"/>
      <c r="B199" s="122" t="s">
        <v>1348</v>
      </c>
      <c r="C199" s="123"/>
      <c r="D199" s="123"/>
      <c r="E199" s="123"/>
      <c r="F199" s="123"/>
    </row>
    <row r="200" spans="1:6" x14ac:dyDescent="0.2">
      <c r="A200" s="113" t="s">
        <v>1349</v>
      </c>
      <c r="B200" s="113" t="s">
        <v>1350</v>
      </c>
      <c r="D200" s="105">
        <v>74512</v>
      </c>
      <c r="E200" s="105">
        <v>269089</v>
      </c>
      <c r="F200" s="105">
        <v>-194577</v>
      </c>
    </row>
    <row r="201" spans="1:6" x14ac:dyDescent="0.2">
      <c r="A201" s="113" t="s">
        <v>1351</v>
      </c>
      <c r="B201" s="113" t="s">
        <v>1352</v>
      </c>
      <c r="C201" s="105">
        <v>-32573809.530000001</v>
      </c>
      <c r="D201" s="105">
        <v>7872571.71</v>
      </c>
      <c r="E201" s="105">
        <v>9274898.9100000001</v>
      </c>
      <c r="F201" s="105">
        <v>-33976136.729999997</v>
      </c>
    </row>
    <row r="202" spans="1:6" x14ac:dyDescent="0.2">
      <c r="A202" s="113" t="s">
        <v>1353</v>
      </c>
      <c r="B202" s="113" t="s">
        <v>1354</v>
      </c>
      <c r="C202" s="105">
        <v>-12257044.529999999</v>
      </c>
      <c r="F202" s="105">
        <v>-12257044.529999999</v>
      </c>
    </row>
    <row r="203" spans="1:6" x14ac:dyDescent="0.2">
      <c r="A203" s="113" t="s">
        <v>1355</v>
      </c>
      <c r="B203" s="113" t="s">
        <v>1356</v>
      </c>
      <c r="E203" s="105">
        <v>201982</v>
      </c>
      <c r="F203" s="105">
        <v>-201982</v>
      </c>
    </row>
    <row r="204" spans="1:6" x14ac:dyDescent="0.2">
      <c r="C204" s="124" t="s">
        <v>1154</v>
      </c>
      <c r="D204" s="124" t="s">
        <v>1154</v>
      </c>
      <c r="E204" s="124" t="s">
        <v>1154</v>
      </c>
      <c r="F204" s="124" t="s">
        <v>1154</v>
      </c>
    </row>
    <row r="205" spans="1:6" x14ac:dyDescent="0.2">
      <c r="A205" s="121"/>
      <c r="B205" s="122" t="s">
        <v>1357</v>
      </c>
      <c r="C205" s="123">
        <v>-44830854.060000002</v>
      </c>
      <c r="D205" s="123">
        <v>7947083.71</v>
      </c>
      <c r="E205" s="123">
        <v>9745969.9100000001</v>
      </c>
      <c r="F205" s="123">
        <v>-46629740.259999998</v>
      </c>
    </row>
    <row r="207" spans="1:6" x14ac:dyDescent="0.2">
      <c r="A207" s="129"/>
      <c r="B207" s="125" t="s">
        <v>1123</v>
      </c>
      <c r="C207" s="126">
        <v>-44830854.060000002</v>
      </c>
      <c r="D207" s="126">
        <v>7947083.71</v>
      </c>
      <c r="E207" s="126">
        <v>9745969.9100000001</v>
      </c>
      <c r="F207" s="126">
        <v>-46629740.259999998</v>
      </c>
    </row>
    <row r="208" spans="1:6" ht="13.5" thickBot="1" x14ac:dyDescent="0.25">
      <c r="A208" s="130"/>
      <c r="B208" s="130"/>
      <c r="C208" s="131"/>
      <c r="D208" s="131"/>
      <c r="E208" s="131"/>
      <c r="F208" s="131"/>
    </row>
    <row r="209" spans="1:6" ht="13.5" thickTop="1" x14ac:dyDescent="0.2">
      <c r="A209" s="121"/>
      <c r="B209" s="122" t="s">
        <v>1358</v>
      </c>
      <c r="C209" s="123"/>
      <c r="D209" s="123"/>
      <c r="E209" s="123"/>
      <c r="F209" s="123"/>
    </row>
    <row r="210" spans="1:6" x14ac:dyDescent="0.2">
      <c r="A210" s="110"/>
      <c r="B210" s="111" t="s">
        <v>1359</v>
      </c>
      <c r="C210" s="112"/>
      <c r="D210" s="112"/>
      <c r="E210" s="112"/>
      <c r="F210" s="112"/>
    </row>
    <row r="211" spans="1:6" x14ac:dyDescent="0.2">
      <c r="A211" s="113" t="s">
        <v>1360</v>
      </c>
      <c r="B211" s="113" t="s">
        <v>1361</v>
      </c>
      <c r="D211" s="105">
        <v>9000</v>
      </c>
      <c r="E211" s="105">
        <v>306360.59999999998</v>
      </c>
      <c r="F211" s="105">
        <v>-297360.59999999998</v>
      </c>
    </row>
    <row r="212" spans="1:6" x14ac:dyDescent="0.2">
      <c r="A212" s="113" t="s">
        <v>1362</v>
      </c>
      <c r="B212" s="113" t="s">
        <v>1363</v>
      </c>
      <c r="D212" s="105">
        <v>176371</v>
      </c>
      <c r="E212" s="105">
        <v>71339</v>
      </c>
      <c r="F212" s="105">
        <v>105032</v>
      </c>
    </row>
    <row r="213" spans="1:6" x14ac:dyDescent="0.2">
      <c r="C213" s="124" t="s">
        <v>1154</v>
      </c>
      <c r="D213" s="124" t="s">
        <v>1154</v>
      </c>
      <c r="E213" s="124" t="s">
        <v>1154</v>
      </c>
      <c r="F213" s="124" t="s">
        <v>1154</v>
      </c>
    </row>
    <row r="214" spans="1:6" x14ac:dyDescent="0.2">
      <c r="A214" s="110"/>
      <c r="B214" s="111" t="s">
        <v>1364</v>
      </c>
      <c r="C214" s="112"/>
      <c r="D214" s="112">
        <v>185371</v>
      </c>
      <c r="E214" s="112">
        <v>377699.6</v>
      </c>
      <c r="F214" s="112">
        <v>-192328.6</v>
      </c>
    </row>
    <row r="216" spans="1:6" x14ac:dyDescent="0.2">
      <c r="A216" s="110"/>
      <c r="B216" s="111" t="s">
        <v>1365</v>
      </c>
      <c r="C216" s="112"/>
      <c r="D216" s="112"/>
      <c r="E216" s="112"/>
      <c r="F216" s="112"/>
    </row>
    <row r="217" spans="1:6" x14ac:dyDescent="0.2">
      <c r="C217" s="124" t="s">
        <v>1154</v>
      </c>
      <c r="D217" s="124" t="s">
        <v>1154</v>
      </c>
      <c r="E217" s="124" t="s">
        <v>1154</v>
      </c>
      <c r="F217" s="124" t="s">
        <v>1154</v>
      </c>
    </row>
    <row r="218" spans="1:6" x14ac:dyDescent="0.2">
      <c r="A218" s="110"/>
      <c r="B218" s="111" t="s">
        <v>1366</v>
      </c>
      <c r="C218" s="112"/>
      <c r="D218" s="112">
        <v>185371</v>
      </c>
      <c r="E218" s="112">
        <v>377699.6</v>
      </c>
      <c r="F218" s="112">
        <v>-192328.6</v>
      </c>
    </row>
    <row r="221" spans="1:6" x14ac:dyDescent="0.2">
      <c r="A221" s="110"/>
      <c r="B221" s="111" t="s">
        <v>1367</v>
      </c>
      <c r="C221" s="112"/>
      <c r="D221" s="112"/>
      <c r="E221" s="112"/>
      <c r="F221" s="112"/>
    </row>
    <row r="222" spans="1:6" x14ac:dyDescent="0.2">
      <c r="A222" s="113" t="s">
        <v>1368</v>
      </c>
      <c r="B222" s="113" t="s">
        <v>1369</v>
      </c>
      <c r="D222" s="105">
        <v>234899.76</v>
      </c>
      <c r="E222" s="105">
        <v>5291326.75</v>
      </c>
      <c r="F222" s="105">
        <v>-5056426.99</v>
      </c>
    </row>
    <row r="223" spans="1:6" x14ac:dyDescent="0.2">
      <c r="A223" s="113" t="s">
        <v>1370</v>
      </c>
      <c r="B223" s="113" t="s">
        <v>1371</v>
      </c>
      <c r="D223" s="105">
        <v>3502</v>
      </c>
      <c r="E223" s="105">
        <v>3252</v>
      </c>
      <c r="F223" s="105">
        <v>250</v>
      </c>
    </row>
    <row r="224" spans="1:6" x14ac:dyDescent="0.2">
      <c r="A224" s="113" t="s">
        <v>1372</v>
      </c>
      <c r="B224" s="113" t="s">
        <v>1373</v>
      </c>
      <c r="D224" s="105">
        <v>37744.54</v>
      </c>
      <c r="E224" s="105">
        <v>549042.31999999995</v>
      </c>
      <c r="F224" s="105">
        <v>-511297.78</v>
      </c>
    </row>
    <row r="225" spans="1:6" x14ac:dyDescent="0.2">
      <c r="C225" s="124" t="s">
        <v>1154</v>
      </c>
      <c r="D225" s="124" t="s">
        <v>1154</v>
      </c>
      <c r="E225" s="124" t="s">
        <v>1154</v>
      </c>
      <c r="F225" s="124" t="s">
        <v>1154</v>
      </c>
    </row>
    <row r="226" spans="1:6" x14ac:dyDescent="0.2">
      <c r="A226" s="110"/>
      <c r="B226" s="111" t="s">
        <v>1374</v>
      </c>
      <c r="C226" s="112"/>
      <c r="D226" s="112">
        <v>276146.3</v>
      </c>
      <c r="E226" s="112">
        <v>5843621.0700000003</v>
      </c>
      <c r="F226" s="112">
        <v>-5567474.7699999996</v>
      </c>
    </row>
    <row r="228" spans="1:6" x14ac:dyDescent="0.2">
      <c r="A228" s="110"/>
      <c r="B228" s="111" t="s">
        <v>1375</v>
      </c>
      <c r="C228" s="112"/>
      <c r="D228" s="112"/>
      <c r="E228" s="112"/>
      <c r="F228" s="112"/>
    </row>
    <row r="229" spans="1:6" x14ac:dyDescent="0.2">
      <c r="A229" s="113" t="s">
        <v>1376</v>
      </c>
      <c r="B229" s="113" t="s">
        <v>1377</v>
      </c>
      <c r="D229" s="105">
        <v>598026.97</v>
      </c>
      <c r="E229" s="105">
        <v>682741.38</v>
      </c>
      <c r="F229" s="105">
        <v>-84714.41</v>
      </c>
    </row>
    <row r="230" spans="1:6" x14ac:dyDescent="0.2">
      <c r="A230" s="113" t="s">
        <v>1378</v>
      </c>
      <c r="B230" s="113" t="s">
        <v>1379</v>
      </c>
      <c r="E230" s="105">
        <v>322663.28000000003</v>
      </c>
      <c r="F230" s="105">
        <v>-322663.28000000003</v>
      </c>
    </row>
    <row r="231" spans="1:6" x14ac:dyDescent="0.2">
      <c r="C231" s="124" t="s">
        <v>1154</v>
      </c>
      <c r="D231" s="124" t="s">
        <v>1154</v>
      </c>
      <c r="E231" s="124" t="s">
        <v>1154</v>
      </c>
      <c r="F231" s="124" t="s">
        <v>1154</v>
      </c>
    </row>
    <row r="232" spans="1:6" x14ac:dyDescent="0.2">
      <c r="A232" s="110"/>
      <c r="B232" s="111" t="s">
        <v>1380</v>
      </c>
      <c r="C232" s="112"/>
      <c r="D232" s="112">
        <v>598026.97</v>
      </c>
      <c r="E232" s="112">
        <v>1005404.66</v>
      </c>
      <c r="F232" s="112">
        <v>-407377.69</v>
      </c>
    </row>
    <row r="234" spans="1:6" x14ac:dyDescent="0.2">
      <c r="A234" s="121"/>
      <c r="B234" s="122" t="s">
        <v>1381</v>
      </c>
      <c r="C234" s="123"/>
      <c r="D234" s="123">
        <v>1059544.27</v>
      </c>
      <c r="E234" s="123">
        <v>7226725.3300000001</v>
      </c>
      <c r="F234" s="123">
        <v>-6167181.0599999996</v>
      </c>
    </row>
    <row r="236" spans="1:6" x14ac:dyDescent="0.2">
      <c r="A236" s="121"/>
      <c r="B236" s="122" t="s">
        <v>1382</v>
      </c>
      <c r="C236" s="123"/>
      <c r="D236" s="123"/>
      <c r="E236" s="123"/>
      <c r="F236" s="123"/>
    </row>
    <row r="237" spans="1:6" x14ac:dyDescent="0.2">
      <c r="A237" s="110"/>
      <c r="B237" s="111" t="s">
        <v>1383</v>
      </c>
      <c r="C237" s="112"/>
      <c r="D237" s="112"/>
      <c r="E237" s="112"/>
      <c r="F237" s="112"/>
    </row>
    <row r="238" spans="1:6" x14ac:dyDescent="0.2">
      <c r="A238" s="113" t="s">
        <v>1384</v>
      </c>
      <c r="B238" s="113" t="s">
        <v>1385</v>
      </c>
      <c r="D238" s="105">
        <v>298857.34000000003</v>
      </c>
      <c r="F238" s="105">
        <v>298857.34000000003</v>
      </c>
    </row>
    <row r="239" spans="1:6" x14ac:dyDescent="0.2">
      <c r="A239" s="113" t="s">
        <v>1386</v>
      </c>
      <c r="B239" s="113" t="s">
        <v>1387</v>
      </c>
      <c r="D239" s="105">
        <v>136005.97</v>
      </c>
      <c r="F239" s="105">
        <v>136005.97</v>
      </c>
    </row>
    <row r="240" spans="1:6" x14ac:dyDescent="0.2">
      <c r="A240" s="113" t="s">
        <v>1388</v>
      </c>
      <c r="B240" s="113" t="s">
        <v>1389</v>
      </c>
      <c r="D240" s="105">
        <v>30523.58</v>
      </c>
      <c r="E240" s="105">
        <v>862.76</v>
      </c>
      <c r="F240" s="105">
        <v>29660.82</v>
      </c>
    </row>
    <row r="241" spans="1:6" x14ac:dyDescent="0.2">
      <c r="C241" s="124" t="s">
        <v>1154</v>
      </c>
      <c r="D241" s="124" t="s">
        <v>1154</v>
      </c>
      <c r="E241" s="124" t="s">
        <v>1154</v>
      </c>
      <c r="F241" s="124" t="s">
        <v>1154</v>
      </c>
    </row>
    <row r="242" spans="1:6" x14ac:dyDescent="0.2">
      <c r="A242" s="110"/>
      <c r="B242" s="111" t="s">
        <v>1390</v>
      </c>
      <c r="C242" s="112"/>
      <c r="D242" s="112">
        <v>465386.89</v>
      </c>
      <c r="E242" s="112">
        <v>862.76</v>
      </c>
      <c r="F242" s="112">
        <v>464524.13</v>
      </c>
    </row>
    <row r="244" spans="1:6" x14ac:dyDescent="0.2">
      <c r="A244" s="110"/>
      <c r="B244" s="111" t="s">
        <v>1391</v>
      </c>
      <c r="C244" s="112"/>
      <c r="D244" s="112"/>
      <c r="E244" s="112"/>
      <c r="F244" s="112"/>
    </row>
    <row r="245" spans="1:6" x14ac:dyDescent="0.2">
      <c r="A245" s="113" t="s">
        <v>1392</v>
      </c>
      <c r="B245" s="113" t="s">
        <v>1393</v>
      </c>
      <c r="D245" s="105">
        <v>321048.40999999997</v>
      </c>
      <c r="F245" s="105">
        <v>321048.40999999997</v>
      </c>
    </row>
    <row r="246" spans="1:6" x14ac:dyDescent="0.2">
      <c r="C246" s="124" t="s">
        <v>1154</v>
      </c>
      <c r="D246" s="124" t="s">
        <v>1154</v>
      </c>
      <c r="E246" s="124" t="s">
        <v>1154</v>
      </c>
      <c r="F246" s="124" t="s">
        <v>1154</v>
      </c>
    </row>
    <row r="247" spans="1:6" x14ac:dyDescent="0.2">
      <c r="A247" s="110"/>
      <c r="B247" s="111" t="s">
        <v>1394</v>
      </c>
      <c r="C247" s="112"/>
      <c r="D247" s="112">
        <v>321048.40999999997</v>
      </c>
      <c r="E247" s="112"/>
      <c r="F247" s="112">
        <v>321048.40999999997</v>
      </c>
    </row>
    <row r="249" spans="1:6" x14ac:dyDescent="0.2">
      <c r="A249" s="121"/>
      <c r="B249" s="122" t="s">
        <v>1395</v>
      </c>
      <c r="C249" s="123"/>
      <c r="D249" s="123">
        <v>786435.3</v>
      </c>
      <c r="E249" s="123">
        <v>862.76</v>
      </c>
      <c r="F249" s="123">
        <v>785572.54</v>
      </c>
    </row>
    <row r="250" spans="1:6" x14ac:dyDescent="0.2">
      <c r="A250" s="129"/>
      <c r="B250" s="125" t="s">
        <v>1126</v>
      </c>
      <c r="C250" s="126"/>
      <c r="D250" s="126">
        <v>1845979.57</v>
      </c>
      <c r="E250" s="126">
        <v>7227588.0899999999</v>
      </c>
      <c r="F250" s="126">
        <v>-5381608.5199999996</v>
      </c>
    </row>
    <row r="252" spans="1:6" x14ac:dyDescent="0.2">
      <c r="A252" s="121"/>
      <c r="B252" s="122" t="s">
        <v>1396</v>
      </c>
      <c r="C252" s="123"/>
      <c r="D252" s="123"/>
      <c r="E252" s="123"/>
      <c r="F252" s="123"/>
    </row>
    <row r="253" spans="1:6" x14ac:dyDescent="0.2">
      <c r="A253" s="113" t="s">
        <v>1397</v>
      </c>
      <c r="B253" s="113" t="s">
        <v>1398</v>
      </c>
      <c r="D253" s="105">
        <v>407864.88</v>
      </c>
      <c r="E253" s="105">
        <v>116252.01</v>
      </c>
      <c r="F253" s="105">
        <v>291612.87</v>
      </c>
    </row>
    <row r="254" spans="1:6" x14ac:dyDescent="0.2">
      <c r="A254" s="113" t="s">
        <v>1399</v>
      </c>
      <c r="B254" s="113" t="s">
        <v>1400</v>
      </c>
      <c r="D254" s="105">
        <v>677486.11</v>
      </c>
      <c r="E254" s="105">
        <v>200404.2</v>
      </c>
      <c r="F254" s="105">
        <v>477081.91</v>
      </c>
    </row>
    <row r="255" spans="1:6" x14ac:dyDescent="0.2">
      <c r="A255" s="113" t="s">
        <v>1401</v>
      </c>
      <c r="B255" s="113" t="s">
        <v>1402</v>
      </c>
      <c r="D255" s="105">
        <v>56483.21</v>
      </c>
      <c r="E255" s="105">
        <v>11995.93</v>
      </c>
      <c r="F255" s="105">
        <v>44487.28</v>
      </c>
    </row>
    <row r="256" spans="1:6" x14ac:dyDescent="0.2">
      <c r="A256" s="113" t="s">
        <v>1403</v>
      </c>
      <c r="B256" s="113" t="s">
        <v>1404</v>
      </c>
      <c r="D256" s="105">
        <v>7773.62</v>
      </c>
      <c r="F256" s="105">
        <v>7773.62</v>
      </c>
    </row>
    <row r="257" spans="1:6" x14ac:dyDescent="0.2">
      <c r="A257" s="113" t="s">
        <v>1405</v>
      </c>
      <c r="B257" s="113" t="s">
        <v>1406</v>
      </c>
      <c r="D257" s="105">
        <v>194637.51</v>
      </c>
      <c r="E257" s="105">
        <v>178725.12</v>
      </c>
      <c r="F257" s="105">
        <v>15912.39</v>
      </c>
    </row>
    <row r="258" spans="1:6" x14ac:dyDescent="0.2">
      <c r="A258" s="113" t="s">
        <v>1407</v>
      </c>
      <c r="B258" s="113" t="s">
        <v>1408</v>
      </c>
      <c r="D258" s="105">
        <v>16268.81</v>
      </c>
      <c r="E258" s="105">
        <v>18134.669999999998</v>
      </c>
      <c r="F258" s="105">
        <v>-1865.86</v>
      </c>
    </row>
    <row r="259" spans="1:6" x14ac:dyDescent="0.2">
      <c r="A259" s="113" t="s">
        <v>1409</v>
      </c>
      <c r="B259" s="113" t="s">
        <v>1410</v>
      </c>
      <c r="D259" s="105">
        <v>13312.06</v>
      </c>
      <c r="E259" s="105">
        <v>5090.13</v>
      </c>
      <c r="F259" s="105">
        <v>8221.93</v>
      </c>
    </row>
    <row r="260" spans="1:6" x14ac:dyDescent="0.2">
      <c r="A260" s="113" t="s">
        <v>1411</v>
      </c>
      <c r="B260" s="113" t="s">
        <v>1412</v>
      </c>
      <c r="D260" s="105">
        <v>89526.62</v>
      </c>
      <c r="E260" s="105">
        <v>43519.65</v>
      </c>
      <c r="F260" s="105">
        <v>46006.97</v>
      </c>
    </row>
    <row r="261" spans="1:6" x14ac:dyDescent="0.2">
      <c r="A261" s="113" t="s">
        <v>1413</v>
      </c>
      <c r="B261" s="113" t="s">
        <v>1414</v>
      </c>
      <c r="D261" s="105">
        <v>9781.39</v>
      </c>
      <c r="E261" s="105">
        <v>3699.72</v>
      </c>
      <c r="F261" s="105">
        <v>6081.67</v>
      </c>
    </row>
    <row r="262" spans="1:6" x14ac:dyDescent="0.2">
      <c r="C262" s="124" t="s">
        <v>1154</v>
      </c>
      <c r="D262" s="124" t="s">
        <v>1154</v>
      </c>
      <c r="E262" s="124" t="s">
        <v>1154</v>
      </c>
      <c r="F262" s="124" t="s">
        <v>1154</v>
      </c>
    </row>
    <row r="263" spans="1:6" x14ac:dyDescent="0.2">
      <c r="A263" s="121"/>
      <c r="B263" s="122" t="s">
        <v>1415</v>
      </c>
      <c r="C263" s="123"/>
      <c r="D263" s="123">
        <v>1473134.21</v>
      </c>
      <c r="E263" s="123">
        <v>577821.43000000005</v>
      </c>
      <c r="F263" s="123">
        <v>895312.78</v>
      </c>
    </row>
    <row r="265" spans="1:6" x14ac:dyDescent="0.2">
      <c r="A265" s="121"/>
      <c r="B265" s="122" t="s">
        <v>1416</v>
      </c>
      <c r="C265" s="123"/>
      <c r="D265" s="123"/>
      <c r="E265" s="123"/>
      <c r="F265" s="123"/>
    </row>
    <row r="266" spans="1:6" x14ac:dyDescent="0.2">
      <c r="A266" s="113" t="s">
        <v>1417</v>
      </c>
      <c r="B266" s="113" t="s">
        <v>1418</v>
      </c>
      <c r="D266" s="105">
        <v>45328.34</v>
      </c>
      <c r="E266" s="105">
        <v>15045.12</v>
      </c>
      <c r="F266" s="105">
        <v>30283.22</v>
      </c>
    </row>
    <row r="267" spans="1:6" x14ac:dyDescent="0.2">
      <c r="A267" s="113" t="s">
        <v>1419</v>
      </c>
      <c r="B267" s="113" t="s">
        <v>1420</v>
      </c>
      <c r="D267" s="105">
        <v>29301.78</v>
      </c>
      <c r="E267" s="105">
        <v>8358.41</v>
      </c>
      <c r="F267" s="105">
        <v>20943.37</v>
      </c>
    </row>
    <row r="268" spans="1:6" x14ac:dyDescent="0.2">
      <c r="A268" s="113" t="s">
        <v>1421</v>
      </c>
      <c r="B268" s="113" t="s">
        <v>1422</v>
      </c>
      <c r="D268" s="105">
        <v>12189.68</v>
      </c>
      <c r="E268" s="105">
        <v>3303.13</v>
      </c>
      <c r="F268" s="105">
        <v>8886.5499999999993</v>
      </c>
    </row>
    <row r="269" spans="1:6" x14ac:dyDescent="0.2">
      <c r="A269" s="113" t="s">
        <v>1423</v>
      </c>
      <c r="B269" s="113" t="s">
        <v>1424</v>
      </c>
      <c r="D269" s="105">
        <v>12452.84</v>
      </c>
      <c r="E269" s="105">
        <v>3466.75</v>
      </c>
      <c r="F269" s="105">
        <v>8986.09</v>
      </c>
    </row>
    <row r="270" spans="1:6" x14ac:dyDescent="0.2">
      <c r="A270" s="113" t="s">
        <v>1425</v>
      </c>
      <c r="B270" s="113" t="s">
        <v>1426</v>
      </c>
      <c r="D270" s="105">
        <v>9961.52</v>
      </c>
      <c r="E270" s="105">
        <v>4014.83</v>
      </c>
      <c r="F270" s="105">
        <v>5946.69</v>
      </c>
    </row>
    <row r="271" spans="1:6" x14ac:dyDescent="0.2">
      <c r="A271" s="113" t="s">
        <v>1427</v>
      </c>
      <c r="B271" s="113" t="s">
        <v>1428</v>
      </c>
      <c r="D271" s="105">
        <v>2686.09</v>
      </c>
      <c r="E271" s="105">
        <v>815.77</v>
      </c>
      <c r="F271" s="105">
        <v>1870.32</v>
      </c>
    </row>
    <row r="272" spans="1:6" x14ac:dyDescent="0.2">
      <c r="A272" s="113" t="s">
        <v>1429</v>
      </c>
      <c r="B272" s="113" t="s">
        <v>1430</v>
      </c>
      <c r="D272" s="105">
        <v>19518.23</v>
      </c>
      <c r="E272" s="105">
        <v>2014.96</v>
      </c>
      <c r="F272" s="105">
        <v>17503.27</v>
      </c>
    </row>
    <row r="273" spans="1:6" x14ac:dyDescent="0.2">
      <c r="A273" s="113" t="s">
        <v>1431</v>
      </c>
      <c r="B273" s="113" t="s">
        <v>1432</v>
      </c>
      <c r="D273" s="105">
        <v>24600.28</v>
      </c>
      <c r="E273" s="105">
        <v>9374.09</v>
      </c>
      <c r="F273" s="105">
        <v>15226.19</v>
      </c>
    </row>
    <row r="274" spans="1:6" x14ac:dyDescent="0.2">
      <c r="C274" s="124" t="s">
        <v>1154</v>
      </c>
      <c r="D274" s="124" t="s">
        <v>1154</v>
      </c>
      <c r="E274" s="124" t="s">
        <v>1154</v>
      </c>
      <c r="F274" s="124" t="s">
        <v>1154</v>
      </c>
    </row>
    <row r="275" spans="1:6" x14ac:dyDescent="0.2">
      <c r="A275" s="121"/>
      <c r="B275" s="122" t="s">
        <v>1433</v>
      </c>
      <c r="C275" s="123"/>
      <c r="D275" s="123">
        <v>156038.76</v>
      </c>
      <c r="E275" s="123">
        <v>46393.06</v>
      </c>
      <c r="F275" s="123">
        <v>109645.7</v>
      </c>
    </row>
    <row r="277" spans="1:6" x14ac:dyDescent="0.2">
      <c r="A277" s="121"/>
      <c r="B277" s="122" t="s">
        <v>1434</v>
      </c>
      <c r="C277" s="123"/>
      <c r="D277" s="123"/>
      <c r="E277" s="123"/>
      <c r="F277" s="123"/>
    </row>
    <row r="278" spans="1:6" x14ac:dyDescent="0.2">
      <c r="A278" s="113" t="s">
        <v>1435</v>
      </c>
      <c r="B278" s="113" t="s">
        <v>1434</v>
      </c>
      <c r="D278" s="105">
        <v>4454.93</v>
      </c>
      <c r="E278" s="105">
        <v>1157.3399999999999</v>
      </c>
      <c r="F278" s="105">
        <v>3297.59</v>
      </c>
    </row>
    <row r="279" spans="1:6" x14ac:dyDescent="0.2">
      <c r="A279" s="113" t="s">
        <v>1436</v>
      </c>
      <c r="B279" s="113" t="s">
        <v>1437</v>
      </c>
      <c r="D279" s="105">
        <v>12995.05</v>
      </c>
      <c r="E279" s="105">
        <v>2783.1</v>
      </c>
      <c r="F279" s="105">
        <v>10211.950000000001</v>
      </c>
    </row>
    <row r="280" spans="1:6" x14ac:dyDescent="0.2">
      <c r="A280" s="113" t="s">
        <v>1438</v>
      </c>
      <c r="B280" s="113" t="s">
        <v>1439</v>
      </c>
      <c r="D280" s="105">
        <v>18632.009999999998</v>
      </c>
      <c r="E280" s="105">
        <v>4557.12</v>
      </c>
      <c r="F280" s="105">
        <v>14074.89</v>
      </c>
    </row>
    <row r="281" spans="1:6" x14ac:dyDescent="0.2">
      <c r="A281" s="113" t="s">
        <v>1440</v>
      </c>
      <c r="B281" s="113" t="s">
        <v>1441</v>
      </c>
      <c r="D281" s="105">
        <v>6684.14</v>
      </c>
      <c r="E281" s="105">
        <v>1607.09</v>
      </c>
      <c r="F281" s="105">
        <v>5077.05</v>
      </c>
    </row>
    <row r="282" spans="1:6" x14ac:dyDescent="0.2">
      <c r="A282" s="113" t="s">
        <v>1442</v>
      </c>
      <c r="B282" s="113" t="s">
        <v>1443</v>
      </c>
      <c r="D282" s="105">
        <v>8452.73</v>
      </c>
      <c r="E282" s="105">
        <v>2587.36</v>
      </c>
      <c r="F282" s="105">
        <v>5865.37</v>
      </c>
    </row>
    <row r="283" spans="1:6" x14ac:dyDescent="0.2">
      <c r="C283" s="124" t="s">
        <v>1154</v>
      </c>
      <c r="D283" s="124" t="s">
        <v>1154</v>
      </c>
      <c r="E283" s="124" t="s">
        <v>1154</v>
      </c>
      <c r="F283" s="124" t="s">
        <v>1154</v>
      </c>
    </row>
    <row r="284" spans="1:6" x14ac:dyDescent="0.2">
      <c r="A284" s="121"/>
      <c r="B284" s="122" t="s">
        <v>1444</v>
      </c>
      <c r="C284" s="123"/>
      <c r="D284" s="123">
        <v>51218.86</v>
      </c>
      <c r="E284" s="123">
        <v>12692.01</v>
      </c>
      <c r="F284" s="123">
        <v>38526.85</v>
      </c>
    </row>
    <row r="286" spans="1:6" x14ac:dyDescent="0.2">
      <c r="A286" s="121"/>
      <c r="B286" s="122" t="s">
        <v>1445</v>
      </c>
      <c r="C286" s="123"/>
      <c r="D286" s="123"/>
      <c r="E286" s="123"/>
      <c r="F286" s="123"/>
    </row>
    <row r="287" spans="1:6" x14ac:dyDescent="0.2">
      <c r="A287" s="113" t="s">
        <v>1446</v>
      </c>
      <c r="B287" s="113" t="s">
        <v>1447</v>
      </c>
      <c r="D287" s="105">
        <v>23821.47</v>
      </c>
      <c r="E287" s="105">
        <v>6700.76</v>
      </c>
      <c r="F287" s="105">
        <v>17120.71</v>
      </c>
    </row>
    <row r="288" spans="1:6" x14ac:dyDescent="0.2">
      <c r="A288" s="113" t="s">
        <v>1448</v>
      </c>
      <c r="B288" s="113" t="s">
        <v>1449</v>
      </c>
      <c r="D288" s="105">
        <v>12965.89</v>
      </c>
      <c r="E288" s="105">
        <v>3684.8</v>
      </c>
      <c r="F288" s="105">
        <v>9281.09</v>
      </c>
    </row>
    <row r="289" spans="1:6" x14ac:dyDescent="0.2">
      <c r="A289" s="113" t="s">
        <v>1450</v>
      </c>
      <c r="B289" s="113" t="s">
        <v>1451</v>
      </c>
      <c r="D289" s="105">
        <v>131180.32999999999</v>
      </c>
      <c r="E289" s="105">
        <v>46390.6</v>
      </c>
      <c r="F289" s="105">
        <v>84789.73</v>
      </c>
    </row>
    <row r="290" spans="1:6" x14ac:dyDescent="0.2">
      <c r="A290" s="113" t="s">
        <v>1452</v>
      </c>
      <c r="B290" s="113" t="s">
        <v>1453</v>
      </c>
      <c r="D290" s="105">
        <v>14880.27</v>
      </c>
      <c r="E290" s="105">
        <v>45427.68</v>
      </c>
      <c r="F290" s="105">
        <v>-30547.41</v>
      </c>
    </row>
    <row r="291" spans="1:6" x14ac:dyDescent="0.2">
      <c r="A291" s="113" t="s">
        <v>1454</v>
      </c>
      <c r="B291" s="113" t="s">
        <v>1455</v>
      </c>
      <c r="D291" s="105">
        <v>20567.71</v>
      </c>
      <c r="E291" s="105">
        <v>6714.04</v>
      </c>
      <c r="F291" s="105">
        <v>13853.67</v>
      </c>
    </row>
    <row r="292" spans="1:6" x14ac:dyDescent="0.2">
      <c r="A292" s="113" t="s">
        <v>1456</v>
      </c>
      <c r="B292" s="113" t="s">
        <v>1457</v>
      </c>
      <c r="D292" s="105">
        <v>4065.22</v>
      </c>
      <c r="E292" s="105">
        <v>1312.83</v>
      </c>
      <c r="F292" s="105">
        <v>2752.39</v>
      </c>
    </row>
    <row r="293" spans="1:6" x14ac:dyDescent="0.2">
      <c r="C293" s="124" t="s">
        <v>1154</v>
      </c>
      <c r="D293" s="124" t="s">
        <v>1154</v>
      </c>
      <c r="E293" s="124" t="s">
        <v>1154</v>
      </c>
      <c r="F293" s="124" t="s">
        <v>1154</v>
      </c>
    </row>
    <row r="294" spans="1:6" x14ac:dyDescent="0.2">
      <c r="A294" s="121"/>
      <c r="B294" s="122" t="s">
        <v>1458</v>
      </c>
      <c r="C294" s="123"/>
      <c r="D294" s="123">
        <v>207480.89</v>
      </c>
      <c r="E294" s="123">
        <v>110230.71</v>
      </c>
      <c r="F294" s="123">
        <v>97250.18</v>
      </c>
    </row>
    <row r="296" spans="1:6" x14ac:dyDescent="0.2">
      <c r="A296" s="121"/>
      <c r="B296" s="122" t="s">
        <v>1459</v>
      </c>
      <c r="C296" s="123"/>
      <c r="D296" s="123"/>
      <c r="E296" s="123"/>
      <c r="F296" s="123"/>
    </row>
    <row r="297" spans="1:6" x14ac:dyDescent="0.2">
      <c r="A297" s="113" t="s">
        <v>1460</v>
      </c>
      <c r="B297" s="113" t="s">
        <v>1459</v>
      </c>
      <c r="D297" s="105">
        <v>29980.16</v>
      </c>
      <c r="E297" s="105">
        <v>11369.32</v>
      </c>
      <c r="F297" s="105">
        <v>18610.84</v>
      </c>
    </row>
    <row r="298" spans="1:6" x14ac:dyDescent="0.2">
      <c r="A298" s="113" t="s">
        <v>1461</v>
      </c>
      <c r="B298" s="113" t="s">
        <v>1462</v>
      </c>
      <c r="D298" s="105">
        <v>1700</v>
      </c>
      <c r="E298" s="105">
        <v>1700</v>
      </c>
    </row>
    <row r="299" spans="1:6" x14ac:dyDescent="0.2">
      <c r="A299" s="113" t="s">
        <v>1463</v>
      </c>
      <c r="B299" s="113" t="s">
        <v>1464</v>
      </c>
      <c r="D299" s="105">
        <v>20956.63</v>
      </c>
      <c r="E299" s="105">
        <v>13539.68</v>
      </c>
      <c r="F299" s="105">
        <v>7416.95</v>
      </c>
    </row>
    <row r="300" spans="1:6" x14ac:dyDescent="0.2">
      <c r="A300" s="113" t="s">
        <v>1465</v>
      </c>
      <c r="B300" s="113" t="s">
        <v>1466</v>
      </c>
      <c r="D300" s="105">
        <v>54663.48</v>
      </c>
      <c r="E300" s="105">
        <v>24027.39</v>
      </c>
      <c r="F300" s="105">
        <v>30636.09</v>
      </c>
    </row>
    <row r="301" spans="1:6" x14ac:dyDescent="0.2">
      <c r="A301" s="113" t="s">
        <v>1467</v>
      </c>
      <c r="B301" s="113" t="s">
        <v>1468</v>
      </c>
      <c r="D301" s="105">
        <v>2895.28</v>
      </c>
      <c r="E301" s="105">
        <v>1430.3</v>
      </c>
      <c r="F301" s="105">
        <v>1464.98</v>
      </c>
    </row>
    <row r="302" spans="1:6" x14ac:dyDescent="0.2">
      <c r="A302" s="113" t="s">
        <v>1469</v>
      </c>
      <c r="B302" s="113" t="s">
        <v>1470</v>
      </c>
      <c r="D302" s="105">
        <v>2890.18</v>
      </c>
      <c r="E302" s="105">
        <v>2890.18</v>
      </c>
    </row>
    <row r="303" spans="1:6" x14ac:dyDescent="0.2">
      <c r="A303" s="113" t="s">
        <v>1471</v>
      </c>
      <c r="B303" s="113" t="s">
        <v>1472</v>
      </c>
      <c r="D303" s="105">
        <v>186.68</v>
      </c>
      <c r="F303" s="105">
        <v>186.68</v>
      </c>
    </row>
    <row r="304" spans="1:6" x14ac:dyDescent="0.2">
      <c r="A304" s="113" t="s">
        <v>1473</v>
      </c>
      <c r="B304" s="113" t="s">
        <v>1459</v>
      </c>
      <c r="D304" s="105">
        <v>906.62</v>
      </c>
      <c r="F304" s="105">
        <v>906.62</v>
      </c>
    </row>
    <row r="305" spans="1:6" x14ac:dyDescent="0.2">
      <c r="C305" s="124" t="s">
        <v>1154</v>
      </c>
      <c r="D305" s="124" t="s">
        <v>1154</v>
      </c>
      <c r="E305" s="124" t="s">
        <v>1154</v>
      </c>
      <c r="F305" s="124" t="s">
        <v>1154</v>
      </c>
    </row>
    <row r="306" spans="1:6" x14ac:dyDescent="0.2">
      <c r="A306" s="121"/>
      <c r="B306" s="122" t="s">
        <v>1474</v>
      </c>
      <c r="C306" s="123"/>
      <c r="D306" s="123">
        <v>114179.03</v>
      </c>
      <c r="E306" s="123">
        <v>54956.87</v>
      </c>
      <c r="F306" s="123">
        <v>59222.16</v>
      </c>
    </row>
    <row r="308" spans="1:6" x14ac:dyDescent="0.2">
      <c r="A308" s="121"/>
      <c r="B308" s="122" t="s">
        <v>1475</v>
      </c>
      <c r="C308" s="123"/>
      <c r="D308" s="123"/>
      <c r="E308" s="123"/>
      <c r="F308" s="123"/>
    </row>
    <row r="309" spans="1:6" x14ac:dyDescent="0.2">
      <c r="A309" s="113" t="s">
        <v>1476</v>
      </c>
      <c r="B309" s="113" t="s">
        <v>1477</v>
      </c>
      <c r="D309" s="105">
        <v>5369.78</v>
      </c>
      <c r="E309" s="105">
        <v>1235.58</v>
      </c>
      <c r="F309" s="105">
        <v>4134.2</v>
      </c>
    </row>
    <row r="310" spans="1:6" x14ac:dyDescent="0.2">
      <c r="C310" s="124" t="s">
        <v>1154</v>
      </c>
      <c r="D310" s="124" t="s">
        <v>1154</v>
      </c>
      <c r="E310" s="124" t="s">
        <v>1154</v>
      </c>
      <c r="F310" s="124" t="s">
        <v>1154</v>
      </c>
    </row>
    <row r="311" spans="1:6" x14ac:dyDescent="0.2">
      <c r="A311" s="121"/>
      <c r="B311" s="122" t="s">
        <v>1478</v>
      </c>
      <c r="C311" s="123"/>
      <c r="D311" s="123">
        <v>5369.78</v>
      </c>
      <c r="E311" s="123">
        <v>1235.58</v>
      </c>
      <c r="F311" s="123">
        <v>4134.2</v>
      </c>
    </row>
    <row r="313" spans="1:6" x14ac:dyDescent="0.2">
      <c r="A313" s="121"/>
      <c r="B313" s="122" t="s">
        <v>1479</v>
      </c>
      <c r="C313" s="123"/>
      <c r="D313" s="123"/>
      <c r="E313" s="123"/>
      <c r="F313" s="123"/>
    </row>
    <row r="314" spans="1:6" x14ac:dyDescent="0.2">
      <c r="A314" s="113" t="s">
        <v>1480</v>
      </c>
      <c r="B314" s="113" t="s">
        <v>1481</v>
      </c>
      <c r="D314" s="105">
        <v>415.5</v>
      </c>
      <c r="E314" s="105">
        <v>136.54</v>
      </c>
      <c r="F314" s="105">
        <v>278.95999999999998</v>
      </c>
    </row>
    <row r="315" spans="1:6" x14ac:dyDescent="0.2">
      <c r="A315" s="113" t="s">
        <v>1482</v>
      </c>
      <c r="B315" s="113" t="s">
        <v>1483</v>
      </c>
      <c r="D315" s="105">
        <v>4061.17</v>
      </c>
      <c r="E315" s="105">
        <v>462.15</v>
      </c>
      <c r="F315" s="105">
        <v>3599.02</v>
      </c>
    </row>
    <row r="316" spans="1:6" x14ac:dyDescent="0.2">
      <c r="A316" s="113" t="s">
        <v>1484</v>
      </c>
      <c r="B316" s="113" t="s">
        <v>1485</v>
      </c>
      <c r="D316" s="105">
        <v>1026.98</v>
      </c>
      <c r="E316" s="105">
        <v>444.82</v>
      </c>
      <c r="F316" s="105">
        <v>582.16</v>
      </c>
    </row>
    <row r="317" spans="1:6" x14ac:dyDescent="0.2">
      <c r="C317" s="124" t="s">
        <v>1154</v>
      </c>
      <c r="D317" s="124" t="s">
        <v>1154</v>
      </c>
      <c r="E317" s="124" t="s">
        <v>1154</v>
      </c>
      <c r="F317" s="124" t="s">
        <v>1154</v>
      </c>
    </row>
    <row r="318" spans="1:6" x14ac:dyDescent="0.2">
      <c r="A318" s="121"/>
      <c r="B318" s="122" t="s">
        <v>1486</v>
      </c>
      <c r="C318" s="123"/>
      <c r="D318" s="123">
        <v>5503.65</v>
      </c>
      <c r="E318" s="123">
        <v>1043.51</v>
      </c>
      <c r="F318" s="123">
        <v>4460.1400000000003</v>
      </c>
    </row>
    <row r="320" spans="1:6" x14ac:dyDescent="0.2">
      <c r="A320" s="121"/>
      <c r="B320" s="122" t="s">
        <v>1487</v>
      </c>
      <c r="C320" s="123"/>
      <c r="D320" s="123"/>
      <c r="E320" s="123"/>
      <c r="F320" s="123"/>
    </row>
    <row r="321" spans="1:6" x14ac:dyDescent="0.2">
      <c r="A321" s="113" t="s">
        <v>1488</v>
      </c>
      <c r="B321" s="113" t="s">
        <v>1489</v>
      </c>
      <c r="D321" s="105">
        <v>4468.76</v>
      </c>
      <c r="E321" s="105">
        <v>1249.5999999999999</v>
      </c>
      <c r="F321" s="105">
        <v>3219.16</v>
      </c>
    </row>
    <row r="322" spans="1:6" x14ac:dyDescent="0.2">
      <c r="A322" s="113" t="s">
        <v>1490</v>
      </c>
      <c r="B322" s="113" t="s">
        <v>1491</v>
      </c>
      <c r="D322" s="105">
        <v>1122.22</v>
      </c>
      <c r="E322" s="105">
        <v>148.5</v>
      </c>
      <c r="F322" s="105">
        <v>973.72</v>
      </c>
    </row>
    <row r="323" spans="1:6" x14ac:dyDescent="0.2">
      <c r="A323" s="113" t="s">
        <v>1492</v>
      </c>
      <c r="B323" s="113" t="s">
        <v>1493</v>
      </c>
      <c r="D323" s="105">
        <v>10339.370000000001</v>
      </c>
      <c r="E323" s="105">
        <v>2560.62</v>
      </c>
      <c r="F323" s="105">
        <v>7778.75</v>
      </c>
    </row>
    <row r="324" spans="1:6" x14ac:dyDescent="0.2">
      <c r="C324" s="124" t="s">
        <v>1154</v>
      </c>
      <c r="D324" s="124" t="s">
        <v>1154</v>
      </c>
      <c r="E324" s="124" t="s">
        <v>1154</v>
      </c>
      <c r="F324" s="124" t="s">
        <v>1154</v>
      </c>
    </row>
    <row r="325" spans="1:6" x14ac:dyDescent="0.2">
      <c r="A325" s="121"/>
      <c r="B325" s="122" t="s">
        <v>1494</v>
      </c>
      <c r="C325" s="123"/>
      <c r="D325" s="123">
        <v>15930.35</v>
      </c>
      <c r="E325" s="123">
        <v>3958.72</v>
      </c>
      <c r="F325" s="123">
        <v>11971.63</v>
      </c>
    </row>
    <row r="327" spans="1:6" x14ac:dyDescent="0.2">
      <c r="A327" s="121"/>
      <c r="B327" s="122" t="s">
        <v>1495</v>
      </c>
      <c r="C327" s="123"/>
      <c r="D327" s="123"/>
      <c r="E327" s="123"/>
      <c r="F327" s="123"/>
    </row>
    <row r="328" spans="1:6" x14ac:dyDescent="0.2">
      <c r="A328" s="113" t="s">
        <v>1496</v>
      </c>
      <c r="B328" s="113" t="s">
        <v>1497</v>
      </c>
      <c r="D328" s="105">
        <v>489.24</v>
      </c>
      <c r="E328" s="105">
        <v>250.39</v>
      </c>
      <c r="F328" s="105">
        <v>238.85</v>
      </c>
    </row>
    <row r="329" spans="1:6" x14ac:dyDescent="0.2">
      <c r="A329" s="113" t="s">
        <v>1498</v>
      </c>
      <c r="B329" s="113" t="s">
        <v>287</v>
      </c>
      <c r="D329" s="105">
        <v>15125</v>
      </c>
      <c r="F329" s="105">
        <v>15125</v>
      </c>
    </row>
    <row r="330" spans="1:6" x14ac:dyDescent="0.2">
      <c r="A330" s="113" t="s">
        <v>1499</v>
      </c>
      <c r="B330" s="113" t="s">
        <v>1500</v>
      </c>
      <c r="D330" s="105">
        <v>73179.850000000006</v>
      </c>
      <c r="E330" s="105">
        <v>33250</v>
      </c>
      <c r="F330" s="105">
        <v>39929.85</v>
      </c>
    </row>
    <row r="331" spans="1:6" x14ac:dyDescent="0.2">
      <c r="C331" s="124" t="s">
        <v>1154</v>
      </c>
      <c r="D331" s="124" t="s">
        <v>1154</v>
      </c>
      <c r="E331" s="124" t="s">
        <v>1154</v>
      </c>
      <c r="F331" s="124" t="s">
        <v>1154</v>
      </c>
    </row>
    <row r="332" spans="1:6" x14ac:dyDescent="0.2">
      <c r="A332" s="121"/>
      <c r="B332" s="122" t="s">
        <v>1501</v>
      </c>
      <c r="C332" s="123"/>
      <c r="D332" s="123">
        <v>88794.09</v>
      </c>
      <c r="E332" s="123">
        <v>33500.39</v>
      </c>
      <c r="F332" s="123">
        <v>55293.7</v>
      </c>
    </row>
    <row r="334" spans="1:6" x14ac:dyDescent="0.2">
      <c r="A334" s="121"/>
      <c r="B334" s="122" t="s">
        <v>1502</v>
      </c>
      <c r="C334" s="123"/>
      <c r="D334" s="123"/>
      <c r="E334" s="123"/>
      <c r="F334" s="123"/>
    </row>
    <row r="335" spans="1:6" x14ac:dyDescent="0.2">
      <c r="A335" s="113" t="s">
        <v>1503</v>
      </c>
      <c r="B335" s="113" t="s">
        <v>1504</v>
      </c>
      <c r="D335" s="105">
        <v>54276.31</v>
      </c>
      <c r="E335" s="105">
        <v>11559.99</v>
      </c>
      <c r="F335" s="105">
        <v>42716.32</v>
      </c>
    </row>
    <row r="336" spans="1:6" x14ac:dyDescent="0.2">
      <c r="A336" s="113" t="s">
        <v>1505</v>
      </c>
      <c r="B336" s="113" t="s">
        <v>1506</v>
      </c>
      <c r="D336" s="105">
        <v>20118</v>
      </c>
      <c r="F336" s="105">
        <v>20118</v>
      </c>
    </row>
    <row r="337" spans="1:6" x14ac:dyDescent="0.2">
      <c r="A337" s="113" t="s">
        <v>1507</v>
      </c>
      <c r="B337" s="113" t="s">
        <v>1508</v>
      </c>
      <c r="D337" s="105">
        <v>2094</v>
      </c>
      <c r="F337" s="105">
        <v>2094</v>
      </c>
    </row>
    <row r="338" spans="1:6" x14ac:dyDescent="0.2">
      <c r="A338" s="113" t="s">
        <v>1509</v>
      </c>
      <c r="B338" s="113" t="s">
        <v>1510</v>
      </c>
      <c r="D338" s="105">
        <v>6941.04</v>
      </c>
      <c r="E338" s="105">
        <v>3969.12</v>
      </c>
      <c r="F338" s="105">
        <v>2971.92</v>
      </c>
    </row>
    <row r="339" spans="1:6" x14ac:dyDescent="0.2">
      <c r="A339" s="113" t="s">
        <v>1511</v>
      </c>
      <c r="B339" s="113" t="s">
        <v>1512</v>
      </c>
      <c r="D339" s="105">
        <v>17955.25</v>
      </c>
      <c r="E339" s="105">
        <v>9781.3799999999992</v>
      </c>
      <c r="F339" s="105">
        <v>8173.87</v>
      </c>
    </row>
    <row r="340" spans="1:6" x14ac:dyDescent="0.2">
      <c r="A340" s="113" t="s">
        <v>1513</v>
      </c>
      <c r="B340" s="113" t="s">
        <v>1514</v>
      </c>
      <c r="D340" s="105">
        <v>566132.43000000005</v>
      </c>
      <c r="E340" s="105">
        <v>199449.04</v>
      </c>
      <c r="F340" s="105">
        <v>366683.39</v>
      </c>
    </row>
    <row r="341" spans="1:6" x14ac:dyDescent="0.2">
      <c r="C341" s="124" t="s">
        <v>1154</v>
      </c>
      <c r="D341" s="124" t="s">
        <v>1154</v>
      </c>
      <c r="E341" s="124" t="s">
        <v>1154</v>
      </c>
      <c r="F341" s="124" t="s">
        <v>1154</v>
      </c>
    </row>
    <row r="342" spans="1:6" x14ac:dyDescent="0.2">
      <c r="A342" s="121"/>
      <c r="B342" s="122" t="s">
        <v>1502</v>
      </c>
      <c r="C342" s="123"/>
      <c r="D342" s="123">
        <v>667517.03</v>
      </c>
      <c r="E342" s="123">
        <v>224759.53</v>
      </c>
      <c r="F342" s="123">
        <v>442757.5</v>
      </c>
    </row>
    <row r="344" spans="1:6" x14ac:dyDescent="0.2">
      <c r="A344" s="121"/>
      <c r="B344" s="122" t="s">
        <v>1515</v>
      </c>
      <c r="C344" s="123"/>
      <c r="D344" s="123"/>
      <c r="E344" s="123"/>
      <c r="F344" s="123"/>
    </row>
    <row r="345" spans="1:6" x14ac:dyDescent="0.2">
      <c r="A345" s="113" t="s">
        <v>1516</v>
      </c>
      <c r="B345" s="113" t="s">
        <v>1515</v>
      </c>
      <c r="D345" s="105">
        <v>6801.17</v>
      </c>
      <c r="E345" s="105">
        <v>2207.84</v>
      </c>
      <c r="F345" s="105">
        <v>4593.33</v>
      </c>
    </row>
    <row r="346" spans="1:6" x14ac:dyDescent="0.2">
      <c r="A346" s="113" t="s">
        <v>1517</v>
      </c>
      <c r="B346" s="113" t="s">
        <v>1518</v>
      </c>
      <c r="D346" s="105">
        <v>10275.709999999999</v>
      </c>
      <c r="E346" s="105">
        <v>5129.59</v>
      </c>
      <c r="F346" s="105">
        <v>5146.12</v>
      </c>
    </row>
    <row r="347" spans="1:6" x14ac:dyDescent="0.2">
      <c r="A347" s="113" t="s">
        <v>1519</v>
      </c>
      <c r="B347" s="113" t="s">
        <v>1520</v>
      </c>
      <c r="D347" s="105">
        <v>3470.75</v>
      </c>
      <c r="F347" s="105">
        <v>3470.75</v>
      </c>
    </row>
    <row r="348" spans="1:6" x14ac:dyDescent="0.2">
      <c r="A348" s="113" t="s">
        <v>1521</v>
      </c>
      <c r="B348" s="113" t="s">
        <v>1522</v>
      </c>
      <c r="D348" s="105">
        <v>9374.2999999999993</v>
      </c>
      <c r="E348" s="105">
        <v>3779.47</v>
      </c>
      <c r="F348" s="105">
        <v>5594.83</v>
      </c>
    </row>
    <row r="349" spans="1:6" x14ac:dyDescent="0.2">
      <c r="A349" s="113" t="s">
        <v>1523</v>
      </c>
      <c r="B349" s="113" t="s">
        <v>1524</v>
      </c>
      <c r="D349" s="105">
        <v>6517.23</v>
      </c>
      <c r="E349" s="105">
        <v>4665.29</v>
      </c>
      <c r="F349" s="105">
        <v>1851.94</v>
      </c>
    </row>
    <row r="350" spans="1:6" x14ac:dyDescent="0.2">
      <c r="A350" s="113" t="s">
        <v>1525</v>
      </c>
      <c r="B350" s="113" t="s">
        <v>1526</v>
      </c>
      <c r="D350" s="105">
        <v>0.31</v>
      </c>
      <c r="E350" s="105">
        <v>0.4</v>
      </c>
      <c r="F350" s="105">
        <v>-0.09</v>
      </c>
    </row>
    <row r="351" spans="1:6" x14ac:dyDescent="0.2">
      <c r="C351" s="124" t="s">
        <v>1154</v>
      </c>
      <c r="D351" s="124" t="s">
        <v>1154</v>
      </c>
      <c r="E351" s="124" t="s">
        <v>1154</v>
      </c>
      <c r="F351" s="124" t="s">
        <v>1154</v>
      </c>
    </row>
    <row r="352" spans="1:6" x14ac:dyDescent="0.2">
      <c r="A352" s="121"/>
      <c r="B352" s="122" t="s">
        <v>1527</v>
      </c>
      <c r="C352" s="123"/>
      <c r="D352" s="123">
        <v>36439.47</v>
      </c>
      <c r="E352" s="123">
        <v>15782.59</v>
      </c>
      <c r="F352" s="123">
        <v>20656.88</v>
      </c>
    </row>
    <row r="354" spans="1:6" x14ac:dyDescent="0.2">
      <c r="A354" s="121"/>
      <c r="B354" s="122" t="s">
        <v>1528</v>
      </c>
      <c r="C354" s="123"/>
      <c r="D354" s="123"/>
      <c r="E354" s="123"/>
      <c r="F354" s="123"/>
    </row>
    <row r="355" spans="1:6" x14ac:dyDescent="0.2">
      <c r="A355" s="113" t="s">
        <v>1529</v>
      </c>
      <c r="B355" s="113" t="s">
        <v>1530</v>
      </c>
      <c r="D355" s="105">
        <v>36330.85</v>
      </c>
      <c r="E355" s="105">
        <v>8583.9</v>
      </c>
      <c r="F355" s="105">
        <v>27746.95</v>
      </c>
    </row>
    <row r="356" spans="1:6" x14ac:dyDescent="0.2">
      <c r="C356" s="124" t="s">
        <v>1154</v>
      </c>
      <c r="D356" s="124" t="s">
        <v>1154</v>
      </c>
      <c r="E356" s="124" t="s">
        <v>1154</v>
      </c>
      <c r="F356" s="124" t="s">
        <v>1154</v>
      </c>
    </row>
    <row r="357" spans="1:6" x14ac:dyDescent="0.2">
      <c r="A357" s="121"/>
      <c r="B357" s="122" t="s">
        <v>1531</v>
      </c>
      <c r="C357" s="123"/>
      <c r="D357" s="123">
        <v>36330.85</v>
      </c>
      <c r="E357" s="123">
        <v>8583.9</v>
      </c>
      <c r="F357" s="123">
        <v>27746.95</v>
      </c>
    </row>
    <row r="359" spans="1:6" x14ac:dyDescent="0.2">
      <c r="A359" s="121"/>
      <c r="B359" s="122" t="s">
        <v>1532</v>
      </c>
      <c r="C359" s="123"/>
      <c r="D359" s="123"/>
      <c r="E359" s="123"/>
      <c r="F359" s="123"/>
    </row>
    <row r="360" spans="1:6" x14ac:dyDescent="0.2">
      <c r="A360" s="113" t="s">
        <v>1533</v>
      </c>
      <c r="B360" s="113" t="s">
        <v>1534</v>
      </c>
      <c r="D360" s="105">
        <v>929.02</v>
      </c>
      <c r="E360" s="105">
        <v>392.9</v>
      </c>
      <c r="F360" s="105">
        <v>536.12</v>
      </c>
    </row>
    <row r="361" spans="1:6" x14ac:dyDescent="0.2">
      <c r="A361" s="113" t="s">
        <v>1535</v>
      </c>
      <c r="B361" s="113" t="s">
        <v>1536</v>
      </c>
      <c r="D361" s="105">
        <v>5785</v>
      </c>
      <c r="F361" s="105">
        <v>5785</v>
      </c>
    </row>
    <row r="362" spans="1:6" x14ac:dyDescent="0.2">
      <c r="A362" s="113" t="s">
        <v>1537</v>
      </c>
      <c r="B362" s="113" t="s">
        <v>1538</v>
      </c>
      <c r="D362" s="105">
        <v>3600</v>
      </c>
      <c r="F362" s="105">
        <v>3600</v>
      </c>
    </row>
    <row r="363" spans="1:6" x14ac:dyDescent="0.2">
      <c r="A363" s="113" t="s">
        <v>1539</v>
      </c>
      <c r="B363" s="113" t="s">
        <v>1540</v>
      </c>
      <c r="D363" s="105">
        <v>10869</v>
      </c>
      <c r="F363" s="105">
        <v>10869</v>
      </c>
    </row>
    <row r="364" spans="1:6" x14ac:dyDescent="0.2">
      <c r="A364" s="113" t="s">
        <v>1541</v>
      </c>
      <c r="B364" s="113" t="s">
        <v>1542</v>
      </c>
      <c r="D364" s="105">
        <v>15720</v>
      </c>
      <c r="F364" s="105">
        <v>15720</v>
      </c>
    </row>
    <row r="365" spans="1:6" x14ac:dyDescent="0.2">
      <c r="A365" s="113" t="s">
        <v>1543</v>
      </c>
      <c r="B365" s="113" t="s">
        <v>1544</v>
      </c>
      <c r="D365" s="105">
        <v>159</v>
      </c>
      <c r="F365" s="105">
        <v>159</v>
      </c>
    </row>
    <row r="366" spans="1:6" x14ac:dyDescent="0.2">
      <c r="A366" s="113" t="s">
        <v>1545</v>
      </c>
      <c r="B366" s="113" t="s">
        <v>1546</v>
      </c>
      <c r="D366" s="105">
        <v>3930</v>
      </c>
      <c r="F366" s="105">
        <v>3930</v>
      </c>
    </row>
    <row r="367" spans="1:6" x14ac:dyDescent="0.2">
      <c r="A367" s="113" t="s">
        <v>1547</v>
      </c>
      <c r="B367" s="113" t="s">
        <v>1548</v>
      </c>
      <c r="D367" s="105">
        <v>672</v>
      </c>
      <c r="F367" s="105">
        <v>672</v>
      </c>
    </row>
    <row r="368" spans="1:6" x14ac:dyDescent="0.2">
      <c r="A368" s="113" t="s">
        <v>1549</v>
      </c>
      <c r="B368" s="113" t="s">
        <v>1550</v>
      </c>
      <c r="D368" s="105">
        <v>294</v>
      </c>
      <c r="F368" s="105">
        <v>294</v>
      </c>
    </row>
    <row r="369" spans="1:6" x14ac:dyDescent="0.2">
      <c r="A369" s="113" t="s">
        <v>1551</v>
      </c>
      <c r="B369" s="113" t="s">
        <v>1552</v>
      </c>
      <c r="D369" s="105">
        <v>747</v>
      </c>
      <c r="F369" s="105">
        <v>747</v>
      </c>
    </row>
    <row r="370" spans="1:6" x14ac:dyDescent="0.2">
      <c r="A370" s="113" t="s">
        <v>1553</v>
      </c>
      <c r="B370" s="113" t="s">
        <v>1554</v>
      </c>
      <c r="D370" s="105">
        <v>2049</v>
      </c>
      <c r="F370" s="105">
        <v>2049</v>
      </c>
    </row>
    <row r="371" spans="1:6" x14ac:dyDescent="0.2">
      <c r="C371" s="124" t="s">
        <v>1154</v>
      </c>
      <c r="D371" s="124" t="s">
        <v>1154</v>
      </c>
      <c r="E371" s="124" t="s">
        <v>1154</v>
      </c>
      <c r="F371" s="124" t="s">
        <v>1154</v>
      </c>
    </row>
    <row r="372" spans="1:6" x14ac:dyDescent="0.2">
      <c r="A372" s="121"/>
      <c r="B372" s="122" t="s">
        <v>1555</v>
      </c>
      <c r="C372" s="123"/>
      <c r="D372" s="123">
        <v>44754.02</v>
      </c>
      <c r="E372" s="123">
        <v>392.9</v>
      </c>
      <c r="F372" s="123">
        <v>44361.120000000003</v>
      </c>
    </row>
    <row r="374" spans="1:6" x14ac:dyDescent="0.2">
      <c r="A374" s="121"/>
      <c r="B374" s="122" t="s">
        <v>1556</v>
      </c>
      <c r="C374" s="123"/>
      <c r="D374" s="123"/>
      <c r="E374" s="123"/>
      <c r="F374" s="123"/>
    </row>
    <row r="375" spans="1:6" x14ac:dyDescent="0.2">
      <c r="A375" s="113" t="s">
        <v>1557</v>
      </c>
      <c r="B375" s="113" t="s">
        <v>1558</v>
      </c>
      <c r="D375" s="105">
        <v>221.03</v>
      </c>
      <c r="E375" s="105">
        <v>54.76</v>
      </c>
      <c r="F375" s="105">
        <v>166.27</v>
      </c>
    </row>
    <row r="376" spans="1:6" x14ac:dyDescent="0.2">
      <c r="A376" s="113" t="s">
        <v>1559</v>
      </c>
      <c r="B376" s="113" t="s">
        <v>1560</v>
      </c>
      <c r="D376" s="105">
        <v>600.92999999999995</v>
      </c>
      <c r="E376" s="105">
        <v>155.16</v>
      </c>
      <c r="F376" s="105">
        <v>445.77</v>
      </c>
    </row>
    <row r="377" spans="1:6" x14ac:dyDescent="0.2">
      <c r="A377" s="113" t="s">
        <v>1561</v>
      </c>
      <c r="B377" s="113" t="s">
        <v>1562</v>
      </c>
      <c r="D377" s="105">
        <v>651.48</v>
      </c>
      <c r="E377" s="105">
        <v>303</v>
      </c>
      <c r="F377" s="105">
        <v>348.48</v>
      </c>
    </row>
    <row r="378" spans="1:6" x14ac:dyDescent="0.2">
      <c r="A378" s="113" t="s">
        <v>1563</v>
      </c>
      <c r="B378" s="113" t="s">
        <v>1564</v>
      </c>
      <c r="D378" s="105">
        <v>1603.1</v>
      </c>
      <c r="E378" s="105">
        <v>637.79999999999995</v>
      </c>
      <c r="F378" s="105">
        <v>965.3</v>
      </c>
    </row>
    <row r="379" spans="1:6" x14ac:dyDescent="0.2">
      <c r="C379" s="124" t="s">
        <v>1154</v>
      </c>
      <c r="D379" s="124" t="s">
        <v>1154</v>
      </c>
      <c r="E379" s="124" t="s">
        <v>1154</v>
      </c>
      <c r="F379" s="124" t="s">
        <v>1154</v>
      </c>
    </row>
    <row r="380" spans="1:6" x14ac:dyDescent="0.2">
      <c r="A380" s="121"/>
      <c r="B380" s="122" t="s">
        <v>1565</v>
      </c>
      <c r="C380" s="123"/>
      <c r="D380" s="123">
        <v>3076.54</v>
      </c>
      <c r="E380" s="123">
        <v>1150.72</v>
      </c>
      <c r="F380" s="123">
        <v>1925.82</v>
      </c>
    </row>
    <row r="382" spans="1:6" x14ac:dyDescent="0.2">
      <c r="A382" s="121"/>
      <c r="B382" s="122" t="s">
        <v>1566</v>
      </c>
      <c r="C382" s="123"/>
      <c r="D382" s="123"/>
      <c r="E382" s="123"/>
      <c r="F382" s="123"/>
    </row>
    <row r="383" spans="1:6" x14ac:dyDescent="0.2">
      <c r="A383" s="113" t="s">
        <v>1567</v>
      </c>
      <c r="B383" s="113" t="s">
        <v>1568</v>
      </c>
      <c r="D383" s="105">
        <v>107619.72</v>
      </c>
      <c r="E383" s="105">
        <v>32164.78</v>
      </c>
      <c r="F383" s="105">
        <v>75454.94</v>
      </c>
    </row>
    <row r="384" spans="1:6" x14ac:dyDescent="0.2">
      <c r="A384" s="113" t="s">
        <v>1569</v>
      </c>
      <c r="B384" s="113" t="s">
        <v>1570</v>
      </c>
      <c r="D384" s="105">
        <v>46413.74</v>
      </c>
      <c r="E384" s="105">
        <v>11345.59</v>
      </c>
      <c r="F384" s="105">
        <v>35068.15</v>
      </c>
    </row>
    <row r="385" spans="1:6" x14ac:dyDescent="0.2">
      <c r="A385" s="113" t="s">
        <v>1571</v>
      </c>
      <c r="B385" s="113" t="s">
        <v>1572</v>
      </c>
      <c r="D385" s="105">
        <v>48396.4</v>
      </c>
      <c r="E385" s="105">
        <v>14026.78</v>
      </c>
      <c r="F385" s="105">
        <v>34369.620000000003</v>
      </c>
    </row>
    <row r="386" spans="1:6" x14ac:dyDescent="0.2">
      <c r="A386" s="113" t="s">
        <v>1573</v>
      </c>
      <c r="B386" s="113" t="s">
        <v>1574</v>
      </c>
      <c r="D386" s="105">
        <v>11914.44</v>
      </c>
      <c r="E386" s="105">
        <v>5637.66</v>
      </c>
      <c r="F386" s="105">
        <v>6276.78</v>
      </c>
    </row>
    <row r="387" spans="1:6" x14ac:dyDescent="0.2">
      <c r="A387" s="113" t="s">
        <v>1575</v>
      </c>
      <c r="B387" s="113" t="s">
        <v>1576</v>
      </c>
      <c r="D387" s="105">
        <v>60842.94</v>
      </c>
      <c r="E387" s="105">
        <v>44209.45</v>
      </c>
      <c r="F387" s="105">
        <v>16633.490000000002</v>
      </c>
    </row>
    <row r="388" spans="1:6" x14ac:dyDescent="0.2">
      <c r="A388" s="113" t="s">
        <v>1577</v>
      </c>
      <c r="B388" s="113" t="s">
        <v>1578</v>
      </c>
      <c r="D388" s="105">
        <v>6207.46</v>
      </c>
      <c r="E388" s="105">
        <v>3302.71</v>
      </c>
      <c r="F388" s="105">
        <v>2904.75</v>
      </c>
    </row>
    <row r="389" spans="1:6" x14ac:dyDescent="0.2">
      <c r="A389" s="113" t="s">
        <v>1579</v>
      </c>
      <c r="B389" s="113" t="s">
        <v>1580</v>
      </c>
      <c r="D389" s="105">
        <v>7335.66</v>
      </c>
      <c r="E389" s="105">
        <v>7334.94</v>
      </c>
      <c r="F389" s="105">
        <v>0.72</v>
      </c>
    </row>
    <row r="390" spans="1:6" x14ac:dyDescent="0.2">
      <c r="A390" s="113" t="s">
        <v>1581</v>
      </c>
      <c r="B390" s="113" t="s">
        <v>1582</v>
      </c>
      <c r="D390" s="105">
        <v>907.35</v>
      </c>
      <c r="E390" s="105">
        <v>735.81</v>
      </c>
      <c r="F390" s="105">
        <v>171.54</v>
      </c>
    </row>
    <row r="391" spans="1:6" x14ac:dyDescent="0.2">
      <c r="A391" s="113" t="s">
        <v>1583</v>
      </c>
      <c r="B391" s="113" t="s">
        <v>1584</v>
      </c>
      <c r="D391" s="105">
        <v>98500.79</v>
      </c>
      <c r="E391" s="105">
        <v>1168.8699999999999</v>
      </c>
      <c r="F391" s="105">
        <v>97331.92</v>
      </c>
    </row>
    <row r="392" spans="1:6" x14ac:dyDescent="0.2">
      <c r="A392" s="113" t="s">
        <v>1585</v>
      </c>
      <c r="B392" s="113" t="s">
        <v>1586</v>
      </c>
      <c r="D392" s="105">
        <v>26783.13</v>
      </c>
      <c r="E392" s="105">
        <v>14613.94</v>
      </c>
      <c r="F392" s="105">
        <v>12169.19</v>
      </c>
    </row>
    <row r="393" spans="1:6" x14ac:dyDescent="0.2">
      <c r="C393" s="124" t="s">
        <v>1154</v>
      </c>
      <c r="D393" s="124" t="s">
        <v>1154</v>
      </c>
      <c r="E393" s="124" t="s">
        <v>1154</v>
      </c>
      <c r="F393" s="124" t="s">
        <v>1154</v>
      </c>
    </row>
    <row r="394" spans="1:6" x14ac:dyDescent="0.2">
      <c r="A394" s="121"/>
      <c r="B394" s="122" t="s">
        <v>1587</v>
      </c>
      <c r="C394" s="123"/>
      <c r="D394" s="123">
        <v>414921.63</v>
      </c>
      <c r="E394" s="123">
        <v>134540.53</v>
      </c>
      <c r="F394" s="123">
        <v>280381.09999999998</v>
      </c>
    </row>
    <row r="396" spans="1:6" x14ac:dyDescent="0.2">
      <c r="A396" s="121"/>
      <c r="B396" s="122" t="s">
        <v>1588</v>
      </c>
      <c r="C396" s="123"/>
      <c r="D396" s="123"/>
      <c r="E396" s="123"/>
      <c r="F396" s="123"/>
    </row>
    <row r="397" spans="1:6" x14ac:dyDescent="0.2">
      <c r="A397" s="113" t="s">
        <v>1589</v>
      </c>
      <c r="B397" s="113" t="s">
        <v>1590</v>
      </c>
      <c r="D397" s="105">
        <v>38104.03</v>
      </c>
      <c r="E397" s="105">
        <v>8702.5499999999993</v>
      </c>
      <c r="F397" s="105">
        <v>29401.48</v>
      </c>
    </row>
    <row r="398" spans="1:6" x14ac:dyDescent="0.2">
      <c r="A398" s="113" t="s">
        <v>1591</v>
      </c>
      <c r="B398" s="113" t="s">
        <v>1592</v>
      </c>
      <c r="D398" s="105">
        <v>1565.88</v>
      </c>
      <c r="E398" s="105">
        <v>490.26</v>
      </c>
      <c r="F398" s="105">
        <v>1075.6199999999999</v>
      </c>
    </row>
    <row r="399" spans="1:6" x14ac:dyDescent="0.2">
      <c r="A399" s="113" t="s">
        <v>1593</v>
      </c>
      <c r="B399" s="113" t="s">
        <v>1594</v>
      </c>
      <c r="D399" s="105">
        <v>372866.98</v>
      </c>
      <c r="E399" s="105">
        <v>211192.23</v>
      </c>
      <c r="F399" s="105">
        <v>161674.75</v>
      </c>
    </row>
    <row r="400" spans="1:6" x14ac:dyDescent="0.2">
      <c r="C400" s="124" t="s">
        <v>1154</v>
      </c>
      <c r="D400" s="124" t="s">
        <v>1154</v>
      </c>
      <c r="E400" s="124" t="s">
        <v>1154</v>
      </c>
      <c r="F400" s="124" t="s">
        <v>1154</v>
      </c>
    </row>
    <row r="401" spans="1:6" x14ac:dyDescent="0.2">
      <c r="A401" s="121"/>
      <c r="B401" s="122" t="s">
        <v>1595</v>
      </c>
      <c r="C401" s="123"/>
      <c r="D401" s="123">
        <v>412536.89</v>
      </c>
      <c r="E401" s="123">
        <v>220385.04</v>
      </c>
      <c r="F401" s="123">
        <v>192151.85</v>
      </c>
    </row>
    <row r="403" spans="1:6" x14ac:dyDescent="0.2">
      <c r="A403" s="122" t="s">
        <v>1596</v>
      </c>
      <c r="B403" s="122" t="s">
        <v>1597</v>
      </c>
      <c r="C403" s="123"/>
      <c r="D403" s="123">
        <v>2920</v>
      </c>
      <c r="E403" s="123">
        <v>2920</v>
      </c>
      <c r="F403" s="123"/>
    </row>
    <row r="405" spans="1:6" x14ac:dyDescent="0.2">
      <c r="A405" s="122" t="s">
        <v>1598</v>
      </c>
      <c r="B405" s="122" t="s">
        <v>1599</v>
      </c>
      <c r="C405" s="123"/>
      <c r="D405" s="123"/>
      <c r="E405" s="123">
        <v>1656.29</v>
      </c>
      <c r="F405" s="123">
        <v>-1656.29</v>
      </c>
    </row>
    <row r="407" spans="1:6" x14ac:dyDescent="0.2">
      <c r="A407" s="121"/>
      <c r="B407" s="122" t="s">
        <v>1600</v>
      </c>
      <c r="C407" s="123"/>
      <c r="D407" s="123"/>
      <c r="E407" s="123"/>
      <c r="F407" s="123"/>
    </row>
    <row r="408" spans="1:6" x14ac:dyDescent="0.2">
      <c r="A408" s="113" t="s">
        <v>1601</v>
      </c>
      <c r="B408" s="113" t="s">
        <v>283</v>
      </c>
      <c r="D408" s="105">
        <v>688991</v>
      </c>
      <c r="E408" s="105">
        <v>999.65</v>
      </c>
      <c r="F408" s="105">
        <v>687991.35</v>
      </c>
    </row>
    <row r="409" spans="1:6" x14ac:dyDescent="0.2">
      <c r="A409" s="113" t="s">
        <v>1602</v>
      </c>
      <c r="B409" s="113" t="s">
        <v>1603</v>
      </c>
      <c r="D409" s="105">
        <v>932.58</v>
      </c>
      <c r="E409" s="105">
        <v>13281.04</v>
      </c>
      <c r="F409" s="105">
        <v>-12348.46</v>
      </c>
    </row>
    <row r="410" spans="1:6" x14ac:dyDescent="0.2">
      <c r="C410" s="124" t="s">
        <v>1154</v>
      </c>
      <c r="D410" s="124" t="s">
        <v>1154</v>
      </c>
      <c r="E410" s="124" t="s">
        <v>1154</v>
      </c>
      <c r="F410" s="124" t="s">
        <v>1154</v>
      </c>
    </row>
    <row r="411" spans="1:6" x14ac:dyDescent="0.2">
      <c r="A411" s="121"/>
      <c r="B411" s="122" t="s">
        <v>1604</v>
      </c>
      <c r="C411" s="123"/>
      <c r="D411" s="123">
        <v>689923.58</v>
      </c>
      <c r="E411" s="123">
        <v>14280.69</v>
      </c>
      <c r="F411" s="123">
        <v>675642.89</v>
      </c>
    </row>
    <row r="413" spans="1:6" x14ac:dyDescent="0.2">
      <c r="A413" s="121"/>
      <c r="B413" s="122" t="s">
        <v>1605</v>
      </c>
      <c r="C413" s="123"/>
      <c r="D413" s="123"/>
      <c r="E413" s="123"/>
      <c r="F413" s="123"/>
    </row>
    <row r="414" spans="1:6" x14ac:dyDescent="0.2">
      <c r="A414" s="113" t="s">
        <v>1606</v>
      </c>
      <c r="B414" s="113" t="s">
        <v>1607</v>
      </c>
      <c r="D414" s="105">
        <v>32080.47</v>
      </c>
      <c r="E414" s="105">
        <v>10010.870000000001</v>
      </c>
      <c r="F414" s="105">
        <v>22069.599999999999</v>
      </c>
    </row>
    <row r="415" spans="1:6" x14ac:dyDescent="0.2">
      <c r="A415" s="113" t="s">
        <v>1608</v>
      </c>
      <c r="B415" s="113" t="s">
        <v>1609</v>
      </c>
      <c r="D415" s="105">
        <v>76292.86</v>
      </c>
      <c r="E415" s="105">
        <v>31544.3</v>
      </c>
      <c r="F415" s="105">
        <v>44748.56</v>
      </c>
    </row>
    <row r="416" spans="1:6" x14ac:dyDescent="0.2">
      <c r="A416" s="113" t="s">
        <v>1610</v>
      </c>
      <c r="B416" s="113" t="s">
        <v>267</v>
      </c>
      <c r="D416" s="105">
        <v>275726.43</v>
      </c>
      <c r="F416" s="105">
        <v>275726.43</v>
      </c>
    </row>
    <row r="417" spans="1:6" x14ac:dyDescent="0.2">
      <c r="A417" s="113" t="s">
        <v>1611</v>
      </c>
      <c r="B417" s="113" t="s">
        <v>1612</v>
      </c>
      <c r="D417" s="105">
        <v>4311</v>
      </c>
      <c r="E417" s="105">
        <v>1339.18</v>
      </c>
      <c r="F417" s="105">
        <v>2971.82</v>
      </c>
    </row>
    <row r="418" spans="1:6" x14ac:dyDescent="0.2">
      <c r="C418" s="124" t="s">
        <v>1154</v>
      </c>
      <c r="D418" s="124" t="s">
        <v>1154</v>
      </c>
      <c r="E418" s="124" t="s">
        <v>1154</v>
      </c>
      <c r="F418" s="124" t="s">
        <v>1154</v>
      </c>
    </row>
    <row r="419" spans="1:6" x14ac:dyDescent="0.2">
      <c r="A419" s="121"/>
      <c r="B419" s="122" t="s">
        <v>1613</v>
      </c>
      <c r="C419" s="123"/>
      <c r="D419" s="123">
        <v>388410.76</v>
      </c>
      <c r="E419" s="123">
        <v>42894.35</v>
      </c>
      <c r="F419" s="123">
        <v>345516.41</v>
      </c>
    </row>
    <row r="421" spans="1:6" x14ac:dyDescent="0.2">
      <c r="A421" s="121"/>
      <c r="B421" s="122" t="s">
        <v>1614</v>
      </c>
      <c r="C421" s="123"/>
      <c r="D421" s="123"/>
      <c r="E421" s="123"/>
      <c r="F421" s="123"/>
    </row>
    <row r="422" spans="1:6" x14ac:dyDescent="0.2">
      <c r="A422" s="113" t="s">
        <v>1615</v>
      </c>
      <c r="B422" s="113" t="s">
        <v>1616</v>
      </c>
      <c r="D422" s="105">
        <v>65863</v>
      </c>
      <c r="F422" s="105">
        <v>65863</v>
      </c>
    </row>
    <row r="423" spans="1:6" x14ac:dyDescent="0.2">
      <c r="A423" s="113" t="s">
        <v>1617</v>
      </c>
      <c r="B423" s="113" t="s">
        <v>1618</v>
      </c>
      <c r="D423" s="105">
        <v>734107</v>
      </c>
      <c r="E423" s="105">
        <v>495118</v>
      </c>
      <c r="F423" s="105">
        <v>238989</v>
      </c>
    </row>
    <row r="424" spans="1:6" x14ac:dyDescent="0.2">
      <c r="A424" s="113" t="s">
        <v>1108</v>
      </c>
      <c r="B424" s="113" t="s">
        <v>1619</v>
      </c>
      <c r="D424" s="105">
        <v>110595</v>
      </c>
      <c r="E424" s="105">
        <v>40822</v>
      </c>
      <c r="F424" s="105">
        <v>69773</v>
      </c>
    </row>
    <row r="425" spans="1:6" x14ac:dyDescent="0.2">
      <c r="A425" s="113" t="s">
        <v>1620</v>
      </c>
      <c r="B425" s="113" t="s">
        <v>1621</v>
      </c>
      <c r="D425" s="105">
        <v>372</v>
      </c>
      <c r="F425" s="105">
        <v>372</v>
      </c>
    </row>
    <row r="426" spans="1:6" x14ac:dyDescent="0.2">
      <c r="C426" s="124" t="s">
        <v>1154</v>
      </c>
      <c r="D426" s="124" t="s">
        <v>1154</v>
      </c>
      <c r="E426" s="124" t="s">
        <v>1154</v>
      </c>
      <c r="F426" s="124" t="s">
        <v>1154</v>
      </c>
    </row>
    <row r="427" spans="1:6" x14ac:dyDescent="0.2">
      <c r="A427" s="121"/>
      <c r="B427" s="122" t="s">
        <v>1622</v>
      </c>
      <c r="C427" s="123"/>
      <c r="D427" s="123">
        <v>910937</v>
      </c>
      <c r="E427" s="123">
        <v>535940</v>
      </c>
      <c r="F427" s="123">
        <v>374997</v>
      </c>
    </row>
    <row r="429" spans="1:6" x14ac:dyDescent="0.2">
      <c r="A429" s="121"/>
      <c r="B429" s="122" t="s">
        <v>1623</v>
      </c>
      <c r="C429" s="123"/>
      <c r="D429" s="123"/>
      <c r="E429" s="123"/>
      <c r="F429" s="123"/>
    </row>
    <row r="430" spans="1:6" x14ac:dyDescent="0.2">
      <c r="A430" s="113" t="s">
        <v>1624</v>
      </c>
      <c r="B430" s="113" t="s">
        <v>1129</v>
      </c>
      <c r="D430" s="105">
        <v>187056.76</v>
      </c>
      <c r="F430" s="105">
        <v>187056.76</v>
      </c>
    </row>
    <row r="431" spans="1:6" x14ac:dyDescent="0.2">
      <c r="A431" s="113" t="s">
        <v>1625</v>
      </c>
      <c r="B431" s="113" t="s">
        <v>1626</v>
      </c>
      <c r="D431" s="105">
        <v>101001.60000000001</v>
      </c>
      <c r="F431" s="105">
        <v>101001.60000000001</v>
      </c>
    </row>
    <row r="432" spans="1:6" x14ac:dyDescent="0.2">
      <c r="A432" s="113" t="s">
        <v>1627</v>
      </c>
      <c r="B432" s="113" t="s">
        <v>1628</v>
      </c>
      <c r="D432" s="105">
        <v>5418.5</v>
      </c>
      <c r="F432" s="105">
        <v>5418.5</v>
      </c>
    </row>
    <row r="433" spans="1:6" x14ac:dyDescent="0.2">
      <c r="C433" s="124" t="s">
        <v>1154</v>
      </c>
      <c r="D433" s="124" t="s">
        <v>1154</v>
      </c>
      <c r="E433" s="124" t="s">
        <v>1154</v>
      </c>
      <c r="F433" s="124" t="s">
        <v>1154</v>
      </c>
    </row>
    <row r="434" spans="1:6" x14ac:dyDescent="0.2">
      <c r="A434" s="121"/>
      <c r="B434" s="122" t="s">
        <v>1629</v>
      </c>
      <c r="C434" s="123"/>
      <c r="D434" s="123">
        <v>293476.86</v>
      </c>
      <c r="E434" s="123"/>
      <c r="F434" s="123">
        <v>293476.86</v>
      </c>
    </row>
    <row r="436" spans="1:6" x14ac:dyDescent="0.2">
      <c r="A436" s="121"/>
      <c r="B436" s="122" t="s">
        <v>1630</v>
      </c>
      <c r="C436" s="123"/>
      <c r="D436" s="123"/>
      <c r="E436" s="123"/>
      <c r="F436" s="123"/>
    </row>
    <row r="437" spans="1:6" x14ac:dyDescent="0.2">
      <c r="A437" s="113" t="s">
        <v>1631</v>
      </c>
      <c r="B437" s="113" t="s">
        <v>1632</v>
      </c>
      <c r="D437" s="105">
        <v>67</v>
      </c>
      <c r="E437" s="105">
        <v>432</v>
      </c>
      <c r="F437" s="105">
        <v>-365</v>
      </c>
    </row>
    <row r="438" spans="1:6" x14ac:dyDescent="0.2">
      <c r="C438" s="124" t="s">
        <v>1154</v>
      </c>
      <c r="D438" s="124" t="s">
        <v>1154</v>
      </c>
      <c r="E438" s="124" t="s">
        <v>1154</v>
      </c>
      <c r="F438" s="124" t="s">
        <v>1154</v>
      </c>
    </row>
    <row r="439" spans="1:6" x14ac:dyDescent="0.2">
      <c r="A439" s="121"/>
      <c r="B439" s="122" t="s">
        <v>1633</v>
      </c>
      <c r="C439" s="123"/>
      <c r="D439" s="123">
        <v>67</v>
      </c>
      <c r="E439" s="123">
        <v>432</v>
      </c>
      <c r="F439" s="123">
        <v>-365</v>
      </c>
    </row>
    <row r="441" spans="1:6" x14ac:dyDescent="0.2">
      <c r="A441" s="121"/>
      <c r="B441" s="122" t="s">
        <v>1634</v>
      </c>
      <c r="C441" s="123"/>
      <c r="D441" s="123"/>
      <c r="E441" s="123"/>
      <c r="F441" s="123"/>
    </row>
    <row r="442" spans="1:6" x14ac:dyDescent="0.2">
      <c r="A442" s="113" t="s">
        <v>1635</v>
      </c>
      <c r="B442" s="113" t="s">
        <v>1636</v>
      </c>
      <c r="D442" s="105">
        <v>453.3</v>
      </c>
      <c r="F442" s="105">
        <v>453.3</v>
      </c>
    </row>
    <row r="443" spans="1:6" x14ac:dyDescent="0.2">
      <c r="A443" s="113" t="s">
        <v>1637</v>
      </c>
      <c r="B443" s="113" t="s">
        <v>1462</v>
      </c>
      <c r="D443" s="105">
        <v>585.96</v>
      </c>
      <c r="F443" s="105">
        <v>585.96</v>
      </c>
    </row>
    <row r="444" spans="1:6" x14ac:dyDescent="0.2">
      <c r="A444" s="113" t="s">
        <v>1638</v>
      </c>
      <c r="B444" s="113" t="s">
        <v>273</v>
      </c>
      <c r="D444" s="105">
        <v>6546.63</v>
      </c>
      <c r="F444" s="105">
        <v>6546.63</v>
      </c>
    </row>
    <row r="445" spans="1:6" x14ac:dyDescent="0.2">
      <c r="C445" s="124" t="s">
        <v>1154</v>
      </c>
      <c r="D445" s="124" t="s">
        <v>1154</v>
      </c>
      <c r="E445" s="124" t="s">
        <v>1154</v>
      </c>
      <c r="F445" s="124" t="s">
        <v>1154</v>
      </c>
    </row>
    <row r="446" spans="1:6" x14ac:dyDescent="0.2">
      <c r="A446" s="121"/>
      <c r="B446" s="122" t="s">
        <v>1639</v>
      </c>
      <c r="C446" s="123"/>
      <c r="D446" s="123">
        <v>7585.89</v>
      </c>
      <c r="E446" s="123"/>
      <c r="F446" s="123">
        <v>7585.89</v>
      </c>
    </row>
    <row r="448" spans="1:6" x14ac:dyDescent="0.2">
      <c r="A448" s="121"/>
      <c r="B448" s="122" t="s">
        <v>1640</v>
      </c>
      <c r="C448" s="123"/>
      <c r="D448" s="123"/>
      <c r="E448" s="123"/>
      <c r="F448" s="123"/>
    </row>
    <row r="449" spans="1:6" x14ac:dyDescent="0.2">
      <c r="A449" s="113" t="s">
        <v>1641</v>
      </c>
      <c r="B449" s="113" t="s">
        <v>1642</v>
      </c>
      <c r="D449" s="105">
        <v>45</v>
      </c>
      <c r="E449" s="105">
        <v>1388</v>
      </c>
      <c r="F449" s="105">
        <v>-1343</v>
      </c>
    </row>
    <row r="450" spans="1:6" x14ac:dyDescent="0.2">
      <c r="A450" s="113" t="s">
        <v>1643</v>
      </c>
      <c r="B450" s="113" t="s">
        <v>1644</v>
      </c>
      <c r="E450" s="105">
        <v>372</v>
      </c>
      <c r="F450" s="105">
        <v>-372</v>
      </c>
    </row>
    <row r="451" spans="1:6" x14ac:dyDescent="0.2">
      <c r="C451" s="124" t="s">
        <v>1154</v>
      </c>
      <c r="D451" s="124" t="s">
        <v>1154</v>
      </c>
      <c r="E451" s="124" t="s">
        <v>1154</v>
      </c>
      <c r="F451" s="124" t="s">
        <v>1154</v>
      </c>
    </row>
    <row r="452" spans="1:6" x14ac:dyDescent="0.2">
      <c r="A452" s="121"/>
      <c r="B452" s="122" t="s">
        <v>1645</v>
      </c>
      <c r="C452" s="123"/>
      <c r="D452" s="123">
        <v>45</v>
      </c>
      <c r="E452" s="123">
        <v>1760</v>
      </c>
      <c r="F452" s="123">
        <v>-1715</v>
      </c>
    </row>
    <row r="454" spans="1:6" x14ac:dyDescent="0.2">
      <c r="A454" s="122" t="s">
        <v>1646</v>
      </c>
      <c r="B454" s="122" t="s">
        <v>1647</v>
      </c>
      <c r="C454" s="123"/>
      <c r="D454" s="123">
        <v>9274898.9100000001</v>
      </c>
      <c r="E454" s="123">
        <v>7872571.71</v>
      </c>
      <c r="F454" s="123">
        <v>1402327.2</v>
      </c>
    </row>
    <row r="456" spans="1:6" x14ac:dyDescent="0.2">
      <c r="C456" s="124" t="s">
        <v>1154</v>
      </c>
      <c r="D456" s="124" t="s">
        <v>1154</v>
      </c>
      <c r="E456" s="124" t="s">
        <v>1154</v>
      </c>
      <c r="F456" s="124" t="s">
        <v>1154</v>
      </c>
    </row>
    <row r="457" spans="1:6" x14ac:dyDescent="0.2">
      <c r="B457" s="113" t="s">
        <v>1107</v>
      </c>
      <c r="D457" s="105">
        <v>93826691.459999993</v>
      </c>
      <c r="E457" s="105">
        <v>93826691.460000098</v>
      </c>
    </row>
    <row r="458" spans="1:6" x14ac:dyDescent="0.2">
      <c r="C458" s="124" t="s">
        <v>1648</v>
      </c>
      <c r="D458" s="124" t="s">
        <v>1648</v>
      </c>
      <c r="E458" s="124" t="s">
        <v>1648</v>
      </c>
      <c r="F458" s="124" t="s">
        <v>1648</v>
      </c>
    </row>
    <row r="463" spans="1:6" x14ac:dyDescent="0.2">
      <c r="A463" s="113" t="s">
        <v>1649</v>
      </c>
    </row>
    <row r="464" spans="1:6" x14ac:dyDescent="0.2">
      <c r="A464" s="113" t="s">
        <v>1650</v>
      </c>
    </row>
    <row r="465" spans="1:1" x14ac:dyDescent="0.2">
      <c r="A465" s="113" t="s">
        <v>1651</v>
      </c>
    </row>
    <row r="466" spans="1:1" x14ac:dyDescent="0.2">
      <c r="A466" s="113" t="s">
        <v>1652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326"/>
  <sheetViews>
    <sheetView topLeftCell="A272" workbookViewId="0">
      <selection activeCell="D3" sqref="D3:H3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87"/>
  </cols>
  <sheetData>
    <row r="1" spans="1:6" s="7" customFormat="1" x14ac:dyDescent="0.25">
      <c r="A1" s="4" t="s">
        <v>1661</v>
      </c>
      <c r="B1" s="4" t="s">
        <v>1662</v>
      </c>
      <c r="C1" s="6" t="s">
        <v>1663</v>
      </c>
      <c r="D1" s="5" t="s">
        <v>301</v>
      </c>
      <c r="E1" s="5" t="s">
        <v>1664</v>
      </c>
      <c r="F1" s="5" t="s">
        <v>289</v>
      </c>
    </row>
    <row r="2" spans="1:6" x14ac:dyDescent="0.25">
      <c r="A2" s="1" t="s">
        <v>1665</v>
      </c>
      <c r="B2" s="1" t="s">
        <v>381</v>
      </c>
      <c r="C2" s="2">
        <v>43190</v>
      </c>
      <c r="D2" s="3">
        <v>0</v>
      </c>
      <c r="E2" s="3">
        <v>0</v>
      </c>
      <c r="F2" s="3">
        <v>0</v>
      </c>
    </row>
    <row r="3" spans="1:6" x14ac:dyDescent="0.25">
      <c r="A3" s="1" t="s">
        <v>494</v>
      </c>
      <c r="B3" s="1" t="s">
        <v>381</v>
      </c>
      <c r="C3" s="2">
        <v>43190</v>
      </c>
      <c r="D3" s="3">
        <v>12056</v>
      </c>
      <c r="E3" s="3">
        <v>0</v>
      </c>
      <c r="F3" s="3">
        <v>12056</v>
      </c>
    </row>
    <row r="4" spans="1:6" x14ac:dyDescent="0.25">
      <c r="A4" s="1" t="s">
        <v>483</v>
      </c>
      <c r="B4" s="1" t="s">
        <v>381</v>
      </c>
      <c r="C4" s="2">
        <v>43190</v>
      </c>
      <c r="D4" s="3">
        <v>56532</v>
      </c>
      <c r="E4" s="3">
        <v>0</v>
      </c>
      <c r="F4" s="3">
        <v>56532</v>
      </c>
    </row>
    <row r="5" spans="1:6" x14ac:dyDescent="0.25">
      <c r="A5" s="1" t="s">
        <v>503</v>
      </c>
      <c r="B5" s="1" t="s">
        <v>381</v>
      </c>
      <c r="C5" s="2">
        <v>43190</v>
      </c>
      <c r="D5" s="3">
        <v>-12449629</v>
      </c>
      <c r="E5" s="3">
        <v>0</v>
      </c>
      <c r="F5" s="3">
        <v>-12449629</v>
      </c>
    </row>
    <row r="6" spans="1:6" x14ac:dyDescent="0.25">
      <c r="A6" s="1" t="s">
        <v>478</v>
      </c>
      <c r="B6" s="1" t="s">
        <v>381</v>
      </c>
      <c r="C6" s="2">
        <v>43190</v>
      </c>
      <c r="D6" s="3">
        <v>-13911</v>
      </c>
      <c r="E6" s="3">
        <v>0</v>
      </c>
      <c r="F6" s="3">
        <v>-13911</v>
      </c>
    </row>
    <row r="7" spans="1:6" x14ac:dyDescent="0.25">
      <c r="A7" s="1" t="s">
        <v>794</v>
      </c>
      <c r="B7" s="1" t="s">
        <v>381</v>
      </c>
      <c r="C7" s="2">
        <v>43190</v>
      </c>
      <c r="D7" s="3">
        <v>-34461</v>
      </c>
      <c r="E7" s="3">
        <v>0</v>
      </c>
      <c r="F7" s="3">
        <v>-34461</v>
      </c>
    </row>
    <row r="8" spans="1:6" x14ac:dyDescent="0.25">
      <c r="A8" s="1" t="s">
        <v>496</v>
      </c>
      <c r="B8" s="1" t="s">
        <v>381</v>
      </c>
      <c r="C8" s="2">
        <v>43190</v>
      </c>
      <c r="D8" s="3">
        <v>49932</v>
      </c>
      <c r="E8" s="3">
        <v>0</v>
      </c>
      <c r="F8" s="3">
        <v>49932</v>
      </c>
    </row>
    <row r="9" spans="1:6" x14ac:dyDescent="0.25">
      <c r="A9" s="1" t="s">
        <v>500</v>
      </c>
      <c r="B9" s="1" t="s">
        <v>381</v>
      </c>
      <c r="C9" s="2">
        <v>43190</v>
      </c>
      <c r="D9" s="3">
        <v>15639</v>
      </c>
      <c r="E9" s="3">
        <v>0</v>
      </c>
      <c r="F9" s="3">
        <v>15639</v>
      </c>
    </row>
    <row r="10" spans="1:6" x14ac:dyDescent="0.25">
      <c r="A10" s="1" t="s">
        <v>491</v>
      </c>
      <c r="B10" s="1" t="s">
        <v>381</v>
      </c>
      <c r="C10" s="2">
        <v>43190</v>
      </c>
      <c r="D10" s="3">
        <v>0</v>
      </c>
      <c r="E10" s="3">
        <v>0</v>
      </c>
      <c r="F10" s="3">
        <v>0</v>
      </c>
    </row>
    <row r="11" spans="1:6" x14ac:dyDescent="0.25">
      <c r="A11" s="1" t="s">
        <v>505</v>
      </c>
      <c r="B11" s="1" t="s">
        <v>381</v>
      </c>
      <c r="C11" s="2">
        <v>43190</v>
      </c>
      <c r="D11" s="3">
        <v>0</v>
      </c>
      <c r="E11" s="3">
        <v>0</v>
      </c>
      <c r="F11" s="3">
        <v>0</v>
      </c>
    </row>
    <row r="12" spans="1:6" x14ac:dyDescent="0.25">
      <c r="A12" s="1" t="s">
        <v>480</v>
      </c>
      <c r="B12" s="1" t="s">
        <v>381</v>
      </c>
      <c r="C12" s="2">
        <v>43190</v>
      </c>
      <c r="D12" s="3">
        <v>0</v>
      </c>
      <c r="E12" s="3">
        <v>0</v>
      </c>
      <c r="F12" s="3">
        <v>0</v>
      </c>
    </row>
    <row r="13" spans="1:6" x14ac:dyDescent="0.25">
      <c r="A13" s="1" t="s">
        <v>498</v>
      </c>
      <c r="B13" s="1" t="s">
        <v>381</v>
      </c>
      <c r="C13" s="2">
        <v>43190</v>
      </c>
      <c r="D13" s="3">
        <v>67434</v>
      </c>
      <c r="E13" s="3">
        <v>0</v>
      </c>
      <c r="F13" s="3">
        <v>67434</v>
      </c>
    </row>
    <row r="14" spans="1:6" x14ac:dyDescent="0.25">
      <c r="A14" s="1" t="s">
        <v>485</v>
      </c>
      <c r="B14" s="1" t="s">
        <v>381</v>
      </c>
      <c r="C14" s="2">
        <v>43190</v>
      </c>
      <c r="D14" s="3">
        <v>0</v>
      </c>
      <c r="E14" s="3">
        <v>0</v>
      </c>
      <c r="F14" s="3">
        <v>0</v>
      </c>
    </row>
    <row r="15" spans="1:6" x14ac:dyDescent="0.25">
      <c r="A15" s="1" t="s">
        <v>487</v>
      </c>
      <c r="B15" s="1" t="s">
        <v>381</v>
      </c>
      <c r="C15" s="2">
        <v>43190</v>
      </c>
      <c r="D15" s="3">
        <v>96520</v>
      </c>
      <c r="E15" s="3">
        <v>0</v>
      </c>
      <c r="F15" s="3">
        <v>96520</v>
      </c>
    </row>
    <row r="16" spans="1:6" x14ac:dyDescent="0.25">
      <c r="A16" s="1" t="s">
        <v>507</v>
      </c>
      <c r="B16" s="1" t="s">
        <v>381</v>
      </c>
      <c r="C16" s="2">
        <v>43190</v>
      </c>
      <c r="D16" s="3">
        <v>22093</v>
      </c>
      <c r="E16" s="3">
        <v>0</v>
      </c>
      <c r="F16" s="3">
        <v>22093</v>
      </c>
    </row>
    <row r="17" spans="1:6" x14ac:dyDescent="0.25">
      <c r="A17" s="1" t="s">
        <v>511</v>
      </c>
      <c r="B17" s="1" t="s">
        <v>381</v>
      </c>
      <c r="C17" s="2">
        <v>43190</v>
      </c>
      <c r="D17" s="3">
        <v>0</v>
      </c>
      <c r="E17" s="3">
        <v>0</v>
      </c>
      <c r="F17" s="3">
        <v>0</v>
      </c>
    </row>
    <row r="18" spans="1:6" x14ac:dyDescent="0.25">
      <c r="A18" s="1" t="s">
        <v>705</v>
      </c>
      <c r="B18" s="1" t="s">
        <v>381</v>
      </c>
      <c r="C18" s="2">
        <v>43190</v>
      </c>
      <c r="D18" s="3">
        <v>-3938</v>
      </c>
      <c r="E18" s="3">
        <v>0</v>
      </c>
      <c r="F18" s="3">
        <v>-3938</v>
      </c>
    </row>
    <row r="19" spans="1:6" x14ac:dyDescent="0.25">
      <c r="A19" s="1" t="s">
        <v>509</v>
      </c>
      <c r="B19" s="1" t="s">
        <v>381</v>
      </c>
      <c r="C19" s="2">
        <v>43190</v>
      </c>
      <c r="D19" s="3">
        <v>-12374</v>
      </c>
      <c r="E19" s="3">
        <v>0</v>
      </c>
      <c r="F19" s="3">
        <v>-12374</v>
      </c>
    </row>
    <row r="20" spans="1:6" x14ac:dyDescent="0.25">
      <c r="A20" s="1" t="s">
        <v>520</v>
      </c>
      <c r="B20" s="1" t="s">
        <v>381</v>
      </c>
      <c r="C20" s="2">
        <v>43190</v>
      </c>
      <c r="D20" s="3">
        <v>0</v>
      </c>
      <c r="E20" s="3">
        <v>0</v>
      </c>
      <c r="F20" s="3">
        <v>0</v>
      </c>
    </row>
    <row r="21" spans="1:6" x14ac:dyDescent="0.25">
      <c r="A21" s="1" t="s">
        <v>489</v>
      </c>
      <c r="B21" s="1" t="s">
        <v>381</v>
      </c>
      <c r="C21" s="2">
        <v>43190</v>
      </c>
      <c r="D21" s="3">
        <v>0</v>
      </c>
      <c r="E21" s="3">
        <v>0</v>
      </c>
      <c r="F21" s="3">
        <v>0</v>
      </c>
    </row>
    <row r="22" spans="1:6" x14ac:dyDescent="0.25">
      <c r="A22" s="1" t="s">
        <v>840</v>
      </c>
      <c r="B22" s="1" t="s">
        <v>381</v>
      </c>
      <c r="C22" s="2">
        <v>43190</v>
      </c>
      <c r="D22" s="3">
        <v>-28451</v>
      </c>
      <c r="E22" s="3">
        <v>0</v>
      </c>
      <c r="F22" s="3">
        <v>-28451</v>
      </c>
    </row>
    <row r="23" spans="1:6" x14ac:dyDescent="0.25">
      <c r="A23" s="1" t="s">
        <v>836</v>
      </c>
      <c r="B23" s="1" t="s">
        <v>381</v>
      </c>
      <c r="C23" s="2">
        <v>43190</v>
      </c>
      <c r="D23" s="3">
        <v>11932</v>
      </c>
      <c r="E23" s="3">
        <v>0</v>
      </c>
      <c r="F23" s="3">
        <v>11932</v>
      </c>
    </row>
    <row r="24" spans="1:6" x14ac:dyDescent="0.25">
      <c r="A24" s="1" t="s">
        <v>843</v>
      </c>
      <c r="B24" s="1" t="s">
        <v>381</v>
      </c>
      <c r="C24" s="2">
        <v>43190</v>
      </c>
      <c r="D24" s="3">
        <v>499191</v>
      </c>
      <c r="E24" s="3">
        <v>0</v>
      </c>
      <c r="F24" s="3">
        <v>499191</v>
      </c>
    </row>
    <row r="25" spans="1:6" hidden="1" x14ac:dyDescent="0.25">
      <c r="A25" s="1" t="s">
        <v>1666</v>
      </c>
      <c r="B25" s="1" t="s">
        <v>355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hidden="1" x14ac:dyDescent="0.25">
      <c r="A26" s="1" t="s">
        <v>1667</v>
      </c>
      <c r="B26" s="1" t="s">
        <v>355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1668</v>
      </c>
      <c r="B27" s="1" t="s">
        <v>356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1669</v>
      </c>
      <c r="B28" s="1" t="s">
        <v>1105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1670</v>
      </c>
      <c r="B29" s="1" t="s">
        <v>387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1671</v>
      </c>
      <c r="B30" s="1" t="s">
        <v>1672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1673</v>
      </c>
      <c r="B31" s="1" t="s">
        <v>1674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1675</v>
      </c>
      <c r="B32" s="1" t="s">
        <v>1676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1677</v>
      </c>
      <c r="B33" s="1" t="s">
        <v>1672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1678</v>
      </c>
      <c r="B34" s="1" t="s">
        <v>1674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1679</v>
      </c>
      <c r="B35" s="1" t="s">
        <v>1676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1680</v>
      </c>
      <c r="B36" s="1" t="s">
        <v>1672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1681</v>
      </c>
      <c r="B37" s="1" t="s">
        <v>1674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1682</v>
      </c>
      <c r="B38" s="1" t="s">
        <v>1676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1683</v>
      </c>
      <c r="B39" s="1" t="s">
        <v>1684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1685</v>
      </c>
      <c r="B40" s="1" t="s">
        <v>1686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1687</v>
      </c>
      <c r="B41" s="1" t="s">
        <v>1684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1688</v>
      </c>
      <c r="B42" s="1" t="s">
        <v>1686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1689</v>
      </c>
      <c r="B43" s="1" t="s">
        <v>1684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1690</v>
      </c>
      <c r="B44" s="1" t="s">
        <v>1686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1691</v>
      </c>
      <c r="B45" s="1" t="s">
        <v>1684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1692</v>
      </c>
      <c r="B46" s="1" t="s">
        <v>1686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1693</v>
      </c>
      <c r="B47" s="1" t="s">
        <v>1684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1694</v>
      </c>
      <c r="B48" s="1" t="s">
        <v>1686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1695</v>
      </c>
      <c r="B49" s="1" t="s">
        <v>1684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1696</v>
      </c>
      <c r="B50" s="1" t="s">
        <v>1686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1697</v>
      </c>
      <c r="B51" s="1" t="s">
        <v>1698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1699</v>
      </c>
      <c r="B52" s="1" t="s">
        <v>1700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1701</v>
      </c>
      <c r="B53" s="1" t="s">
        <v>1698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1702</v>
      </c>
      <c r="B54" s="1" t="s">
        <v>1700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1703</v>
      </c>
      <c r="B55" s="1" t="s">
        <v>1698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1704</v>
      </c>
      <c r="B56" s="1" t="s">
        <v>1700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1705</v>
      </c>
      <c r="B57" s="1" t="s">
        <v>1698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1706</v>
      </c>
      <c r="B58" s="1" t="s">
        <v>1700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1707</v>
      </c>
      <c r="B59" s="1" t="s">
        <v>1698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1708</v>
      </c>
      <c r="B60" s="1" t="s">
        <v>1700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1709</v>
      </c>
      <c r="B61" s="1" t="s">
        <v>1698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1710</v>
      </c>
      <c r="B62" s="1" t="s">
        <v>1684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1711</v>
      </c>
      <c r="B63" s="1" t="s">
        <v>1686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1712</v>
      </c>
      <c r="B64" s="1" t="s">
        <v>1684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1713</v>
      </c>
      <c r="B65" s="1" t="s">
        <v>1686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1714</v>
      </c>
      <c r="B66" s="1" t="s">
        <v>1684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1715</v>
      </c>
      <c r="B67" s="1" t="s">
        <v>1686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1716</v>
      </c>
      <c r="B68" s="1" t="s">
        <v>1672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1717</v>
      </c>
      <c r="B69" s="1" t="s">
        <v>1674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1718</v>
      </c>
      <c r="B70" s="1" t="s">
        <v>1676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1719</v>
      </c>
      <c r="B71" s="1" t="s">
        <v>1672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1720</v>
      </c>
      <c r="B72" s="1" t="s">
        <v>1674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1721</v>
      </c>
      <c r="B73" s="1" t="s">
        <v>1676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1722</v>
      </c>
      <c r="B74" s="1" t="s">
        <v>1684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1723</v>
      </c>
      <c r="B75" s="1" t="s">
        <v>1686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1724</v>
      </c>
      <c r="B76" s="1" t="s">
        <v>1684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1725</v>
      </c>
      <c r="B77" s="1" t="s">
        <v>1686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1726</v>
      </c>
      <c r="B78" s="1" t="s">
        <v>1698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1727</v>
      </c>
      <c r="B79" s="1" t="s">
        <v>1700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1728</v>
      </c>
      <c r="B80" s="1" t="s">
        <v>1698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1729</v>
      </c>
      <c r="B81" s="1" t="s">
        <v>1700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1730</v>
      </c>
      <c r="B82" s="1" t="s">
        <v>1698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1731</v>
      </c>
      <c r="B83" s="1" t="s">
        <v>1700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1732</v>
      </c>
      <c r="B84" s="1" t="s">
        <v>1698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1733</v>
      </c>
      <c r="B85" s="1" t="s">
        <v>1700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1734</v>
      </c>
      <c r="B86" s="1" t="s">
        <v>1698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1735</v>
      </c>
      <c r="B87" s="1" t="s">
        <v>1700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1736</v>
      </c>
      <c r="B88" s="1" t="s">
        <v>1672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1737</v>
      </c>
      <c r="B89" s="1" t="s">
        <v>1674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1738</v>
      </c>
      <c r="B90" s="1" t="s">
        <v>1676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1739</v>
      </c>
      <c r="B91" s="1" t="s">
        <v>1684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1740</v>
      </c>
      <c r="B92" s="1" t="s">
        <v>1686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1741</v>
      </c>
      <c r="B93" s="1" t="s">
        <v>1698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1742</v>
      </c>
      <c r="B94" s="1" t="s">
        <v>1700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1743</v>
      </c>
      <c r="B95" s="1" t="s">
        <v>1672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1744</v>
      </c>
      <c r="B96" s="1" t="s">
        <v>1674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1745</v>
      </c>
      <c r="B97" s="1" t="s">
        <v>1676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1746</v>
      </c>
      <c r="B98" s="1" t="s">
        <v>1698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1747</v>
      </c>
      <c r="B99" s="1" t="s">
        <v>1700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1748</v>
      </c>
      <c r="B100" s="1" t="s">
        <v>1684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1749</v>
      </c>
      <c r="B101" s="1" t="s">
        <v>1686</v>
      </c>
      <c r="C101" s="2">
        <v>43190</v>
      </c>
      <c r="D101" s="3">
        <v>0</v>
      </c>
      <c r="E101" s="3">
        <v>0</v>
      </c>
      <c r="F101" s="3">
        <v>0</v>
      </c>
    </row>
    <row r="102" spans="1:6" hidden="1" x14ac:dyDescent="0.25">
      <c r="A102" s="1" t="s">
        <v>1750</v>
      </c>
      <c r="B102" s="1" t="s">
        <v>355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1751</v>
      </c>
      <c r="B103" s="1" t="s">
        <v>356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1752</v>
      </c>
      <c r="B104" s="1" t="s">
        <v>387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1753</v>
      </c>
      <c r="B105" s="1" t="s">
        <v>1106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1754</v>
      </c>
      <c r="B106" s="1" t="s">
        <v>356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1755</v>
      </c>
      <c r="B107" s="1" t="s">
        <v>387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1756</v>
      </c>
      <c r="B108" s="1" t="s">
        <v>387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1757</v>
      </c>
      <c r="B109" s="1" t="s">
        <v>387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1758</v>
      </c>
      <c r="B110" s="1" t="s">
        <v>387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1759</v>
      </c>
      <c r="B111" s="1" t="s">
        <v>387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1760</v>
      </c>
      <c r="B112" s="1" t="s">
        <v>387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1761</v>
      </c>
      <c r="B113" s="1" t="s">
        <v>387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1762</v>
      </c>
      <c r="B114" s="1" t="s">
        <v>356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1763</v>
      </c>
      <c r="B115" s="1" t="s">
        <v>356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1764</v>
      </c>
      <c r="B116" s="1" t="s">
        <v>356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1765</v>
      </c>
      <c r="B117" s="1" t="s">
        <v>356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1766</v>
      </c>
      <c r="B118" s="1" t="s">
        <v>356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1767</v>
      </c>
      <c r="B119" s="1" t="s">
        <v>356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1768</v>
      </c>
      <c r="B120" s="1" t="s">
        <v>356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1769</v>
      </c>
      <c r="B121" s="1" t="s">
        <v>1105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1770</v>
      </c>
      <c r="B122" s="1" t="s">
        <v>1105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1771</v>
      </c>
      <c r="B123" s="1" t="s">
        <v>1105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1772</v>
      </c>
      <c r="B124" s="1" t="s">
        <v>1105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1773</v>
      </c>
      <c r="B125" s="1" t="s">
        <v>356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1774</v>
      </c>
      <c r="B126" s="1" t="s">
        <v>356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1775</v>
      </c>
      <c r="B127" s="1" t="s">
        <v>387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1776</v>
      </c>
      <c r="B128" s="1" t="s">
        <v>387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1777</v>
      </c>
      <c r="B129" s="1" t="s">
        <v>387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1778</v>
      </c>
      <c r="B130" s="1" t="s">
        <v>1105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1779</v>
      </c>
      <c r="B131" s="1" t="s">
        <v>387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1780</v>
      </c>
      <c r="B132" s="1" t="s">
        <v>1105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1781</v>
      </c>
      <c r="B133" s="1" t="s">
        <v>1105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1782</v>
      </c>
      <c r="B134" s="1" t="s">
        <v>1105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1783</v>
      </c>
      <c r="B135" s="1" t="s">
        <v>356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1784</v>
      </c>
      <c r="B136" s="1" t="s">
        <v>387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1785</v>
      </c>
      <c r="B137" s="1" t="s">
        <v>1700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1786</v>
      </c>
      <c r="B138" s="1" t="s">
        <v>1700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1787</v>
      </c>
      <c r="B139" s="1" t="s">
        <v>1698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1788</v>
      </c>
      <c r="B140" s="1" t="s">
        <v>1698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1789</v>
      </c>
      <c r="B141" s="1" t="s">
        <v>1698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1790</v>
      </c>
      <c r="B142" s="1" t="s">
        <v>1698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1791</v>
      </c>
      <c r="B143" s="1" t="s">
        <v>1698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1792</v>
      </c>
      <c r="B144" s="1" t="s">
        <v>1700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1793</v>
      </c>
      <c r="B145" s="1" t="s">
        <v>1700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1794</v>
      </c>
      <c r="B146" s="1" t="s">
        <v>1700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1795</v>
      </c>
      <c r="B147" s="1" t="s">
        <v>1700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1796</v>
      </c>
      <c r="B148" s="1" t="s">
        <v>1672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1797</v>
      </c>
      <c r="B149" s="1" t="s">
        <v>1674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1798</v>
      </c>
      <c r="B150" s="1" t="s">
        <v>1676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1799</v>
      </c>
      <c r="B151" s="1" t="s">
        <v>1698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1800</v>
      </c>
      <c r="B152" s="1" t="s">
        <v>1698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1801</v>
      </c>
      <c r="B153" s="1" t="s">
        <v>1686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1802</v>
      </c>
      <c r="B154" s="1" t="s">
        <v>1686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1803</v>
      </c>
      <c r="B155" s="1" t="s">
        <v>1686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1804</v>
      </c>
      <c r="B156" s="1" t="s">
        <v>1686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1805</v>
      </c>
      <c r="B157" s="1" t="s">
        <v>1684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1806</v>
      </c>
      <c r="B158" s="1" t="s">
        <v>1684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1807</v>
      </c>
      <c r="B159" s="1" t="s">
        <v>1684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1808</v>
      </c>
      <c r="B160" s="1" t="s">
        <v>1684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1809</v>
      </c>
      <c r="B161" s="1" t="s">
        <v>1684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1810</v>
      </c>
      <c r="B162" s="1" t="s">
        <v>1684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1811</v>
      </c>
      <c r="B163" s="1" t="s">
        <v>1684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1812</v>
      </c>
      <c r="B164" s="1" t="s">
        <v>1686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1813</v>
      </c>
      <c r="B165" s="1" t="s">
        <v>1686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1814</v>
      </c>
      <c r="B166" s="1" t="s">
        <v>1686</v>
      </c>
      <c r="C166" s="2">
        <v>43190</v>
      </c>
      <c r="D166" s="3">
        <v>0</v>
      </c>
      <c r="E166" s="3">
        <v>0</v>
      </c>
      <c r="F166" s="3">
        <v>0</v>
      </c>
    </row>
    <row r="167" spans="1:6" hidden="1" x14ac:dyDescent="0.25">
      <c r="A167" s="1" t="s">
        <v>1815</v>
      </c>
      <c r="B167" s="1" t="s">
        <v>355</v>
      </c>
      <c r="C167" s="2">
        <v>43190</v>
      </c>
      <c r="D167" s="3">
        <v>0</v>
      </c>
      <c r="E167" s="3">
        <v>0</v>
      </c>
      <c r="F167" s="3">
        <v>0</v>
      </c>
    </row>
    <row r="168" spans="1:6" x14ac:dyDescent="0.25">
      <c r="A168" s="1" t="s">
        <v>900</v>
      </c>
      <c r="B168" s="1" t="s">
        <v>381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hidden="1" x14ac:dyDescent="0.25">
      <c r="A169" s="1" t="s">
        <v>1816</v>
      </c>
      <c r="B169" s="1" t="s">
        <v>355</v>
      </c>
      <c r="C169" s="2">
        <v>43190</v>
      </c>
      <c r="D169" s="3">
        <v>669</v>
      </c>
      <c r="E169" s="3">
        <v>0</v>
      </c>
      <c r="F169" s="3">
        <v>669</v>
      </c>
    </row>
    <row r="170" spans="1:6" x14ac:dyDescent="0.25">
      <c r="A170" s="1" t="s">
        <v>914</v>
      </c>
      <c r="B170" s="1" t="s">
        <v>381</v>
      </c>
      <c r="C170" s="2">
        <v>43190</v>
      </c>
      <c r="D170" s="3">
        <v>0</v>
      </c>
      <c r="E170" s="3">
        <v>0</v>
      </c>
      <c r="F170" s="3">
        <v>0</v>
      </c>
    </row>
    <row r="171" spans="1:6" hidden="1" x14ac:dyDescent="0.25">
      <c r="A171" s="1" t="s">
        <v>1817</v>
      </c>
      <c r="B171" s="1" t="s">
        <v>355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hidden="1" x14ac:dyDescent="0.25">
      <c r="A172" s="1" t="s">
        <v>1818</v>
      </c>
      <c r="B172" s="1" t="s">
        <v>355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1819</v>
      </c>
      <c r="B173" s="1" t="s">
        <v>1106</v>
      </c>
      <c r="C173" s="2">
        <v>43190</v>
      </c>
      <c r="D173" s="3">
        <v>814</v>
      </c>
      <c r="E173" s="3">
        <v>0</v>
      </c>
      <c r="F173" s="3">
        <v>814</v>
      </c>
    </row>
    <row r="174" spans="1:6" hidden="1" x14ac:dyDescent="0.25">
      <c r="A174" s="1" t="s">
        <v>1820</v>
      </c>
      <c r="B174" s="1" t="s">
        <v>355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1821</v>
      </c>
      <c r="B175" s="1" t="s">
        <v>356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1822</v>
      </c>
      <c r="B176" s="1" t="s">
        <v>387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1823</v>
      </c>
      <c r="B177" s="1" t="s">
        <v>1105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1824</v>
      </c>
      <c r="B178" s="1" t="s">
        <v>395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1825</v>
      </c>
      <c r="B179" s="1" t="s">
        <v>395</v>
      </c>
      <c r="C179" s="2">
        <v>43190</v>
      </c>
      <c r="D179" s="3">
        <v>2341</v>
      </c>
      <c r="E179" s="3">
        <v>0</v>
      </c>
      <c r="F179" s="3">
        <v>2341</v>
      </c>
    </row>
    <row r="180" spans="1:6" hidden="1" x14ac:dyDescent="0.25">
      <c r="A180" s="1" t="s">
        <v>1826</v>
      </c>
      <c r="B180" s="1" t="s">
        <v>355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1827</v>
      </c>
      <c r="B181" s="1" t="s">
        <v>356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1828</v>
      </c>
      <c r="B182" s="1" t="s">
        <v>356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1829</v>
      </c>
      <c r="B183" s="1" t="s">
        <v>387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hidden="1" x14ac:dyDescent="0.25">
      <c r="A184" s="1" t="s">
        <v>1830</v>
      </c>
      <c r="B184" s="1" t="s">
        <v>355</v>
      </c>
      <c r="C184" s="2">
        <v>43190</v>
      </c>
      <c r="D184" s="3">
        <v>0</v>
      </c>
      <c r="E184" s="3">
        <v>0</v>
      </c>
      <c r="F184" s="3">
        <v>0</v>
      </c>
    </row>
    <row r="185" spans="1:6" hidden="1" x14ac:dyDescent="0.25">
      <c r="A185" s="1" t="s">
        <v>1831</v>
      </c>
      <c r="B185" s="1" t="s">
        <v>355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1832</v>
      </c>
      <c r="B186" s="1" t="s">
        <v>387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1833</v>
      </c>
      <c r="B187" s="1" t="s">
        <v>356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1834</v>
      </c>
      <c r="B188" s="1" t="s">
        <v>1105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hidden="1" x14ac:dyDescent="0.25">
      <c r="A189" s="1" t="s">
        <v>1835</v>
      </c>
      <c r="B189" s="1" t="s">
        <v>355</v>
      </c>
      <c r="C189" s="2">
        <v>43190</v>
      </c>
      <c r="D189" s="3">
        <v>-935</v>
      </c>
      <c r="E189" s="3">
        <v>0</v>
      </c>
      <c r="F189" s="3">
        <v>-935</v>
      </c>
    </row>
    <row r="190" spans="1:6" hidden="1" x14ac:dyDescent="0.25">
      <c r="A190" s="1" t="s">
        <v>1836</v>
      </c>
      <c r="B190" s="1" t="s">
        <v>355</v>
      </c>
      <c r="C190" s="2">
        <v>43190</v>
      </c>
      <c r="D190" s="3">
        <v>0</v>
      </c>
      <c r="E190" s="3">
        <v>0</v>
      </c>
      <c r="F190" s="3">
        <v>0</v>
      </c>
    </row>
    <row r="191" spans="1:6" hidden="1" x14ac:dyDescent="0.25">
      <c r="A191" s="1" t="s">
        <v>1837</v>
      </c>
      <c r="B191" s="1" t="s">
        <v>355</v>
      </c>
      <c r="C191" s="2">
        <v>43190</v>
      </c>
      <c r="D191" s="3">
        <v>0</v>
      </c>
      <c r="E191" s="3">
        <v>0</v>
      </c>
      <c r="F191" s="3">
        <v>0</v>
      </c>
    </row>
    <row r="192" spans="1:6" hidden="1" x14ac:dyDescent="0.25">
      <c r="A192" s="1" t="s">
        <v>1838</v>
      </c>
      <c r="B192" s="1" t="s">
        <v>355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hidden="1" x14ac:dyDescent="0.25">
      <c r="A193" s="1" t="s">
        <v>1839</v>
      </c>
      <c r="B193" s="1" t="s">
        <v>355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hidden="1" x14ac:dyDescent="0.25">
      <c r="A194" s="1" t="s">
        <v>1840</v>
      </c>
      <c r="B194" s="1" t="s">
        <v>355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hidden="1" x14ac:dyDescent="0.25">
      <c r="A195" s="1" t="s">
        <v>1841</v>
      </c>
      <c r="B195" s="1" t="s">
        <v>355</v>
      </c>
      <c r="C195" s="2">
        <v>43190</v>
      </c>
      <c r="D195" s="3">
        <v>0</v>
      </c>
      <c r="E195" s="3">
        <v>0</v>
      </c>
      <c r="F195" s="3">
        <v>0</v>
      </c>
    </row>
    <row r="196" spans="1:6" hidden="1" x14ac:dyDescent="0.25">
      <c r="A196" s="1" t="s">
        <v>1842</v>
      </c>
      <c r="B196" s="1" t="s">
        <v>355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1843</v>
      </c>
      <c r="B197" s="1" t="s">
        <v>387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1844</v>
      </c>
      <c r="B198" s="1" t="s">
        <v>356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1845</v>
      </c>
      <c r="B199" s="1" t="s">
        <v>1105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1846</v>
      </c>
      <c r="B200" s="1" t="s">
        <v>387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1847</v>
      </c>
      <c r="B201" s="1" t="s">
        <v>387</v>
      </c>
      <c r="C201" s="2">
        <v>43190</v>
      </c>
      <c r="D201" s="3">
        <v>0</v>
      </c>
      <c r="E201" s="3">
        <v>0</v>
      </c>
      <c r="F201" s="3">
        <v>0</v>
      </c>
    </row>
    <row r="202" spans="1:6" x14ac:dyDescent="0.25">
      <c r="A202" s="1" t="s">
        <v>925</v>
      </c>
      <c r="B202" s="1" t="s">
        <v>381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1848</v>
      </c>
      <c r="B203" s="1" t="s">
        <v>356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1849</v>
      </c>
      <c r="B204" s="1" t="s">
        <v>1105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1850</v>
      </c>
      <c r="B205" s="1" t="s">
        <v>395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1851</v>
      </c>
      <c r="B206" s="1" t="s">
        <v>1106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1852</v>
      </c>
      <c r="B207" s="1" t="s">
        <v>387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1853</v>
      </c>
      <c r="B208" s="1" t="s">
        <v>1854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1855</v>
      </c>
      <c r="B209" s="1" t="s">
        <v>1854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1856</v>
      </c>
      <c r="B210" s="1" t="s">
        <v>1854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1857</v>
      </c>
      <c r="B211" s="1" t="s">
        <v>387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1858</v>
      </c>
      <c r="B212" s="1" t="s">
        <v>387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1859</v>
      </c>
      <c r="B213" s="1" t="s">
        <v>387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1860</v>
      </c>
      <c r="B214" s="1" t="s">
        <v>395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1861</v>
      </c>
      <c r="B215" s="1" t="s">
        <v>395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1862</v>
      </c>
      <c r="B216" s="1" t="s">
        <v>1863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1864</v>
      </c>
      <c r="B217" s="1" t="s">
        <v>356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1865</v>
      </c>
      <c r="B218" s="1" t="s">
        <v>387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1866</v>
      </c>
      <c r="B219" s="1" t="s">
        <v>356</v>
      </c>
      <c r="C219" s="2">
        <v>43190</v>
      </c>
      <c r="D219" s="3">
        <v>1</v>
      </c>
      <c r="E219" s="3">
        <v>0</v>
      </c>
      <c r="F219" s="3">
        <v>1</v>
      </c>
    </row>
    <row r="220" spans="1:6" x14ac:dyDescent="0.25">
      <c r="A220" s="1" t="s">
        <v>528</v>
      </c>
      <c r="B220" s="1" t="s">
        <v>381</v>
      </c>
      <c r="C220" s="2">
        <v>43190</v>
      </c>
      <c r="D220" s="3">
        <v>0</v>
      </c>
      <c r="E220" s="3">
        <v>0</v>
      </c>
      <c r="F220" s="3">
        <v>0</v>
      </c>
    </row>
    <row r="221" spans="1:6" hidden="1" x14ac:dyDescent="0.25">
      <c r="A221" s="1" t="s">
        <v>1867</v>
      </c>
      <c r="B221" s="1" t="s">
        <v>355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1868</v>
      </c>
      <c r="B222" s="1" t="s">
        <v>356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1869</v>
      </c>
      <c r="B223" s="1" t="s">
        <v>1105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1870</v>
      </c>
      <c r="B224" s="1" t="s">
        <v>387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1871</v>
      </c>
      <c r="B225" s="1" t="s">
        <v>387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x14ac:dyDescent="0.25">
      <c r="A226" s="1" t="s">
        <v>988</v>
      </c>
      <c r="B226" s="1" t="s">
        <v>381</v>
      </c>
      <c r="C226" s="2">
        <v>43190</v>
      </c>
      <c r="D226" s="3">
        <v>0</v>
      </c>
      <c r="E226" s="3">
        <v>0</v>
      </c>
      <c r="F226" s="3">
        <v>0</v>
      </c>
    </row>
    <row r="227" spans="1:6" x14ac:dyDescent="0.25">
      <c r="A227" s="1" t="s">
        <v>986</v>
      </c>
      <c r="B227" s="1" t="s">
        <v>381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1872</v>
      </c>
      <c r="B228" s="1" t="s">
        <v>395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1873</v>
      </c>
      <c r="B229" s="1" t="s">
        <v>395</v>
      </c>
      <c r="C229" s="2">
        <v>43190</v>
      </c>
      <c r="D229" s="3">
        <v>-1</v>
      </c>
      <c r="E229" s="3">
        <v>0</v>
      </c>
      <c r="F229" s="3">
        <v>-1</v>
      </c>
    </row>
    <row r="230" spans="1:6" hidden="1" x14ac:dyDescent="0.25">
      <c r="A230" s="1" t="s">
        <v>1874</v>
      </c>
      <c r="B230" s="1" t="s">
        <v>355</v>
      </c>
      <c r="C230" s="2">
        <v>43190</v>
      </c>
      <c r="D230" s="3">
        <v>0</v>
      </c>
      <c r="E230" s="3">
        <v>0</v>
      </c>
      <c r="F230" s="3">
        <v>0</v>
      </c>
    </row>
    <row r="231" spans="1:6" hidden="1" x14ac:dyDescent="0.25">
      <c r="A231" s="1" t="s">
        <v>1875</v>
      </c>
      <c r="B231" s="1" t="s">
        <v>355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1876</v>
      </c>
      <c r="B232" s="1" t="s">
        <v>356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1877</v>
      </c>
      <c r="B233" s="1" t="s">
        <v>356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1878</v>
      </c>
      <c r="B234" s="1" t="s">
        <v>1105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1879</v>
      </c>
      <c r="B235" s="1" t="s">
        <v>1105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1880</v>
      </c>
      <c r="B236" s="1" t="s">
        <v>387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1881</v>
      </c>
      <c r="B237" s="1" t="s">
        <v>387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1882</v>
      </c>
      <c r="B238" s="1" t="s">
        <v>389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1883</v>
      </c>
      <c r="B239" s="1" t="s">
        <v>389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1884</v>
      </c>
      <c r="B240" s="1" t="s">
        <v>389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1885</v>
      </c>
      <c r="B241" s="1" t="s">
        <v>389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1886</v>
      </c>
      <c r="B242" s="1" t="s">
        <v>389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1887</v>
      </c>
      <c r="B243" s="1" t="s">
        <v>1106</v>
      </c>
      <c r="C243" s="2">
        <v>43190</v>
      </c>
      <c r="D243" s="3">
        <v>-952</v>
      </c>
      <c r="E243" s="3">
        <v>0</v>
      </c>
      <c r="F243" s="3">
        <v>-952</v>
      </c>
    </row>
    <row r="244" spans="1:6" x14ac:dyDescent="0.25">
      <c r="A244" s="1" t="s">
        <v>1004</v>
      </c>
      <c r="B244" s="1" t="s">
        <v>381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1888</v>
      </c>
      <c r="B245" s="1" t="s">
        <v>395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1889</v>
      </c>
      <c r="B246" s="1" t="s">
        <v>387</v>
      </c>
      <c r="C246" s="2">
        <v>43190</v>
      </c>
      <c r="D246" s="3">
        <v>0</v>
      </c>
      <c r="E246" s="3">
        <v>0</v>
      </c>
      <c r="F246" s="3">
        <v>0</v>
      </c>
    </row>
    <row r="247" spans="1:6" hidden="1" x14ac:dyDescent="0.25">
      <c r="A247" s="1" t="s">
        <v>1890</v>
      </c>
      <c r="B247" s="1" t="s">
        <v>355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1891</v>
      </c>
      <c r="B248" s="1" t="s">
        <v>1105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1892</v>
      </c>
      <c r="B249" s="1" t="s">
        <v>395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1893</v>
      </c>
      <c r="B250" s="1" t="s">
        <v>1106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1894</v>
      </c>
      <c r="B251" s="1" t="s">
        <v>389</v>
      </c>
      <c r="C251" s="2">
        <v>43190</v>
      </c>
      <c r="D251" s="3">
        <v>0</v>
      </c>
      <c r="E251" s="3">
        <v>0</v>
      </c>
      <c r="F251" s="3">
        <v>0</v>
      </c>
    </row>
    <row r="252" spans="1:6" x14ac:dyDescent="0.25">
      <c r="A252" s="1" t="s">
        <v>1895</v>
      </c>
      <c r="B252" s="1" t="s">
        <v>381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1896</v>
      </c>
      <c r="B253" s="1" t="s">
        <v>1105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1897</v>
      </c>
      <c r="B254" s="1" t="s">
        <v>1105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1898</v>
      </c>
      <c r="B255" s="1" t="s">
        <v>356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1899</v>
      </c>
      <c r="B256" s="1" t="s">
        <v>356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1900</v>
      </c>
      <c r="B257" s="1" t="s">
        <v>389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1901</v>
      </c>
      <c r="B258" s="1" t="s">
        <v>389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1902</v>
      </c>
      <c r="B259" s="1" t="s">
        <v>389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1903</v>
      </c>
      <c r="B260" s="1" t="s">
        <v>1106</v>
      </c>
      <c r="C260" s="2">
        <v>43190</v>
      </c>
      <c r="D260" s="3">
        <v>0</v>
      </c>
      <c r="E260" s="3">
        <v>0</v>
      </c>
      <c r="F260" s="3">
        <v>0</v>
      </c>
    </row>
    <row r="261" spans="1:6" x14ac:dyDescent="0.25">
      <c r="A261" s="1" t="s">
        <v>1022</v>
      </c>
      <c r="B261" s="1" t="s">
        <v>381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1904</v>
      </c>
      <c r="B262" s="1" t="s">
        <v>1105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hidden="1" x14ac:dyDescent="0.25">
      <c r="A263" s="1" t="s">
        <v>1905</v>
      </c>
      <c r="B263" s="1" t="s">
        <v>355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x14ac:dyDescent="0.25">
      <c r="A264" s="1" t="s">
        <v>1038</v>
      </c>
      <c r="B264" s="1" t="s">
        <v>381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hidden="1" x14ac:dyDescent="0.25">
      <c r="A265" s="1" t="s">
        <v>1906</v>
      </c>
      <c r="B265" s="1" t="s">
        <v>355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1907</v>
      </c>
      <c r="B266" s="1" t="s">
        <v>356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1908</v>
      </c>
      <c r="B267" s="1" t="s">
        <v>1105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1909</v>
      </c>
      <c r="B268" s="1" t="s">
        <v>395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1910</v>
      </c>
      <c r="B269" s="1" t="s">
        <v>1106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1911</v>
      </c>
      <c r="B270" s="1" t="s">
        <v>387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1912</v>
      </c>
      <c r="B271" s="1" t="s">
        <v>389</v>
      </c>
      <c r="C271" s="2">
        <v>43190</v>
      </c>
      <c r="D271" s="3">
        <v>-91</v>
      </c>
      <c r="E271" s="3">
        <v>0</v>
      </c>
      <c r="F271" s="3">
        <v>-91</v>
      </c>
    </row>
    <row r="272" spans="1:6" x14ac:dyDescent="0.25">
      <c r="A272" s="1" t="s">
        <v>1036</v>
      </c>
      <c r="B272" s="1" t="s">
        <v>381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1913</v>
      </c>
      <c r="B273" s="1" t="s">
        <v>395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1914</v>
      </c>
      <c r="B274" s="1" t="s">
        <v>356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1915</v>
      </c>
      <c r="B275" s="1" t="s">
        <v>1106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1916</v>
      </c>
      <c r="B276" s="1" t="s">
        <v>387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1917</v>
      </c>
      <c r="B277" s="1" t="s">
        <v>389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1918</v>
      </c>
      <c r="B278" s="1" t="s">
        <v>389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x14ac:dyDescent="0.25">
      <c r="A279" s="1" t="s">
        <v>1073</v>
      </c>
      <c r="B279" s="1" t="s">
        <v>381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1919</v>
      </c>
      <c r="B280" s="1" t="s">
        <v>356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1920</v>
      </c>
      <c r="B281" s="1" t="s">
        <v>1105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1921</v>
      </c>
      <c r="B282" s="1" t="s">
        <v>395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1922</v>
      </c>
      <c r="B283" s="1" t="s">
        <v>1106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1923</v>
      </c>
      <c r="B284" s="1" t="s">
        <v>387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1924</v>
      </c>
      <c r="B285" s="1" t="s">
        <v>389</v>
      </c>
      <c r="C285" s="2">
        <v>43190</v>
      </c>
      <c r="D285" s="3">
        <v>0</v>
      </c>
      <c r="E285" s="3">
        <v>9400</v>
      </c>
      <c r="F285" s="3">
        <v>9400</v>
      </c>
    </row>
    <row r="286" spans="1:6" x14ac:dyDescent="0.25">
      <c r="A286" s="1" t="s">
        <v>1074</v>
      </c>
      <c r="B286" s="1" t="s">
        <v>381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1925</v>
      </c>
      <c r="B287" s="1" t="s">
        <v>387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1926</v>
      </c>
      <c r="B288" s="1" t="s">
        <v>395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1927</v>
      </c>
      <c r="B289" s="1" t="s">
        <v>389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1928</v>
      </c>
      <c r="B290" s="1" t="s">
        <v>356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hidden="1" x14ac:dyDescent="0.25">
      <c r="A291" s="1" t="s">
        <v>1929</v>
      </c>
      <c r="B291" s="1" t="s">
        <v>355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x14ac:dyDescent="0.25">
      <c r="A292" s="1" t="s">
        <v>1079</v>
      </c>
      <c r="B292" s="1" t="s">
        <v>381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1930</v>
      </c>
      <c r="B293" s="1" t="s">
        <v>356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1931</v>
      </c>
      <c r="B294" s="1" t="s">
        <v>1105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1932</v>
      </c>
      <c r="B295" s="1" t="s">
        <v>395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1933</v>
      </c>
      <c r="B296" s="1" t="s">
        <v>1106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1934</v>
      </c>
      <c r="B297" s="1" t="s">
        <v>387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1935</v>
      </c>
      <c r="B298" s="1" t="s">
        <v>389</v>
      </c>
      <c r="C298" s="2">
        <v>43190</v>
      </c>
      <c r="D298" s="3">
        <v>900</v>
      </c>
      <c r="E298" s="3">
        <v>969</v>
      </c>
      <c r="F298" s="3">
        <v>1869</v>
      </c>
    </row>
    <row r="299" spans="1:6" x14ac:dyDescent="0.25">
      <c r="A299" s="1" t="s">
        <v>1078</v>
      </c>
      <c r="B299" s="1" t="s">
        <v>381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1936</v>
      </c>
      <c r="B300" s="1" t="s">
        <v>356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1937</v>
      </c>
      <c r="B301" s="1" t="s">
        <v>1105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1938</v>
      </c>
      <c r="B302" s="1" t="s">
        <v>395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1939</v>
      </c>
      <c r="B303" s="1" t="s">
        <v>1106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1940</v>
      </c>
      <c r="B304" s="1" t="s">
        <v>387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1941</v>
      </c>
      <c r="B305" s="1" t="s">
        <v>389</v>
      </c>
      <c r="C305" s="2">
        <v>43190</v>
      </c>
      <c r="D305" s="3">
        <v>526</v>
      </c>
      <c r="E305" s="3">
        <v>0</v>
      </c>
      <c r="F305" s="3">
        <v>526</v>
      </c>
    </row>
    <row r="306" spans="1:6" x14ac:dyDescent="0.25">
      <c r="A306" s="1" t="s">
        <v>1081</v>
      </c>
      <c r="B306" s="1" t="s">
        <v>381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1942</v>
      </c>
      <c r="B307" s="1" t="s">
        <v>356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1943</v>
      </c>
      <c r="B308" s="1" t="s">
        <v>1105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1944</v>
      </c>
      <c r="B309" s="1" t="s">
        <v>395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1945</v>
      </c>
      <c r="B310" s="1" t="s">
        <v>1106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1946</v>
      </c>
      <c r="B311" s="1" t="s">
        <v>387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1947</v>
      </c>
      <c r="B312" s="1" t="s">
        <v>389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1948</v>
      </c>
      <c r="B313" s="1" t="s">
        <v>356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1949</v>
      </c>
      <c r="B314" s="1" t="s">
        <v>1105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1950</v>
      </c>
      <c r="B315" s="1" t="s">
        <v>395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1951</v>
      </c>
      <c r="B316" s="1" t="s">
        <v>1106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1952</v>
      </c>
      <c r="B317" s="1" t="s">
        <v>387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1953</v>
      </c>
      <c r="B318" s="1" t="s">
        <v>389</v>
      </c>
      <c r="C318" s="2">
        <v>43190</v>
      </c>
      <c r="D318" s="3">
        <v>3063</v>
      </c>
      <c r="E318" s="3">
        <v>0</v>
      </c>
      <c r="F318" s="3">
        <v>3063</v>
      </c>
    </row>
    <row r="319" spans="1:6" x14ac:dyDescent="0.25">
      <c r="A319" s="1" t="s">
        <v>1080</v>
      </c>
      <c r="B319" s="1" t="s">
        <v>381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x14ac:dyDescent="0.25">
      <c r="A320" s="1" t="s">
        <v>1077</v>
      </c>
      <c r="B320" s="1" t="s">
        <v>381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1954</v>
      </c>
      <c r="B321" s="1" t="s">
        <v>356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1955</v>
      </c>
      <c r="B322" s="1" t="s">
        <v>395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1956</v>
      </c>
      <c r="B323" s="1" t="s">
        <v>387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1957</v>
      </c>
      <c r="B324" s="1" t="s">
        <v>389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-9223253</v>
      </c>
      <c r="E326" s="3">
        <f t="shared" ref="E326:F326" si="0">SUBTOTAL(9,E2:E325)</f>
        <v>-44735</v>
      </c>
      <c r="F326" s="3">
        <f t="shared" si="0"/>
        <v>-9267988</v>
      </c>
    </row>
  </sheetData>
  <autoFilter ref="A1:F324">
    <filterColumn colId="1">
      <filters>
        <filter val="CF00"/>
      </filters>
    </filterColumn>
  </autoFilter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01"/>
  <sheetViews>
    <sheetView topLeftCell="G7" workbookViewId="0">
      <selection activeCell="P22" sqref="P22"/>
    </sheetView>
  </sheetViews>
  <sheetFormatPr defaultRowHeight="15" x14ac:dyDescent="0.25"/>
  <cols>
    <col min="1" max="1" width="11.28515625" style="168" customWidth="1"/>
    <col min="2" max="2" width="19.7109375" style="168" customWidth="1"/>
    <col min="3" max="5" width="14.7109375" style="168" customWidth="1"/>
    <col min="6" max="6" width="13.85546875" style="168" customWidth="1"/>
    <col min="7" max="7" width="14.5703125" style="168" customWidth="1"/>
    <col min="8" max="8" width="19" style="168" bestFit="1" customWidth="1"/>
    <col min="9" max="14" width="14.7109375" style="168" customWidth="1"/>
    <col min="15" max="15" width="12.5703125" style="168" bestFit="1" customWidth="1"/>
    <col min="16" max="16" width="9.140625" style="168"/>
    <col min="17" max="17" width="10" style="168" bestFit="1" customWidth="1"/>
    <col min="18" max="18" width="12.5703125" style="168" bestFit="1" customWidth="1"/>
    <col min="19" max="16384" width="9.140625" style="168"/>
  </cols>
  <sheetData>
    <row r="1" spans="1:13" ht="31.5" x14ac:dyDescent="0.5">
      <c r="A1" s="214" t="s">
        <v>2061</v>
      </c>
    </row>
    <row r="2" spans="1:13" ht="31.5" x14ac:dyDescent="0.5">
      <c r="A2" s="214" t="s">
        <v>310</v>
      </c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0" customHeight="1" x14ac:dyDescent="0.25">
      <c r="A4" s="45"/>
      <c r="B4" s="45"/>
      <c r="C4" s="45"/>
      <c r="G4" s="275" t="s">
        <v>2041</v>
      </c>
      <c r="H4" s="275" t="s">
        <v>2042</v>
      </c>
      <c r="I4" s="275" t="s">
        <v>2043</v>
      </c>
      <c r="J4" s="275" t="s">
        <v>2044</v>
      </c>
    </row>
    <row r="5" spans="1:13" x14ac:dyDescent="0.25">
      <c r="A5" s="45" t="s">
        <v>347</v>
      </c>
      <c r="B5" s="45"/>
      <c r="C5" s="45"/>
      <c r="F5" s="276">
        <v>2019</v>
      </c>
      <c r="G5" s="277">
        <f>'CF Combined ARAM Summary'!E14</f>
        <v>9537104</v>
      </c>
      <c r="H5" s="278" t="s">
        <v>2062</v>
      </c>
      <c r="I5" s="277">
        <f>VLOOKUP(F5,$B$19:$C$95,2,0)</f>
        <v>220882</v>
      </c>
      <c r="J5" s="279">
        <f>+I5/12</f>
        <v>18406.833333333332</v>
      </c>
      <c r="L5" s="291"/>
      <c r="M5" s="280"/>
    </row>
    <row r="6" spans="1:13" x14ac:dyDescent="0.25">
      <c r="A6" s="45"/>
      <c r="B6" s="45"/>
      <c r="C6" s="45"/>
      <c r="G6" s="45"/>
      <c r="H6" s="278"/>
      <c r="I6" s="277"/>
      <c r="J6" s="45"/>
      <c r="L6" s="279"/>
    </row>
    <row r="7" spans="1:13" x14ac:dyDescent="0.25">
      <c r="A7" s="45" t="s">
        <v>348</v>
      </c>
      <c r="B7" s="45"/>
      <c r="C7" s="45"/>
      <c r="G7" s="277"/>
      <c r="H7" s="278"/>
      <c r="I7" s="277"/>
      <c r="J7" s="279"/>
      <c r="L7" s="279"/>
      <c r="M7" s="280"/>
    </row>
    <row r="8" spans="1:13" x14ac:dyDescent="0.25">
      <c r="A8" s="45"/>
      <c r="B8" s="45"/>
      <c r="C8" s="45"/>
      <c r="G8" s="277"/>
      <c r="H8" s="281"/>
      <c r="I8" s="277"/>
      <c r="J8" s="45"/>
      <c r="L8" s="279"/>
    </row>
    <row r="9" spans="1:13" x14ac:dyDescent="0.25">
      <c r="A9" s="45" t="s">
        <v>349</v>
      </c>
      <c r="B9" s="45"/>
      <c r="C9" s="45"/>
      <c r="G9" s="277"/>
      <c r="H9" s="278"/>
      <c r="I9" s="277"/>
      <c r="J9" s="279"/>
      <c r="L9" s="279"/>
      <c r="M9" s="280"/>
    </row>
    <row r="10" spans="1:13" x14ac:dyDescent="0.25">
      <c r="A10" s="45"/>
      <c r="B10" s="45"/>
      <c r="C10" s="45"/>
      <c r="G10" s="45"/>
      <c r="H10" s="45"/>
      <c r="I10" s="45"/>
      <c r="J10" s="45"/>
      <c r="L10" s="279"/>
    </row>
    <row r="11" spans="1:13" x14ac:dyDescent="0.25">
      <c r="A11" s="45" t="s">
        <v>350</v>
      </c>
      <c r="B11" s="45"/>
      <c r="C11" s="45"/>
      <c r="G11" s="277">
        <f>SUM(G5:G9)</f>
        <v>9537104</v>
      </c>
      <c r="H11" s="45"/>
      <c r="I11" s="277">
        <f>SUM(I5:I9)</f>
        <v>220882</v>
      </c>
      <c r="J11" s="279">
        <f>+I11/12</f>
        <v>18406.833333333332</v>
      </c>
      <c r="L11" s="279"/>
    </row>
    <row r="12" spans="1:13" x14ac:dyDescent="0.25">
      <c r="A12" s="45"/>
      <c r="B12" s="45"/>
      <c r="C12" s="45"/>
      <c r="D12" s="45"/>
      <c r="E12" s="282" t="s">
        <v>2045</v>
      </c>
      <c r="F12" s="45"/>
      <c r="G12" s="45"/>
    </row>
    <row r="13" spans="1:13" x14ac:dyDescent="0.25">
      <c r="A13" s="45"/>
      <c r="B13" s="45"/>
      <c r="C13" s="45"/>
      <c r="E13" s="283">
        <f>+F5</f>
        <v>2019</v>
      </c>
      <c r="F13" s="282"/>
      <c r="G13" s="45"/>
    </row>
    <row r="14" spans="1:13" x14ac:dyDescent="0.25">
      <c r="A14" s="285" t="s">
        <v>393</v>
      </c>
      <c r="B14" s="45"/>
      <c r="C14" s="45"/>
      <c r="D14" s="286" t="s">
        <v>2046</v>
      </c>
      <c r="E14" s="287">
        <f>-(VLOOKUP(E13,$B$19:$E$95,4,0)-VLOOKUP(E13,$B$19:$E$95,3,0))</f>
        <v>18406.833333333954</v>
      </c>
      <c r="F14" s="287"/>
      <c r="G14" s="45"/>
    </row>
    <row r="15" spans="1:13" x14ac:dyDescent="0.25">
      <c r="A15" s="285" t="s">
        <v>2066</v>
      </c>
      <c r="B15" s="45"/>
      <c r="C15" s="45"/>
      <c r="D15" s="286" t="s">
        <v>2047</v>
      </c>
      <c r="E15" s="279">
        <f>-E14</f>
        <v>-18406.833333333954</v>
      </c>
      <c r="F15" s="279"/>
      <c r="G15" s="45"/>
    </row>
    <row r="16" spans="1:13" x14ac:dyDescent="0.25">
      <c r="A16" s="45"/>
      <c r="B16" s="45"/>
      <c r="C16" s="45"/>
      <c r="D16" s="45"/>
      <c r="E16" s="45"/>
      <c r="F16" s="45"/>
      <c r="G16" s="45"/>
    </row>
    <row r="18" spans="1:18" x14ac:dyDescent="0.25">
      <c r="D18" s="288" t="s">
        <v>2048</v>
      </c>
      <c r="E18" s="288" t="s">
        <v>2049</v>
      </c>
      <c r="F18" s="288" t="s">
        <v>2050</v>
      </c>
      <c r="G18" s="288" t="s">
        <v>2051</v>
      </c>
      <c r="H18" s="288" t="s">
        <v>2052</v>
      </c>
      <c r="I18" s="288" t="s">
        <v>2053</v>
      </c>
      <c r="J18" s="288" t="s">
        <v>2054</v>
      </c>
      <c r="K18" s="288" t="s">
        <v>2055</v>
      </c>
      <c r="L18" s="288" t="s">
        <v>2056</v>
      </c>
      <c r="M18" s="288" t="s">
        <v>2057</v>
      </c>
      <c r="N18" s="288" t="s">
        <v>2058</v>
      </c>
      <c r="O18" s="288" t="s">
        <v>2059</v>
      </c>
    </row>
    <row r="19" spans="1:18" x14ac:dyDescent="0.25">
      <c r="A19" s="168">
        <v>1</v>
      </c>
      <c r="B19" s="168">
        <v>2018</v>
      </c>
      <c r="C19" s="63">
        <f>HLOOKUP(B19,'CF Combined ARAM Summary'!$A$5:$CJ$14,10,0)</f>
        <v>202888</v>
      </c>
      <c r="D19" s="291">
        <f>+G11-($C19/12)-$J$7-$J$9</f>
        <v>9520196.666666666</v>
      </c>
      <c r="E19" s="291">
        <f>+D19-($C19/12)-$J$7-$J$9</f>
        <v>9503289.3333333321</v>
      </c>
      <c r="F19" s="291">
        <f t="shared" ref="F19:O19" si="0">+E19-($C19/12)-$J$7-$J$9</f>
        <v>9486381.9999999981</v>
      </c>
      <c r="G19" s="291">
        <f t="shared" si="0"/>
        <v>9469474.6666666642</v>
      </c>
      <c r="H19" s="291">
        <f t="shared" si="0"/>
        <v>9452567.3333333302</v>
      </c>
      <c r="I19" s="291">
        <f t="shared" si="0"/>
        <v>9435659.9999999963</v>
      </c>
      <c r="J19" s="291">
        <f t="shared" si="0"/>
        <v>9418752.6666666623</v>
      </c>
      <c r="K19" s="291">
        <f t="shared" si="0"/>
        <v>9401845.3333333284</v>
      </c>
      <c r="L19" s="291">
        <f t="shared" si="0"/>
        <v>9384937.9999999944</v>
      </c>
      <c r="M19" s="291">
        <f t="shared" si="0"/>
        <v>9368030.6666666605</v>
      </c>
      <c r="N19" s="291">
        <f t="shared" si="0"/>
        <v>9351123.3333333265</v>
      </c>
      <c r="O19" s="291">
        <f t="shared" si="0"/>
        <v>9334215.9999999925</v>
      </c>
      <c r="Q19" s="291">
        <f>O19-G11</f>
        <v>-202888.00000000745</v>
      </c>
    </row>
    <row r="20" spans="1:18" x14ac:dyDescent="0.25">
      <c r="A20" s="168">
        <v>2</v>
      </c>
      <c r="B20" s="168">
        <v>2019</v>
      </c>
      <c r="C20" s="63">
        <f>HLOOKUP(B20,'CF Combined ARAM Summary'!$A$5:$CJ$14,10,0)</f>
        <v>220882</v>
      </c>
      <c r="D20" s="291">
        <f>+O19-($C20/12)-$J$7-$J$9</f>
        <v>9315809.1666666586</v>
      </c>
      <c r="E20" s="291">
        <f t="shared" ref="E20:O23" si="1">+D20-($C20/12)-$J$7-$J$9</f>
        <v>9297402.3333333246</v>
      </c>
      <c r="F20" s="291">
        <f t="shared" si="1"/>
        <v>9278995.4999999907</v>
      </c>
      <c r="G20" s="291">
        <f t="shared" si="1"/>
        <v>9260588.6666666567</v>
      </c>
      <c r="H20" s="291">
        <f t="shared" si="1"/>
        <v>9242181.8333333228</v>
      </c>
      <c r="I20" s="291">
        <f t="shared" si="1"/>
        <v>9223774.9999999888</v>
      </c>
      <c r="J20" s="291">
        <f t="shared" si="1"/>
        <v>9205368.1666666549</v>
      </c>
      <c r="K20" s="291">
        <f t="shared" si="1"/>
        <v>9186961.3333333209</v>
      </c>
      <c r="L20" s="291">
        <f t="shared" si="1"/>
        <v>9168554.499999987</v>
      </c>
      <c r="M20" s="291">
        <f t="shared" si="1"/>
        <v>9150147.666666653</v>
      </c>
      <c r="N20" s="291">
        <f t="shared" si="1"/>
        <v>9131740.8333333191</v>
      </c>
      <c r="O20" s="291">
        <f t="shared" si="1"/>
        <v>9113333.9999999851</v>
      </c>
      <c r="Q20" s="284"/>
    </row>
    <row r="21" spans="1:18" x14ac:dyDescent="0.25">
      <c r="A21" s="168">
        <v>3</v>
      </c>
      <c r="B21" s="168">
        <v>2020</v>
      </c>
      <c r="C21" s="63">
        <f>HLOOKUP(B21,'CF Combined ARAM Summary'!$A$5:$CJ$14,10,0)</f>
        <v>226143</v>
      </c>
      <c r="D21" s="291">
        <f>+O20-($C21/12)-$J$7-$J$9</f>
        <v>9094488.7499999851</v>
      </c>
      <c r="E21" s="291">
        <f t="shared" si="1"/>
        <v>9075643.4999999851</v>
      </c>
      <c r="F21" s="291">
        <f t="shared" si="1"/>
        <v>9056798.2499999851</v>
      </c>
      <c r="G21" s="291">
        <f t="shared" si="1"/>
        <v>9037952.9999999851</v>
      </c>
      <c r="H21" s="291">
        <f t="shared" si="1"/>
        <v>9019107.7499999851</v>
      </c>
      <c r="I21" s="291">
        <f t="shared" si="1"/>
        <v>9000262.4999999851</v>
      </c>
      <c r="J21" s="291">
        <f t="shared" si="1"/>
        <v>8981417.2499999851</v>
      </c>
      <c r="K21" s="291">
        <f t="shared" si="1"/>
        <v>8962571.9999999851</v>
      </c>
      <c r="L21" s="291">
        <f t="shared" si="1"/>
        <v>8943726.7499999851</v>
      </c>
      <c r="M21" s="291">
        <f t="shared" si="1"/>
        <v>8924881.4999999851</v>
      </c>
      <c r="N21" s="291">
        <f t="shared" si="1"/>
        <v>8906036.2499999851</v>
      </c>
      <c r="O21" s="291">
        <f t="shared" si="1"/>
        <v>8887190.9999999851</v>
      </c>
      <c r="Q21" s="291"/>
      <c r="R21" s="291"/>
    </row>
    <row r="22" spans="1:18" x14ac:dyDescent="0.25">
      <c r="A22" s="168">
        <v>4</v>
      </c>
      <c r="B22" s="168">
        <v>2021</v>
      </c>
      <c r="C22" s="63">
        <f>HLOOKUP(B22,'CF Combined ARAM Summary'!$A$5:$CJ$14,10,0)</f>
        <v>258748</v>
      </c>
      <c r="D22" s="291">
        <f t="shared" ref="D22:D23" si="2">+O21-($C22/12)-$J$7-$J$9</f>
        <v>8865628.6666666511</v>
      </c>
      <c r="E22" s="291">
        <f t="shared" si="1"/>
        <v>8844066.3333333172</v>
      </c>
      <c r="F22" s="291">
        <f t="shared" si="1"/>
        <v>8822503.9999999832</v>
      </c>
      <c r="G22" s="291">
        <f t="shared" si="1"/>
        <v>8800941.6666666493</v>
      </c>
      <c r="H22" s="291">
        <f t="shared" si="1"/>
        <v>8779379.3333333153</v>
      </c>
      <c r="I22" s="291">
        <f t="shared" si="1"/>
        <v>8757816.9999999814</v>
      </c>
      <c r="J22" s="291">
        <f t="shared" si="1"/>
        <v>8736254.6666666474</v>
      </c>
      <c r="K22" s="291">
        <f t="shared" si="1"/>
        <v>8714692.3333333135</v>
      </c>
      <c r="L22" s="291">
        <f t="shared" si="1"/>
        <v>8693129.9999999795</v>
      </c>
      <c r="M22" s="291">
        <f t="shared" si="1"/>
        <v>8671567.6666666456</v>
      </c>
      <c r="N22" s="291">
        <f t="shared" si="1"/>
        <v>8650005.3333333116</v>
      </c>
      <c r="O22" s="291">
        <f t="shared" si="1"/>
        <v>8628442.9999999776</v>
      </c>
    </row>
    <row r="23" spans="1:18" s="45" customFormat="1" x14ac:dyDescent="0.25">
      <c r="A23" s="45">
        <v>5</v>
      </c>
      <c r="B23" s="45">
        <v>2022</v>
      </c>
      <c r="C23" s="279">
        <f>HLOOKUP(B23,'CF Combined ARAM Summary'!$A$5:$CJ$14,10,0)</f>
        <v>293160</v>
      </c>
      <c r="D23" s="284">
        <f t="shared" si="2"/>
        <v>8604012.9999999776</v>
      </c>
      <c r="E23" s="284">
        <f t="shared" si="1"/>
        <v>8579582.9999999776</v>
      </c>
      <c r="F23" s="284">
        <f t="shared" si="1"/>
        <v>8555152.9999999776</v>
      </c>
      <c r="G23" s="284">
        <f t="shared" si="1"/>
        <v>8530722.9999999776</v>
      </c>
      <c r="H23" s="284">
        <f t="shared" si="1"/>
        <v>8506292.9999999776</v>
      </c>
      <c r="I23" s="284">
        <f t="shared" si="1"/>
        <v>8481862.9999999776</v>
      </c>
      <c r="J23" s="284">
        <f t="shared" si="1"/>
        <v>8457432.9999999776</v>
      </c>
      <c r="K23" s="284">
        <f t="shared" si="1"/>
        <v>8433002.9999999776</v>
      </c>
      <c r="L23" s="284">
        <f t="shared" si="1"/>
        <v>8408572.9999999776</v>
      </c>
      <c r="M23" s="284">
        <f t="shared" si="1"/>
        <v>8384142.9999999776</v>
      </c>
      <c r="N23" s="284">
        <f t="shared" si="1"/>
        <v>8359712.9999999776</v>
      </c>
      <c r="O23" s="284">
        <f t="shared" si="1"/>
        <v>8335282.9999999776</v>
      </c>
    </row>
    <row r="24" spans="1:18" x14ac:dyDescent="0.25">
      <c r="A24" s="168">
        <v>6</v>
      </c>
      <c r="B24" s="168">
        <v>2023</v>
      </c>
      <c r="C24" s="63">
        <f>HLOOKUP(B24,'CF Combined ARAM Summary'!$A$5:$CJ$14,10,0)</f>
        <v>314869</v>
      </c>
      <c r="D24" s="291">
        <f>+O23-($C24/12)-$J$7</f>
        <v>8309043.9166666446</v>
      </c>
      <c r="E24" s="284">
        <f>+D24-($C24/12)-$J$7</f>
        <v>8282804.8333333116</v>
      </c>
      <c r="F24" s="284">
        <f t="shared" ref="F24:O24" si="3">+E24-($C24/12)-$J$7</f>
        <v>8256565.7499999786</v>
      </c>
      <c r="G24" s="284">
        <f t="shared" si="3"/>
        <v>8230326.6666666456</v>
      </c>
      <c r="H24" s="284">
        <f t="shared" si="3"/>
        <v>8204087.5833333125</v>
      </c>
      <c r="I24" s="284">
        <f t="shared" si="3"/>
        <v>8177848.4999999795</v>
      </c>
      <c r="J24" s="284">
        <f t="shared" si="3"/>
        <v>8151609.4166666465</v>
      </c>
      <c r="K24" s="284">
        <f t="shared" si="3"/>
        <v>8125370.3333333135</v>
      </c>
      <c r="L24" s="284">
        <f t="shared" si="3"/>
        <v>8099131.2499999804</v>
      </c>
      <c r="M24" s="284">
        <f t="shared" si="3"/>
        <v>8072892.1666666474</v>
      </c>
      <c r="N24" s="284">
        <f t="shared" si="3"/>
        <v>8046653.0833333144</v>
      </c>
      <c r="O24" s="284">
        <f t="shared" si="3"/>
        <v>8020413.9999999814</v>
      </c>
    </row>
    <row r="25" spans="1:18" x14ac:dyDescent="0.25">
      <c r="A25" s="168">
        <v>7</v>
      </c>
      <c r="B25" s="168">
        <v>2024</v>
      </c>
      <c r="C25" s="63">
        <f>HLOOKUP(B25,'CF Combined ARAM Summary'!$A$5:$CJ$14,10,0)</f>
        <v>323796</v>
      </c>
      <c r="D25" s="291">
        <f t="shared" ref="D25:D47" si="4">+O24-($C25/12)-$J$7</f>
        <v>7993430.9999999814</v>
      </c>
      <c r="E25" s="284">
        <f t="shared" ref="E25:O40" si="5">+D25-($C25/12)-$J$7</f>
        <v>7966447.9999999814</v>
      </c>
      <c r="F25" s="284">
        <f t="shared" si="5"/>
        <v>7939464.9999999814</v>
      </c>
      <c r="G25" s="284">
        <f t="shared" si="5"/>
        <v>7912481.9999999814</v>
      </c>
      <c r="H25" s="284">
        <f t="shared" si="5"/>
        <v>7885498.9999999814</v>
      </c>
      <c r="I25" s="284">
        <f t="shared" si="5"/>
        <v>7858515.9999999814</v>
      </c>
      <c r="J25" s="284">
        <f t="shared" si="5"/>
        <v>7831532.9999999814</v>
      </c>
      <c r="K25" s="284">
        <f t="shared" si="5"/>
        <v>7804549.9999999814</v>
      </c>
      <c r="L25" s="284">
        <f t="shared" si="5"/>
        <v>7777566.9999999814</v>
      </c>
      <c r="M25" s="284">
        <f t="shared" si="5"/>
        <v>7750583.9999999814</v>
      </c>
      <c r="N25" s="284">
        <f t="shared" si="5"/>
        <v>7723600.9999999814</v>
      </c>
      <c r="O25" s="284">
        <f t="shared" si="5"/>
        <v>7696617.9999999814</v>
      </c>
    </row>
    <row r="26" spans="1:18" x14ac:dyDescent="0.25">
      <c r="A26" s="168">
        <v>8</v>
      </c>
      <c r="B26" s="168">
        <v>2025</v>
      </c>
      <c r="C26" s="63">
        <f>HLOOKUP(B26,'CF Combined ARAM Summary'!$A$5:$CJ$14,10,0)</f>
        <v>319987</v>
      </c>
      <c r="D26" s="291">
        <f t="shared" si="4"/>
        <v>7669952.4166666484</v>
      </c>
      <c r="E26" s="284">
        <f t="shared" si="5"/>
        <v>7643286.8333333153</v>
      </c>
      <c r="F26" s="284">
        <f t="shared" si="5"/>
        <v>7616621.2499999823</v>
      </c>
      <c r="G26" s="284">
        <f t="shared" si="5"/>
        <v>7589955.6666666493</v>
      </c>
      <c r="H26" s="284">
        <f t="shared" si="5"/>
        <v>7563290.0833333163</v>
      </c>
      <c r="I26" s="284">
        <f t="shared" si="5"/>
        <v>7536624.4999999832</v>
      </c>
      <c r="J26" s="284">
        <f t="shared" si="5"/>
        <v>7509958.9166666502</v>
      </c>
      <c r="K26" s="284">
        <f t="shared" si="5"/>
        <v>7483293.3333333172</v>
      </c>
      <c r="L26" s="284">
        <f t="shared" si="5"/>
        <v>7456627.7499999842</v>
      </c>
      <c r="M26" s="284">
        <f t="shared" si="5"/>
        <v>7429962.1666666511</v>
      </c>
      <c r="N26" s="284">
        <f t="shared" si="5"/>
        <v>7403296.5833333181</v>
      </c>
      <c r="O26" s="284">
        <f t="shared" si="5"/>
        <v>7376630.9999999851</v>
      </c>
    </row>
    <row r="27" spans="1:18" x14ac:dyDescent="0.25">
      <c r="A27" s="168">
        <v>9</v>
      </c>
      <c r="B27" s="168">
        <v>2026</v>
      </c>
      <c r="C27" s="63">
        <f>HLOOKUP(B27,'CF Combined ARAM Summary'!$A$5:$CJ$14,10,0)</f>
        <v>319691</v>
      </c>
      <c r="D27" s="291">
        <f t="shared" si="4"/>
        <v>7349990.0833333181</v>
      </c>
      <c r="E27" s="284">
        <f t="shared" si="5"/>
        <v>7323349.1666666511</v>
      </c>
      <c r="F27" s="284">
        <f t="shared" si="5"/>
        <v>7296708.2499999842</v>
      </c>
      <c r="G27" s="284">
        <f t="shared" si="5"/>
        <v>7270067.3333333172</v>
      </c>
      <c r="H27" s="284">
        <f t="shared" si="5"/>
        <v>7243426.4166666502</v>
      </c>
      <c r="I27" s="284">
        <f t="shared" si="5"/>
        <v>7216785.4999999832</v>
      </c>
      <c r="J27" s="284">
        <f t="shared" si="5"/>
        <v>7190144.5833333163</v>
      </c>
      <c r="K27" s="284">
        <f t="shared" si="5"/>
        <v>7163503.6666666493</v>
      </c>
      <c r="L27" s="284">
        <f t="shared" si="5"/>
        <v>7136862.7499999823</v>
      </c>
      <c r="M27" s="284">
        <f t="shared" si="5"/>
        <v>7110221.8333333153</v>
      </c>
      <c r="N27" s="284">
        <f t="shared" si="5"/>
        <v>7083580.9166666484</v>
      </c>
      <c r="O27" s="284">
        <f t="shared" si="5"/>
        <v>7056939.9999999814</v>
      </c>
    </row>
    <row r="28" spans="1:18" x14ac:dyDescent="0.25">
      <c r="A28" s="168">
        <v>10</v>
      </c>
      <c r="B28" s="168">
        <v>2027</v>
      </c>
      <c r="C28" s="63">
        <f>HLOOKUP(B28,'CF Combined ARAM Summary'!$A$5:$CJ$14,10,0)</f>
        <v>312309</v>
      </c>
      <c r="D28" s="291">
        <f t="shared" si="4"/>
        <v>7030914.2499999814</v>
      </c>
      <c r="E28" s="284">
        <f t="shared" si="5"/>
        <v>7004888.4999999814</v>
      </c>
      <c r="F28" s="284">
        <f t="shared" si="5"/>
        <v>6978862.7499999814</v>
      </c>
      <c r="G28" s="284">
        <f t="shared" si="5"/>
        <v>6952836.9999999814</v>
      </c>
      <c r="H28" s="284">
        <f t="shared" si="5"/>
        <v>6926811.2499999814</v>
      </c>
      <c r="I28" s="284">
        <f t="shared" si="5"/>
        <v>6900785.4999999814</v>
      </c>
      <c r="J28" s="284">
        <f t="shared" si="5"/>
        <v>6874759.7499999814</v>
      </c>
      <c r="K28" s="284">
        <f t="shared" si="5"/>
        <v>6848733.9999999814</v>
      </c>
      <c r="L28" s="284">
        <f t="shared" si="5"/>
        <v>6822708.2499999814</v>
      </c>
      <c r="M28" s="284">
        <f t="shared" si="5"/>
        <v>6796682.4999999814</v>
      </c>
      <c r="N28" s="284">
        <f t="shared" si="5"/>
        <v>6770656.7499999814</v>
      </c>
      <c r="O28" s="284">
        <f t="shared" si="5"/>
        <v>6744630.9999999814</v>
      </c>
    </row>
    <row r="29" spans="1:18" x14ac:dyDescent="0.25">
      <c r="A29" s="168">
        <v>11</v>
      </c>
      <c r="B29" s="168">
        <v>2028</v>
      </c>
      <c r="C29" s="63">
        <f>HLOOKUP(B29,'CF Combined ARAM Summary'!$A$5:$CJ$14,10,0)</f>
        <v>308216</v>
      </c>
      <c r="D29" s="291">
        <f t="shared" si="4"/>
        <v>6718946.3333333144</v>
      </c>
      <c r="E29" s="284">
        <f t="shared" si="5"/>
        <v>6693261.6666666474</v>
      </c>
      <c r="F29" s="284">
        <f t="shared" si="5"/>
        <v>6667576.9999999804</v>
      </c>
      <c r="G29" s="284">
        <f t="shared" si="5"/>
        <v>6641892.3333333135</v>
      </c>
      <c r="H29" s="284">
        <f t="shared" si="5"/>
        <v>6616207.6666666465</v>
      </c>
      <c r="I29" s="284">
        <f t="shared" si="5"/>
        <v>6590522.9999999795</v>
      </c>
      <c r="J29" s="284">
        <f t="shared" si="5"/>
        <v>6564838.3333333125</v>
      </c>
      <c r="K29" s="284">
        <f t="shared" si="5"/>
        <v>6539153.6666666456</v>
      </c>
      <c r="L29" s="284">
        <f t="shared" si="5"/>
        <v>6513468.9999999786</v>
      </c>
      <c r="M29" s="284">
        <f t="shared" si="5"/>
        <v>6487784.3333333116</v>
      </c>
      <c r="N29" s="284">
        <f t="shared" si="5"/>
        <v>6462099.6666666446</v>
      </c>
      <c r="O29" s="284">
        <f t="shared" si="5"/>
        <v>6436414.9999999776</v>
      </c>
    </row>
    <row r="30" spans="1:18" x14ac:dyDescent="0.25">
      <c r="A30" s="168">
        <v>12</v>
      </c>
      <c r="B30" s="168">
        <v>2029</v>
      </c>
      <c r="C30" s="63">
        <f>HLOOKUP(B30,'CF Combined ARAM Summary'!$A$5:$CJ$14,10,0)</f>
        <v>304747</v>
      </c>
      <c r="D30" s="291">
        <f t="shared" si="4"/>
        <v>6411019.4166666446</v>
      </c>
      <c r="E30" s="284">
        <f t="shared" si="5"/>
        <v>6385623.8333333116</v>
      </c>
      <c r="F30" s="284">
        <f t="shared" si="5"/>
        <v>6360228.2499999786</v>
      </c>
      <c r="G30" s="284">
        <f t="shared" si="5"/>
        <v>6334832.6666666456</v>
      </c>
      <c r="H30" s="284">
        <f t="shared" si="5"/>
        <v>6309437.0833333125</v>
      </c>
      <c r="I30" s="284">
        <f t="shared" si="5"/>
        <v>6284041.4999999795</v>
      </c>
      <c r="J30" s="284">
        <f t="shared" si="5"/>
        <v>6258645.9166666465</v>
      </c>
      <c r="K30" s="284">
        <f t="shared" si="5"/>
        <v>6233250.3333333135</v>
      </c>
      <c r="L30" s="284">
        <f t="shared" si="5"/>
        <v>6207854.7499999804</v>
      </c>
      <c r="M30" s="284">
        <f t="shared" si="5"/>
        <v>6182459.1666666474</v>
      </c>
      <c r="N30" s="284">
        <f t="shared" si="5"/>
        <v>6157063.5833333144</v>
      </c>
      <c r="O30" s="284">
        <f t="shared" si="5"/>
        <v>6131667.9999999814</v>
      </c>
    </row>
    <row r="31" spans="1:18" x14ac:dyDescent="0.25">
      <c r="A31" s="168">
        <v>13</v>
      </c>
      <c r="B31" s="168">
        <v>2030</v>
      </c>
      <c r="C31" s="63">
        <f>HLOOKUP(B31,'CF Combined ARAM Summary'!$A$5:$CJ$14,10,0)</f>
        <v>293940</v>
      </c>
      <c r="D31" s="291">
        <f t="shared" si="4"/>
        <v>6107172.9999999814</v>
      </c>
      <c r="E31" s="284">
        <f t="shared" si="5"/>
        <v>6082677.9999999814</v>
      </c>
      <c r="F31" s="284">
        <f t="shared" si="5"/>
        <v>6058182.9999999814</v>
      </c>
      <c r="G31" s="284">
        <f t="shared" si="5"/>
        <v>6033687.9999999814</v>
      </c>
      <c r="H31" s="284">
        <f t="shared" si="5"/>
        <v>6009192.9999999814</v>
      </c>
      <c r="I31" s="284">
        <f t="shared" si="5"/>
        <v>5984697.9999999814</v>
      </c>
      <c r="J31" s="284">
        <f t="shared" si="5"/>
        <v>5960202.9999999814</v>
      </c>
      <c r="K31" s="284">
        <f t="shared" si="5"/>
        <v>5935707.9999999814</v>
      </c>
      <c r="L31" s="284">
        <f t="shared" si="5"/>
        <v>5911212.9999999814</v>
      </c>
      <c r="M31" s="284">
        <f t="shared" si="5"/>
        <v>5886717.9999999814</v>
      </c>
      <c r="N31" s="284">
        <f t="shared" si="5"/>
        <v>5862222.9999999814</v>
      </c>
      <c r="O31" s="284">
        <f t="shared" si="5"/>
        <v>5837727.9999999814</v>
      </c>
    </row>
    <row r="32" spans="1:18" x14ac:dyDescent="0.25">
      <c r="A32" s="168">
        <v>14</v>
      </c>
      <c r="B32" s="168">
        <v>2031</v>
      </c>
      <c r="C32" s="63">
        <f>HLOOKUP(B32,'CF Combined ARAM Summary'!$A$5:$CJ$14,10,0)</f>
        <v>285950</v>
      </c>
      <c r="D32" s="291">
        <f t="shared" si="4"/>
        <v>5813898.8333333144</v>
      </c>
      <c r="E32" s="284">
        <f t="shared" si="5"/>
        <v>5790069.6666666474</v>
      </c>
      <c r="F32" s="284">
        <f t="shared" si="5"/>
        <v>5766240.4999999804</v>
      </c>
      <c r="G32" s="284">
        <f t="shared" si="5"/>
        <v>5742411.3333333135</v>
      </c>
      <c r="H32" s="284">
        <f t="shared" si="5"/>
        <v>5718582.1666666465</v>
      </c>
      <c r="I32" s="284">
        <f t="shared" si="5"/>
        <v>5694752.9999999795</v>
      </c>
      <c r="J32" s="284">
        <f t="shared" si="5"/>
        <v>5670923.8333333125</v>
      </c>
      <c r="K32" s="284">
        <f t="shared" si="5"/>
        <v>5647094.6666666456</v>
      </c>
      <c r="L32" s="284">
        <f t="shared" si="5"/>
        <v>5623265.4999999786</v>
      </c>
      <c r="M32" s="284">
        <f t="shared" si="5"/>
        <v>5599436.3333333116</v>
      </c>
      <c r="N32" s="284">
        <f t="shared" si="5"/>
        <v>5575607.1666666446</v>
      </c>
      <c r="O32" s="284">
        <f t="shared" si="5"/>
        <v>5551777.9999999776</v>
      </c>
    </row>
    <row r="33" spans="1:15" x14ac:dyDescent="0.25">
      <c r="A33" s="168">
        <v>15</v>
      </c>
      <c r="B33" s="168">
        <v>2032</v>
      </c>
      <c r="C33" s="63">
        <f>HLOOKUP(B33,'CF Combined ARAM Summary'!$A$5:$CJ$14,10,0)</f>
        <v>280693</v>
      </c>
      <c r="D33" s="291">
        <f t="shared" si="4"/>
        <v>5528386.9166666446</v>
      </c>
      <c r="E33" s="284">
        <f t="shared" si="5"/>
        <v>5504995.8333333116</v>
      </c>
      <c r="F33" s="284">
        <f t="shared" si="5"/>
        <v>5481604.7499999786</v>
      </c>
      <c r="G33" s="284">
        <f t="shared" si="5"/>
        <v>5458213.6666666456</v>
      </c>
      <c r="H33" s="284">
        <f t="shared" si="5"/>
        <v>5434822.5833333125</v>
      </c>
      <c r="I33" s="284">
        <f t="shared" si="5"/>
        <v>5411431.4999999795</v>
      </c>
      <c r="J33" s="284">
        <f t="shared" si="5"/>
        <v>5388040.4166666465</v>
      </c>
      <c r="K33" s="284">
        <f t="shared" si="5"/>
        <v>5364649.3333333135</v>
      </c>
      <c r="L33" s="284">
        <f t="shared" si="5"/>
        <v>5341258.2499999804</v>
      </c>
      <c r="M33" s="284">
        <f t="shared" si="5"/>
        <v>5317867.1666666474</v>
      </c>
      <c r="N33" s="284">
        <f t="shared" si="5"/>
        <v>5294476.0833333144</v>
      </c>
      <c r="O33" s="284">
        <f t="shared" si="5"/>
        <v>5271084.9999999814</v>
      </c>
    </row>
    <row r="34" spans="1:15" x14ac:dyDescent="0.25">
      <c r="A34" s="168">
        <v>16</v>
      </c>
      <c r="B34" s="168">
        <v>2033</v>
      </c>
      <c r="C34" s="63">
        <f>HLOOKUP(B34,'CF Combined ARAM Summary'!$A$5:$CJ$14,10,0)</f>
        <v>290052</v>
      </c>
      <c r="D34" s="291">
        <f t="shared" si="4"/>
        <v>5246913.9999999814</v>
      </c>
      <c r="E34" s="284">
        <f t="shared" si="5"/>
        <v>5222742.9999999814</v>
      </c>
      <c r="F34" s="284">
        <f t="shared" si="5"/>
        <v>5198571.9999999814</v>
      </c>
      <c r="G34" s="284">
        <f t="shared" si="5"/>
        <v>5174400.9999999814</v>
      </c>
      <c r="H34" s="284">
        <f t="shared" si="5"/>
        <v>5150229.9999999814</v>
      </c>
      <c r="I34" s="284">
        <f t="shared" si="5"/>
        <v>5126058.9999999814</v>
      </c>
      <c r="J34" s="284">
        <f t="shared" si="5"/>
        <v>5101887.9999999814</v>
      </c>
      <c r="K34" s="284">
        <f t="shared" si="5"/>
        <v>5077716.9999999814</v>
      </c>
      <c r="L34" s="284">
        <f t="shared" si="5"/>
        <v>5053545.9999999814</v>
      </c>
      <c r="M34" s="284">
        <f t="shared" si="5"/>
        <v>5029374.9999999814</v>
      </c>
      <c r="N34" s="284">
        <f t="shared" si="5"/>
        <v>5005203.9999999814</v>
      </c>
      <c r="O34" s="284">
        <f t="shared" si="5"/>
        <v>4981032.9999999814</v>
      </c>
    </row>
    <row r="35" spans="1:15" x14ac:dyDescent="0.25">
      <c r="A35" s="168">
        <v>17</v>
      </c>
      <c r="B35" s="168">
        <v>2034</v>
      </c>
      <c r="C35" s="63">
        <f>HLOOKUP(B35,'CF Combined ARAM Summary'!$A$5:$CJ$14,10,0)</f>
        <v>303714</v>
      </c>
      <c r="D35" s="291">
        <f t="shared" si="4"/>
        <v>4955723.4999999814</v>
      </c>
      <c r="E35" s="284">
        <f t="shared" si="5"/>
        <v>4930413.9999999814</v>
      </c>
      <c r="F35" s="284">
        <f t="shared" si="5"/>
        <v>4905104.4999999814</v>
      </c>
      <c r="G35" s="284">
        <f t="shared" si="5"/>
        <v>4879794.9999999814</v>
      </c>
      <c r="H35" s="284">
        <f t="shared" si="5"/>
        <v>4854485.4999999814</v>
      </c>
      <c r="I35" s="284">
        <f t="shared" si="5"/>
        <v>4829175.9999999814</v>
      </c>
      <c r="J35" s="284">
        <f t="shared" si="5"/>
        <v>4803866.4999999814</v>
      </c>
      <c r="K35" s="284">
        <f t="shared" si="5"/>
        <v>4778556.9999999814</v>
      </c>
      <c r="L35" s="284">
        <f t="shared" si="5"/>
        <v>4753247.4999999814</v>
      </c>
      <c r="M35" s="284">
        <f t="shared" si="5"/>
        <v>4727937.9999999814</v>
      </c>
      <c r="N35" s="284">
        <f t="shared" si="5"/>
        <v>4702628.4999999814</v>
      </c>
      <c r="O35" s="284">
        <f t="shared" si="5"/>
        <v>4677318.9999999814</v>
      </c>
    </row>
    <row r="36" spans="1:15" x14ac:dyDescent="0.25">
      <c r="A36" s="168">
        <v>18</v>
      </c>
      <c r="B36" s="168">
        <v>2035</v>
      </c>
      <c r="C36" s="63">
        <f>HLOOKUP(B36,'CF Combined ARAM Summary'!$A$5:$CJ$14,10,0)</f>
        <v>316320</v>
      </c>
      <c r="D36" s="291">
        <f t="shared" si="4"/>
        <v>4650958.9999999814</v>
      </c>
      <c r="E36" s="284">
        <f t="shared" si="5"/>
        <v>4624598.9999999814</v>
      </c>
      <c r="F36" s="284">
        <f t="shared" si="5"/>
        <v>4598238.9999999814</v>
      </c>
      <c r="G36" s="284">
        <f t="shared" si="5"/>
        <v>4571878.9999999814</v>
      </c>
      <c r="H36" s="284">
        <f t="shared" si="5"/>
        <v>4545518.9999999814</v>
      </c>
      <c r="I36" s="284">
        <f t="shared" si="5"/>
        <v>4519158.9999999814</v>
      </c>
      <c r="J36" s="284">
        <f t="shared" si="5"/>
        <v>4492798.9999999814</v>
      </c>
      <c r="K36" s="284">
        <f t="shared" si="5"/>
        <v>4466438.9999999814</v>
      </c>
      <c r="L36" s="284">
        <f t="shared" si="5"/>
        <v>4440078.9999999814</v>
      </c>
      <c r="M36" s="284">
        <f t="shared" si="5"/>
        <v>4413718.9999999814</v>
      </c>
      <c r="N36" s="284">
        <f t="shared" si="5"/>
        <v>4387358.9999999814</v>
      </c>
      <c r="O36" s="284">
        <f t="shared" si="5"/>
        <v>4360998.9999999814</v>
      </c>
    </row>
    <row r="37" spans="1:15" x14ac:dyDescent="0.25">
      <c r="A37" s="168">
        <v>19</v>
      </c>
      <c r="B37" s="168">
        <v>2036</v>
      </c>
      <c r="C37" s="63">
        <f>HLOOKUP(B37,'CF Combined ARAM Summary'!$A$5:$CJ$14,10,0)</f>
        <v>329957</v>
      </c>
      <c r="D37" s="291">
        <f t="shared" si="4"/>
        <v>4333502.5833333144</v>
      </c>
      <c r="E37" s="284">
        <f t="shared" si="5"/>
        <v>4306006.1666666474</v>
      </c>
      <c r="F37" s="284">
        <f t="shared" si="5"/>
        <v>4278509.7499999804</v>
      </c>
      <c r="G37" s="284">
        <f t="shared" si="5"/>
        <v>4251013.3333333135</v>
      </c>
      <c r="H37" s="284">
        <f t="shared" si="5"/>
        <v>4223516.9166666465</v>
      </c>
      <c r="I37" s="284">
        <f t="shared" si="5"/>
        <v>4196020.4999999795</v>
      </c>
      <c r="J37" s="284">
        <f t="shared" si="5"/>
        <v>4168524.083333313</v>
      </c>
      <c r="K37" s="284">
        <f t="shared" si="5"/>
        <v>4141027.6666666465</v>
      </c>
      <c r="L37" s="284">
        <f t="shared" si="5"/>
        <v>4113531.24999998</v>
      </c>
      <c r="M37" s="284">
        <f t="shared" si="5"/>
        <v>4086034.8333333135</v>
      </c>
      <c r="N37" s="284">
        <f t="shared" si="5"/>
        <v>4058538.416666647</v>
      </c>
      <c r="O37" s="284">
        <f t="shared" si="5"/>
        <v>4031041.9999999804</v>
      </c>
    </row>
    <row r="38" spans="1:15" x14ac:dyDescent="0.25">
      <c r="A38" s="168">
        <v>20</v>
      </c>
      <c r="B38" s="168">
        <v>2037</v>
      </c>
      <c r="C38" s="63">
        <f>HLOOKUP(B38,'CF Combined ARAM Summary'!$A$5:$CJ$14,10,0)</f>
        <v>352620</v>
      </c>
      <c r="D38" s="291">
        <f t="shared" si="4"/>
        <v>4001656.9999999804</v>
      </c>
      <c r="E38" s="284">
        <f t="shared" si="5"/>
        <v>3972271.9999999804</v>
      </c>
      <c r="F38" s="284">
        <f t="shared" si="5"/>
        <v>3942886.9999999804</v>
      </c>
      <c r="G38" s="284">
        <f t="shared" si="5"/>
        <v>3913501.9999999804</v>
      </c>
      <c r="H38" s="284">
        <f t="shared" si="5"/>
        <v>3884116.9999999804</v>
      </c>
      <c r="I38" s="284">
        <f t="shared" si="5"/>
        <v>3854731.9999999804</v>
      </c>
      <c r="J38" s="284">
        <f t="shared" si="5"/>
        <v>3825346.9999999804</v>
      </c>
      <c r="K38" s="284">
        <f t="shared" si="5"/>
        <v>3795961.9999999804</v>
      </c>
      <c r="L38" s="284">
        <f t="shared" si="5"/>
        <v>3766576.9999999804</v>
      </c>
      <c r="M38" s="284">
        <f t="shared" si="5"/>
        <v>3737191.9999999804</v>
      </c>
      <c r="N38" s="284">
        <f t="shared" si="5"/>
        <v>3707806.9999999804</v>
      </c>
      <c r="O38" s="284">
        <f t="shared" si="5"/>
        <v>3678421.9999999804</v>
      </c>
    </row>
    <row r="39" spans="1:15" x14ac:dyDescent="0.25">
      <c r="A39" s="168">
        <v>21</v>
      </c>
      <c r="B39" s="168">
        <v>2038</v>
      </c>
      <c r="C39" s="63">
        <f>HLOOKUP(B39,'CF Combined ARAM Summary'!$A$5:$CJ$14,10,0)</f>
        <v>337709</v>
      </c>
      <c r="D39" s="291">
        <f t="shared" si="4"/>
        <v>3650279.5833333139</v>
      </c>
      <c r="E39" s="284">
        <f t="shared" si="5"/>
        <v>3622137.1666666474</v>
      </c>
      <c r="F39" s="284">
        <f t="shared" si="5"/>
        <v>3593994.7499999809</v>
      </c>
      <c r="G39" s="284">
        <f t="shared" si="5"/>
        <v>3565852.3333333144</v>
      </c>
      <c r="H39" s="284">
        <f t="shared" si="5"/>
        <v>3537709.9166666479</v>
      </c>
      <c r="I39" s="284">
        <f t="shared" si="5"/>
        <v>3509567.4999999814</v>
      </c>
      <c r="J39" s="284">
        <f t="shared" si="5"/>
        <v>3481425.0833333149</v>
      </c>
      <c r="K39" s="284">
        <f t="shared" si="5"/>
        <v>3453282.6666666484</v>
      </c>
      <c r="L39" s="284">
        <f t="shared" si="5"/>
        <v>3425140.2499999818</v>
      </c>
      <c r="M39" s="284">
        <f t="shared" si="5"/>
        <v>3396997.8333333153</v>
      </c>
      <c r="N39" s="284">
        <f t="shared" si="5"/>
        <v>3368855.4166666488</v>
      </c>
      <c r="O39" s="284">
        <f t="shared" si="5"/>
        <v>3340712.9999999823</v>
      </c>
    </row>
    <row r="40" spans="1:15" x14ac:dyDescent="0.25">
      <c r="A40" s="168">
        <v>22</v>
      </c>
      <c r="B40" s="168">
        <v>2039</v>
      </c>
      <c r="C40" s="63">
        <f>HLOOKUP(B40,'CF Combined ARAM Summary'!$A$5:$CJ$14,10,0)</f>
        <v>311039</v>
      </c>
      <c r="D40" s="291">
        <f t="shared" si="4"/>
        <v>3314793.0833333158</v>
      </c>
      <c r="E40" s="284">
        <f t="shared" si="5"/>
        <v>3288873.1666666493</v>
      </c>
      <c r="F40" s="284">
        <f t="shared" si="5"/>
        <v>3262953.2499999828</v>
      </c>
      <c r="G40" s="284">
        <f t="shared" si="5"/>
        <v>3237033.3333333163</v>
      </c>
      <c r="H40" s="284">
        <f t="shared" si="5"/>
        <v>3211113.4166666497</v>
      </c>
      <c r="I40" s="284">
        <f t="shared" si="5"/>
        <v>3185193.4999999832</v>
      </c>
      <c r="J40" s="284">
        <f t="shared" si="5"/>
        <v>3159273.5833333167</v>
      </c>
      <c r="K40" s="284">
        <f t="shared" si="5"/>
        <v>3133353.6666666502</v>
      </c>
      <c r="L40" s="284">
        <f t="shared" si="5"/>
        <v>3107433.7499999837</v>
      </c>
      <c r="M40" s="284">
        <f t="shared" si="5"/>
        <v>3081513.8333333172</v>
      </c>
      <c r="N40" s="284">
        <f t="shared" si="5"/>
        <v>3055593.9166666507</v>
      </c>
      <c r="O40" s="284">
        <f t="shared" si="5"/>
        <v>3029673.9999999842</v>
      </c>
    </row>
    <row r="41" spans="1:15" x14ac:dyDescent="0.25">
      <c r="A41" s="168">
        <v>23</v>
      </c>
      <c r="B41" s="168">
        <v>2040</v>
      </c>
      <c r="C41" s="63">
        <f>HLOOKUP(B41,'CF Combined ARAM Summary'!$A$5:$CJ$14,10,0)</f>
        <v>286829</v>
      </c>
      <c r="D41" s="291">
        <f t="shared" si="4"/>
        <v>3005771.5833333177</v>
      </c>
      <c r="E41" s="284">
        <f t="shared" ref="E41:O47" si="6">+D41-($C41/12)-$J$7</f>
        <v>2981869.1666666511</v>
      </c>
      <c r="F41" s="284">
        <f t="shared" si="6"/>
        <v>2957966.7499999846</v>
      </c>
      <c r="G41" s="284">
        <f t="shared" si="6"/>
        <v>2934064.3333333181</v>
      </c>
      <c r="H41" s="284">
        <f t="shared" si="6"/>
        <v>2910161.9166666516</v>
      </c>
      <c r="I41" s="284">
        <f t="shared" si="6"/>
        <v>2886259.4999999851</v>
      </c>
      <c r="J41" s="284">
        <f t="shared" si="6"/>
        <v>2862357.0833333186</v>
      </c>
      <c r="K41" s="284">
        <f t="shared" si="6"/>
        <v>2838454.6666666521</v>
      </c>
      <c r="L41" s="284">
        <f t="shared" si="6"/>
        <v>2814552.2499999856</v>
      </c>
      <c r="M41" s="284">
        <f t="shared" si="6"/>
        <v>2790649.8333333191</v>
      </c>
      <c r="N41" s="284">
        <f t="shared" si="6"/>
        <v>2766747.4166666525</v>
      </c>
      <c r="O41" s="284">
        <f t="shared" si="6"/>
        <v>2742844.999999986</v>
      </c>
    </row>
    <row r="42" spans="1:15" x14ac:dyDescent="0.25">
      <c r="A42" s="168">
        <v>24</v>
      </c>
      <c r="B42" s="168">
        <v>2041</v>
      </c>
      <c r="C42" s="63">
        <f>HLOOKUP(B42,'CF Combined ARAM Summary'!$A$5:$CJ$14,10,0)</f>
        <v>260232</v>
      </c>
      <c r="D42" s="291">
        <f t="shared" si="4"/>
        <v>2721158.999999986</v>
      </c>
      <c r="E42" s="284">
        <f t="shared" si="6"/>
        <v>2699472.999999986</v>
      </c>
      <c r="F42" s="284">
        <f t="shared" si="6"/>
        <v>2677786.999999986</v>
      </c>
      <c r="G42" s="284">
        <f t="shared" si="6"/>
        <v>2656100.999999986</v>
      </c>
      <c r="H42" s="284">
        <f t="shared" si="6"/>
        <v>2634414.999999986</v>
      </c>
      <c r="I42" s="284">
        <f t="shared" si="6"/>
        <v>2612728.999999986</v>
      </c>
      <c r="J42" s="284">
        <f t="shared" si="6"/>
        <v>2591042.999999986</v>
      </c>
      <c r="K42" s="284">
        <f t="shared" si="6"/>
        <v>2569356.999999986</v>
      </c>
      <c r="L42" s="284">
        <f t="shared" si="6"/>
        <v>2547670.999999986</v>
      </c>
      <c r="M42" s="284">
        <f t="shared" si="6"/>
        <v>2525984.999999986</v>
      </c>
      <c r="N42" s="284">
        <f t="shared" si="6"/>
        <v>2504298.999999986</v>
      </c>
      <c r="O42" s="284">
        <f t="shared" si="6"/>
        <v>2482612.999999986</v>
      </c>
    </row>
    <row r="43" spans="1:15" x14ac:dyDescent="0.25">
      <c r="A43" s="168">
        <v>25</v>
      </c>
      <c r="B43" s="168">
        <v>2042</v>
      </c>
      <c r="C43" s="63">
        <f>HLOOKUP(B43,'CF Combined ARAM Summary'!$A$5:$CJ$14,10,0)</f>
        <v>237249</v>
      </c>
      <c r="D43" s="291">
        <f t="shared" si="4"/>
        <v>2462842.249999986</v>
      </c>
      <c r="E43" s="284">
        <f t="shared" si="6"/>
        <v>2443071.499999986</v>
      </c>
      <c r="F43" s="284">
        <f t="shared" si="6"/>
        <v>2423300.749999986</v>
      </c>
      <c r="G43" s="284">
        <f t="shared" si="6"/>
        <v>2403529.999999986</v>
      </c>
      <c r="H43" s="284">
        <f t="shared" si="6"/>
        <v>2383759.249999986</v>
      </c>
      <c r="I43" s="284">
        <f t="shared" si="6"/>
        <v>2363988.499999986</v>
      </c>
      <c r="J43" s="284">
        <f t="shared" si="6"/>
        <v>2344217.749999986</v>
      </c>
      <c r="K43" s="284">
        <f t="shared" si="6"/>
        <v>2324446.999999986</v>
      </c>
      <c r="L43" s="284">
        <f t="shared" si="6"/>
        <v>2304676.249999986</v>
      </c>
      <c r="M43" s="284">
        <f t="shared" si="6"/>
        <v>2284905.499999986</v>
      </c>
      <c r="N43" s="284">
        <f t="shared" si="6"/>
        <v>2265134.749999986</v>
      </c>
      <c r="O43" s="284">
        <f t="shared" si="6"/>
        <v>2245363.999999986</v>
      </c>
    </row>
    <row r="44" spans="1:15" x14ac:dyDescent="0.25">
      <c r="A44" s="168">
        <v>26</v>
      </c>
      <c r="B44" s="168">
        <v>2043</v>
      </c>
      <c r="C44" s="63">
        <f>HLOOKUP(B44,'CF Combined ARAM Summary'!$A$5:$CJ$14,10,0)</f>
        <v>219267</v>
      </c>
      <c r="D44" s="291">
        <f t="shared" si="4"/>
        <v>2227091.749999986</v>
      </c>
      <c r="E44" s="284">
        <f t="shared" si="6"/>
        <v>2208819.499999986</v>
      </c>
      <c r="F44" s="284">
        <f t="shared" si="6"/>
        <v>2190547.249999986</v>
      </c>
      <c r="G44" s="284">
        <f t="shared" si="6"/>
        <v>2172274.999999986</v>
      </c>
      <c r="H44" s="284">
        <f t="shared" si="6"/>
        <v>2154002.749999986</v>
      </c>
      <c r="I44" s="284">
        <f t="shared" si="6"/>
        <v>2135730.499999986</v>
      </c>
      <c r="J44" s="284">
        <f t="shared" si="6"/>
        <v>2117458.249999986</v>
      </c>
      <c r="K44" s="284">
        <f t="shared" si="6"/>
        <v>2099185.999999986</v>
      </c>
      <c r="L44" s="284">
        <f t="shared" si="6"/>
        <v>2080913.749999986</v>
      </c>
      <c r="M44" s="284">
        <f t="shared" si="6"/>
        <v>2062641.499999986</v>
      </c>
      <c r="N44" s="284">
        <f t="shared" si="6"/>
        <v>2044369.249999986</v>
      </c>
      <c r="O44" s="284">
        <f t="shared" si="6"/>
        <v>2026096.999999986</v>
      </c>
    </row>
    <row r="45" spans="1:15" x14ac:dyDescent="0.25">
      <c r="A45" s="168">
        <v>27</v>
      </c>
      <c r="B45" s="168">
        <v>2044</v>
      </c>
      <c r="C45" s="63">
        <f>HLOOKUP(B45,'CF Combined ARAM Summary'!$A$5:$CJ$14,10,0)</f>
        <v>206062</v>
      </c>
      <c r="D45" s="291">
        <f t="shared" si="4"/>
        <v>2008925.1666666528</v>
      </c>
      <c r="E45" s="284">
        <f t="shared" si="6"/>
        <v>1991753.3333333195</v>
      </c>
      <c r="F45" s="284">
        <f t="shared" si="6"/>
        <v>1974581.4999999863</v>
      </c>
      <c r="G45" s="284">
        <f t="shared" si="6"/>
        <v>1957409.666666653</v>
      </c>
      <c r="H45" s="284">
        <f t="shared" si="6"/>
        <v>1940237.8333333198</v>
      </c>
      <c r="I45" s="284">
        <f t="shared" si="6"/>
        <v>1923065.9999999865</v>
      </c>
      <c r="J45" s="284">
        <f t="shared" si="6"/>
        <v>1905894.1666666532</v>
      </c>
      <c r="K45" s="284">
        <f t="shared" si="6"/>
        <v>1888722.33333332</v>
      </c>
      <c r="L45" s="284">
        <f t="shared" si="6"/>
        <v>1871550.4999999867</v>
      </c>
      <c r="M45" s="284">
        <f t="shared" si="6"/>
        <v>1854378.6666666535</v>
      </c>
      <c r="N45" s="284">
        <f t="shared" si="6"/>
        <v>1837206.8333333202</v>
      </c>
      <c r="O45" s="284">
        <f t="shared" si="6"/>
        <v>1820034.999999987</v>
      </c>
    </row>
    <row r="46" spans="1:15" x14ac:dyDescent="0.25">
      <c r="A46" s="168">
        <v>28</v>
      </c>
      <c r="B46" s="168">
        <v>2045</v>
      </c>
      <c r="C46" s="63">
        <f>HLOOKUP(B46,'CF Combined ARAM Summary'!$A$5:$CJ$14,10,0)</f>
        <v>196738</v>
      </c>
      <c r="D46" s="291">
        <f t="shared" si="4"/>
        <v>1803640.1666666537</v>
      </c>
      <c r="E46" s="284">
        <f t="shared" si="6"/>
        <v>1787245.3333333205</v>
      </c>
      <c r="F46" s="284">
        <f t="shared" si="6"/>
        <v>1770850.4999999872</v>
      </c>
      <c r="G46" s="284">
        <f t="shared" si="6"/>
        <v>1754455.6666666539</v>
      </c>
      <c r="H46" s="284">
        <f t="shared" si="6"/>
        <v>1738060.8333333207</v>
      </c>
      <c r="I46" s="284">
        <f t="shared" si="6"/>
        <v>1721665.9999999874</v>
      </c>
      <c r="J46" s="284">
        <f t="shared" si="6"/>
        <v>1705271.1666666542</v>
      </c>
      <c r="K46" s="284">
        <f t="shared" si="6"/>
        <v>1688876.3333333209</v>
      </c>
      <c r="L46" s="284">
        <f t="shared" si="6"/>
        <v>1672481.4999999877</v>
      </c>
      <c r="M46" s="284">
        <f t="shared" si="6"/>
        <v>1656086.6666666544</v>
      </c>
      <c r="N46" s="284">
        <f t="shared" si="6"/>
        <v>1639691.8333333211</v>
      </c>
      <c r="O46" s="284">
        <f t="shared" si="6"/>
        <v>1623296.9999999879</v>
      </c>
    </row>
    <row r="47" spans="1:15" s="294" customFormat="1" x14ac:dyDescent="0.25">
      <c r="A47" s="294">
        <v>29</v>
      </c>
      <c r="B47" s="294">
        <v>2046</v>
      </c>
      <c r="C47" s="300">
        <f>HLOOKUP(B47,'CF Combined ARAM Summary'!$A$5:$CJ$14,10,0)</f>
        <v>188415</v>
      </c>
      <c r="D47" s="301">
        <f t="shared" si="4"/>
        <v>1607595.7499999879</v>
      </c>
      <c r="E47" s="301">
        <f t="shared" si="6"/>
        <v>1591894.4999999879</v>
      </c>
      <c r="F47" s="301">
        <f t="shared" si="6"/>
        <v>1576193.2499999879</v>
      </c>
      <c r="G47" s="301">
        <f t="shared" si="6"/>
        <v>1560491.9999999879</v>
      </c>
      <c r="H47" s="301">
        <f t="shared" si="6"/>
        <v>1544790.7499999879</v>
      </c>
      <c r="I47" s="301">
        <f t="shared" si="6"/>
        <v>1529089.4999999879</v>
      </c>
      <c r="J47" s="301">
        <f t="shared" si="6"/>
        <v>1513388.2499999879</v>
      </c>
      <c r="K47" s="301">
        <f t="shared" si="6"/>
        <v>1497686.9999999879</v>
      </c>
      <c r="L47" s="301">
        <f t="shared" si="6"/>
        <v>1481985.7499999879</v>
      </c>
      <c r="M47" s="301">
        <f t="shared" si="6"/>
        <v>1466284.4999999879</v>
      </c>
      <c r="N47" s="301">
        <f t="shared" si="6"/>
        <v>1450583.2499999879</v>
      </c>
      <c r="O47" s="301">
        <f t="shared" si="6"/>
        <v>1434881.9999999879</v>
      </c>
    </row>
    <row r="48" spans="1:15" x14ac:dyDescent="0.25">
      <c r="A48" s="294">
        <v>30</v>
      </c>
      <c r="B48" s="168">
        <v>2047</v>
      </c>
      <c r="C48" s="63">
        <f>HLOOKUP(B48,'CF Combined ARAM Summary'!$A$5:$CJ$14,10,0)</f>
        <v>179863</v>
      </c>
      <c r="D48" s="291">
        <f>+O47-($C48/12)</f>
        <v>1419893.4166666546</v>
      </c>
      <c r="E48" s="284">
        <f>+D48-($C48/12)</f>
        <v>1404904.8333333214</v>
      </c>
      <c r="F48" s="284">
        <f t="shared" ref="F48:O48" si="7">+E48-($C48/12)</f>
        <v>1389916.2499999881</v>
      </c>
      <c r="G48" s="284">
        <f t="shared" si="7"/>
        <v>1374927.6666666549</v>
      </c>
      <c r="H48" s="284">
        <f t="shared" si="7"/>
        <v>1359939.0833333216</v>
      </c>
      <c r="I48" s="284">
        <f t="shared" si="7"/>
        <v>1344950.4999999884</v>
      </c>
      <c r="J48" s="284">
        <f t="shared" si="7"/>
        <v>1329961.9166666551</v>
      </c>
      <c r="K48" s="284">
        <f t="shared" si="7"/>
        <v>1314973.3333333218</v>
      </c>
      <c r="L48" s="284">
        <f t="shared" si="7"/>
        <v>1299984.7499999886</v>
      </c>
      <c r="M48" s="284">
        <f t="shared" si="7"/>
        <v>1284996.1666666553</v>
      </c>
      <c r="N48" s="284">
        <f t="shared" si="7"/>
        <v>1270007.5833333221</v>
      </c>
      <c r="O48" s="284">
        <f t="shared" si="7"/>
        <v>1255018.9999999888</v>
      </c>
    </row>
    <row r="49" spans="1:15" x14ac:dyDescent="0.25">
      <c r="A49" s="294">
        <v>31</v>
      </c>
      <c r="B49" s="168">
        <v>2048</v>
      </c>
      <c r="C49" s="63">
        <f>HLOOKUP(B49,'CF Combined ARAM Summary'!$A$5:$CJ$14,10,0)</f>
        <v>176198</v>
      </c>
      <c r="D49" s="291">
        <f t="shared" ref="D49:D101" si="8">+O48-($C49/12)</f>
        <v>1240335.8333333221</v>
      </c>
      <c r="E49" s="284">
        <f t="shared" ref="E49:O64" si="9">+D49-($C49/12)</f>
        <v>1225652.6666666553</v>
      </c>
      <c r="F49" s="284">
        <f t="shared" si="9"/>
        <v>1210969.4999999886</v>
      </c>
      <c r="G49" s="284">
        <f t="shared" si="9"/>
        <v>1196286.3333333218</v>
      </c>
      <c r="H49" s="284">
        <f t="shared" si="9"/>
        <v>1181603.1666666551</v>
      </c>
      <c r="I49" s="284">
        <f t="shared" si="9"/>
        <v>1166919.9999999884</v>
      </c>
      <c r="J49" s="284">
        <f t="shared" si="9"/>
        <v>1152236.8333333216</v>
      </c>
      <c r="K49" s="284">
        <f t="shared" si="9"/>
        <v>1137553.6666666549</v>
      </c>
      <c r="L49" s="284">
        <f t="shared" si="9"/>
        <v>1122870.4999999881</v>
      </c>
      <c r="M49" s="284">
        <f t="shared" si="9"/>
        <v>1108187.3333333214</v>
      </c>
      <c r="N49" s="284">
        <f t="shared" si="9"/>
        <v>1093504.1666666546</v>
      </c>
      <c r="O49" s="284">
        <f t="shared" si="9"/>
        <v>1078820.9999999879</v>
      </c>
    </row>
    <row r="50" spans="1:15" x14ac:dyDescent="0.25">
      <c r="A50" s="294">
        <v>32</v>
      </c>
      <c r="B50" s="168">
        <v>2049</v>
      </c>
      <c r="C50" s="63">
        <f>HLOOKUP(B50,'CF Combined ARAM Summary'!$A$5:$CJ$14,10,0)</f>
        <v>172436</v>
      </c>
      <c r="D50" s="291">
        <f t="shared" si="8"/>
        <v>1064451.3333333211</v>
      </c>
      <c r="E50" s="284">
        <f t="shared" si="9"/>
        <v>1050081.6666666544</v>
      </c>
      <c r="F50" s="284">
        <f t="shared" si="9"/>
        <v>1035711.9999999878</v>
      </c>
      <c r="G50" s="284">
        <f t="shared" si="9"/>
        <v>1021342.3333333211</v>
      </c>
      <c r="H50" s="284">
        <f t="shared" si="9"/>
        <v>1006972.6666666545</v>
      </c>
      <c r="I50" s="284">
        <f t="shared" si="9"/>
        <v>992602.99999998789</v>
      </c>
      <c r="J50" s="284">
        <f t="shared" si="9"/>
        <v>978233.33333332126</v>
      </c>
      <c r="K50" s="284">
        <f t="shared" si="9"/>
        <v>963863.66666665464</v>
      </c>
      <c r="L50" s="284">
        <f t="shared" si="9"/>
        <v>949493.99999998801</v>
      </c>
      <c r="M50" s="284">
        <f t="shared" si="9"/>
        <v>935124.33333332138</v>
      </c>
      <c r="N50" s="284">
        <f t="shared" si="9"/>
        <v>920754.66666665475</v>
      </c>
      <c r="O50" s="284">
        <f t="shared" si="9"/>
        <v>906384.99999998813</v>
      </c>
    </row>
    <row r="51" spans="1:15" x14ac:dyDescent="0.25">
      <c r="A51" s="294">
        <v>33</v>
      </c>
      <c r="B51" s="168">
        <v>2050</v>
      </c>
      <c r="C51" s="63">
        <f>HLOOKUP(B51,'CF Combined ARAM Summary'!$A$5:$CJ$14,10,0)</f>
        <v>167502</v>
      </c>
      <c r="D51" s="291">
        <f t="shared" si="8"/>
        <v>892426.49999998813</v>
      </c>
      <c r="E51" s="284">
        <f t="shared" si="9"/>
        <v>878467.99999998813</v>
      </c>
      <c r="F51" s="284">
        <f t="shared" si="9"/>
        <v>864509.49999998813</v>
      </c>
      <c r="G51" s="284">
        <f t="shared" si="9"/>
        <v>850550.99999998813</v>
      </c>
      <c r="H51" s="284">
        <f t="shared" si="9"/>
        <v>836592.49999998813</v>
      </c>
      <c r="I51" s="284">
        <f t="shared" si="9"/>
        <v>822633.99999998813</v>
      </c>
      <c r="J51" s="284">
        <f t="shared" si="9"/>
        <v>808675.49999998813</v>
      </c>
      <c r="K51" s="284">
        <f t="shared" si="9"/>
        <v>794716.99999998813</v>
      </c>
      <c r="L51" s="284">
        <f t="shared" si="9"/>
        <v>780758.49999998813</v>
      </c>
      <c r="M51" s="284">
        <f t="shared" si="9"/>
        <v>766799.99999998813</v>
      </c>
      <c r="N51" s="284">
        <f t="shared" si="9"/>
        <v>752841.49999998813</v>
      </c>
      <c r="O51" s="284">
        <f t="shared" si="9"/>
        <v>738882.99999998813</v>
      </c>
    </row>
    <row r="52" spans="1:15" x14ac:dyDescent="0.25">
      <c r="A52" s="294">
        <v>34</v>
      </c>
      <c r="B52" s="168">
        <v>2051</v>
      </c>
      <c r="C52" s="63">
        <f>HLOOKUP(B52,'CF Combined ARAM Summary'!$A$5:$CJ$14,10,0)</f>
        <v>159196</v>
      </c>
      <c r="D52" s="291">
        <f t="shared" si="8"/>
        <v>725616.66666665475</v>
      </c>
      <c r="E52" s="284">
        <f t="shared" si="9"/>
        <v>712350.33333332138</v>
      </c>
      <c r="F52" s="284">
        <f t="shared" si="9"/>
        <v>699083.99999998801</v>
      </c>
      <c r="G52" s="284">
        <f t="shared" si="9"/>
        <v>685817.66666665464</v>
      </c>
      <c r="H52" s="284">
        <f t="shared" si="9"/>
        <v>672551.33333332126</v>
      </c>
      <c r="I52" s="284">
        <f t="shared" si="9"/>
        <v>659284.99999998789</v>
      </c>
      <c r="J52" s="284">
        <f t="shared" si="9"/>
        <v>646018.66666665452</v>
      </c>
      <c r="K52" s="284">
        <f t="shared" si="9"/>
        <v>632752.33333332115</v>
      </c>
      <c r="L52" s="284">
        <f t="shared" si="9"/>
        <v>619485.99999998778</v>
      </c>
      <c r="M52" s="284">
        <f t="shared" si="9"/>
        <v>606219.6666666544</v>
      </c>
      <c r="N52" s="284">
        <f t="shared" si="9"/>
        <v>592953.33333332103</v>
      </c>
      <c r="O52" s="284">
        <f t="shared" si="9"/>
        <v>579686.99999998766</v>
      </c>
    </row>
    <row r="53" spans="1:15" x14ac:dyDescent="0.25">
      <c r="A53" s="294">
        <v>35</v>
      </c>
      <c r="B53" s="168">
        <v>2052</v>
      </c>
      <c r="C53" s="63">
        <f>HLOOKUP(B53,'CF Combined ARAM Summary'!$A$5:$CJ$14,10,0)</f>
        <v>143469</v>
      </c>
      <c r="D53" s="291">
        <f t="shared" si="8"/>
        <v>567731.24999998766</v>
      </c>
      <c r="E53" s="284">
        <f t="shared" si="9"/>
        <v>555775.49999998766</v>
      </c>
      <c r="F53" s="284">
        <f t="shared" si="9"/>
        <v>543819.74999998766</v>
      </c>
      <c r="G53" s="284">
        <f t="shared" si="9"/>
        <v>531863.99999998766</v>
      </c>
      <c r="H53" s="284">
        <f t="shared" si="9"/>
        <v>519908.24999998766</v>
      </c>
      <c r="I53" s="284">
        <f t="shared" si="9"/>
        <v>507952.49999998766</v>
      </c>
      <c r="J53" s="284">
        <f t="shared" si="9"/>
        <v>495996.74999998766</v>
      </c>
      <c r="K53" s="284">
        <f t="shared" si="9"/>
        <v>484040.99999998766</v>
      </c>
      <c r="L53" s="284">
        <f t="shared" si="9"/>
        <v>472085.24999998766</v>
      </c>
      <c r="M53" s="284">
        <f t="shared" si="9"/>
        <v>460129.49999998766</v>
      </c>
      <c r="N53" s="284">
        <f t="shared" si="9"/>
        <v>448173.74999998766</v>
      </c>
      <c r="O53" s="284">
        <f t="shared" si="9"/>
        <v>436217.99999998766</v>
      </c>
    </row>
    <row r="54" spans="1:15" x14ac:dyDescent="0.25">
      <c r="A54" s="294">
        <v>36</v>
      </c>
      <c r="B54" s="168">
        <v>2053</v>
      </c>
      <c r="C54" s="63">
        <f>HLOOKUP(B54,'CF Combined ARAM Summary'!$A$5:$CJ$14,10,0)</f>
        <v>123182</v>
      </c>
      <c r="D54" s="291">
        <f t="shared" si="8"/>
        <v>425952.83333332097</v>
      </c>
      <c r="E54" s="284">
        <f t="shared" si="9"/>
        <v>415687.66666665429</v>
      </c>
      <c r="F54" s="284">
        <f t="shared" si="9"/>
        <v>405422.4999999876</v>
      </c>
      <c r="G54" s="284">
        <f t="shared" si="9"/>
        <v>395157.33333332092</v>
      </c>
      <c r="H54" s="284">
        <f t="shared" si="9"/>
        <v>384892.16666665423</v>
      </c>
      <c r="I54" s="284">
        <f t="shared" si="9"/>
        <v>374626.99999998754</v>
      </c>
      <c r="J54" s="284">
        <f t="shared" si="9"/>
        <v>364361.83333332086</v>
      </c>
      <c r="K54" s="284">
        <f t="shared" si="9"/>
        <v>354096.66666665417</v>
      </c>
      <c r="L54" s="284">
        <f t="shared" si="9"/>
        <v>343831.49999998749</v>
      </c>
      <c r="M54" s="284">
        <f t="shared" si="9"/>
        <v>333566.3333333208</v>
      </c>
      <c r="N54" s="284">
        <f t="shared" si="9"/>
        <v>323301.16666665411</v>
      </c>
      <c r="O54" s="284">
        <f t="shared" si="9"/>
        <v>313035.99999998743</v>
      </c>
    </row>
    <row r="55" spans="1:15" x14ac:dyDescent="0.25">
      <c r="A55" s="294">
        <v>37</v>
      </c>
      <c r="B55" s="168">
        <v>2054</v>
      </c>
      <c r="C55" s="63">
        <f>HLOOKUP(B55,'CF Combined ARAM Summary'!$A$5:$CJ$14,10,0)</f>
        <v>93721</v>
      </c>
      <c r="D55" s="291">
        <f t="shared" si="8"/>
        <v>305225.91666665411</v>
      </c>
      <c r="E55" s="284">
        <f t="shared" si="9"/>
        <v>297415.8333333208</v>
      </c>
      <c r="F55" s="284">
        <f t="shared" si="9"/>
        <v>289605.74999998749</v>
      </c>
      <c r="G55" s="284">
        <f t="shared" si="9"/>
        <v>281795.66666665417</v>
      </c>
      <c r="H55" s="284">
        <f t="shared" si="9"/>
        <v>273985.58333332086</v>
      </c>
      <c r="I55" s="284">
        <f t="shared" si="9"/>
        <v>266175.49999998754</v>
      </c>
      <c r="J55" s="284">
        <f t="shared" si="9"/>
        <v>258365.4166666542</v>
      </c>
      <c r="K55" s="284">
        <f t="shared" si="9"/>
        <v>250555.33333332086</v>
      </c>
      <c r="L55" s="284">
        <f t="shared" si="9"/>
        <v>242745.24999998751</v>
      </c>
      <c r="M55" s="284">
        <f t="shared" si="9"/>
        <v>234935.16666665417</v>
      </c>
      <c r="N55" s="284">
        <f t="shared" si="9"/>
        <v>227125.08333332083</v>
      </c>
      <c r="O55" s="284">
        <f t="shared" si="9"/>
        <v>219314.99999998749</v>
      </c>
    </row>
    <row r="56" spans="1:15" x14ac:dyDescent="0.25">
      <c r="A56" s="294">
        <v>38</v>
      </c>
      <c r="B56" s="168">
        <v>2055</v>
      </c>
      <c r="C56" s="63">
        <f>HLOOKUP(B56,'CF Combined ARAM Summary'!$A$5:$CJ$14,10,0)</f>
        <v>64217</v>
      </c>
      <c r="D56" s="291">
        <f t="shared" si="8"/>
        <v>213963.58333332083</v>
      </c>
      <c r="E56" s="284">
        <f t="shared" si="9"/>
        <v>208612.16666665417</v>
      </c>
      <c r="F56" s="284">
        <f t="shared" si="9"/>
        <v>203260.74999998751</v>
      </c>
      <c r="G56" s="284">
        <f t="shared" si="9"/>
        <v>197909.33333332086</v>
      </c>
      <c r="H56" s="284">
        <f t="shared" si="9"/>
        <v>192557.9166666542</v>
      </c>
      <c r="I56" s="284">
        <f t="shared" si="9"/>
        <v>187206.49999998754</v>
      </c>
      <c r="J56" s="284">
        <f t="shared" si="9"/>
        <v>181855.08333332089</v>
      </c>
      <c r="K56" s="284">
        <f t="shared" si="9"/>
        <v>176503.66666665423</v>
      </c>
      <c r="L56" s="284">
        <f t="shared" si="9"/>
        <v>171152.24999998757</v>
      </c>
      <c r="M56" s="284">
        <f t="shared" si="9"/>
        <v>165800.83333332092</v>
      </c>
      <c r="N56" s="284">
        <f t="shared" si="9"/>
        <v>160449.41666665426</v>
      </c>
      <c r="O56" s="284">
        <f t="shared" si="9"/>
        <v>155097.9999999876</v>
      </c>
    </row>
    <row r="57" spans="1:15" x14ac:dyDescent="0.25">
      <c r="A57" s="294">
        <v>39</v>
      </c>
      <c r="B57" s="168">
        <v>2056</v>
      </c>
      <c r="C57" s="63">
        <f>HLOOKUP(B57,'CF Combined ARAM Summary'!$A$5:$CJ$14,10,0)</f>
        <v>40398</v>
      </c>
      <c r="D57" s="291">
        <f t="shared" si="8"/>
        <v>151731.4999999876</v>
      </c>
      <c r="E57" s="284">
        <f t="shared" si="9"/>
        <v>148364.9999999876</v>
      </c>
      <c r="F57" s="284">
        <f t="shared" si="9"/>
        <v>144998.4999999876</v>
      </c>
      <c r="G57" s="284">
        <f t="shared" si="9"/>
        <v>141631.9999999876</v>
      </c>
      <c r="H57" s="284">
        <f t="shared" si="9"/>
        <v>138265.4999999876</v>
      </c>
      <c r="I57" s="284">
        <f t="shared" si="9"/>
        <v>134898.9999999876</v>
      </c>
      <c r="J57" s="284">
        <f t="shared" si="9"/>
        <v>131532.4999999876</v>
      </c>
      <c r="K57" s="284">
        <f t="shared" si="9"/>
        <v>128165.9999999876</v>
      </c>
      <c r="L57" s="284">
        <f t="shared" si="9"/>
        <v>124799.4999999876</v>
      </c>
      <c r="M57" s="284">
        <f t="shared" si="9"/>
        <v>121432.9999999876</v>
      </c>
      <c r="N57" s="284">
        <f t="shared" si="9"/>
        <v>118066.4999999876</v>
      </c>
      <c r="O57" s="284">
        <f t="shared" si="9"/>
        <v>114699.9999999876</v>
      </c>
    </row>
    <row r="58" spans="1:15" x14ac:dyDescent="0.25">
      <c r="A58" s="294">
        <v>40</v>
      </c>
      <c r="B58" s="168">
        <v>2057</v>
      </c>
      <c r="C58" s="63">
        <f>HLOOKUP(B58,'CF Combined ARAM Summary'!$A$5:$CJ$14,10,0)</f>
        <v>26377</v>
      </c>
      <c r="D58" s="291">
        <f t="shared" si="8"/>
        <v>112501.91666665427</v>
      </c>
      <c r="E58" s="284">
        <f t="shared" si="9"/>
        <v>110303.83333332094</v>
      </c>
      <c r="F58" s="284">
        <f t="shared" si="9"/>
        <v>108105.74999998762</v>
      </c>
      <c r="G58" s="284">
        <f t="shared" si="9"/>
        <v>105907.66666665429</v>
      </c>
      <c r="H58" s="284">
        <f t="shared" si="9"/>
        <v>103709.58333332096</v>
      </c>
      <c r="I58" s="284">
        <f t="shared" si="9"/>
        <v>101511.49999998763</v>
      </c>
      <c r="J58" s="284">
        <f t="shared" si="9"/>
        <v>99313.416666654302</v>
      </c>
      <c r="K58" s="284">
        <f t="shared" si="9"/>
        <v>97115.333333320974</v>
      </c>
      <c r="L58" s="284">
        <f t="shared" si="9"/>
        <v>94917.249999987645</v>
      </c>
      <c r="M58" s="284">
        <f t="shared" si="9"/>
        <v>92719.166666654317</v>
      </c>
      <c r="N58" s="284">
        <f t="shared" si="9"/>
        <v>90521.083333320988</v>
      </c>
      <c r="O58" s="284">
        <f t="shared" si="9"/>
        <v>88322.99999998766</v>
      </c>
    </row>
    <row r="59" spans="1:15" x14ac:dyDescent="0.25">
      <c r="A59" s="294">
        <v>41</v>
      </c>
      <c r="B59" s="168">
        <v>2058</v>
      </c>
      <c r="C59" s="63">
        <f>HLOOKUP(B59,'CF Combined ARAM Summary'!$A$5:$CJ$14,10,0)</f>
        <v>21721</v>
      </c>
      <c r="D59" s="291">
        <f t="shared" si="8"/>
        <v>86512.916666654331</v>
      </c>
      <c r="E59" s="284">
        <f t="shared" si="9"/>
        <v>84702.833333321003</v>
      </c>
      <c r="F59" s="284">
        <f t="shared" si="9"/>
        <v>82892.749999987675</v>
      </c>
      <c r="G59" s="284">
        <f t="shared" si="9"/>
        <v>81082.666666654346</v>
      </c>
      <c r="H59" s="284">
        <f t="shared" si="9"/>
        <v>79272.583333321018</v>
      </c>
      <c r="I59" s="284">
        <f t="shared" si="9"/>
        <v>77462.499999987689</v>
      </c>
      <c r="J59" s="284">
        <f t="shared" si="9"/>
        <v>75652.416666654361</v>
      </c>
      <c r="K59" s="284">
        <f t="shared" si="9"/>
        <v>73842.333333321032</v>
      </c>
      <c r="L59" s="284">
        <f t="shared" si="9"/>
        <v>72032.249999987704</v>
      </c>
      <c r="M59" s="284">
        <f t="shared" si="9"/>
        <v>70222.166666654375</v>
      </c>
      <c r="N59" s="284">
        <f t="shared" si="9"/>
        <v>68412.083333321047</v>
      </c>
      <c r="O59" s="284">
        <f t="shared" si="9"/>
        <v>66601.999999987718</v>
      </c>
    </row>
    <row r="60" spans="1:15" x14ac:dyDescent="0.25">
      <c r="A60" s="294">
        <v>42</v>
      </c>
      <c r="B60" s="168">
        <v>2059</v>
      </c>
      <c r="C60" s="63">
        <f>HLOOKUP(B60,'CF Combined ARAM Summary'!$A$5:$CJ$14,10,0)</f>
        <v>15640</v>
      </c>
      <c r="D60" s="291">
        <f t="shared" si="8"/>
        <v>65298.666666654382</v>
      </c>
      <c r="E60" s="284">
        <f t="shared" si="9"/>
        <v>63995.333333321047</v>
      </c>
      <c r="F60" s="284">
        <f t="shared" si="9"/>
        <v>62691.999999987711</v>
      </c>
      <c r="G60" s="284">
        <f t="shared" si="9"/>
        <v>61388.666666654375</v>
      </c>
      <c r="H60" s="284">
        <f t="shared" si="9"/>
        <v>60085.333333321039</v>
      </c>
      <c r="I60" s="284">
        <f t="shared" si="9"/>
        <v>58781.999999987704</v>
      </c>
      <c r="J60" s="284">
        <f t="shared" si="9"/>
        <v>57478.666666654368</v>
      </c>
      <c r="K60" s="284">
        <f t="shared" si="9"/>
        <v>56175.333333321032</v>
      </c>
      <c r="L60" s="284">
        <f t="shared" si="9"/>
        <v>54871.999999987696</v>
      </c>
      <c r="M60" s="284">
        <f t="shared" si="9"/>
        <v>53568.666666654361</v>
      </c>
      <c r="N60" s="284">
        <f t="shared" si="9"/>
        <v>52265.333333321025</v>
      </c>
      <c r="O60" s="284">
        <f t="shared" si="9"/>
        <v>50961.999999987689</v>
      </c>
    </row>
    <row r="61" spans="1:15" x14ac:dyDescent="0.25">
      <c r="A61" s="294">
        <v>43</v>
      </c>
      <c r="B61" s="168">
        <v>2060</v>
      </c>
      <c r="C61" s="63">
        <f>HLOOKUP(B61,'CF Combined ARAM Summary'!$A$5:$CJ$14,10,0)</f>
        <v>8841</v>
      </c>
      <c r="D61" s="291">
        <f t="shared" si="8"/>
        <v>50225.249999987689</v>
      </c>
      <c r="E61" s="284">
        <f t="shared" si="9"/>
        <v>49488.499999987689</v>
      </c>
      <c r="F61" s="284">
        <f t="shared" si="9"/>
        <v>48751.749999987689</v>
      </c>
      <c r="G61" s="284">
        <f t="shared" si="9"/>
        <v>48014.999999987689</v>
      </c>
      <c r="H61" s="284">
        <f t="shared" si="9"/>
        <v>47278.249999987689</v>
      </c>
      <c r="I61" s="284">
        <f t="shared" si="9"/>
        <v>46541.499999987689</v>
      </c>
      <c r="J61" s="284">
        <f t="shared" si="9"/>
        <v>45804.749999987689</v>
      </c>
      <c r="K61" s="284">
        <f t="shared" si="9"/>
        <v>45067.999999987689</v>
      </c>
      <c r="L61" s="284">
        <f t="shared" si="9"/>
        <v>44331.249999987689</v>
      </c>
      <c r="M61" s="284">
        <f t="shared" si="9"/>
        <v>43594.499999987689</v>
      </c>
      <c r="N61" s="284">
        <f t="shared" si="9"/>
        <v>42857.749999987689</v>
      </c>
      <c r="O61" s="284">
        <f t="shared" si="9"/>
        <v>42120.999999987689</v>
      </c>
    </row>
    <row r="62" spans="1:15" x14ac:dyDescent="0.25">
      <c r="A62" s="294">
        <v>44</v>
      </c>
      <c r="B62" s="168">
        <v>2061</v>
      </c>
      <c r="C62" s="63">
        <f>HLOOKUP(B62,'CF Combined ARAM Summary'!$A$5:$CJ$14,10,0)</f>
        <v>5087</v>
      </c>
      <c r="D62" s="291">
        <f t="shared" si="8"/>
        <v>41697.083333321025</v>
      </c>
      <c r="E62" s="284">
        <f t="shared" si="9"/>
        <v>41273.166666654361</v>
      </c>
      <c r="F62" s="284">
        <f t="shared" si="9"/>
        <v>40849.249999987696</v>
      </c>
      <c r="G62" s="284">
        <f t="shared" si="9"/>
        <v>40425.333333321032</v>
      </c>
      <c r="H62" s="284">
        <f t="shared" si="9"/>
        <v>40001.416666654368</v>
      </c>
      <c r="I62" s="284">
        <f t="shared" si="9"/>
        <v>39577.499999987704</v>
      </c>
      <c r="J62" s="284">
        <f t="shared" si="9"/>
        <v>39153.583333321039</v>
      </c>
      <c r="K62" s="284">
        <f t="shared" si="9"/>
        <v>38729.666666654375</v>
      </c>
      <c r="L62" s="284">
        <f t="shared" si="9"/>
        <v>38305.749999987711</v>
      </c>
      <c r="M62" s="284">
        <f t="shared" si="9"/>
        <v>37881.833333321047</v>
      </c>
      <c r="N62" s="284">
        <f t="shared" si="9"/>
        <v>37457.916666654382</v>
      </c>
      <c r="O62" s="284">
        <f t="shared" si="9"/>
        <v>37033.999999987718</v>
      </c>
    </row>
    <row r="63" spans="1:15" x14ac:dyDescent="0.25">
      <c r="A63" s="294">
        <v>45</v>
      </c>
      <c r="B63" s="168">
        <v>2062</v>
      </c>
      <c r="C63" s="63">
        <f>HLOOKUP(B63,'CF Combined ARAM Summary'!$A$5:$CJ$14,10,0)</f>
        <v>1728</v>
      </c>
      <c r="D63" s="291">
        <f t="shared" si="8"/>
        <v>36889.999999987718</v>
      </c>
      <c r="E63" s="284">
        <f t="shared" si="9"/>
        <v>36745.999999987718</v>
      </c>
      <c r="F63" s="284">
        <f t="shared" si="9"/>
        <v>36601.999999987718</v>
      </c>
      <c r="G63" s="284">
        <f t="shared" si="9"/>
        <v>36457.999999987718</v>
      </c>
      <c r="H63" s="284">
        <f t="shared" si="9"/>
        <v>36313.999999987718</v>
      </c>
      <c r="I63" s="284">
        <f t="shared" si="9"/>
        <v>36169.999999987718</v>
      </c>
      <c r="J63" s="284">
        <f t="shared" si="9"/>
        <v>36025.999999987718</v>
      </c>
      <c r="K63" s="284">
        <f t="shared" si="9"/>
        <v>35881.999999987718</v>
      </c>
      <c r="L63" s="284">
        <f t="shared" si="9"/>
        <v>35737.999999987718</v>
      </c>
      <c r="M63" s="284">
        <f t="shared" si="9"/>
        <v>35593.999999987718</v>
      </c>
      <c r="N63" s="284">
        <f t="shared" si="9"/>
        <v>35449.999999987718</v>
      </c>
      <c r="O63" s="284">
        <f t="shared" si="9"/>
        <v>35305.999999987718</v>
      </c>
    </row>
    <row r="64" spans="1:15" x14ac:dyDescent="0.25">
      <c r="A64" s="294">
        <v>46</v>
      </c>
      <c r="B64" s="168">
        <v>2063</v>
      </c>
      <c r="C64" s="63">
        <f>HLOOKUP(B64,'CF Combined ARAM Summary'!$A$5:$CJ$14,10,0)</f>
        <v>1274</v>
      </c>
      <c r="D64" s="291">
        <f t="shared" si="8"/>
        <v>35199.833333321054</v>
      </c>
      <c r="E64" s="284">
        <f t="shared" si="9"/>
        <v>35093.66666665439</v>
      </c>
      <c r="F64" s="284">
        <f t="shared" si="9"/>
        <v>34987.499999987725</v>
      </c>
      <c r="G64" s="284">
        <f t="shared" si="9"/>
        <v>34881.333333321061</v>
      </c>
      <c r="H64" s="284">
        <f t="shared" si="9"/>
        <v>34775.166666654397</v>
      </c>
      <c r="I64" s="284">
        <f t="shared" si="9"/>
        <v>34668.999999987733</v>
      </c>
      <c r="J64" s="284">
        <f t="shared" si="9"/>
        <v>34562.833333321068</v>
      </c>
      <c r="K64" s="284">
        <f t="shared" si="9"/>
        <v>34456.666666654404</v>
      </c>
      <c r="L64" s="284">
        <f t="shared" si="9"/>
        <v>34350.49999998774</v>
      </c>
      <c r="M64" s="284">
        <f t="shared" si="9"/>
        <v>34244.333333321076</v>
      </c>
      <c r="N64" s="284">
        <f t="shared" si="9"/>
        <v>34138.166666654412</v>
      </c>
      <c r="O64" s="284">
        <f t="shared" si="9"/>
        <v>34031.999999987747</v>
      </c>
    </row>
    <row r="65" spans="1:15" x14ac:dyDescent="0.25">
      <c r="A65" s="294">
        <v>47</v>
      </c>
      <c r="B65" s="168">
        <v>2064</v>
      </c>
      <c r="C65" s="63">
        <f>HLOOKUP(B65,'CF Combined ARAM Summary'!$A$5:$CJ$14,10,0)</f>
        <v>1260</v>
      </c>
      <c r="D65" s="291">
        <f t="shared" si="8"/>
        <v>33926.999999987747</v>
      </c>
      <c r="E65" s="284">
        <f t="shared" ref="E65:O80" si="10">+D65-($C65/12)</f>
        <v>33821.999999987747</v>
      </c>
      <c r="F65" s="284">
        <f t="shared" si="10"/>
        <v>33716.999999987747</v>
      </c>
      <c r="G65" s="284">
        <f t="shared" si="10"/>
        <v>33611.999999987747</v>
      </c>
      <c r="H65" s="284">
        <f t="shared" si="10"/>
        <v>33506.999999987747</v>
      </c>
      <c r="I65" s="284">
        <f t="shared" si="10"/>
        <v>33401.999999987747</v>
      </c>
      <c r="J65" s="284">
        <f t="shared" si="10"/>
        <v>33296.999999987747</v>
      </c>
      <c r="K65" s="284">
        <f t="shared" si="10"/>
        <v>33191.999999987747</v>
      </c>
      <c r="L65" s="284">
        <f t="shared" si="10"/>
        <v>33086.999999987747</v>
      </c>
      <c r="M65" s="284">
        <f t="shared" si="10"/>
        <v>32981.999999987747</v>
      </c>
      <c r="N65" s="284">
        <f t="shared" si="10"/>
        <v>32876.999999987747</v>
      </c>
      <c r="O65" s="284">
        <f t="shared" si="10"/>
        <v>32771.999999987747</v>
      </c>
    </row>
    <row r="66" spans="1:15" x14ac:dyDescent="0.25">
      <c r="A66" s="294">
        <v>48</v>
      </c>
      <c r="B66" s="168">
        <v>2065</v>
      </c>
      <c r="C66" s="63">
        <f>HLOOKUP(B66,'CF Combined ARAM Summary'!$A$5:$CJ$14,10,0)</f>
        <v>2161</v>
      </c>
      <c r="D66" s="291">
        <f t="shared" si="8"/>
        <v>32591.916666654415</v>
      </c>
      <c r="E66" s="284">
        <f t="shared" si="10"/>
        <v>32411.833333321083</v>
      </c>
      <c r="F66" s="284">
        <f t="shared" si="10"/>
        <v>32231.749999987751</v>
      </c>
      <c r="G66" s="284">
        <f t="shared" si="10"/>
        <v>32051.666666654419</v>
      </c>
      <c r="H66" s="284">
        <f t="shared" si="10"/>
        <v>31871.583333321087</v>
      </c>
      <c r="I66" s="284">
        <f t="shared" si="10"/>
        <v>31691.499999987755</v>
      </c>
      <c r="J66" s="284">
        <f t="shared" si="10"/>
        <v>31511.416666654422</v>
      </c>
      <c r="K66" s="284">
        <f t="shared" si="10"/>
        <v>31331.33333332109</v>
      </c>
      <c r="L66" s="284">
        <f t="shared" si="10"/>
        <v>31151.249999987758</v>
      </c>
      <c r="M66" s="284">
        <f t="shared" si="10"/>
        <v>30971.166666654426</v>
      </c>
      <c r="N66" s="284">
        <f t="shared" si="10"/>
        <v>30791.083333321094</v>
      </c>
      <c r="O66" s="284">
        <f t="shared" si="10"/>
        <v>30610.999999987762</v>
      </c>
    </row>
    <row r="67" spans="1:15" x14ac:dyDescent="0.25">
      <c r="A67" s="294">
        <v>49</v>
      </c>
      <c r="B67" s="168">
        <v>2066</v>
      </c>
      <c r="C67" s="63">
        <f>HLOOKUP(B67,'CF Combined ARAM Summary'!$A$5:$CJ$14,10,0)</f>
        <v>2161</v>
      </c>
      <c r="D67" s="291">
        <f t="shared" si="8"/>
        <v>30430.91666665443</v>
      </c>
      <c r="E67" s="284">
        <f t="shared" si="10"/>
        <v>30250.833333321098</v>
      </c>
      <c r="F67" s="284">
        <f t="shared" si="10"/>
        <v>30070.749999987765</v>
      </c>
      <c r="G67" s="284">
        <f t="shared" si="10"/>
        <v>29890.666666654433</v>
      </c>
      <c r="H67" s="284">
        <f t="shared" si="10"/>
        <v>29710.583333321101</v>
      </c>
      <c r="I67" s="284">
        <f t="shared" si="10"/>
        <v>29530.499999987769</v>
      </c>
      <c r="J67" s="284">
        <f t="shared" si="10"/>
        <v>29350.416666654437</v>
      </c>
      <c r="K67" s="284">
        <f t="shared" si="10"/>
        <v>29170.333333321105</v>
      </c>
      <c r="L67" s="284">
        <f t="shared" si="10"/>
        <v>28990.249999987773</v>
      </c>
      <c r="M67" s="284">
        <f t="shared" si="10"/>
        <v>28810.166666654441</v>
      </c>
      <c r="N67" s="284">
        <f t="shared" si="10"/>
        <v>28630.083333321109</v>
      </c>
      <c r="O67" s="284">
        <f t="shared" si="10"/>
        <v>28449.999999987776</v>
      </c>
    </row>
    <row r="68" spans="1:15" x14ac:dyDescent="0.25">
      <c r="A68" s="294">
        <v>50</v>
      </c>
      <c r="B68" s="168">
        <v>2067</v>
      </c>
      <c r="C68" s="63">
        <f>HLOOKUP(B68,'CF Combined ARAM Summary'!$A$5:$CJ$14,10,0)</f>
        <v>2161</v>
      </c>
      <c r="D68" s="291">
        <f t="shared" si="8"/>
        <v>28269.916666654444</v>
      </c>
      <c r="E68" s="284">
        <f t="shared" si="10"/>
        <v>28089.833333321112</v>
      </c>
      <c r="F68" s="284">
        <f t="shared" si="10"/>
        <v>27909.74999998778</v>
      </c>
      <c r="G68" s="284">
        <f t="shared" si="10"/>
        <v>27729.666666654448</v>
      </c>
      <c r="H68" s="284">
        <f t="shared" si="10"/>
        <v>27549.583333321116</v>
      </c>
      <c r="I68" s="284">
        <f t="shared" si="10"/>
        <v>27369.499999987784</v>
      </c>
      <c r="J68" s="284">
        <f t="shared" si="10"/>
        <v>27189.416666654452</v>
      </c>
      <c r="K68" s="284">
        <f t="shared" si="10"/>
        <v>27009.333333321119</v>
      </c>
      <c r="L68" s="284">
        <f t="shared" si="10"/>
        <v>26829.249999987787</v>
      </c>
      <c r="M68" s="284">
        <f t="shared" si="10"/>
        <v>26649.166666654455</v>
      </c>
      <c r="N68" s="284">
        <f t="shared" si="10"/>
        <v>26469.083333321123</v>
      </c>
      <c r="O68" s="284">
        <f t="shared" si="10"/>
        <v>26288.999999987791</v>
      </c>
    </row>
    <row r="69" spans="1:15" x14ac:dyDescent="0.25">
      <c r="A69" s="294">
        <v>51</v>
      </c>
      <c r="B69" s="168">
        <v>2068</v>
      </c>
      <c r="C69" s="63">
        <f>HLOOKUP(B69,'CF Combined ARAM Summary'!$A$5:$CJ$14,10,0)</f>
        <v>2161</v>
      </c>
      <c r="D69" s="291">
        <f t="shared" si="8"/>
        <v>26108.916666654459</v>
      </c>
      <c r="E69" s="284">
        <f t="shared" si="10"/>
        <v>25928.833333321127</v>
      </c>
      <c r="F69" s="284">
        <f t="shared" si="10"/>
        <v>25748.749999987795</v>
      </c>
      <c r="G69" s="284">
        <f t="shared" si="10"/>
        <v>25568.666666654462</v>
      </c>
      <c r="H69" s="284">
        <f t="shared" si="10"/>
        <v>25388.58333332113</v>
      </c>
      <c r="I69" s="284">
        <f t="shared" si="10"/>
        <v>25208.499999987798</v>
      </c>
      <c r="J69" s="284">
        <f t="shared" si="10"/>
        <v>25028.416666654466</v>
      </c>
      <c r="K69" s="284">
        <f t="shared" si="10"/>
        <v>24848.333333321134</v>
      </c>
      <c r="L69" s="284">
        <f t="shared" si="10"/>
        <v>24668.249999987802</v>
      </c>
      <c r="M69" s="284">
        <f t="shared" si="10"/>
        <v>24488.16666665447</v>
      </c>
      <c r="N69" s="284">
        <f t="shared" si="10"/>
        <v>24308.083333321138</v>
      </c>
      <c r="O69" s="284">
        <f t="shared" si="10"/>
        <v>24127.999999987805</v>
      </c>
    </row>
    <row r="70" spans="1:15" x14ac:dyDescent="0.25">
      <c r="A70" s="294">
        <v>52</v>
      </c>
      <c r="B70" s="168">
        <v>2069</v>
      </c>
      <c r="C70" s="63">
        <f>HLOOKUP(B70,'CF Combined ARAM Summary'!$A$5:$CJ$14,10,0)</f>
        <v>2161</v>
      </c>
      <c r="D70" s="291">
        <f t="shared" si="8"/>
        <v>23947.916666654473</v>
      </c>
      <c r="E70" s="284">
        <f t="shared" si="10"/>
        <v>23767.833333321141</v>
      </c>
      <c r="F70" s="284">
        <f t="shared" si="10"/>
        <v>23587.749999987809</v>
      </c>
      <c r="G70" s="284">
        <f t="shared" si="10"/>
        <v>23407.666666654477</v>
      </c>
      <c r="H70" s="284">
        <f t="shared" si="10"/>
        <v>23227.583333321145</v>
      </c>
      <c r="I70" s="284">
        <f t="shared" si="10"/>
        <v>23047.499999987813</v>
      </c>
      <c r="J70" s="284">
        <f t="shared" si="10"/>
        <v>22867.416666654481</v>
      </c>
      <c r="K70" s="284">
        <f t="shared" si="10"/>
        <v>22687.333333321149</v>
      </c>
      <c r="L70" s="284">
        <f t="shared" si="10"/>
        <v>22507.249999987816</v>
      </c>
      <c r="M70" s="284">
        <f t="shared" si="10"/>
        <v>22327.166666654484</v>
      </c>
      <c r="N70" s="284">
        <f t="shared" si="10"/>
        <v>22147.083333321152</v>
      </c>
      <c r="O70" s="284">
        <f t="shared" si="10"/>
        <v>21966.99999998782</v>
      </c>
    </row>
    <row r="71" spans="1:15" x14ac:dyDescent="0.25">
      <c r="A71" s="294">
        <v>53</v>
      </c>
      <c r="B71" s="168">
        <v>2070</v>
      </c>
      <c r="C71" s="63">
        <f>HLOOKUP(B71,'CF Combined ARAM Summary'!$A$5:$CJ$14,10,0)</f>
        <v>1445</v>
      </c>
      <c r="D71" s="291">
        <f t="shared" si="8"/>
        <v>21846.583333321152</v>
      </c>
      <c r="E71" s="284">
        <f t="shared" si="10"/>
        <v>21726.166666654484</v>
      </c>
      <c r="F71" s="284">
        <f t="shared" si="10"/>
        <v>21605.749999987816</v>
      </c>
      <c r="G71" s="284">
        <f t="shared" si="10"/>
        <v>21485.333333321149</v>
      </c>
      <c r="H71" s="284">
        <f t="shared" si="10"/>
        <v>21364.916666654481</v>
      </c>
      <c r="I71" s="284">
        <f t="shared" si="10"/>
        <v>21244.499999987813</v>
      </c>
      <c r="J71" s="284">
        <f t="shared" si="10"/>
        <v>21124.083333321145</v>
      </c>
      <c r="K71" s="284">
        <f t="shared" si="10"/>
        <v>21003.666666654477</v>
      </c>
      <c r="L71" s="284">
        <f t="shared" si="10"/>
        <v>20883.249999987809</v>
      </c>
      <c r="M71" s="284">
        <f t="shared" si="10"/>
        <v>20762.833333321141</v>
      </c>
      <c r="N71" s="284">
        <f t="shared" si="10"/>
        <v>20642.416666654473</v>
      </c>
      <c r="O71" s="284">
        <f t="shared" si="10"/>
        <v>20521.999999987805</v>
      </c>
    </row>
    <row r="72" spans="1:15" x14ac:dyDescent="0.25">
      <c r="A72" s="294">
        <v>54</v>
      </c>
      <c r="B72" s="168">
        <v>2071</v>
      </c>
      <c r="C72" s="63">
        <f>HLOOKUP(B72,'CF Combined ARAM Summary'!$A$5:$CJ$14,10,0)</f>
        <v>1271</v>
      </c>
      <c r="D72" s="291">
        <f t="shared" si="8"/>
        <v>20416.083333321138</v>
      </c>
      <c r="E72" s="284">
        <f t="shared" si="10"/>
        <v>20310.16666665447</v>
      </c>
      <c r="F72" s="284">
        <f t="shared" si="10"/>
        <v>20204.249999987802</v>
      </c>
      <c r="G72" s="284">
        <f t="shared" si="10"/>
        <v>20098.333333321134</v>
      </c>
      <c r="H72" s="284">
        <f t="shared" si="10"/>
        <v>19992.416666654466</v>
      </c>
      <c r="I72" s="284">
        <f t="shared" si="10"/>
        <v>19886.499999987798</v>
      </c>
      <c r="J72" s="284">
        <f t="shared" si="10"/>
        <v>19780.58333332113</v>
      </c>
      <c r="K72" s="284">
        <f t="shared" si="10"/>
        <v>19674.666666654462</v>
      </c>
      <c r="L72" s="284">
        <f t="shared" si="10"/>
        <v>19568.749999987795</v>
      </c>
      <c r="M72" s="284">
        <f t="shared" si="10"/>
        <v>19462.833333321127</v>
      </c>
      <c r="N72" s="284">
        <f t="shared" si="10"/>
        <v>19356.916666654459</v>
      </c>
      <c r="O72" s="284">
        <f t="shared" si="10"/>
        <v>19250.999999987791</v>
      </c>
    </row>
    <row r="73" spans="1:15" x14ac:dyDescent="0.25">
      <c r="A73" s="294">
        <v>55</v>
      </c>
      <c r="B73" s="168">
        <v>2072</v>
      </c>
      <c r="C73" s="63">
        <f>HLOOKUP(B73,'CF Combined ARAM Summary'!$A$5:$CJ$14,10,0)</f>
        <v>1271</v>
      </c>
      <c r="D73" s="291">
        <f t="shared" si="8"/>
        <v>19145.083333321123</v>
      </c>
      <c r="E73" s="284">
        <f t="shared" si="10"/>
        <v>19039.166666654455</v>
      </c>
      <c r="F73" s="284">
        <f t="shared" si="10"/>
        <v>18933.249999987787</v>
      </c>
      <c r="G73" s="284">
        <f t="shared" si="10"/>
        <v>18827.333333321119</v>
      </c>
      <c r="H73" s="284">
        <f t="shared" si="10"/>
        <v>18721.416666654452</v>
      </c>
      <c r="I73" s="284">
        <f t="shared" si="10"/>
        <v>18615.499999987784</v>
      </c>
      <c r="J73" s="284">
        <f t="shared" si="10"/>
        <v>18509.583333321116</v>
      </c>
      <c r="K73" s="284">
        <f t="shared" si="10"/>
        <v>18403.666666654448</v>
      </c>
      <c r="L73" s="284">
        <f t="shared" si="10"/>
        <v>18297.74999998778</v>
      </c>
      <c r="M73" s="284">
        <f t="shared" si="10"/>
        <v>18191.833333321112</v>
      </c>
      <c r="N73" s="284">
        <f t="shared" si="10"/>
        <v>18085.916666654444</v>
      </c>
      <c r="O73" s="284">
        <f t="shared" si="10"/>
        <v>17979.999999987776</v>
      </c>
    </row>
    <row r="74" spans="1:15" x14ac:dyDescent="0.25">
      <c r="A74" s="294">
        <v>56</v>
      </c>
      <c r="B74" s="168">
        <v>2073</v>
      </c>
      <c r="C74" s="63">
        <f>HLOOKUP(B74,'CF Combined ARAM Summary'!$A$5:$CJ$14,10,0)</f>
        <v>1271</v>
      </c>
      <c r="D74" s="291">
        <f t="shared" si="8"/>
        <v>17874.083333321109</v>
      </c>
      <c r="E74" s="284">
        <f t="shared" si="10"/>
        <v>17768.166666654441</v>
      </c>
      <c r="F74" s="284">
        <f t="shared" si="10"/>
        <v>17662.249999987773</v>
      </c>
      <c r="G74" s="284">
        <f t="shared" si="10"/>
        <v>17556.333333321105</v>
      </c>
      <c r="H74" s="284">
        <f t="shared" si="10"/>
        <v>17450.416666654437</v>
      </c>
      <c r="I74" s="284">
        <f t="shared" si="10"/>
        <v>17344.499999987769</v>
      </c>
      <c r="J74" s="284">
        <f t="shared" si="10"/>
        <v>17238.583333321101</v>
      </c>
      <c r="K74" s="284">
        <f t="shared" si="10"/>
        <v>17132.666666654433</v>
      </c>
      <c r="L74" s="284">
        <f t="shared" si="10"/>
        <v>17026.749999987765</v>
      </c>
      <c r="M74" s="284">
        <f t="shared" si="10"/>
        <v>16920.833333321098</v>
      </c>
      <c r="N74" s="284">
        <f t="shared" si="10"/>
        <v>16814.91666665443</v>
      </c>
      <c r="O74" s="284">
        <f t="shared" si="10"/>
        <v>16708.999999987762</v>
      </c>
    </row>
    <row r="75" spans="1:15" x14ac:dyDescent="0.25">
      <c r="A75" s="294">
        <v>57</v>
      </c>
      <c r="B75" s="168">
        <v>2074</v>
      </c>
      <c r="C75" s="63">
        <f>HLOOKUP(B75,'CF Combined ARAM Summary'!$A$5:$CJ$14,10,0)</f>
        <v>1271</v>
      </c>
      <c r="D75" s="291">
        <f t="shared" si="8"/>
        <v>16603.083333321094</v>
      </c>
      <c r="E75" s="284">
        <f t="shared" si="10"/>
        <v>16497.166666654426</v>
      </c>
      <c r="F75" s="284">
        <f t="shared" si="10"/>
        <v>16391.249999987758</v>
      </c>
      <c r="G75" s="284">
        <f t="shared" si="10"/>
        <v>16285.333333321092</v>
      </c>
      <c r="H75" s="284">
        <f t="shared" si="10"/>
        <v>16179.416666654426</v>
      </c>
      <c r="I75" s="284">
        <f t="shared" si="10"/>
        <v>16073.49999998776</v>
      </c>
      <c r="J75" s="284">
        <f t="shared" si="10"/>
        <v>15967.583333321094</v>
      </c>
      <c r="K75" s="284">
        <f t="shared" si="10"/>
        <v>15861.666666654428</v>
      </c>
      <c r="L75" s="284">
        <f t="shared" si="10"/>
        <v>15755.749999987762</v>
      </c>
      <c r="M75" s="284">
        <f t="shared" si="10"/>
        <v>15649.833333321096</v>
      </c>
      <c r="N75" s="284">
        <f t="shared" si="10"/>
        <v>15543.91666665443</v>
      </c>
      <c r="O75" s="284">
        <f t="shared" si="10"/>
        <v>15437.999999987764</v>
      </c>
    </row>
    <row r="76" spans="1:15" x14ac:dyDescent="0.25">
      <c r="A76" s="294">
        <v>58</v>
      </c>
      <c r="B76" s="168">
        <v>2075</v>
      </c>
      <c r="C76" s="63">
        <f>HLOOKUP(B76,'CF Combined ARAM Summary'!$A$5:$CJ$14,10,0)</f>
        <v>1233</v>
      </c>
      <c r="D76" s="291">
        <f t="shared" si="8"/>
        <v>15335.249999987764</v>
      </c>
      <c r="E76" s="284">
        <f t="shared" si="10"/>
        <v>15232.499999987764</v>
      </c>
      <c r="F76" s="284">
        <f t="shared" si="10"/>
        <v>15129.749999987764</v>
      </c>
      <c r="G76" s="284">
        <f t="shared" si="10"/>
        <v>15026.999999987764</v>
      </c>
      <c r="H76" s="284">
        <f t="shared" si="10"/>
        <v>14924.249999987764</v>
      </c>
      <c r="I76" s="284">
        <f t="shared" si="10"/>
        <v>14821.499999987764</v>
      </c>
      <c r="J76" s="284">
        <f t="shared" si="10"/>
        <v>14718.749999987764</v>
      </c>
      <c r="K76" s="284">
        <f t="shared" si="10"/>
        <v>14615.999999987764</v>
      </c>
      <c r="L76" s="284">
        <f t="shared" si="10"/>
        <v>14513.249999987764</v>
      </c>
      <c r="M76" s="284">
        <f t="shared" si="10"/>
        <v>14410.499999987764</v>
      </c>
      <c r="N76" s="284">
        <f t="shared" si="10"/>
        <v>14307.749999987764</v>
      </c>
      <c r="O76" s="284">
        <f t="shared" si="10"/>
        <v>14204.999999987764</v>
      </c>
    </row>
    <row r="77" spans="1:15" x14ac:dyDescent="0.25">
      <c r="A77" s="294">
        <v>59</v>
      </c>
      <c r="B77" s="168">
        <v>2076</v>
      </c>
      <c r="C77" s="63">
        <f>HLOOKUP(B77,'CF Combined ARAM Summary'!$A$5:$CJ$14,10,0)</f>
        <v>1230</v>
      </c>
      <c r="D77" s="291">
        <f t="shared" si="8"/>
        <v>14102.499999987764</v>
      </c>
      <c r="E77" s="284">
        <f t="shared" si="10"/>
        <v>13999.999999987764</v>
      </c>
      <c r="F77" s="284">
        <f t="shared" si="10"/>
        <v>13897.499999987764</v>
      </c>
      <c r="G77" s="284">
        <f t="shared" si="10"/>
        <v>13794.999999987764</v>
      </c>
      <c r="H77" s="284">
        <f t="shared" si="10"/>
        <v>13692.499999987764</v>
      </c>
      <c r="I77" s="284">
        <f t="shared" si="10"/>
        <v>13589.999999987764</v>
      </c>
      <c r="J77" s="284">
        <f t="shared" si="10"/>
        <v>13487.499999987764</v>
      </c>
      <c r="K77" s="284">
        <f t="shared" si="10"/>
        <v>13384.999999987764</v>
      </c>
      <c r="L77" s="284">
        <f t="shared" si="10"/>
        <v>13282.499999987764</v>
      </c>
      <c r="M77" s="284">
        <f t="shared" si="10"/>
        <v>13179.999999987764</v>
      </c>
      <c r="N77" s="284">
        <f t="shared" si="10"/>
        <v>13077.499999987764</v>
      </c>
      <c r="O77" s="284">
        <f t="shared" si="10"/>
        <v>12974.999999987764</v>
      </c>
    </row>
    <row r="78" spans="1:15" x14ac:dyDescent="0.25">
      <c r="A78" s="294">
        <v>60</v>
      </c>
      <c r="B78" s="168">
        <v>2077</v>
      </c>
      <c r="C78" s="63">
        <f>HLOOKUP(B78,'CF Combined ARAM Summary'!$A$5:$CJ$14,10,0)</f>
        <v>1230</v>
      </c>
      <c r="D78" s="291">
        <f t="shared" si="8"/>
        <v>12872.499999987764</v>
      </c>
      <c r="E78" s="284">
        <f t="shared" si="10"/>
        <v>12769.999999987764</v>
      </c>
      <c r="F78" s="284">
        <f t="shared" si="10"/>
        <v>12667.499999987764</v>
      </c>
      <c r="G78" s="284">
        <f t="shared" si="10"/>
        <v>12564.999999987764</v>
      </c>
      <c r="H78" s="284">
        <f t="shared" si="10"/>
        <v>12462.499999987764</v>
      </c>
      <c r="I78" s="284">
        <f t="shared" si="10"/>
        <v>12359.999999987764</v>
      </c>
      <c r="J78" s="284">
        <f t="shared" si="10"/>
        <v>12257.499999987764</v>
      </c>
      <c r="K78" s="284">
        <f t="shared" si="10"/>
        <v>12154.999999987764</v>
      </c>
      <c r="L78" s="284">
        <f t="shared" si="10"/>
        <v>12052.499999987764</v>
      </c>
      <c r="M78" s="284">
        <f t="shared" si="10"/>
        <v>11949.999999987764</v>
      </c>
      <c r="N78" s="284">
        <f t="shared" si="10"/>
        <v>11847.499999987764</v>
      </c>
      <c r="O78" s="284">
        <f t="shared" si="10"/>
        <v>11744.999999987764</v>
      </c>
    </row>
    <row r="79" spans="1:15" x14ac:dyDescent="0.25">
      <c r="A79" s="294">
        <v>61</v>
      </c>
      <c r="B79" s="168">
        <v>2078</v>
      </c>
      <c r="C79" s="63">
        <f>HLOOKUP(B79,'CF Combined ARAM Summary'!$A$5:$CJ$14,10,0)</f>
        <v>1230</v>
      </c>
      <c r="D79" s="291">
        <f t="shared" si="8"/>
        <v>11642.499999987764</v>
      </c>
      <c r="E79" s="284">
        <f t="shared" si="10"/>
        <v>11539.999999987764</v>
      </c>
      <c r="F79" s="284">
        <f t="shared" si="10"/>
        <v>11437.499999987764</v>
      </c>
      <c r="G79" s="284">
        <f t="shared" si="10"/>
        <v>11334.999999987764</v>
      </c>
      <c r="H79" s="284">
        <f t="shared" si="10"/>
        <v>11232.499999987764</v>
      </c>
      <c r="I79" s="284">
        <f t="shared" si="10"/>
        <v>11129.999999987764</v>
      </c>
      <c r="J79" s="284">
        <f t="shared" si="10"/>
        <v>11027.499999987764</v>
      </c>
      <c r="K79" s="284">
        <f t="shared" si="10"/>
        <v>10924.999999987764</v>
      </c>
      <c r="L79" s="284">
        <f t="shared" si="10"/>
        <v>10822.499999987764</v>
      </c>
      <c r="M79" s="284">
        <f t="shared" si="10"/>
        <v>10719.999999987764</v>
      </c>
      <c r="N79" s="284">
        <f t="shared" si="10"/>
        <v>10617.499999987764</v>
      </c>
      <c r="O79" s="284">
        <f t="shared" si="10"/>
        <v>10514.999999987764</v>
      </c>
    </row>
    <row r="80" spans="1:15" x14ac:dyDescent="0.25">
      <c r="A80" s="294">
        <v>62</v>
      </c>
      <c r="B80" s="168">
        <v>2079</v>
      </c>
      <c r="C80" s="63">
        <f>HLOOKUP(B80,'CF Combined ARAM Summary'!$A$5:$CJ$14,10,0)</f>
        <v>1226</v>
      </c>
      <c r="D80" s="291">
        <f t="shared" si="8"/>
        <v>10412.833333321098</v>
      </c>
      <c r="E80" s="284">
        <f t="shared" si="10"/>
        <v>10310.666666654432</v>
      </c>
      <c r="F80" s="284">
        <f t="shared" si="10"/>
        <v>10208.499999987765</v>
      </c>
      <c r="G80" s="284">
        <f t="shared" si="10"/>
        <v>10106.333333321099</v>
      </c>
      <c r="H80" s="284">
        <f t="shared" si="10"/>
        <v>10004.166666654433</v>
      </c>
      <c r="I80" s="284">
        <f t="shared" si="10"/>
        <v>9901.9999999877673</v>
      </c>
      <c r="J80" s="284">
        <f t="shared" si="10"/>
        <v>9799.8333333211012</v>
      </c>
      <c r="K80" s="284">
        <f t="shared" si="10"/>
        <v>9697.6666666544352</v>
      </c>
      <c r="L80" s="284">
        <f t="shared" si="10"/>
        <v>9595.4999999877691</v>
      </c>
      <c r="M80" s="284">
        <f t="shared" si="10"/>
        <v>9493.3333333211031</v>
      </c>
      <c r="N80" s="284">
        <f t="shared" si="10"/>
        <v>9391.166666654437</v>
      </c>
      <c r="O80" s="284">
        <f t="shared" si="10"/>
        <v>9288.9999999877709</v>
      </c>
    </row>
    <row r="81" spans="1:15" x14ac:dyDescent="0.25">
      <c r="A81" s="294">
        <v>63</v>
      </c>
      <c r="B81" s="168">
        <v>2080</v>
      </c>
      <c r="C81" s="63">
        <f>HLOOKUP(B81,'CF Combined ARAM Summary'!$A$5:$CJ$14,10,0)</f>
        <v>1158</v>
      </c>
      <c r="D81" s="291">
        <f t="shared" si="8"/>
        <v>9192.4999999877709</v>
      </c>
      <c r="E81" s="284">
        <f t="shared" ref="E81:O96" si="11">+D81-($C81/12)</f>
        <v>9095.9999999877709</v>
      </c>
      <c r="F81" s="284">
        <f t="shared" si="11"/>
        <v>8999.4999999877709</v>
      </c>
      <c r="G81" s="284">
        <f t="shared" si="11"/>
        <v>8902.9999999877709</v>
      </c>
      <c r="H81" s="284">
        <f t="shared" si="11"/>
        <v>8806.4999999877709</v>
      </c>
      <c r="I81" s="284">
        <f t="shared" si="11"/>
        <v>8709.9999999877709</v>
      </c>
      <c r="J81" s="284">
        <f t="shared" si="11"/>
        <v>8613.4999999877709</v>
      </c>
      <c r="K81" s="284">
        <f t="shared" si="11"/>
        <v>8516.9999999877709</v>
      </c>
      <c r="L81" s="284">
        <f t="shared" si="11"/>
        <v>8420.4999999877709</v>
      </c>
      <c r="M81" s="284">
        <f t="shared" si="11"/>
        <v>8323.9999999877709</v>
      </c>
      <c r="N81" s="284">
        <f t="shared" si="11"/>
        <v>8227.4999999877709</v>
      </c>
      <c r="O81" s="284">
        <f t="shared" si="11"/>
        <v>8130.9999999877709</v>
      </c>
    </row>
    <row r="82" spans="1:15" x14ac:dyDescent="0.25">
      <c r="A82" s="294">
        <v>64</v>
      </c>
      <c r="B82" s="168">
        <v>2081</v>
      </c>
      <c r="C82" s="63">
        <f>HLOOKUP(B82,'CF Combined ARAM Summary'!$A$5:$CJ$14,10,0)</f>
        <v>1158</v>
      </c>
      <c r="D82" s="291">
        <f t="shared" si="8"/>
        <v>8034.4999999877709</v>
      </c>
      <c r="E82" s="284">
        <f t="shared" si="11"/>
        <v>7937.9999999877709</v>
      </c>
      <c r="F82" s="284">
        <f t="shared" si="11"/>
        <v>7841.4999999877709</v>
      </c>
      <c r="G82" s="284">
        <f t="shared" si="11"/>
        <v>7744.9999999877709</v>
      </c>
      <c r="H82" s="284">
        <f t="shared" si="11"/>
        <v>7648.4999999877709</v>
      </c>
      <c r="I82" s="284">
        <f t="shared" si="11"/>
        <v>7551.9999999877709</v>
      </c>
      <c r="J82" s="284">
        <f t="shared" si="11"/>
        <v>7455.4999999877709</v>
      </c>
      <c r="K82" s="284">
        <f t="shared" si="11"/>
        <v>7358.9999999877709</v>
      </c>
      <c r="L82" s="284">
        <f t="shared" si="11"/>
        <v>7262.4999999877709</v>
      </c>
      <c r="M82" s="284">
        <f t="shared" si="11"/>
        <v>7165.9999999877709</v>
      </c>
      <c r="N82" s="284">
        <f t="shared" si="11"/>
        <v>7069.4999999877709</v>
      </c>
      <c r="O82" s="284">
        <f t="shared" si="11"/>
        <v>6972.9999999877709</v>
      </c>
    </row>
    <row r="83" spans="1:15" x14ac:dyDescent="0.25">
      <c r="A83" s="294">
        <v>65</v>
      </c>
      <c r="B83" s="168">
        <v>2082</v>
      </c>
      <c r="C83" s="63">
        <f>HLOOKUP(B83,'CF Combined ARAM Summary'!$A$5:$CJ$14,10,0)</f>
        <v>1158</v>
      </c>
      <c r="D83" s="291">
        <f t="shared" si="8"/>
        <v>6876.4999999877709</v>
      </c>
      <c r="E83" s="284">
        <f t="shared" si="11"/>
        <v>6779.9999999877709</v>
      </c>
      <c r="F83" s="284">
        <f t="shared" si="11"/>
        <v>6683.4999999877709</v>
      </c>
      <c r="G83" s="284">
        <f t="shared" si="11"/>
        <v>6586.9999999877709</v>
      </c>
      <c r="H83" s="284">
        <f t="shared" si="11"/>
        <v>6490.4999999877709</v>
      </c>
      <c r="I83" s="284">
        <f t="shared" si="11"/>
        <v>6393.9999999877709</v>
      </c>
      <c r="J83" s="284">
        <f t="shared" si="11"/>
        <v>6297.4999999877709</v>
      </c>
      <c r="K83" s="284">
        <f t="shared" si="11"/>
        <v>6200.9999999877709</v>
      </c>
      <c r="L83" s="284">
        <f t="shared" si="11"/>
        <v>6104.4999999877709</v>
      </c>
      <c r="M83" s="284">
        <f t="shared" si="11"/>
        <v>6007.9999999877709</v>
      </c>
      <c r="N83" s="284">
        <f t="shared" si="11"/>
        <v>5911.4999999877709</v>
      </c>
      <c r="O83" s="284">
        <f t="shared" si="11"/>
        <v>5814.9999999877709</v>
      </c>
    </row>
    <row r="84" spans="1:15" x14ac:dyDescent="0.25">
      <c r="A84" s="294">
        <v>66</v>
      </c>
      <c r="B84" s="168">
        <v>2083</v>
      </c>
      <c r="C84" s="63">
        <f>HLOOKUP(B84,'CF Combined ARAM Summary'!$A$5:$CJ$14,10,0)</f>
        <v>1158</v>
      </c>
      <c r="D84" s="291">
        <f t="shared" si="8"/>
        <v>5718.4999999877709</v>
      </c>
      <c r="E84" s="284">
        <f t="shared" si="11"/>
        <v>5621.9999999877709</v>
      </c>
      <c r="F84" s="284">
        <f t="shared" si="11"/>
        <v>5525.4999999877709</v>
      </c>
      <c r="G84" s="284">
        <f t="shared" si="11"/>
        <v>5428.9999999877709</v>
      </c>
      <c r="H84" s="284">
        <f t="shared" si="11"/>
        <v>5332.4999999877709</v>
      </c>
      <c r="I84" s="284">
        <f t="shared" si="11"/>
        <v>5235.9999999877709</v>
      </c>
      <c r="J84" s="284">
        <f t="shared" si="11"/>
        <v>5139.4999999877709</v>
      </c>
      <c r="K84" s="284">
        <f t="shared" si="11"/>
        <v>5042.9999999877709</v>
      </c>
      <c r="L84" s="284">
        <f t="shared" si="11"/>
        <v>4946.4999999877709</v>
      </c>
      <c r="M84" s="284">
        <f t="shared" si="11"/>
        <v>4849.9999999877709</v>
      </c>
      <c r="N84" s="284">
        <f t="shared" si="11"/>
        <v>4753.4999999877709</v>
      </c>
      <c r="O84" s="284">
        <f t="shared" si="11"/>
        <v>4656.9999999877709</v>
      </c>
    </row>
    <row r="85" spans="1:15" x14ac:dyDescent="0.25">
      <c r="A85" s="294">
        <v>67</v>
      </c>
      <c r="B85" s="168">
        <v>2084</v>
      </c>
      <c r="C85" s="63">
        <f>HLOOKUP(B85,'CF Combined ARAM Summary'!$A$5:$CJ$14,10,0)</f>
        <v>824</v>
      </c>
      <c r="D85" s="291">
        <f t="shared" si="8"/>
        <v>4588.333333321104</v>
      </c>
      <c r="E85" s="284">
        <f t="shared" si="11"/>
        <v>4519.666666654437</v>
      </c>
      <c r="F85" s="284">
        <f t="shared" si="11"/>
        <v>4450.99999998777</v>
      </c>
      <c r="G85" s="284">
        <f t="shared" si="11"/>
        <v>4382.3333333211031</v>
      </c>
      <c r="H85" s="284">
        <f t="shared" si="11"/>
        <v>4313.6666666544361</v>
      </c>
      <c r="I85" s="284">
        <f t="shared" si="11"/>
        <v>4244.9999999877691</v>
      </c>
      <c r="J85" s="284">
        <f t="shared" si="11"/>
        <v>4176.3333333211021</v>
      </c>
      <c r="K85" s="284">
        <f t="shared" si="11"/>
        <v>4107.6666666544352</v>
      </c>
      <c r="L85" s="284">
        <f t="shared" si="11"/>
        <v>4038.9999999877687</v>
      </c>
      <c r="M85" s="284">
        <f t="shared" si="11"/>
        <v>3970.3333333211021</v>
      </c>
      <c r="N85" s="284">
        <f t="shared" si="11"/>
        <v>3901.6666666544356</v>
      </c>
      <c r="O85" s="284">
        <f t="shared" si="11"/>
        <v>3832.9999999877691</v>
      </c>
    </row>
    <row r="86" spans="1:15" x14ac:dyDescent="0.25">
      <c r="A86" s="294">
        <v>68</v>
      </c>
      <c r="B86" s="168">
        <v>2085</v>
      </c>
      <c r="C86" s="63">
        <f>HLOOKUP(B86,'CF Combined ARAM Summary'!$A$5:$CJ$14,10,0)</f>
        <v>296</v>
      </c>
      <c r="D86" s="291">
        <f t="shared" si="8"/>
        <v>3808.3333333211026</v>
      </c>
      <c r="E86" s="284">
        <f t="shared" si="11"/>
        <v>3783.6666666544361</v>
      </c>
      <c r="F86" s="284">
        <f t="shared" si="11"/>
        <v>3758.9999999877696</v>
      </c>
      <c r="G86" s="284">
        <f t="shared" si="11"/>
        <v>3734.3333333211031</v>
      </c>
      <c r="H86" s="284">
        <f t="shared" si="11"/>
        <v>3709.6666666544365</v>
      </c>
      <c r="I86" s="284">
        <f t="shared" si="11"/>
        <v>3684.99999998777</v>
      </c>
      <c r="J86" s="284">
        <f t="shared" si="11"/>
        <v>3660.3333333211035</v>
      </c>
      <c r="K86" s="284">
        <f t="shared" si="11"/>
        <v>3635.666666654437</v>
      </c>
      <c r="L86" s="284">
        <f t="shared" si="11"/>
        <v>3610.9999999877705</v>
      </c>
      <c r="M86" s="284">
        <f t="shared" si="11"/>
        <v>3586.333333321104</v>
      </c>
      <c r="N86" s="284">
        <f t="shared" si="11"/>
        <v>3561.6666666544374</v>
      </c>
      <c r="O86" s="284">
        <f t="shared" si="11"/>
        <v>3536.9999999877709</v>
      </c>
    </row>
    <row r="87" spans="1:15" x14ac:dyDescent="0.25">
      <c r="A87" s="294">
        <v>69</v>
      </c>
      <c r="B87" s="168">
        <v>2086</v>
      </c>
      <c r="C87" s="63">
        <f>HLOOKUP(B87,'CF Combined ARAM Summary'!$A$5:$CJ$14,10,0)</f>
        <v>236</v>
      </c>
      <c r="D87" s="291">
        <f t="shared" si="8"/>
        <v>3517.3333333211044</v>
      </c>
      <c r="E87" s="284">
        <f t="shared" si="11"/>
        <v>3497.6666666544379</v>
      </c>
      <c r="F87" s="284">
        <f t="shared" si="11"/>
        <v>3477.9999999877714</v>
      </c>
      <c r="G87" s="284">
        <f t="shared" si="11"/>
        <v>3458.3333333211049</v>
      </c>
      <c r="H87" s="284">
        <f t="shared" si="11"/>
        <v>3438.6666666544384</v>
      </c>
      <c r="I87" s="284">
        <f t="shared" si="11"/>
        <v>3418.9999999877718</v>
      </c>
      <c r="J87" s="284">
        <f t="shared" si="11"/>
        <v>3399.3333333211053</v>
      </c>
      <c r="K87" s="284">
        <f t="shared" si="11"/>
        <v>3379.6666666544388</v>
      </c>
      <c r="L87" s="284">
        <f t="shared" si="11"/>
        <v>3359.9999999877723</v>
      </c>
      <c r="M87" s="284">
        <f t="shared" si="11"/>
        <v>3340.3333333211058</v>
      </c>
      <c r="N87" s="284">
        <f t="shared" si="11"/>
        <v>3320.6666666544393</v>
      </c>
      <c r="O87" s="284">
        <f t="shared" si="11"/>
        <v>3300.9999999877728</v>
      </c>
    </row>
    <row r="88" spans="1:15" x14ac:dyDescent="0.25">
      <c r="A88" s="294">
        <v>70</v>
      </c>
      <c r="B88" s="168">
        <v>2087</v>
      </c>
      <c r="C88" s="63">
        <f>HLOOKUP(B88,'CF Combined ARAM Summary'!$A$5:$CJ$14,10,0)</f>
        <v>236</v>
      </c>
      <c r="D88" s="291">
        <f t="shared" si="8"/>
        <v>3281.3333333211062</v>
      </c>
      <c r="E88" s="284">
        <f t="shared" si="11"/>
        <v>3261.6666666544397</v>
      </c>
      <c r="F88" s="284">
        <f t="shared" si="11"/>
        <v>3241.9999999877732</v>
      </c>
      <c r="G88" s="284">
        <f t="shared" si="11"/>
        <v>3222.3333333211067</v>
      </c>
      <c r="H88" s="284">
        <f t="shared" si="11"/>
        <v>3202.6666666544402</v>
      </c>
      <c r="I88" s="284">
        <f t="shared" si="11"/>
        <v>3182.9999999877737</v>
      </c>
      <c r="J88" s="284">
        <f t="shared" si="11"/>
        <v>3163.3333333211071</v>
      </c>
      <c r="K88" s="284">
        <f t="shared" si="11"/>
        <v>3143.6666666544406</v>
      </c>
      <c r="L88" s="284">
        <f t="shared" si="11"/>
        <v>3123.9999999877741</v>
      </c>
      <c r="M88" s="284">
        <f t="shared" si="11"/>
        <v>3104.3333333211076</v>
      </c>
      <c r="N88" s="284">
        <f t="shared" si="11"/>
        <v>3084.6666666544411</v>
      </c>
      <c r="O88" s="284">
        <f t="shared" si="11"/>
        <v>3064.9999999877746</v>
      </c>
    </row>
    <row r="89" spans="1:15" x14ac:dyDescent="0.25">
      <c r="A89" s="294">
        <v>71</v>
      </c>
      <c r="B89" s="168">
        <v>2088</v>
      </c>
      <c r="C89" s="63">
        <f>HLOOKUP(B89,'CF Combined ARAM Summary'!$A$5:$CJ$14,10,0)</f>
        <v>236</v>
      </c>
      <c r="D89" s="291">
        <f t="shared" si="8"/>
        <v>3045.3333333211081</v>
      </c>
      <c r="E89" s="284">
        <f t="shared" si="11"/>
        <v>3025.6666666544415</v>
      </c>
      <c r="F89" s="284">
        <f t="shared" si="11"/>
        <v>3005.999999987775</v>
      </c>
      <c r="G89" s="284">
        <f t="shared" si="11"/>
        <v>2986.3333333211085</v>
      </c>
      <c r="H89" s="284">
        <f t="shared" si="11"/>
        <v>2966.666666654442</v>
      </c>
      <c r="I89" s="284">
        <f t="shared" si="11"/>
        <v>2946.9999999877755</v>
      </c>
      <c r="J89" s="284">
        <f t="shared" si="11"/>
        <v>2927.333333321109</v>
      </c>
      <c r="K89" s="284">
        <f t="shared" si="11"/>
        <v>2907.6666666544425</v>
      </c>
      <c r="L89" s="284">
        <f t="shared" si="11"/>
        <v>2887.9999999877759</v>
      </c>
      <c r="M89" s="284">
        <f t="shared" si="11"/>
        <v>2868.3333333211094</v>
      </c>
      <c r="N89" s="284">
        <f t="shared" si="11"/>
        <v>2848.6666666544429</v>
      </c>
      <c r="O89" s="284">
        <f t="shared" si="11"/>
        <v>2828.9999999877764</v>
      </c>
    </row>
    <row r="90" spans="1:15" x14ac:dyDescent="0.25">
      <c r="A90" s="294">
        <v>72</v>
      </c>
      <c r="B90" s="168">
        <v>2089</v>
      </c>
      <c r="C90" s="63">
        <f>HLOOKUP(B90,'CF Combined ARAM Summary'!$A$5:$CJ$14,10,0)</f>
        <v>236</v>
      </c>
      <c r="D90" s="291">
        <f t="shared" si="8"/>
        <v>2809.3333333211099</v>
      </c>
      <c r="E90" s="284">
        <f t="shared" si="11"/>
        <v>2789.6666666544434</v>
      </c>
      <c r="F90" s="284">
        <f t="shared" si="11"/>
        <v>2769.9999999877768</v>
      </c>
      <c r="G90" s="284">
        <f t="shared" si="11"/>
        <v>2750.3333333211103</v>
      </c>
      <c r="H90" s="284">
        <f t="shared" si="11"/>
        <v>2730.6666666544438</v>
      </c>
      <c r="I90" s="284">
        <f t="shared" si="11"/>
        <v>2710.9999999877773</v>
      </c>
      <c r="J90" s="284">
        <f t="shared" si="11"/>
        <v>2691.3333333211108</v>
      </c>
      <c r="K90" s="284">
        <f t="shared" si="11"/>
        <v>2671.6666666544443</v>
      </c>
      <c r="L90" s="284">
        <f t="shared" si="11"/>
        <v>2651.9999999877778</v>
      </c>
      <c r="M90" s="284">
        <f t="shared" si="11"/>
        <v>2632.3333333211112</v>
      </c>
      <c r="N90" s="284">
        <f t="shared" si="11"/>
        <v>2612.6666666544447</v>
      </c>
      <c r="O90" s="284">
        <f t="shared" si="11"/>
        <v>2592.9999999877782</v>
      </c>
    </row>
    <row r="91" spans="1:15" x14ac:dyDescent="0.25">
      <c r="A91" s="294">
        <v>73</v>
      </c>
      <c r="B91" s="168">
        <v>2090</v>
      </c>
      <c r="C91" s="63">
        <f>HLOOKUP(B91,'CF Combined ARAM Summary'!$A$5:$CJ$14,10,0)</f>
        <v>236</v>
      </c>
      <c r="D91" s="291">
        <f t="shared" si="8"/>
        <v>2573.3333333211117</v>
      </c>
      <c r="E91" s="284">
        <f t="shared" si="11"/>
        <v>2553.6666666544452</v>
      </c>
      <c r="F91" s="284">
        <f t="shared" si="11"/>
        <v>2533.9999999877787</v>
      </c>
      <c r="G91" s="284">
        <f t="shared" si="11"/>
        <v>2514.3333333211121</v>
      </c>
      <c r="H91" s="284">
        <f t="shared" si="11"/>
        <v>2494.6666666544456</v>
      </c>
      <c r="I91" s="284">
        <f t="shared" si="11"/>
        <v>2474.9999999877791</v>
      </c>
      <c r="J91" s="284">
        <f t="shared" si="11"/>
        <v>2455.3333333211126</v>
      </c>
      <c r="K91" s="284">
        <f t="shared" si="11"/>
        <v>2435.6666666544461</v>
      </c>
      <c r="L91" s="284">
        <f t="shared" si="11"/>
        <v>2415.9999999877796</v>
      </c>
      <c r="M91" s="284">
        <f t="shared" si="11"/>
        <v>2396.3333333211131</v>
      </c>
      <c r="N91" s="284">
        <f t="shared" si="11"/>
        <v>2376.6666666544465</v>
      </c>
      <c r="O91" s="284">
        <f t="shared" si="11"/>
        <v>2356.99999998778</v>
      </c>
    </row>
    <row r="92" spans="1:15" x14ac:dyDescent="0.25">
      <c r="A92" s="294">
        <v>74</v>
      </c>
      <c r="B92" s="168">
        <v>2091</v>
      </c>
      <c r="C92" s="63">
        <f>HLOOKUP(B92,'CF Combined ARAM Summary'!$A$5:$CJ$14,10,0)</f>
        <v>236</v>
      </c>
      <c r="D92" s="291">
        <f t="shared" si="8"/>
        <v>2337.3333333211135</v>
      </c>
      <c r="E92" s="284">
        <f t="shared" si="11"/>
        <v>2317.666666654447</v>
      </c>
      <c r="F92" s="284">
        <f t="shared" si="11"/>
        <v>2297.9999999877805</v>
      </c>
      <c r="G92" s="284">
        <f t="shared" si="11"/>
        <v>2278.333333321114</v>
      </c>
      <c r="H92" s="284">
        <f t="shared" si="11"/>
        <v>2258.6666666544475</v>
      </c>
      <c r="I92" s="284">
        <f t="shared" si="11"/>
        <v>2238.9999999877809</v>
      </c>
      <c r="J92" s="284">
        <f t="shared" si="11"/>
        <v>2219.3333333211144</v>
      </c>
      <c r="K92" s="284">
        <f t="shared" si="11"/>
        <v>2199.6666666544479</v>
      </c>
      <c r="L92" s="284">
        <f t="shared" si="11"/>
        <v>2179.9999999877814</v>
      </c>
      <c r="M92" s="284">
        <f t="shared" si="11"/>
        <v>2160.3333333211149</v>
      </c>
      <c r="N92" s="284">
        <f t="shared" si="11"/>
        <v>2140.6666666544484</v>
      </c>
      <c r="O92" s="284">
        <f t="shared" si="11"/>
        <v>2120.9999999877818</v>
      </c>
    </row>
    <row r="93" spans="1:15" x14ac:dyDescent="0.25">
      <c r="A93" s="294">
        <v>75</v>
      </c>
      <c r="B93" s="168">
        <v>2092</v>
      </c>
      <c r="C93" s="63">
        <f>HLOOKUP(B93,'CF Combined ARAM Summary'!$A$5:$CJ$14,10,0)</f>
        <v>236</v>
      </c>
      <c r="D93" s="291">
        <f t="shared" si="8"/>
        <v>2101.3333333211153</v>
      </c>
      <c r="E93" s="284">
        <f t="shared" si="11"/>
        <v>2081.6666666544488</v>
      </c>
      <c r="F93" s="284">
        <f t="shared" si="11"/>
        <v>2061.9999999877823</v>
      </c>
      <c r="G93" s="284">
        <f t="shared" si="11"/>
        <v>2042.3333333211156</v>
      </c>
      <c r="H93" s="284">
        <f t="shared" si="11"/>
        <v>2022.6666666544488</v>
      </c>
      <c r="I93" s="284">
        <f t="shared" si="11"/>
        <v>2002.9999999877821</v>
      </c>
      <c r="J93" s="284">
        <f t="shared" si="11"/>
        <v>1983.3333333211153</v>
      </c>
      <c r="K93" s="284">
        <f t="shared" si="11"/>
        <v>1963.6666666544486</v>
      </c>
      <c r="L93" s="284">
        <f t="shared" si="11"/>
        <v>1943.9999999877818</v>
      </c>
      <c r="M93" s="284">
        <f t="shared" si="11"/>
        <v>1924.3333333211151</v>
      </c>
      <c r="N93" s="284">
        <f t="shared" si="11"/>
        <v>1904.6666666544484</v>
      </c>
      <c r="O93" s="284">
        <f t="shared" si="11"/>
        <v>1884.9999999877816</v>
      </c>
    </row>
    <row r="94" spans="1:15" x14ac:dyDescent="0.25">
      <c r="A94" s="294">
        <v>76</v>
      </c>
      <c r="B94" s="168">
        <v>2093</v>
      </c>
      <c r="C94" s="63">
        <f>HLOOKUP(B94,'CF Combined ARAM Summary'!$A$5:$CJ$14,10,0)</f>
        <v>236</v>
      </c>
      <c r="D94" s="291">
        <f t="shared" si="8"/>
        <v>1865.3333333211149</v>
      </c>
      <c r="E94" s="284">
        <f t="shared" si="11"/>
        <v>1845.6666666544481</v>
      </c>
      <c r="F94" s="284">
        <f t="shared" si="11"/>
        <v>1825.9999999877814</v>
      </c>
      <c r="G94" s="284">
        <f t="shared" si="11"/>
        <v>1806.3333333211147</v>
      </c>
      <c r="H94" s="284">
        <f t="shared" si="11"/>
        <v>1786.6666666544479</v>
      </c>
      <c r="I94" s="284">
        <f t="shared" si="11"/>
        <v>1766.9999999877812</v>
      </c>
      <c r="J94" s="284">
        <f t="shared" si="11"/>
        <v>1747.3333333211144</v>
      </c>
      <c r="K94" s="284">
        <f t="shared" si="11"/>
        <v>1727.6666666544477</v>
      </c>
      <c r="L94" s="284">
        <f t="shared" si="11"/>
        <v>1707.9999999877809</v>
      </c>
      <c r="M94" s="284">
        <f t="shared" si="11"/>
        <v>1688.3333333211142</v>
      </c>
      <c r="N94" s="284">
        <f t="shared" si="11"/>
        <v>1668.6666666544475</v>
      </c>
      <c r="O94" s="284">
        <f t="shared" si="11"/>
        <v>1648.9999999877807</v>
      </c>
    </row>
    <row r="95" spans="1:15" x14ac:dyDescent="0.25">
      <c r="A95" s="294">
        <v>77</v>
      </c>
      <c r="B95" s="168">
        <v>2094</v>
      </c>
      <c r="C95" s="63">
        <f>HLOOKUP(B95,'CF Combined ARAM Summary'!$A$5:$CJ$14,10,0)</f>
        <v>236</v>
      </c>
      <c r="D95" s="291">
        <f t="shared" si="8"/>
        <v>1629.333333321114</v>
      </c>
      <c r="E95" s="284">
        <f t="shared" si="11"/>
        <v>1609.6666666544472</v>
      </c>
      <c r="F95" s="284">
        <f t="shared" si="11"/>
        <v>1589.9999999877805</v>
      </c>
      <c r="G95" s="284">
        <f t="shared" si="11"/>
        <v>1570.3333333211137</v>
      </c>
      <c r="H95" s="284">
        <f t="shared" si="11"/>
        <v>1550.666666654447</v>
      </c>
      <c r="I95" s="284">
        <f t="shared" si="11"/>
        <v>1530.9999999877803</v>
      </c>
      <c r="J95" s="284">
        <f t="shared" si="11"/>
        <v>1511.3333333211135</v>
      </c>
      <c r="K95" s="284">
        <f t="shared" si="11"/>
        <v>1491.6666666544468</v>
      </c>
      <c r="L95" s="284">
        <f t="shared" si="11"/>
        <v>1471.99999998778</v>
      </c>
      <c r="M95" s="284">
        <f t="shared" si="11"/>
        <v>1452.3333333211133</v>
      </c>
      <c r="N95" s="284">
        <f t="shared" si="11"/>
        <v>1432.6666666544465</v>
      </c>
      <c r="O95" s="284">
        <f t="shared" si="11"/>
        <v>1412.9999999877798</v>
      </c>
    </row>
    <row r="96" spans="1:15" x14ac:dyDescent="0.25">
      <c r="A96" s="294">
        <v>78</v>
      </c>
      <c r="B96" s="168">
        <v>2095</v>
      </c>
      <c r="C96" s="63">
        <f>HLOOKUP(B96,'CF Combined ARAM Summary'!$A$5:$CJ$14,10,0)</f>
        <v>236</v>
      </c>
      <c r="D96" s="291">
        <f t="shared" si="8"/>
        <v>1393.3333333211131</v>
      </c>
      <c r="E96" s="284">
        <f t="shared" si="11"/>
        <v>1373.6666666544463</v>
      </c>
      <c r="F96" s="284">
        <f t="shared" si="11"/>
        <v>1353.9999999877796</v>
      </c>
      <c r="G96" s="284">
        <f t="shared" si="11"/>
        <v>1334.3333333211128</v>
      </c>
      <c r="H96" s="284">
        <f t="shared" si="11"/>
        <v>1314.6666666544461</v>
      </c>
      <c r="I96" s="284">
        <f t="shared" si="11"/>
        <v>1294.9999999877793</v>
      </c>
      <c r="J96" s="284">
        <f t="shared" si="11"/>
        <v>1275.3333333211126</v>
      </c>
      <c r="K96" s="284">
        <f t="shared" si="11"/>
        <v>1255.6666666544459</v>
      </c>
      <c r="L96" s="284">
        <f t="shared" si="11"/>
        <v>1235.9999999877791</v>
      </c>
      <c r="M96" s="284">
        <f t="shared" si="11"/>
        <v>1216.3333333211124</v>
      </c>
      <c r="N96" s="284">
        <f t="shared" si="11"/>
        <v>1196.6666666544456</v>
      </c>
      <c r="O96" s="284">
        <f t="shared" si="11"/>
        <v>1176.9999999877789</v>
      </c>
    </row>
    <row r="97" spans="1:15" x14ac:dyDescent="0.25">
      <c r="A97" s="294">
        <v>79</v>
      </c>
      <c r="B97" s="168">
        <v>2096</v>
      </c>
      <c r="C97" s="63">
        <f>HLOOKUP(B97,'CF Combined ARAM Summary'!$A$5:$CJ$14,10,0)</f>
        <v>236</v>
      </c>
      <c r="D97" s="291">
        <f t="shared" si="8"/>
        <v>1157.3333333211121</v>
      </c>
      <c r="E97" s="284">
        <f t="shared" ref="E97:O101" si="12">+D97-($C97/12)</f>
        <v>1137.6666666544454</v>
      </c>
      <c r="F97" s="284">
        <f t="shared" si="12"/>
        <v>1117.9999999877787</v>
      </c>
      <c r="G97" s="284">
        <f t="shared" si="12"/>
        <v>1098.3333333211119</v>
      </c>
      <c r="H97" s="284">
        <f t="shared" si="12"/>
        <v>1078.6666666544452</v>
      </c>
      <c r="I97" s="284">
        <f t="shared" si="12"/>
        <v>1058.9999999877784</v>
      </c>
      <c r="J97" s="284">
        <f t="shared" si="12"/>
        <v>1039.3333333211117</v>
      </c>
      <c r="K97" s="284">
        <f t="shared" si="12"/>
        <v>1019.6666666544451</v>
      </c>
      <c r="L97" s="284">
        <f t="shared" si="12"/>
        <v>999.99999998777844</v>
      </c>
      <c r="M97" s="284">
        <f t="shared" si="12"/>
        <v>980.33333332111181</v>
      </c>
      <c r="N97" s="284">
        <f t="shared" si="12"/>
        <v>960.66666665444518</v>
      </c>
      <c r="O97" s="284">
        <f t="shared" si="12"/>
        <v>940.99999998777855</v>
      </c>
    </row>
    <row r="98" spans="1:15" x14ac:dyDescent="0.25">
      <c r="A98" s="294">
        <v>80</v>
      </c>
      <c r="B98" s="168">
        <v>2097</v>
      </c>
      <c r="C98" s="63">
        <f>HLOOKUP(B98,'CF Combined ARAM Summary'!$A$5:$CJ$14,10,0)</f>
        <v>236</v>
      </c>
      <c r="D98" s="291">
        <f t="shared" si="8"/>
        <v>921.33333332111192</v>
      </c>
      <c r="E98" s="284">
        <f t="shared" si="12"/>
        <v>901.66666665444529</v>
      </c>
      <c r="F98" s="284">
        <f t="shared" si="12"/>
        <v>881.99999998777866</v>
      </c>
      <c r="G98" s="284">
        <f t="shared" si="12"/>
        <v>862.33333332111204</v>
      </c>
      <c r="H98" s="284">
        <f t="shared" si="12"/>
        <v>842.66666665444541</v>
      </c>
      <c r="I98" s="284">
        <f t="shared" si="12"/>
        <v>822.99999998777878</v>
      </c>
      <c r="J98" s="284">
        <f t="shared" si="12"/>
        <v>803.33333332111215</v>
      </c>
      <c r="K98" s="284">
        <f t="shared" si="12"/>
        <v>783.66666665444552</v>
      </c>
      <c r="L98" s="284">
        <f t="shared" si="12"/>
        <v>763.99999998777889</v>
      </c>
      <c r="M98" s="284">
        <f t="shared" si="12"/>
        <v>744.33333332111226</v>
      </c>
      <c r="N98" s="284">
        <f t="shared" si="12"/>
        <v>724.66666665444563</v>
      </c>
      <c r="O98" s="284">
        <f t="shared" si="12"/>
        <v>704.99999998777901</v>
      </c>
    </row>
    <row r="99" spans="1:15" x14ac:dyDescent="0.25">
      <c r="A99" s="294">
        <v>81</v>
      </c>
      <c r="B99" s="168">
        <v>2098</v>
      </c>
      <c r="C99" s="63">
        <f>HLOOKUP(B99,'CF Combined ARAM Summary'!$A$5:$CJ$14,10,0)</f>
        <v>236</v>
      </c>
      <c r="D99" s="291">
        <f t="shared" si="8"/>
        <v>685.33333332111238</v>
      </c>
      <c r="E99" s="284">
        <f t="shared" si="12"/>
        <v>665.66666665444575</v>
      </c>
      <c r="F99" s="284">
        <f t="shared" si="12"/>
        <v>645.99999998777912</v>
      </c>
      <c r="G99" s="284">
        <f t="shared" si="12"/>
        <v>626.33333332111249</v>
      </c>
      <c r="H99" s="284">
        <f t="shared" si="12"/>
        <v>606.66666665444586</v>
      </c>
      <c r="I99" s="284">
        <f t="shared" si="12"/>
        <v>586.99999998777923</v>
      </c>
      <c r="J99" s="284">
        <f t="shared" si="12"/>
        <v>567.3333333211126</v>
      </c>
      <c r="K99" s="284">
        <f t="shared" si="12"/>
        <v>547.66666665444598</v>
      </c>
      <c r="L99" s="284">
        <f t="shared" si="12"/>
        <v>527.99999998777935</v>
      </c>
      <c r="M99" s="284">
        <f t="shared" si="12"/>
        <v>508.33333332111266</v>
      </c>
      <c r="N99" s="284">
        <f t="shared" si="12"/>
        <v>488.66666665444598</v>
      </c>
      <c r="O99" s="284">
        <f t="shared" si="12"/>
        <v>468.99999998777929</v>
      </c>
    </row>
    <row r="100" spans="1:15" x14ac:dyDescent="0.25">
      <c r="A100" s="294">
        <v>82</v>
      </c>
      <c r="B100" s="168">
        <v>2099</v>
      </c>
      <c r="C100" s="63">
        <f>HLOOKUP(B100,'CF Combined ARAM Summary'!$A$5:$CJ$14,10,0)</f>
        <v>236</v>
      </c>
      <c r="D100" s="291">
        <f t="shared" si="8"/>
        <v>449.3333333211126</v>
      </c>
      <c r="E100" s="284">
        <f t="shared" si="12"/>
        <v>429.66666665444592</v>
      </c>
      <c r="F100" s="284">
        <f t="shared" si="12"/>
        <v>409.99999998777923</v>
      </c>
      <c r="G100" s="284">
        <f t="shared" si="12"/>
        <v>390.33333332111255</v>
      </c>
      <c r="H100" s="284">
        <f t="shared" si="12"/>
        <v>370.66666665444586</v>
      </c>
      <c r="I100" s="284">
        <f t="shared" si="12"/>
        <v>350.99999998777918</v>
      </c>
      <c r="J100" s="284">
        <f t="shared" si="12"/>
        <v>331.33333332111249</v>
      </c>
      <c r="K100" s="284">
        <f t="shared" si="12"/>
        <v>311.66666665444581</v>
      </c>
      <c r="L100" s="284">
        <f t="shared" si="12"/>
        <v>291.99999998777912</v>
      </c>
      <c r="M100" s="284">
        <f t="shared" si="12"/>
        <v>272.33333332111243</v>
      </c>
      <c r="N100" s="284">
        <f t="shared" si="12"/>
        <v>252.66666665444578</v>
      </c>
      <c r="O100" s="284">
        <f t="shared" si="12"/>
        <v>232.99999998777912</v>
      </c>
    </row>
    <row r="101" spans="1:15" x14ac:dyDescent="0.25">
      <c r="A101" s="294">
        <v>83</v>
      </c>
      <c r="B101" s="168">
        <v>2100</v>
      </c>
      <c r="C101" s="63">
        <f>HLOOKUP(B101,'CF Combined ARAM Summary'!$A$5:$CJ$14,10,0)</f>
        <v>236</v>
      </c>
      <c r="D101" s="291">
        <f t="shared" si="8"/>
        <v>213.33333332111246</v>
      </c>
      <c r="E101" s="284">
        <f t="shared" si="12"/>
        <v>193.66666665444581</v>
      </c>
      <c r="F101" s="284">
        <f t="shared" si="12"/>
        <v>173.99999998777915</v>
      </c>
      <c r="G101" s="284">
        <f t="shared" si="12"/>
        <v>154.33333332111249</v>
      </c>
      <c r="H101" s="284">
        <f t="shared" si="12"/>
        <v>134.66666665444583</v>
      </c>
      <c r="I101" s="284">
        <f t="shared" si="12"/>
        <v>114.99999998777916</v>
      </c>
      <c r="J101" s="284">
        <f t="shared" si="12"/>
        <v>95.333333321112491</v>
      </c>
      <c r="K101" s="284">
        <f t="shared" si="12"/>
        <v>75.66666665444582</v>
      </c>
      <c r="L101" s="284">
        <f t="shared" si="12"/>
        <v>55.999999987779148</v>
      </c>
      <c r="M101" s="284">
        <f t="shared" si="12"/>
        <v>36.333333321112477</v>
      </c>
      <c r="N101" s="284">
        <f t="shared" si="12"/>
        <v>16.666666654445809</v>
      </c>
      <c r="O101" s="284">
        <f t="shared" si="12"/>
        <v>-3.000000012220859</v>
      </c>
    </row>
  </sheetData>
  <pageMargins left="0.7" right="0.7" top="0.75" bottom="0.75" header="0.3" footer="0.3"/>
  <pageSetup scale="35" orientation="landscape" r:id="rId1"/>
  <headerFooter>
    <oddFooter>&amp;L&amp;Z&amp;F&amp;R&amp;A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1"/>
  <sheetViews>
    <sheetView workbookViewId="0"/>
  </sheetViews>
  <sheetFormatPr defaultRowHeight="15" x14ac:dyDescent="0.25"/>
  <cols>
    <col min="1" max="3" width="9.140625" style="168"/>
    <col min="4" max="7" width="11.7109375" style="168" customWidth="1"/>
    <col min="8" max="8" width="19" style="168" bestFit="1" customWidth="1"/>
    <col min="9" max="9" width="14" style="168" customWidth="1"/>
    <col min="10" max="10" width="14.7109375" style="168" customWidth="1"/>
    <col min="11" max="15" width="11.7109375" style="168" customWidth="1"/>
    <col min="16" max="16" width="9.140625" style="168"/>
    <col min="17" max="17" width="10.85546875" style="168" bestFit="1" customWidth="1"/>
    <col min="18" max="16384" width="9.140625" style="168"/>
  </cols>
  <sheetData>
    <row r="1" spans="1:13" ht="31.5" x14ac:dyDescent="0.5">
      <c r="A1" s="214" t="s">
        <v>2063</v>
      </c>
    </row>
    <row r="2" spans="1:13" ht="31.5" x14ac:dyDescent="0.5">
      <c r="A2" s="214" t="s">
        <v>2064</v>
      </c>
    </row>
    <row r="3" spans="1:13" x14ac:dyDescent="0.25">
      <c r="A3" s="45"/>
      <c r="B3" s="45"/>
      <c r="C3" s="45"/>
      <c r="D3" s="45"/>
      <c r="E3" s="45"/>
      <c r="F3" s="45"/>
      <c r="G3" s="45"/>
    </row>
    <row r="4" spans="1:13" ht="30" x14ac:dyDescent="0.25">
      <c r="A4" s="45"/>
      <c r="B4" s="45"/>
      <c r="C4" s="45"/>
      <c r="G4" s="275" t="s">
        <v>2041</v>
      </c>
      <c r="H4" s="275" t="s">
        <v>2042</v>
      </c>
      <c r="I4" s="275" t="s">
        <v>2043</v>
      </c>
      <c r="J4" s="275" t="s">
        <v>2044</v>
      </c>
    </row>
    <row r="5" spans="1:13" x14ac:dyDescent="0.25">
      <c r="A5" s="45" t="s">
        <v>347</v>
      </c>
      <c r="B5" s="45"/>
      <c r="C5" s="45"/>
      <c r="F5" s="276">
        <v>2019</v>
      </c>
      <c r="G5" s="277">
        <f>'CF Combined ARAM Summary'!E12</f>
        <v>2417178.9572625589</v>
      </c>
      <c r="H5" s="278" t="s">
        <v>2062</v>
      </c>
      <c r="I5" s="277">
        <f>VLOOKUP(F5,$B$19:$C$95,2,0)</f>
        <v>55982.749439032428</v>
      </c>
      <c r="J5" s="279">
        <f>+I5/12</f>
        <v>4665.2291199193687</v>
      </c>
      <c r="L5" s="279"/>
      <c r="M5" s="280"/>
    </row>
    <row r="6" spans="1:13" x14ac:dyDescent="0.25">
      <c r="A6" s="45"/>
      <c r="B6" s="45"/>
      <c r="C6" s="45"/>
      <c r="G6" s="45"/>
      <c r="H6" s="278"/>
      <c r="I6" s="277"/>
      <c r="J6" s="45"/>
      <c r="L6" s="279"/>
    </row>
    <row r="7" spans="1:13" x14ac:dyDescent="0.25">
      <c r="A7" s="45" t="s">
        <v>348</v>
      </c>
      <c r="B7" s="45"/>
      <c r="C7" s="45"/>
      <c r="G7" s="277">
        <f>'CF ADIT Before-After As IF'!O51</f>
        <v>-238965.44538209087</v>
      </c>
      <c r="H7" s="278">
        <v>10</v>
      </c>
      <c r="I7" s="277">
        <f>G7/H7</f>
        <v>-23896.544538209087</v>
      </c>
      <c r="J7" s="279">
        <f>+I7/12</f>
        <v>-1991.3787115174239</v>
      </c>
      <c r="L7" s="279"/>
      <c r="M7" s="280"/>
    </row>
    <row r="8" spans="1:13" x14ac:dyDescent="0.25">
      <c r="A8" s="45"/>
      <c r="B8" s="45"/>
      <c r="C8" s="45"/>
      <c r="G8" s="277"/>
      <c r="H8" s="281"/>
      <c r="I8" s="277"/>
      <c r="J8" s="45"/>
      <c r="L8" s="279"/>
      <c r="M8" s="45"/>
    </row>
    <row r="9" spans="1:13" x14ac:dyDescent="0.25">
      <c r="A9" s="45" t="s">
        <v>349</v>
      </c>
      <c r="B9" s="45"/>
      <c r="C9" s="45"/>
      <c r="G9" s="295">
        <f>'CF ADIT Before-After As IF'!O52</f>
        <v>-31243.566405465594</v>
      </c>
      <c r="H9" s="278">
        <v>10</v>
      </c>
      <c r="I9" s="277">
        <f>G9/H9</f>
        <v>-3124.3566405465594</v>
      </c>
      <c r="J9" s="279">
        <f>+I9/12</f>
        <v>-260.36305337887995</v>
      </c>
      <c r="L9" s="279"/>
      <c r="M9" s="296"/>
    </row>
    <row r="10" spans="1:13" x14ac:dyDescent="0.25">
      <c r="A10" s="45"/>
      <c r="B10" s="45"/>
      <c r="C10" s="45"/>
      <c r="G10" s="45"/>
      <c r="H10" s="45"/>
      <c r="I10" s="45"/>
      <c r="J10" s="45"/>
      <c r="L10" s="279"/>
      <c r="M10" s="45"/>
    </row>
    <row r="11" spans="1:13" x14ac:dyDescent="0.25">
      <c r="A11" s="45" t="s">
        <v>350</v>
      </c>
      <c r="B11" s="45"/>
      <c r="C11" s="45"/>
      <c r="G11" s="277">
        <f>SUM(G5:G9)</f>
        <v>2146969.9454750028</v>
      </c>
      <c r="H11" s="45"/>
      <c r="I11" s="277">
        <f>SUM(I5:I9)</f>
        <v>28961.84826027678</v>
      </c>
      <c r="J11" s="279">
        <f>+I11/12</f>
        <v>2413.487355023065</v>
      </c>
      <c r="L11" s="279"/>
      <c r="M11" s="45"/>
    </row>
    <row r="12" spans="1:13" x14ac:dyDescent="0.25">
      <c r="A12" s="45"/>
      <c r="B12" s="45"/>
      <c r="C12" s="45"/>
      <c r="D12" s="45"/>
      <c r="E12" s="282" t="s">
        <v>2045</v>
      </c>
      <c r="F12" s="45"/>
      <c r="G12" s="45"/>
      <c r="L12" s="45"/>
      <c r="M12" s="45"/>
    </row>
    <row r="13" spans="1:13" x14ac:dyDescent="0.25">
      <c r="A13" s="45"/>
      <c r="B13" s="45"/>
      <c r="C13" s="45"/>
      <c r="E13" s="283">
        <f>+F5</f>
        <v>2019</v>
      </c>
      <c r="F13" s="282"/>
      <c r="G13" s="45"/>
      <c r="J13" s="297"/>
      <c r="K13" s="297"/>
      <c r="L13" s="284"/>
      <c r="M13" s="45"/>
    </row>
    <row r="14" spans="1:13" x14ac:dyDescent="0.25">
      <c r="A14" s="285" t="s">
        <v>1074</v>
      </c>
      <c r="B14" s="45"/>
      <c r="C14" s="45"/>
      <c r="D14" s="286" t="s">
        <v>2047</v>
      </c>
      <c r="E14" s="287">
        <f>VLOOKUP(E13,$B$19:$E$95,4,0)-VLOOKUP(E13,$B$19:$E$95,3,0)</f>
        <v>-2413.4873550231569</v>
      </c>
      <c r="F14" s="287"/>
      <c r="G14" s="45"/>
      <c r="J14" s="45"/>
      <c r="K14" s="45"/>
      <c r="L14" s="284"/>
      <c r="M14" s="45"/>
    </row>
    <row r="15" spans="1:13" x14ac:dyDescent="0.25">
      <c r="A15" s="285" t="s">
        <v>2067</v>
      </c>
      <c r="B15" s="45"/>
      <c r="C15" s="45"/>
      <c r="D15" s="286" t="s">
        <v>2046</v>
      </c>
      <c r="E15" s="279">
        <f>-E14</f>
        <v>2413.4873550231569</v>
      </c>
      <c r="F15" s="279"/>
      <c r="G15" s="45"/>
      <c r="J15" s="45"/>
      <c r="K15" s="45"/>
      <c r="L15" s="45"/>
      <c r="M15" s="45"/>
    </row>
    <row r="16" spans="1:13" x14ac:dyDescent="0.25">
      <c r="A16" s="45"/>
      <c r="B16" s="45"/>
      <c r="C16" s="45"/>
      <c r="D16" s="45"/>
      <c r="E16" s="45"/>
      <c r="F16" s="45"/>
      <c r="G16" s="45"/>
      <c r="J16" s="45"/>
      <c r="K16" s="45"/>
      <c r="L16" s="284"/>
      <c r="M16" s="45"/>
    </row>
    <row r="18" spans="1:18" x14ac:dyDescent="0.25">
      <c r="D18" s="288" t="s">
        <v>2048</v>
      </c>
      <c r="E18" s="288" t="s">
        <v>2049</v>
      </c>
      <c r="F18" s="288" t="s">
        <v>2050</v>
      </c>
      <c r="G18" s="288" t="s">
        <v>2051</v>
      </c>
      <c r="H18" s="288" t="s">
        <v>2052</v>
      </c>
      <c r="I18" s="288" t="s">
        <v>2053</v>
      </c>
      <c r="J18" s="288" t="s">
        <v>2054</v>
      </c>
      <c r="K18" s="288" t="s">
        <v>2055</v>
      </c>
      <c r="L18" s="288" t="s">
        <v>2056</v>
      </c>
      <c r="M18" s="288" t="s">
        <v>2057</v>
      </c>
      <c r="N18" s="288" t="s">
        <v>2058</v>
      </c>
      <c r="O18" s="288" t="s">
        <v>2059</v>
      </c>
    </row>
    <row r="19" spans="1:18" s="79" customFormat="1" x14ac:dyDescent="0.25">
      <c r="A19" s="79">
        <v>1</v>
      </c>
      <c r="B19" s="79">
        <v>2018</v>
      </c>
      <c r="C19" s="289">
        <f>HLOOKUP(B19,'CF Combined ARAM Summary'!$A$5:$CJ$14,8,0)</f>
        <v>51422.174235325336</v>
      </c>
      <c r="D19" s="290">
        <f>+G11-($C19/12)-$J$7-$J$9</f>
        <v>2144936.5060536219</v>
      </c>
      <c r="E19" s="290">
        <f>+D19-($C19/12)-$J$7-$J$9</f>
        <v>2142903.066632241</v>
      </c>
      <c r="F19" s="290">
        <f t="shared" ref="F19:O19" si="0">+E19-($C19/12)-$J$7-$J$9</f>
        <v>2140869.6272108601</v>
      </c>
      <c r="G19" s="290">
        <f t="shared" si="0"/>
        <v>2138836.1877894793</v>
      </c>
      <c r="H19" s="290">
        <f t="shared" si="0"/>
        <v>2136802.7483680984</v>
      </c>
      <c r="I19" s="290">
        <f t="shared" si="0"/>
        <v>2134769.3089467175</v>
      </c>
      <c r="J19" s="290">
        <f t="shared" si="0"/>
        <v>2132735.8695253367</v>
      </c>
      <c r="K19" s="290">
        <f t="shared" si="0"/>
        <v>2130702.4301039558</v>
      </c>
      <c r="L19" s="290">
        <f t="shared" si="0"/>
        <v>2128668.9906825749</v>
      </c>
      <c r="M19" s="290">
        <f t="shared" si="0"/>
        <v>2126635.5512611941</v>
      </c>
      <c r="N19" s="290">
        <f t="shared" si="0"/>
        <v>2124602.1118398132</v>
      </c>
      <c r="O19" s="290">
        <f t="shared" si="0"/>
        <v>2122568.6724184323</v>
      </c>
      <c r="Q19" s="290">
        <f>O19-G11</f>
        <v>-24401.273056570441</v>
      </c>
      <c r="R19" s="79" t="s">
        <v>2065</v>
      </c>
    </row>
    <row r="20" spans="1:18" x14ac:dyDescent="0.25">
      <c r="A20" s="168">
        <v>2</v>
      </c>
      <c r="B20" s="168">
        <v>2019</v>
      </c>
      <c r="C20" s="298">
        <f>HLOOKUP(B20,'CF Combined ARAM Summary'!$A$5:$CJ$14,8,0)</f>
        <v>55982.749439032428</v>
      </c>
      <c r="D20" s="291">
        <f>+O19-($C20/12)-$J$7-$J$9</f>
        <v>2120155.1850634092</v>
      </c>
      <c r="E20" s="291">
        <f t="shared" ref="E20:O23" si="1">+D20-($C20/12)-$J$7-$J$9</f>
        <v>2117741.697708386</v>
      </c>
      <c r="F20" s="291">
        <f t="shared" si="1"/>
        <v>2115328.2103533628</v>
      </c>
      <c r="G20" s="291">
        <f t="shared" si="1"/>
        <v>2112914.7229983397</v>
      </c>
      <c r="H20" s="291">
        <f t="shared" si="1"/>
        <v>2110501.2356433165</v>
      </c>
      <c r="I20" s="291">
        <f t="shared" si="1"/>
        <v>2108087.7482882934</v>
      </c>
      <c r="J20" s="291">
        <f t="shared" si="1"/>
        <v>2105674.2609332702</v>
      </c>
      <c r="K20" s="291">
        <f t="shared" si="1"/>
        <v>2103260.7735782471</v>
      </c>
      <c r="L20" s="291">
        <f t="shared" si="1"/>
        <v>2100847.2862232239</v>
      </c>
      <c r="M20" s="291">
        <f t="shared" si="1"/>
        <v>2098433.7988682003</v>
      </c>
      <c r="N20" s="291">
        <f t="shared" si="1"/>
        <v>2096020.3115131771</v>
      </c>
      <c r="O20" s="291">
        <f t="shared" si="1"/>
        <v>2093606.824158154</v>
      </c>
      <c r="Q20" s="291"/>
    </row>
    <row r="21" spans="1:18" x14ac:dyDescent="0.25">
      <c r="A21" s="168">
        <v>3</v>
      </c>
      <c r="B21" s="168">
        <v>2020</v>
      </c>
      <c r="C21" s="298">
        <f>HLOOKUP(B21,'CF Combined ARAM Summary'!$A$5:$CJ$14,8,0)</f>
        <v>57316.316231979872</v>
      </c>
      <c r="D21" s="291">
        <f>+O20-($C21/12)-$J$7-$J$9</f>
        <v>2091082.2062370519</v>
      </c>
      <c r="E21" s="291">
        <f t="shared" si="1"/>
        <v>2088557.5883159498</v>
      </c>
      <c r="F21" s="291">
        <f t="shared" si="1"/>
        <v>2086032.9703948477</v>
      </c>
      <c r="G21" s="291">
        <f t="shared" si="1"/>
        <v>2083508.3524737456</v>
      </c>
      <c r="H21" s="291">
        <f t="shared" si="1"/>
        <v>2080983.7345526435</v>
      </c>
      <c r="I21" s="291">
        <f t="shared" si="1"/>
        <v>2078459.1166315414</v>
      </c>
      <c r="J21" s="291">
        <f t="shared" si="1"/>
        <v>2075934.4987104393</v>
      </c>
      <c r="K21" s="291">
        <f t="shared" si="1"/>
        <v>2073409.8807893372</v>
      </c>
      <c r="L21" s="291">
        <f t="shared" si="1"/>
        <v>2070885.2628682351</v>
      </c>
      <c r="M21" s="291">
        <f t="shared" si="1"/>
        <v>2068360.644947133</v>
      </c>
      <c r="N21" s="291">
        <f t="shared" si="1"/>
        <v>2065836.0270260309</v>
      </c>
      <c r="O21" s="291">
        <f t="shared" si="1"/>
        <v>2063311.4091049288</v>
      </c>
      <c r="Q21" s="291"/>
    </row>
    <row r="22" spans="1:18" x14ac:dyDescent="0.25">
      <c r="A22" s="168">
        <v>4</v>
      </c>
      <c r="B22" s="168">
        <v>2021</v>
      </c>
      <c r="C22" s="298">
        <f>HLOOKUP(B22,'CF Combined ARAM Summary'!$A$5:$CJ$14,8,0)</f>
        <v>65579.502544149669</v>
      </c>
      <c r="D22" s="291">
        <f t="shared" ref="D22:D23" si="2">+O21-($C22/12)-$J$7-$J$9</f>
        <v>2060098.1923244793</v>
      </c>
      <c r="E22" s="291">
        <f t="shared" si="1"/>
        <v>2056884.9755440298</v>
      </c>
      <c r="F22" s="291">
        <f t="shared" si="1"/>
        <v>2053671.7587635804</v>
      </c>
      <c r="G22" s="291">
        <f t="shared" si="1"/>
        <v>2050458.5419831309</v>
      </c>
      <c r="H22" s="291">
        <f t="shared" si="1"/>
        <v>2047245.3252026814</v>
      </c>
      <c r="I22" s="291">
        <f t="shared" si="1"/>
        <v>2044032.1084222319</v>
      </c>
      <c r="J22" s="291">
        <f t="shared" si="1"/>
        <v>2040818.8916417824</v>
      </c>
      <c r="K22" s="291">
        <f t="shared" si="1"/>
        <v>2037605.6748613329</v>
      </c>
      <c r="L22" s="291">
        <f t="shared" si="1"/>
        <v>2034392.4580808834</v>
      </c>
      <c r="M22" s="291">
        <f t="shared" si="1"/>
        <v>2031179.2413004339</v>
      </c>
      <c r="N22" s="291">
        <f t="shared" si="1"/>
        <v>2027966.0245199844</v>
      </c>
      <c r="O22" s="291">
        <f t="shared" si="1"/>
        <v>2024752.8077395349</v>
      </c>
    </row>
    <row r="23" spans="1:18" s="45" customFormat="1" x14ac:dyDescent="0.25">
      <c r="A23" s="45">
        <v>5</v>
      </c>
      <c r="B23" s="45">
        <v>2022</v>
      </c>
      <c r="C23" s="298">
        <f>HLOOKUP(B23,'CF Combined ARAM Summary'!$A$5:$CJ$14,8,0)</f>
        <v>74301.277649504074</v>
      </c>
      <c r="D23" s="284">
        <f t="shared" si="2"/>
        <v>2020812.7763669726</v>
      </c>
      <c r="E23" s="284">
        <f t="shared" si="1"/>
        <v>2016872.7449944103</v>
      </c>
      <c r="F23" s="284">
        <f t="shared" si="1"/>
        <v>2012932.713621848</v>
      </c>
      <c r="G23" s="284">
        <f t="shared" si="1"/>
        <v>2008992.6822492857</v>
      </c>
      <c r="H23" s="284">
        <f t="shared" si="1"/>
        <v>2005052.6508767235</v>
      </c>
      <c r="I23" s="284">
        <f t="shared" si="1"/>
        <v>2001112.6195041612</v>
      </c>
      <c r="J23" s="284">
        <f t="shared" si="1"/>
        <v>1997172.5881315989</v>
      </c>
      <c r="K23" s="284">
        <f t="shared" si="1"/>
        <v>1993232.5567590366</v>
      </c>
      <c r="L23" s="284">
        <f t="shared" si="1"/>
        <v>1989292.5253864743</v>
      </c>
      <c r="M23" s="284">
        <f t="shared" si="1"/>
        <v>1985352.494013912</v>
      </c>
      <c r="N23" s="284">
        <f t="shared" si="1"/>
        <v>1981412.4626413498</v>
      </c>
      <c r="O23" s="284">
        <f t="shared" si="1"/>
        <v>1977472.4312687875</v>
      </c>
    </row>
    <row r="24" spans="1:18" x14ac:dyDescent="0.25">
      <c r="A24" s="168">
        <v>6</v>
      </c>
      <c r="B24" s="168">
        <v>2023</v>
      </c>
      <c r="C24" s="298">
        <f>HLOOKUP(B24,'CF Combined ARAM Summary'!$A$5:$CJ$14,8,0)</f>
        <v>79803.420969771745</v>
      </c>
      <c r="D24" s="284">
        <f t="shared" ref="D24:D28" si="3">+O23-($C24/12)-$J$7-$J$9</f>
        <v>1973073.8879528695</v>
      </c>
      <c r="E24" s="284">
        <f t="shared" ref="E24:E28" si="4">+D24-($C24/12)-$J$7-$J$9</f>
        <v>1968675.3446369516</v>
      </c>
      <c r="F24" s="284">
        <f t="shared" ref="F24:F28" si="5">+E24-($C24/12)-$J$7-$J$9</f>
        <v>1964276.8013210336</v>
      </c>
      <c r="G24" s="284">
        <f t="shared" ref="G24:G28" si="6">+F24-($C24/12)-$J$7-$J$9</f>
        <v>1959878.2580051157</v>
      </c>
      <c r="H24" s="284">
        <f t="shared" ref="H24:H28" si="7">+G24-($C24/12)-$J$7-$J$9</f>
        <v>1955479.7146891977</v>
      </c>
      <c r="I24" s="284">
        <f t="shared" ref="I24:I28" si="8">+H24-($C24/12)-$J$7-$J$9</f>
        <v>1951081.1713732798</v>
      </c>
      <c r="J24" s="284">
        <f t="shared" ref="J24:J28" si="9">+I24-($C24/12)-$J$7-$J$9</f>
        <v>1946682.6280573618</v>
      </c>
      <c r="K24" s="284">
        <f t="shared" ref="K24:K28" si="10">+J24-($C24/12)-$J$7-$J$9</f>
        <v>1942284.0847414439</v>
      </c>
      <c r="L24" s="284">
        <f t="shared" ref="L24:L28" si="11">+K24-($C24/12)-$J$7-$J$9</f>
        <v>1937885.5414255259</v>
      </c>
      <c r="M24" s="284">
        <f t="shared" ref="M24:M28" si="12">+L24-($C24/12)-$J$7-$J$9</f>
        <v>1933486.998109608</v>
      </c>
      <c r="N24" s="284">
        <f t="shared" ref="N24:N28" si="13">+M24-($C24/12)-$J$7-$J$9</f>
        <v>1929088.45479369</v>
      </c>
      <c r="O24" s="284">
        <f t="shared" ref="O24:O28" si="14">+N24-($C24/12)-$J$7-$J$9</f>
        <v>1924689.9114777721</v>
      </c>
    </row>
    <row r="25" spans="1:18" x14ac:dyDescent="0.25">
      <c r="A25" s="168">
        <v>7</v>
      </c>
      <c r="B25" s="168">
        <v>2024</v>
      </c>
      <c r="C25" s="298">
        <f>HLOOKUP(B25,'CF Combined ARAM Summary'!$A$5:$CJ$14,8,0)</f>
        <v>82066.288882570283</v>
      </c>
      <c r="D25" s="284">
        <f t="shared" si="3"/>
        <v>1920102.7958357874</v>
      </c>
      <c r="E25" s="284">
        <f t="shared" si="4"/>
        <v>1915515.6801938028</v>
      </c>
      <c r="F25" s="284">
        <f t="shared" si="5"/>
        <v>1910928.5645518182</v>
      </c>
      <c r="G25" s="284">
        <f t="shared" si="6"/>
        <v>1906341.4489098336</v>
      </c>
      <c r="H25" s="284">
        <f t="shared" si="7"/>
        <v>1901754.3332678489</v>
      </c>
      <c r="I25" s="284">
        <f t="shared" si="8"/>
        <v>1897167.2176258643</v>
      </c>
      <c r="J25" s="284">
        <f t="shared" si="9"/>
        <v>1892580.1019838797</v>
      </c>
      <c r="K25" s="284">
        <f t="shared" si="10"/>
        <v>1887992.9863418951</v>
      </c>
      <c r="L25" s="284">
        <f t="shared" si="11"/>
        <v>1883405.8706999104</v>
      </c>
      <c r="M25" s="284">
        <f t="shared" si="12"/>
        <v>1878818.7550579258</v>
      </c>
      <c r="N25" s="284">
        <f t="shared" si="13"/>
        <v>1874231.6394159412</v>
      </c>
      <c r="O25" s="284">
        <f t="shared" si="14"/>
        <v>1869644.5237739566</v>
      </c>
    </row>
    <row r="26" spans="1:18" x14ac:dyDescent="0.25">
      <c r="A26" s="168">
        <v>8</v>
      </c>
      <c r="B26" s="168">
        <v>2025</v>
      </c>
      <c r="C26" s="298">
        <f>HLOOKUP(B26,'CF Combined ARAM Summary'!$A$5:$CJ$14,8,0)</f>
        <v>81100.535198982368</v>
      </c>
      <c r="D26" s="284">
        <f t="shared" si="3"/>
        <v>1865137.8876056042</v>
      </c>
      <c r="E26" s="284">
        <f t="shared" si="4"/>
        <v>1860631.2514372519</v>
      </c>
      <c r="F26" s="284">
        <f t="shared" si="5"/>
        <v>1856124.6152688996</v>
      </c>
      <c r="G26" s="284">
        <f t="shared" si="6"/>
        <v>1851617.9791005473</v>
      </c>
      <c r="H26" s="284">
        <f t="shared" si="7"/>
        <v>1847111.3429321949</v>
      </c>
      <c r="I26" s="284">
        <f t="shared" si="8"/>
        <v>1842604.7067638426</v>
      </c>
      <c r="J26" s="284">
        <f t="shared" si="9"/>
        <v>1838098.0705954903</v>
      </c>
      <c r="K26" s="284">
        <f t="shared" si="10"/>
        <v>1833591.434427138</v>
      </c>
      <c r="L26" s="284">
        <f t="shared" si="11"/>
        <v>1829084.7982587856</v>
      </c>
      <c r="M26" s="284">
        <f t="shared" si="12"/>
        <v>1824578.1620904333</v>
      </c>
      <c r="N26" s="284">
        <f t="shared" si="13"/>
        <v>1820071.525922081</v>
      </c>
      <c r="O26" s="284">
        <f t="shared" si="14"/>
        <v>1815564.8897537286</v>
      </c>
    </row>
    <row r="27" spans="1:18" x14ac:dyDescent="0.25">
      <c r="A27" s="168">
        <v>9</v>
      </c>
      <c r="B27" s="168">
        <v>2026</v>
      </c>
      <c r="C27" s="298">
        <f>HLOOKUP(B27,'CF Combined ARAM Summary'!$A$5:$CJ$14,8,0)</f>
        <v>81026.046825725381</v>
      </c>
      <c r="D27" s="284">
        <f t="shared" si="3"/>
        <v>1811064.4609498144</v>
      </c>
      <c r="E27" s="284">
        <f t="shared" si="4"/>
        <v>1806564.0321459002</v>
      </c>
      <c r="F27" s="284">
        <f t="shared" si="5"/>
        <v>1802063.603341986</v>
      </c>
      <c r="G27" s="284">
        <f t="shared" si="6"/>
        <v>1797563.1745380717</v>
      </c>
      <c r="H27" s="284">
        <f t="shared" si="7"/>
        <v>1793062.7457341575</v>
      </c>
      <c r="I27" s="284">
        <f t="shared" si="8"/>
        <v>1788562.3169302433</v>
      </c>
      <c r="J27" s="284">
        <f t="shared" si="9"/>
        <v>1784061.8881263291</v>
      </c>
      <c r="K27" s="284">
        <f t="shared" si="10"/>
        <v>1779561.4593224148</v>
      </c>
      <c r="L27" s="284">
        <f t="shared" si="11"/>
        <v>1775061.0305185006</v>
      </c>
      <c r="M27" s="284">
        <f t="shared" si="12"/>
        <v>1770560.6017145864</v>
      </c>
      <c r="N27" s="284">
        <f t="shared" si="13"/>
        <v>1766060.1729106721</v>
      </c>
      <c r="O27" s="284">
        <f t="shared" si="14"/>
        <v>1761559.7441067579</v>
      </c>
    </row>
    <row r="28" spans="1:18" ht="15.75" thickBot="1" x14ac:dyDescent="0.3">
      <c r="A28" s="292">
        <v>10</v>
      </c>
      <c r="B28" s="292">
        <v>2027</v>
      </c>
      <c r="C28" s="299">
        <f>HLOOKUP(B28,'CF Combined ARAM Summary'!$A$5:$CJ$14,8,0)</f>
        <v>79154.466775165201</v>
      </c>
      <c r="D28" s="293">
        <f t="shared" si="3"/>
        <v>1757215.2803070571</v>
      </c>
      <c r="E28" s="293">
        <f t="shared" si="4"/>
        <v>1752870.8165073562</v>
      </c>
      <c r="F28" s="293">
        <f t="shared" si="5"/>
        <v>1748526.3527076554</v>
      </c>
      <c r="G28" s="293">
        <f t="shared" si="6"/>
        <v>1744181.8889079546</v>
      </c>
      <c r="H28" s="293">
        <f t="shared" si="7"/>
        <v>1739837.4251082537</v>
      </c>
      <c r="I28" s="293">
        <f t="shared" si="8"/>
        <v>1735492.9613085529</v>
      </c>
      <c r="J28" s="293">
        <f t="shared" si="9"/>
        <v>1731148.497508852</v>
      </c>
      <c r="K28" s="293">
        <f t="shared" si="10"/>
        <v>1726804.0337091512</v>
      </c>
      <c r="L28" s="293">
        <f t="shared" si="11"/>
        <v>1722459.5699094504</v>
      </c>
      <c r="M28" s="293">
        <f t="shared" si="12"/>
        <v>1718115.1061097495</v>
      </c>
      <c r="N28" s="293">
        <f t="shared" si="13"/>
        <v>1713770.6423100487</v>
      </c>
      <c r="O28" s="293">
        <f t="shared" si="14"/>
        <v>1709426.1785103478</v>
      </c>
    </row>
    <row r="29" spans="1:18" x14ac:dyDescent="0.25">
      <c r="A29" s="168">
        <v>11</v>
      </c>
      <c r="B29" s="168">
        <v>2028</v>
      </c>
      <c r="C29" s="298">
        <f>HLOOKUP(B29,'CF Combined ARAM Summary'!$A$5:$CJ$14,8,0)</f>
        <v>78117.111156211584</v>
      </c>
      <c r="D29" s="291">
        <f>+O28-($C29/12)</f>
        <v>1702916.4192473302</v>
      </c>
      <c r="E29" s="284">
        <f>+D29-($C29/12)</f>
        <v>1696406.6599843125</v>
      </c>
      <c r="F29" s="284">
        <f>+E29-($C29/12)</f>
        <v>1689896.9007212948</v>
      </c>
      <c r="G29" s="284">
        <f>+F29-($C29/12)</f>
        <v>1683387.1414582771</v>
      </c>
      <c r="H29" s="284">
        <f t="shared" ref="H29:O29" si="15">+G29-($C29/12)</f>
        <v>1676877.3821952594</v>
      </c>
      <c r="I29" s="284">
        <f t="shared" si="15"/>
        <v>1670367.6229322418</v>
      </c>
      <c r="J29" s="284">
        <f t="shared" si="15"/>
        <v>1663857.8636692241</v>
      </c>
      <c r="K29" s="284">
        <f t="shared" si="15"/>
        <v>1657348.1044062064</v>
      </c>
      <c r="L29" s="284">
        <f t="shared" si="15"/>
        <v>1650838.3451431887</v>
      </c>
      <c r="M29" s="284">
        <f t="shared" si="15"/>
        <v>1644328.585880171</v>
      </c>
      <c r="N29" s="284">
        <f t="shared" si="15"/>
        <v>1637818.8266171534</v>
      </c>
      <c r="O29" s="284">
        <f t="shared" si="15"/>
        <v>1631309.0673541357</v>
      </c>
    </row>
    <row r="30" spans="1:18" x14ac:dyDescent="0.25">
      <c r="A30" s="168">
        <v>12</v>
      </c>
      <c r="B30" s="168">
        <v>2029</v>
      </c>
      <c r="C30" s="298">
        <f>HLOOKUP(B30,'CF Combined ARAM Summary'!$A$5:$CJ$14,8,0)</f>
        <v>77238.474096755672</v>
      </c>
      <c r="D30" s="291">
        <f t="shared" ref="D30:D93" si="16">+O29-($C30/12)</f>
        <v>1624872.5278460728</v>
      </c>
      <c r="E30" s="284">
        <f t="shared" ref="E30:O30" si="17">+D30-($C30/12)</f>
        <v>1618435.9883380099</v>
      </c>
      <c r="F30" s="284">
        <f t="shared" si="17"/>
        <v>1611999.448829947</v>
      </c>
      <c r="G30" s="284">
        <f t="shared" si="17"/>
        <v>1605562.9093218842</v>
      </c>
      <c r="H30" s="284">
        <f t="shared" si="17"/>
        <v>1599126.3698138213</v>
      </c>
      <c r="I30" s="284">
        <f t="shared" si="17"/>
        <v>1592689.8303057584</v>
      </c>
      <c r="J30" s="284">
        <f t="shared" si="17"/>
        <v>1586253.2907976955</v>
      </c>
      <c r="K30" s="284">
        <f t="shared" si="17"/>
        <v>1579816.7512896326</v>
      </c>
      <c r="L30" s="284">
        <f t="shared" si="17"/>
        <v>1573380.2117815698</v>
      </c>
      <c r="M30" s="284">
        <f t="shared" si="17"/>
        <v>1566943.6722735069</v>
      </c>
      <c r="N30" s="284">
        <f t="shared" si="17"/>
        <v>1560507.132765444</v>
      </c>
      <c r="O30" s="284">
        <f t="shared" si="17"/>
        <v>1554070.5932573811</v>
      </c>
    </row>
    <row r="31" spans="1:18" x14ac:dyDescent="0.25">
      <c r="A31" s="168">
        <v>13</v>
      </c>
      <c r="B31" s="168">
        <v>2030</v>
      </c>
      <c r="C31" s="298">
        <f>HLOOKUP(B31,'CF Combined ARAM Summary'!$A$5:$CJ$14,8,0)</f>
        <v>74499.260440308921</v>
      </c>
      <c r="D31" s="291">
        <f t="shared" si="16"/>
        <v>1547862.3215540221</v>
      </c>
      <c r="E31" s="284">
        <f t="shared" ref="E31:O31" si="18">+D31-($C31/12)</f>
        <v>1541654.0498506632</v>
      </c>
      <c r="F31" s="284">
        <f t="shared" si="18"/>
        <v>1535445.7781473042</v>
      </c>
      <c r="G31" s="284">
        <f t="shared" si="18"/>
        <v>1529237.5064439452</v>
      </c>
      <c r="H31" s="284">
        <f t="shared" si="18"/>
        <v>1523029.2347405863</v>
      </c>
      <c r="I31" s="284">
        <f t="shared" si="18"/>
        <v>1516820.9630372273</v>
      </c>
      <c r="J31" s="284">
        <f t="shared" si="18"/>
        <v>1510612.6913338683</v>
      </c>
      <c r="K31" s="284">
        <f t="shared" si="18"/>
        <v>1504404.4196305093</v>
      </c>
      <c r="L31" s="284">
        <f t="shared" si="18"/>
        <v>1498196.1479271504</v>
      </c>
      <c r="M31" s="284">
        <f t="shared" si="18"/>
        <v>1491987.8762237914</v>
      </c>
      <c r="N31" s="284">
        <f t="shared" si="18"/>
        <v>1485779.6045204324</v>
      </c>
      <c r="O31" s="284">
        <f t="shared" si="18"/>
        <v>1479571.3328170734</v>
      </c>
    </row>
    <row r="32" spans="1:18" x14ac:dyDescent="0.25">
      <c r="A32" s="168">
        <v>14</v>
      </c>
      <c r="B32" s="168">
        <v>2031</v>
      </c>
      <c r="C32" s="298">
        <f>HLOOKUP(B32,'CF Combined ARAM Summary'!$A$5:$CJ$14,8,0)</f>
        <v>72473.869200267131</v>
      </c>
      <c r="D32" s="291">
        <f t="shared" si="16"/>
        <v>1473531.8437170512</v>
      </c>
      <c r="E32" s="284">
        <f t="shared" ref="E32:O32" si="19">+D32-($C32/12)</f>
        <v>1467492.354617029</v>
      </c>
      <c r="F32" s="284">
        <f t="shared" si="19"/>
        <v>1461452.8655170067</v>
      </c>
      <c r="G32" s="284">
        <f t="shared" si="19"/>
        <v>1455413.3764169845</v>
      </c>
      <c r="H32" s="284">
        <f t="shared" si="19"/>
        <v>1449373.8873169622</v>
      </c>
      <c r="I32" s="284">
        <f t="shared" si="19"/>
        <v>1443334.39821694</v>
      </c>
      <c r="J32" s="284">
        <f t="shared" si="19"/>
        <v>1437294.9091169178</v>
      </c>
      <c r="K32" s="284">
        <f t="shared" si="19"/>
        <v>1431255.4200168955</v>
      </c>
      <c r="L32" s="284">
        <f t="shared" si="19"/>
        <v>1425215.9309168733</v>
      </c>
      <c r="M32" s="284">
        <f t="shared" si="19"/>
        <v>1419176.441816851</v>
      </c>
      <c r="N32" s="284">
        <f t="shared" si="19"/>
        <v>1413136.9527168288</v>
      </c>
      <c r="O32" s="284">
        <f t="shared" si="19"/>
        <v>1407097.4636168065</v>
      </c>
    </row>
    <row r="33" spans="1:15" x14ac:dyDescent="0.25">
      <c r="A33" s="168">
        <v>15</v>
      </c>
      <c r="B33" s="168">
        <v>2032</v>
      </c>
      <c r="C33" s="298">
        <f>HLOOKUP(B33,'CF Combined ARAM Summary'!$A$5:$CJ$14,8,0)</f>
        <v>71141.688328720338</v>
      </c>
      <c r="D33" s="291">
        <f t="shared" si="16"/>
        <v>1401168.9895894132</v>
      </c>
      <c r="E33" s="284">
        <f t="shared" ref="E33:O33" si="20">+D33-($C33/12)</f>
        <v>1395240.5155620198</v>
      </c>
      <c r="F33" s="284">
        <f t="shared" si="20"/>
        <v>1389312.0415346264</v>
      </c>
      <c r="G33" s="284">
        <f t="shared" si="20"/>
        <v>1383383.567507233</v>
      </c>
      <c r="H33" s="284">
        <f t="shared" si="20"/>
        <v>1377455.0934798396</v>
      </c>
      <c r="I33" s="284">
        <f t="shared" si="20"/>
        <v>1371526.6194524462</v>
      </c>
      <c r="J33" s="284">
        <f t="shared" si="20"/>
        <v>1365598.1454250528</v>
      </c>
      <c r="K33" s="284">
        <f t="shared" si="20"/>
        <v>1359669.6713976595</v>
      </c>
      <c r="L33" s="284">
        <f t="shared" si="20"/>
        <v>1353741.1973702661</v>
      </c>
      <c r="M33" s="284">
        <f t="shared" si="20"/>
        <v>1347812.7233428727</v>
      </c>
      <c r="N33" s="284">
        <f t="shared" si="20"/>
        <v>1341884.2493154793</v>
      </c>
      <c r="O33" s="284">
        <f t="shared" si="20"/>
        <v>1335955.7752880859</v>
      </c>
    </row>
    <row r="34" spans="1:15" x14ac:dyDescent="0.25">
      <c r="A34" s="168">
        <v>16</v>
      </c>
      <c r="B34" s="168">
        <v>2033</v>
      </c>
      <c r="C34" s="298">
        <f>HLOOKUP(B34,'CF Combined ARAM Summary'!$A$5:$CJ$14,8,0)</f>
        <v>73513.716611828771</v>
      </c>
      <c r="D34" s="291">
        <f t="shared" si="16"/>
        <v>1329829.6322371003</v>
      </c>
      <c r="E34" s="284">
        <f t="shared" ref="E34:O34" si="21">+D34-($C34/12)</f>
        <v>1323703.4891861146</v>
      </c>
      <c r="F34" s="284">
        <f t="shared" si="21"/>
        <v>1317577.346135129</v>
      </c>
      <c r="G34" s="284">
        <f t="shared" si="21"/>
        <v>1311451.2030841433</v>
      </c>
      <c r="H34" s="284">
        <f t="shared" si="21"/>
        <v>1305325.0600331577</v>
      </c>
      <c r="I34" s="284">
        <f t="shared" si="21"/>
        <v>1299198.9169821721</v>
      </c>
      <c r="J34" s="284">
        <f t="shared" si="21"/>
        <v>1293072.7739311864</v>
      </c>
      <c r="K34" s="284">
        <f t="shared" si="21"/>
        <v>1286946.6308802008</v>
      </c>
      <c r="L34" s="284">
        <f t="shared" si="21"/>
        <v>1280820.4878292151</v>
      </c>
      <c r="M34" s="284">
        <f t="shared" si="21"/>
        <v>1274694.3447782295</v>
      </c>
      <c r="N34" s="284">
        <f t="shared" si="21"/>
        <v>1268568.2017272438</v>
      </c>
      <c r="O34" s="284">
        <f t="shared" si="21"/>
        <v>1262442.0586762582</v>
      </c>
    </row>
    <row r="35" spans="1:15" x14ac:dyDescent="0.25">
      <c r="A35" s="168">
        <v>17</v>
      </c>
      <c r="B35" s="168">
        <v>2034</v>
      </c>
      <c r="C35" s="298">
        <f>HLOOKUP(B35,'CF Combined ARAM Summary'!$A$5:$CJ$14,8,0)</f>
        <v>76976.610857865977</v>
      </c>
      <c r="D35" s="291">
        <f t="shared" si="16"/>
        <v>1256027.3411047694</v>
      </c>
      <c r="E35" s="284">
        <f t="shared" ref="E35:O35" si="22">+D35-($C35/12)</f>
        <v>1249612.6235332806</v>
      </c>
      <c r="F35" s="284">
        <f t="shared" si="22"/>
        <v>1243197.9059617918</v>
      </c>
      <c r="G35" s="284">
        <f t="shared" si="22"/>
        <v>1236783.1883903029</v>
      </c>
      <c r="H35" s="284">
        <f t="shared" si="22"/>
        <v>1230368.4708188141</v>
      </c>
      <c r="I35" s="284">
        <f t="shared" si="22"/>
        <v>1223953.7532473253</v>
      </c>
      <c r="J35" s="284">
        <f t="shared" si="22"/>
        <v>1217539.0356758365</v>
      </c>
      <c r="K35" s="284">
        <f t="shared" si="22"/>
        <v>1211124.3181043477</v>
      </c>
      <c r="L35" s="284">
        <f t="shared" si="22"/>
        <v>1204709.6005328589</v>
      </c>
      <c r="M35" s="284">
        <f t="shared" si="22"/>
        <v>1198294.8829613701</v>
      </c>
      <c r="N35" s="284">
        <f t="shared" si="22"/>
        <v>1191880.1653898812</v>
      </c>
      <c r="O35" s="284">
        <f t="shared" si="22"/>
        <v>1185465.4478183924</v>
      </c>
    </row>
    <row r="36" spans="1:15" x14ac:dyDescent="0.25">
      <c r="A36" s="168">
        <v>18</v>
      </c>
      <c r="B36" s="168">
        <v>2035</v>
      </c>
      <c r="C36" s="298">
        <f>HLOOKUP(B36,'CF Combined ARAM Summary'!$A$5:$CJ$14,8,0)</f>
        <v>80171.204858403129</v>
      </c>
      <c r="D36" s="291">
        <f t="shared" si="16"/>
        <v>1178784.5140801922</v>
      </c>
      <c r="E36" s="284">
        <f t="shared" ref="E36:O36" si="23">+D36-($C36/12)</f>
        <v>1172103.580341992</v>
      </c>
      <c r="F36" s="284">
        <f t="shared" si="23"/>
        <v>1165422.6466037917</v>
      </c>
      <c r="G36" s="284">
        <f t="shared" si="23"/>
        <v>1158741.7128655915</v>
      </c>
      <c r="H36" s="284">
        <f t="shared" si="23"/>
        <v>1152060.7791273913</v>
      </c>
      <c r="I36" s="284">
        <f t="shared" si="23"/>
        <v>1145379.8453891911</v>
      </c>
      <c r="J36" s="284">
        <f t="shared" si="23"/>
        <v>1138698.9116509908</v>
      </c>
      <c r="K36" s="284">
        <f t="shared" si="23"/>
        <v>1132017.9779127906</v>
      </c>
      <c r="L36" s="284">
        <f t="shared" si="23"/>
        <v>1125337.0441745904</v>
      </c>
      <c r="M36" s="284">
        <f t="shared" si="23"/>
        <v>1118656.1104363902</v>
      </c>
      <c r="N36" s="284">
        <f t="shared" si="23"/>
        <v>1111975.1766981899</v>
      </c>
      <c r="O36" s="284">
        <f t="shared" si="23"/>
        <v>1105294.2429599897</v>
      </c>
    </row>
    <row r="37" spans="1:15" x14ac:dyDescent="0.25">
      <c r="A37" s="168">
        <v>19</v>
      </c>
      <c r="B37" s="168">
        <v>2036</v>
      </c>
      <c r="C37" s="298">
        <f>HLOOKUP(B37,'CF Combined ARAM Summary'!$A$5:$CJ$14,8,0)</f>
        <v>83627.754486600199</v>
      </c>
      <c r="D37" s="291">
        <f t="shared" si="16"/>
        <v>1098325.2634194398</v>
      </c>
      <c r="E37" s="284">
        <f t="shared" ref="E37:O37" si="24">+D37-($C37/12)</f>
        <v>1091356.2838788899</v>
      </c>
      <c r="F37" s="284">
        <f t="shared" si="24"/>
        <v>1084387.3043383399</v>
      </c>
      <c r="G37" s="284">
        <f t="shared" si="24"/>
        <v>1077418.32479779</v>
      </c>
      <c r="H37" s="284">
        <f t="shared" si="24"/>
        <v>1070449.3452572401</v>
      </c>
      <c r="I37" s="284">
        <f t="shared" si="24"/>
        <v>1063480.3657166902</v>
      </c>
      <c r="J37" s="284">
        <f t="shared" si="24"/>
        <v>1056511.3861761403</v>
      </c>
      <c r="K37" s="284">
        <f t="shared" si="24"/>
        <v>1049542.4066355904</v>
      </c>
      <c r="L37" s="284">
        <f t="shared" si="24"/>
        <v>1042573.4270950403</v>
      </c>
      <c r="M37" s="284">
        <f t="shared" si="24"/>
        <v>1035604.4475544903</v>
      </c>
      <c r="N37" s="284">
        <f t="shared" si="24"/>
        <v>1028635.4680139403</v>
      </c>
      <c r="O37" s="284">
        <f t="shared" si="24"/>
        <v>1021666.4884733902</v>
      </c>
    </row>
    <row r="38" spans="1:15" x14ac:dyDescent="0.25">
      <c r="A38" s="168">
        <v>20</v>
      </c>
      <c r="B38" s="168">
        <v>2037</v>
      </c>
      <c r="C38" s="298">
        <f>HLOOKUP(B38,'CF Combined ARAM Summary'!$A$5:$CJ$14,8,0)</f>
        <v>89371.610611620359</v>
      </c>
      <c r="D38" s="291">
        <f t="shared" si="16"/>
        <v>1014218.8542557552</v>
      </c>
      <c r="E38" s="284">
        <f t="shared" ref="E38:O38" si="25">+D38-($C38/12)</f>
        <v>1006771.2200381202</v>
      </c>
      <c r="F38" s="284">
        <f t="shared" si="25"/>
        <v>999323.58582048514</v>
      </c>
      <c r="G38" s="284">
        <f t="shared" si="25"/>
        <v>991875.95160285011</v>
      </c>
      <c r="H38" s="284">
        <f t="shared" si="25"/>
        <v>984428.31738521508</v>
      </c>
      <c r="I38" s="284">
        <f t="shared" si="25"/>
        <v>976980.68316758005</v>
      </c>
      <c r="J38" s="284">
        <f t="shared" si="25"/>
        <v>969533.04894994502</v>
      </c>
      <c r="K38" s="284">
        <f t="shared" si="25"/>
        <v>962085.41473230999</v>
      </c>
      <c r="L38" s="284">
        <f t="shared" si="25"/>
        <v>954637.78051467496</v>
      </c>
      <c r="M38" s="284">
        <f t="shared" si="25"/>
        <v>947190.14629703993</v>
      </c>
      <c r="N38" s="284">
        <f t="shared" si="25"/>
        <v>939742.5120794049</v>
      </c>
      <c r="O38" s="284">
        <f t="shared" si="25"/>
        <v>932294.87786176987</v>
      </c>
    </row>
    <row r="39" spans="1:15" x14ac:dyDescent="0.25">
      <c r="A39" s="168">
        <v>21</v>
      </c>
      <c r="B39" s="168">
        <v>2038</v>
      </c>
      <c r="C39" s="298">
        <f>HLOOKUP(B39,'CF Combined ARAM Summary'!$A$5:$CJ$14,8,0)</f>
        <v>85592.486633620429</v>
      </c>
      <c r="D39" s="291">
        <f t="shared" si="16"/>
        <v>925162.17064230156</v>
      </c>
      <c r="E39" s="284">
        <f t="shared" ref="E39:O39" si="26">+D39-($C39/12)</f>
        <v>918029.46342283324</v>
      </c>
      <c r="F39" s="284">
        <f t="shared" si="26"/>
        <v>910896.75620336493</v>
      </c>
      <c r="G39" s="284">
        <f t="shared" si="26"/>
        <v>903764.04898389662</v>
      </c>
      <c r="H39" s="284">
        <f t="shared" si="26"/>
        <v>896631.3417644283</v>
      </c>
      <c r="I39" s="284">
        <f t="shared" si="26"/>
        <v>889498.63454495999</v>
      </c>
      <c r="J39" s="284">
        <f t="shared" si="26"/>
        <v>882365.92732549168</v>
      </c>
      <c r="K39" s="284">
        <f t="shared" si="26"/>
        <v>875233.22010602336</v>
      </c>
      <c r="L39" s="284">
        <f t="shared" si="26"/>
        <v>868100.51288655505</v>
      </c>
      <c r="M39" s="284">
        <f t="shared" si="26"/>
        <v>860967.80566708674</v>
      </c>
      <c r="N39" s="284">
        <f t="shared" si="26"/>
        <v>853835.09844761842</v>
      </c>
      <c r="O39" s="284">
        <f t="shared" si="26"/>
        <v>846702.39122815011</v>
      </c>
    </row>
    <row r="40" spans="1:15" x14ac:dyDescent="0.25">
      <c r="A40" s="168">
        <v>22</v>
      </c>
      <c r="B40" s="168">
        <v>2039</v>
      </c>
      <c r="C40" s="298">
        <f>HLOOKUP(B40,'CF Combined ARAM Summary'!$A$5:$CJ$14,8,0)</f>
        <v>78832.489164794795</v>
      </c>
      <c r="D40" s="291">
        <f t="shared" si="16"/>
        <v>840133.01713108388</v>
      </c>
      <c r="E40" s="284">
        <f t="shared" ref="E40:O40" si="27">+D40-($C40/12)</f>
        <v>833563.64303401764</v>
      </c>
      <c r="F40" s="284">
        <f t="shared" si="27"/>
        <v>826994.26893695141</v>
      </c>
      <c r="G40" s="284">
        <f t="shared" si="27"/>
        <v>820424.89483988518</v>
      </c>
      <c r="H40" s="284">
        <f t="shared" si="27"/>
        <v>813855.52074281895</v>
      </c>
      <c r="I40" s="284">
        <f t="shared" si="27"/>
        <v>807286.14664575271</v>
      </c>
      <c r="J40" s="284">
        <f t="shared" si="27"/>
        <v>800716.77254868648</v>
      </c>
      <c r="K40" s="284">
        <f t="shared" si="27"/>
        <v>794147.39845162025</v>
      </c>
      <c r="L40" s="284">
        <f t="shared" si="27"/>
        <v>787578.02435455401</v>
      </c>
      <c r="M40" s="284">
        <f t="shared" si="27"/>
        <v>781008.65025748778</v>
      </c>
      <c r="N40" s="284">
        <f t="shared" si="27"/>
        <v>774439.27616042155</v>
      </c>
      <c r="O40" s="284">
        <f t="shared" si="27"/>
        <v>767869.90206335532</v>
      </c>
    </row>
    <row r="41" spans="1:15" x14ac:dyDescent="0.25">
      <c r="A41" s="168">
        <v>23</v>
      </c>
      <c r="B41" s="168">
        <v>2040</v>
      </c>
      <c r="C41" s="298">
        <f>HLOOKUP(B41,'CF Combined ARAM Summary'!$A$5:$CJ$14,8,0)</f>
        <v>72696.59064689232</v>
      </c>
      <c r="D41" s="291">
        <f t="shared" si="16"/>
        <v>761811.85284278099</v>
      </c>
      <c r="E41" s="284">
        <f t="shared" ref="E41:O41" si="28">+D41-($C41/12)</f>
        <v>755753.80362220667</v>
      </c>
      <c r="F41" s="284">
        <f t="shared" si="28"/>
        <v>749695.75440163235</v>
      </c>
      <c r="G41" s="284">
        <f t="shared" si="28"/>
        <v>743637.70518105803</v>
      </c>
      <c r="H41" s="284">
        <f t="shared" si="28"/>
        <v>737579.65596048371</v>
      </c>
      <c r="I41" s="284">
        <f t="shared" si="28"/>
        <v>731521.60673990939</v>
      </c>
      <c r="J41" s="284">
        <f t="shared" si="28"/>
        <v>725463.55751933507</v>
      </c>
      <c r="K41" s="284">
        <f t="shared" si="28"/>
        <v>719405.50829876075</v>
      </c>
      <c r="L41" s="284">
        <f t="shared" si="28"/>
        <v>713347.45907818642</v>
      </c>
      <c r="M41" s="284">
        <f t="shared" si="28"/>
        <v>707289.4098576121</v>
      </c>
      <c r="N41" s="284">
        <f t="shared" si="28"/>
        <v>701231.36063703778</v>
      </c>
      <c r="O41" s="284">
        <f t="shared" si="28"/>
        <v>695173.31141646346</v>
      </c>
    </row>
    <row r="42" spans="1:15" x14ac:dyDescent="0.25">
      <c r="A42" s="168">
        <v>24</v>
      </c>
      <c r="B42" s="168">
        <v>2041</v>
      </c>
      <c r="C42" s="298">
        <f>HLOOKUP(B42,'CF Combined ARAM Summary'!$A$5:$CJ$14,8,0)</f>
        <v>65955.796552117943</v>
      </c>
      <c r="D42" s="291">
        <f t="shared" si="16"/>
        <v>689676.9950371203</v>
      </c>
      <c r="E42" s="284">
        <f t="shared" ref="E42:O42" si="29">+D42-($C42/12)</f>
        <v>684180.67865777714</v>
      </c>
      <c r="F42" s="284">
        <f t="shared" si="29"/>
        <v>678684.36227843398</v>
      </c>
      <c r="G42" s="284">
        <f t="shared" si="29"/>
        <v>673188.04589909082</v>
      </c>
      <c r="H42" s="284">
        <f t="shared" si="29"/>
        <v>667691.72951974766</v>
      </c>
      <c r="I42" s="284">
        <f t="shared" si="29"/>
        <v>662195.4131404045</v>
      </c>
      <c r="J42" s="284">
        <f t="shared" si="29"/>
        <v>656699.09676106134</v>
      </c>
      <c r="K42" s="284">
        <f t="shared" si="29"/>
        <v>651202.78038171818</v>
      </c>
      <c r="L42" s="284">
        <f t="shared" si="29"/>
        <v>645706.46400237503</v>
      </c>
      <c r="M42" s="284">
        <f t="shared" si="29"/>
        <v>640210.14762303187</v>
      </c>
      <c r="N42" s="284">
        <f t="shared" si="29"/>
        <v>634713.83124368871</v>
      </c>
      <c r="O42" s="284">
        <f t="shared" si="29"/>
        <v>629217.51486434555</v>
      </c>
    </row>
    <row r="43" spans="1:15" x14ac:dyDescent="0.25">
      <c r="A43" s="168">
        <v>25</v>
      </c>
      <c r="B43" s="168">
        <v>2042</v>
      </c>
      <c r="C43" s="298">
        <f>HLOOKUP(B43,'CF Combined ARAM Summary'!$A$5:$CJ$14,8,0)</f>
        <v>60130.801935825613</v>
      </c>
      <c r="D43" s="291">
        <f t="shared" si="16"/>
        <v>624206.61470302672</v>
      </c>
      <c r="E43" s="284">
        <f t="shared" ref="E43:O43" si="30">+D43-($C43/12)</f>
        <v>619195.71454170789</v>
      </c>
      <c r="F43" s="284">
        <f t="shared" si="30"/>
        <v>614184.81438038906</v>
      </c>
      <c r="G43" s="284">
        <f t="shared" si="30"/>
        <v>609173.91421907023</v>
      </c>
      <c r="H43" s="284">
        <f t="shared" si="30"/>
        <v>604163.0140577514</v>
      </c>
      <c r="I43" s="284">
        <f t="shared" si="30"/>
        <v>599152.11389643257</v>
      </c>
      <c r="J43" s="284">
        <f t="shared" si="30"/>
        <v>594141.21373511374</v>
      </c>
      <c r="K43" s="284">
        <f t="shared" si="30"/>
        <v>589130.31357379491</v>
      </c>
      <c r="L43" s="284">
        <f t="shared" si="30"/>
        <v>584119.41341247607</v>
      </c>
      <c r="M43" s="284">
        <f t="shared" si="30"/>
        <v>579108.51325115724</v>
      </c>
      <c r="N43" s="284">
        <f t="shared" si="30"/>
        <v>574097.61308983841</v>
      </c>
      <c r="O43" s="284">
        <f t="shared" si="30"/>
        <v>569086.71292851958</v>
      </c>
    </row>
    <row r="44" spans="1:15" x14ac:dyDescent="0.25">
      <c r="A44" s="168">
        <v>26</v>
      </c>
      <c r="B44" s="168">
        <v>2043</v>
      </c>
      <c r="C44" s="298">
        <f>HLOOKUP(B44,'CF Combined ARAM Summary'!$A$5:$CJ$14,8,0)</f>
        <v>55573.031385551236</v>
      </c>
      <c r="D44" s="291">
        <f t="shared" si="16"/>
        <v>564455.62697972369</v>
      </c>
      <c r="E44" s="284">
        <f t="shared" ref="E44:O44" si="31">+D44-($C44/12)</f>
        <v>559824.54103092779</v>
      </c>
      <c r="F44" s="284">
        <f t="shared" si="31"/>
        <v>555193.4550821319</v>
      </c>
      <c r="G44" s="284">
        <f t="shared" si="31"/>
        <v>550562.369133336</v>
      </c>
      <c r="H44" s="284">
        <f t="shared" si="31"/>
        <v>545931.28318454011</v>
      </c>
      <c r="I44" s="284">
        <f t="shared" si="31"/>
        <v>541300.19723574421</v>
      </c>
      <c r="J44" s="284">
        <f t="shared" si="31"/>
        <v>536669.11128694832</v>
      </c>
      <c r="K44" s="284">
        <f t="shared" si="31"/>
        <v>532038.02533815242</v>
      </c>
      <c r="L44" s="284">
        <f t="shared" si="31"/>
        <v>527406.93938935653</v>
      </c>
      <c r="M44" s="284">
        <f t="shared" si="31"/>
        <v>522775.85344056058</v>
      </c>
      <c r="N44" s="284">
        <f t="shared" si="31"/>
        <v>518144.76749176462</v>
      </c>
      <c r="O44" s="284">
        <f t="shared" si="31"/>
        <v>513513.68154296867</v>
      </c>
    </row>
    <row r="45" spans="1:15" x14ac:dyDescent="0.25">
      <c r="A45" s="168">
        <v>27</v>
      </c>
      <c r="B45" s="168">
        <v>2044</v>
      </c>
      <c r="C45" s="298">
        <f>HLOOKUP(B45,'CF Combined ARAM Summary'!$A$5:$CJ$14,8,0)</f>
        <v>52226.329010348505</v>
      </c>
      <c r="D45" s="291">
        <f t="shared" si="16"/>
        <v>509161.48745877296</v>
      </c>
      <c r="E45" s="284">
        <f t="shared" ref="E45:O45" si="32">+D45-($C45/12)</f>
        <v>504809.29337457725</v>
      </c>
      <c r="F45" s="284">
        <f t="shared" si="32"/>
        <v>500457.09929038153</v>
      </c>
      <c r="G45" s="284">
        <f t="shared" si="32"/>
        <v>496104.90520618582</v>
      </c>
      <c r="H45" s="284">
        <f t="shared" si="32"/>
        <v>491752.71112199011</v>
      </c>
      <c r="I45" s="284">
        <f t="shared" si="32"/>
        <v>487400.5170377944</v>
      </c>
      <c r="J45" s="284">
        <f t="shared" si="32"/>
        <v>483048.32295359869</v>
      </c>
      <c r="K45" s="284">
        <f t="shared" si="32"/>
        <v>478696.12886940298</v>
      </c>
      <c r="L45" s="284">
        <f t="shared" si="32"/>
        <v>474343.93478520727</v>
      </c>
      <c r="M45" s="284">
        <f t="shared" si="32"/>
        <v>469991.74070101156</v>
      </c>
      <c r="N45" s="284">
        <f t="shared" si="32"/>
        <v>465639.54661681585</v>
      </c>
      <c r="O45" s="284">
        <f t="shared" si="32"/>
        <v>461287.35253262013</v>
      </c>
    </row>
    <row r="46" spans="1:15" x14ac:dyDescent="0.25">
      <c r="A46" s="168">
        <v>28</v>
      </c>
      <c r="B46" s="168">
        <v>2045</v>
      </c>
      <c r="C46" s="298">
        <f>HLOOKUP(B46,'CF Combined ARAM Summary'!$A$5:$CJ$14,8,0)</f>
        <v>49862.981388290646</v>
      </c>
      <c r="D46" s="291">
        <f t="shared" si="16"/>
        <v>457132.10408359591</v>
      </c>
      <c r="E46" s="284">
        <f t="shared" ref="E46:O46" si="33">+D46-($C46/12)</f>
        <v>452976.85563457169</v>
      </c>
      <c r="F46" s="284">
        <f t="shared" si="33"/>
        <v>448821.60718554747</v>
      </c>
      <c r="G46" s="284">
        <f t="shared" si="33"/>
        <v>444666.35873652325</v>
      </c>
      <c r="H46" s="284">
        <f t="shared" si="33"/>
        <v>440511.11028749903</v>
      </c>
      <c r="I46" s="284">
        <f t="shared" si="33"/>
        <v>436355.86183847481</v>
      </c>
      <c r="J46" s="284">
        <f t="shared" si="33"/>
        <v>432200.61338945059</v>
      </c>
      <c r="K46" s="284">
        <f t="shared" si="33"/>
        <v>428045.36494042637</v>
      </c>
      <c r="L46" s="284">
        <f t="shared" si="33"/>
        <v>423890.11649140215</v>
      </c>
      <c r="M46" s="284">
        <f t="shared" si="33"/>
        <v>419734.86804237793</v>
      </c>
      <c r="N46" s="284">
        <f t="shared" si="33"/>
        <v>415579.61959335371</v>
      </c>
      <c r="O46" s="284">
        <f t="shared" si="33"/>
        <v>411424.37114432949</v>
      </c>
    </row>
    <row r="47" spans="1:15" s="45" customFormat="1" x14ac:dyDescent="0.25">
      <c r="A47" s="45">
        <v>29</v>
      </c>
      <c r="B47" s="45">
        <v>2046</v>
      </c>
      <c r="C47" s="298">
        <f>HLOOKUP(B47,'CF Combined ARAM Summary'!$A$5:$CJ$14,8,0)</f>
        <v>47753.529300132359</v>
      </c>
      <c r="D47" s="291">
        <f t="shared" si="16"/>
        <v>407444.91036931844</v>
      </c>
      <c r="E47" s="284">
        <f t="shared" ref="E47:O47" si="34">+D47-($C47/12)</f>
        <v>403465.4495943074</v>
      </c>
      <c r="F47" s="284">
        <f t="shared" si="34"/>
        <v>399485.98881929636</v>
      </c>
      <c r="G47" s="284">
        <f t="shared" si="34"/>
        <v>395506.52804428531</v>
      </c>
      <c r="H47" s="284">
        <f t="shared" si="34"/>
        <v>391527.06726927427</v>
      </c>
      <c r="I47" s="284">
        <f t="shared" si="34"/>
        <v>387547.60649426322</v>
      </c>
      <c r="J47" s="284">
        <f t="shared" si="34"/>
        <v>383568.14571925218</v>
      </c>
      <c r="K47" s="284">
        <f t="shared" si="34"/>
        <v>379588.68494424113</v>
      </c>
      <c r="L47" s="284">
        <f t="shared" si="34"/>
        <v>375609.22416923009</v>
      </c>
      <c r="M47" s="284">
        <f t="shared" si="34"/>
        <v>371629.76339421904</v>
      </c>
      <c r="N47" s="284">
        <f t="shared" si="34"/>
        <v>367650.302619208</v>
      </c>
      <c r="O47" s="284">
        <f t="shared" si="34"/>
        <v>363670.84184419696</v>
      </c>
    </row>
    <row r="48" spans="1:15" x14ac:dyDescent="0.25">
      <c r="A48" s="294">
        <v>30</v>
      </c>
      <c r="B48" s="168">
        <v>2047</v>
      </c>
      <c r="C48" s="298">
        <f>HLOOKUP(B48,'CF Combined ARAM Summary'!$A$5:$CJ$14,8,0)</f>
        <v>45586.589214098058</v>
      </c>
      <c r="D48" s="291">
        <f t="shared" si="16"/>
        <v>359871.95940968877</v>
      </c>
      <c r="E48" s="284">
        <f t="shared" ref="E48:O48" si="35">+D48-($C48/12)</f>
        <v>356073.07697518059</v>
      </c>
      <c r="F48" s="284">
        <f t="shared" si="35"/>
        <v>352274.19454067241</v>
      </c>
      <c r="G48" s="284">
        <f t="shared" si="35"/>
        <v>348475.31210616423</v>
      </c>
      <c r="H48" s="284">
        <f t="shared" si="35"/>
        <v>344676.42967165605</v>
      </c>
      <c r="I48" s="284">
        <f t="shared" si="35"/>
        <v>340877.54723714787</v>
      </c>
      <c r="J48" s="284">
        <f t="shared" si="35"/>
        <v>337078.66480263969</v>
      </c>
      <c r="K48" s="284">
        <f t="shared" si="35"/>
        <v>333279.78236813151</v>
      </c>
      <c r="L48" s="284">
        <f t="shared" si="35"/>
        <v>329480.89993362332</v>
      </c>
      <c r="M48" s="284">
        <f t="shared" si="35"/>
        <v>325682.01749911514</v>
      </c>
      <c r="N48" s="284">
        <f t="shared" si="35"/>
        <v>321883.13506460696</v>
      </c>
      <c r="O48" s="284">
        <f t="shared" si="35"/>
        <v>318084.25263009878</v>
      </c>
    </row>
    <row r="49" spans="1:15" x14ac:dyDescent="0.25">
      <c r="A49" s="294">
        <v>31</v>
      </c>
      <c r="B49" s="168">
        <v>2048</v>
      </c>
      <c r="C49" s="298">
        <f>HLOOKUP(B49,'CF Combined ARAM Summary'!$A$5:$CJ$14,8,0)</f>
        <v>44657.675250815344</v>
      </c>
      <c r="D49" s="291">
        <f t="shared" si="16"/>
        <v>314362.77969253086</v>
      </c>
      <c r="E49" s="284">
        <f t="shared" ref="E49:O49" si="36">+D49-($C49/12)</f>
        <v>310641.30675496289</v>
      </c>
      <c r="F49" s="284">
        <f t="shared" si="36"/>
        <v>306919.83381739492</v>
      </c>
      <c r="G49" s="284">
        <f t="shared" si="36"/>
        <v>303198.36087982694</v>
      </c>
      <c r="H49" s="284">
        <f t="shared" si="36"/>
        <v>299476.88794225897</v>
      </c>
      <c r="I49" s="284">
        <f t="shared" si="36"/>
        <v>295755.41500469099</v>
      </c>
      <c r="J49" s="284">
        <f t="shared" si="36"/>
        <v>292033.94206712302</v>
      </c>
      <c r="K49" s="284">
        <f t="shared" si="36"/>
        <v>288312.46912955504</v>
      </c>
      <c r="L49" s="284">
        <f t="shared" si="36"/>
        <v>284590.99619198707</v>
      </c>
      <c r="M49" s="284">
        <f t="shared" si="36"/>
        <v>280869.52325441909</v>
      </c>
      <c r="N49" s="284">
        <f t="shared" si="36"/>
        <v>277148.05031685112</v>
      </c>
      <c r="O49" s="284">
        <f t="shared" si="36"/>
        <v>273426.57737928315</v>
      </c>
    </row>
    <row r="50" spans="1:15" x14ac:dyDescent="0.25">
      <c r="A50" s="294">
        <v>32</v>
      </c>
      <c r="B50" s="168">
        <v>2049</v>
      </c>
      <c r="C50" s="298">
        <f>HLOOKUP(B50,'CF Combined ARAM Summary'!$A$5:$CJ$14,8,0)</f>
        <v>43703.959111752556</v>
      </c>
      <c r="D50" s="291">
        <f t="shared" si="16"/>
        <v>269784.58078663709</v>
      </c>
      <c r="E50" s="284">
        <f t="shared" ref="E50:O50" si="37">+D50-($C50/12)</f>
        <v>266142.58419399103</v>
      </c>
      <c r="F50" s="284">
        <f t="shared" si="37"/>
        <v>262500.58760134497</v>
      </c>
      <c r="G50" s="284">
        <f t="shared" si="37"/>
        <v>258858.59100869892</v>
      </c>
      <c r="H50" s="284">
        <f t="shared" si="37"/>
        <v>255216.59441605286</v>
      </c>
      <c r="I50" s="284">
        <f t="shared" si="37"/>
        <v>251574.5978234068</v>
      </c>
      <c r="J50" s="284">
        <f t="shared" si="37"/>
        <v>247932.60123076075</v>
      </c>
      <c r="K50" s="284">
        <f t="shared" si="37"/>
        <v>244290.60463811469</v>
      </c>
      <c r="L50" s="284">
        <f t="shared" si="37"/>
        <v>240648.60804546863</v>
      </c>
      <c r="M50" s="284">
        <f t="shared" si="37"/>
        <v>237006.61145282257</v>
      </c>
      <c r="N50" s="284">
        <f t="shared" si="37"/>
        <v>233364.61486017652</v>
      </c>
      <c r="O50" s="284">
        <f t="shared" si="37"/>
        <v>229722.61826753046</v>
      </c>
    </row>
    <row r="51" spans="1:15" x14ac:dyDescent="0.25">
      <c r="A51" s="294">
        <v>33</v>
      </c>
      <c r="B51" s="168">
        <v>2050</v>
      </c>
      <c r="C51" s="298">
        <f>HLOOKUP(B51,'CF Combined ARAM Summary'!$A$5:$CJ$14,8,0)</f>
        <v>42453.090097881708</v>
      </c>
      <c r="D51" s="291">
        <f t="shared" si="16"/>
        <v>226184.86075937364</v>
      </c>
      <c r="E51" s="284">
        <f t="shared" ref="E51:O51" si="38">+D51-($C51/12)</f>
        <v>222647.10325121682</v>
      </c>
      <c r="F51" s="284">
        <f t="shared" si="38"/>
        <v>219109.34574306</v>
      </c>
      <c r="G51" s="284">
        <f t="shared" si="38"/>
        <v>215571.58823490317</v>
      </c>
      <c r="H51" s="284">
        <f t="shared" si="38"/>
        <v>212033.83072674635</v>
      </c>
      <c r="I51" s="284">
        <f t="shared" si="38"/>
        <v>208496.07321858953</v>
      </c>
      <c r="J51" s="284">
        <f t="shared" si="38"/>
        <v>204958.31571043271</v>
      </c>
      <c r="K51" s="284">
        <f t="shared" si="38"/>
        <v>201420.55820227589</v>
      </c>
      <c r="L51" s="284">
        <f t="shared" si="38"/>
        <v>197882.80069411907</v>
      </c>
      <c r="M51" s="284">
        <f t="shared" si="38"/>
        <v>194345.04318596225</v>
      </c>
      <c r="N51" s="284">
        <f t="shared" si="38"/>
        <v>190807.28567780543</v>
      </c>
      <c r="O51" s="284">
        <f t="shared" si="38"/>
        <v>187269.52816964861</v>
      </c>
    </row>
    <row r="52" spans="1:15" x14ac:dyDescent="0.25">
      <c r="A52" s="294">
        <v>34</v>
      </c>
      <c r="B52" s="168">
        <v>2051</v>
      </c>
      <c r="C52" s="298">
        <f>HLOOKUP(B52,'CF Combined ARAM Summary'!$A$5:$CJ$14,8,0)</f>
        <v>40348.186742318052</v>
      </c>
      <c r="D52" s="291">
        <f t="shared" si="16"/>
        <v>183907.17927445544</v>
      </c>
      <c r="E52" s="284">
        <f t="shared" ref="E52:O52" si="39">+D52-($C52/12)</f>
        <v>180544.83037926228</v>
      </c>
      <c r="F52" s="284">
        <f t="shared" si="39"/>
        <v>177182.48148406911</v>
      </c>
      <c r="G52" s="284">
        <f t="shared" si="39"/>
        <v>173820.13258887595</v>
      </c>
      <c r="H52" s="284">
        <f t="shared" si="39"/>
        <v>170457.78369368278</v>
      </c>
      <c r="I52" s="284">
        <f t="shared" si="39"/>
        <v>167095.43479848962</v>
      </c>
      <c r="J52" s="284">
        <f t="shared" si="39"/>
        <v>163733.08590329645</v>
      </c>
      <c r="K52" s="284">
        <f t="shared" si="39"/>
        <v>160370.73700810329</v>
      </c>
      <c r="L52" s="284">
        <f t="shared" si="39"/>
        <v>157008.38811291012</v>
      </c>
      <c r="M52" s="284">
        <f t="shared" si="39"/>
        <v>153646.03921771696</v>
      </c>
      <c r="N52" s="284">
        <f t="shared" si="39"/>
        <v>150283.69032252379</v>
      </c>
      <c r="O52" s="284">
        <f t="shared" si="39"/>
        <v>146921.34142733063</v>
      </c>
    </row>
    <row r="53" spans="1:15" x14ac:dyDescent="0.25">
      <c r="A53" s="294">
        <v>35</v>
      </c>
      <c r="B53" s="168">
        <v>2052</v>
      </c>
      <c r="C53" s="298">
        <f>HLOOKUP(B53,'CF Combined ARAM Summary'!$A$5:$CJ$14,8,0)</f>
        <v>36362.016175089942</v>
      </c>
      <c r="D53" s="291">
        <f t="shared" si="16"/>
        <v>143891.17341273979</v>
      </c>
      <c r="E53" s="284">
        <f t="shared" ref="E53:O53" si="40">+D53-($C53/12)</f>
        <v>140861.00539814896</v>
      </c>
      <c r="F53" s="284">
        <f t="shared" si="40"/>
        <v>137830.83738355813</v>
      </c>
      <c r="G53" s="284">
        <f t="shared" si="40"/>
        <v>134800.6693689673</v>
      </c>
      <c r="H53" s="284">
        <f t="shared" si="40"/>
        <v>131770.50135437647</v>
      </c>
      <c r="I53" s="284">
        <f t="shared" si="40"/>
        <v>128740.33333978563</v>
      </c>
      <c r="J53" s="284">
        <f t="shared" si="40"/>
        <v>125710.1653251948</v>
      </c>
      <c r="K53" s="284">
        <f t="shared" si="40"/>
        <v>122679.99731060397</v>
      </c>
      <c r="L53" s="284">
        <f t="shared" si="40"/>
        <v>119649.82929601314</v>
      </c>
      <c r="M53" s="284">
        <f t="shared" si="40"/>
        <v>116619.6612814223</v>
      </c>
      <c r="N53" s="284">
        <f t="shared" si="40"/>
        <v>113589.49326683147</v>
      </c>
      <c r="O53" s="284">
        <f t="shared" si="40"/>
        <v>110559.32525224064</v>
      </c>
    </row>
    <row r="54" spans="1:15" x14ac:dyDescent="0.25">
      <c r="A54" s="294">
        <v>36</v>
      </c>
      <c r="B54" s="168">
        <v>2053</v>
      </c>
      <c r="C54" s="298">
        <f>HLOOKUP(B54,'CF Combined ARAM Summary'!$A$5:$CJ$14,8,0)</f>
        <v>31220.486271533926</v>
      </c>
      <c r="D54" s="291">
        <f t="shared" si="16"/>
        <v>107957.61806294615</v>
      </c>
      <c r="E54" s="284">
        <f t="shared" ref="E54:O54" si="41">+D54-($C54/12)</f>
        <v>105355.91087365165</v>
      </c>
      <c r="F54" s="284">
        <f t="shared" si="41"/>
        <v>102754.20368435715</v>
      </c>
      <c r="G54" s="284">
        <f t="shared" si="41"/>
        <v>100152.49649506266</v>
      </c>
      <c r="H54" s="284">
        <f t="shared" si="41"/>
        <v>97550.789305768165</v>
      </c>
      <c r="I54" s="284">
        <f t="shared" si="41"/>
        <v>94949.08211647367</v>
      </c>
      <c r="J54" s="284">
        <f t="shared" si="41"/>
        <v>92347.374927179175</v>
      </c>
      <c r="K54" s="284">
        <f t="shared" si="41"/>
        <v>89745.66773788468</v>
      </c>
      <c r="L54" s="284">
        <f t="shared" si="41"/>
        <v>87143.960548590185</v>
      </c>
      <c r="M54" s="284">
        <f t="shared" si="41"/>
        <v>84542.25335929569</v>
      </c>
      <c r="N54" s="284">
        <f t="shared" si="41"/>
        <v>81940.546170001195</v>
      </c>
      <c r="O54" s="284">
        <f t="shared" si="41"/>
        <v>79338.8389807067</v>
      </c>
    </row>
    <row r="55" spans="1:15" x14ac:dyDescent="0.25">
      <c r="A55" s="294">
        <v>37</v>
      </c>
      <c r="B55" s="168">
        <v>2054</v>
      </c>
      <c r="C55" s="298">
        <f>HLOOKUP(B55,'CF Combined ARAM Summary'!$A$5:$CJ$14,8,0)</f>
        <v>23753.410610642735</v>
      </c>
      <c r="D55" s="291">
        <f t="shared" si="16"/>
        <v>77359.388096486466</v>
      </c>
      <c r="E55" s="284">
        <f t="shared" ref="E55:O55" si="42">+D55-($C55/12)</f>
        <v>75379.937212266232</v>
      </c>
      <c r="F55" s="284">
        <f t="shared" si="42"/>
        <v>73400.486328045998</v>
      </c>
      <c r="G55" s="284">
        <f t="shared" si="42"/>
        <v>71421.035443825764</v>
      </c>
      <c r="H55" s="284">
        <f t="shared" si="42"/>
        <v>69441.58455960553</v>
      </c>
      <c r="I55" s="284">
        <f t="shared" si="42"/>
        <v>67462.133675385296</v>
      </c>
      <c r="J55" s="284">
        <f t="shared" si="42"/>
        <v>65482.682791165069</v>
      </c>
      <c r="K55" s="284">
        <f t="shared" si="42"/>
        <v>63503.231906944842</v>
      </c>
      <c r="L55" s="284">
        <f t="shared" si="42"/>
        <v>61523.781022724615</v>
      </c>
      <c r="M55" s="284">
        <f t="shared" si="42"/>
        <v>59544.330138504389</v>
      </c>
      <c r="N55" s="284">
        <f t="shared" si="42"/>
        <v>57564.879254284162</v>
      </c>
      <c r="O55" s="284">
        <f t="shared" si="42"/>
        <v>55585.428370063935</v>
      </c>
    </row>
    <row r="56" spans="1:15" x14ac:dyDescent="0.25">
      <c r="A56" s="294">
        <v>38</v>
      </c>
      <c r="B56" s="168">
        <v>2055</v>
      </c>
      <c r="C56" s="298">
        <f>HLOOKUP(B56,'CF Combined ARAM Summary'!$A$5:$CJ$14,8,0)</f>
        <v>16275.622036927991</v>
      </c>
      <c r="D56" s="291">
        <f t="shared" si="16"/>
        <v>54229.126533653267</v>
      </c>
      <c r="E56" s="284">
        <f t="shared" ref="E56:O56" si="43">+D56-($C56/12)</f>
        <v>52872.824697242599</v>
      </c>
      <c r="F56" s="284">
        <f t="shared" si="43"/>
        <v>51516.52286083193</v>
      </c>
      <c r="G56" s="284">
        <f t="shared" si="43"/>
        <v>50160.221024421262</v>
      </c>
      <c r="H56" s="284">
        <f t="shared" si="43"/>
        <v>48803.919188010594</v>
      </c>
      <c r="I56" s="284">
        <f t="shared" si="43"/>
        <v>47447.617351599925</v>
      </c>
      <c r="J56" s="284">
        <f t="shared" si="43"/>
        <v>46091.315515189257</v>
      </c>
      <c r="K56" s="284">
        <f t="shared" si="43"/>
        <v>44735.013678778589</v>
      </c>
      <c r="L56" s="284">
        <f t="shared" si="43"/>
        <v>43378.71184236792</v>
      </c>
      <c r="M56" s="284">
        <f t="shared" si="43"/>
        <v>42022.410005957252</v>
      </c>
      <c r="N56" s="284">
        <f t="shared" si="43"/>
        <v>40666.108169546584</v>
      </c>
      <c r="O56" s="284">
        <f t="shared" si="43"/>
        <v>39309.806333135915</v>
      </c>
    </row>
    <row r="57" spans="1:15" x14ac:dyDescent="0.25">
      <c r="A57" s="294">
        <v>39</v>
      </c>
      <c r="B57" s="168">
        <v>2056</v>
      </c>
      <c r="C57" s="298">
        <f>HLOOKUP(B57,'CF Combined ARAM Summary'!$A$5:$CJ$14,8,0)</f>
        <v>10238.537584314443</v>
      </c>
      <c r="D57" s="291">
        <f t="shared" si="16"/>
        <v>38456.594867776381</v>
      </c>
      <c r="E57" s="284">
        <f t="shared" ref="E57:O57" si="44">+D57-($C57/12)</f>
        <v>37603.383402416846</v>
      </c>
      <c r="F57" s="284">
        <f t="shared" si="44"/>
        <v>36750.171937057312</v>
      </c>
      <c r="G57" s="284">
        <f t="shared" si="44"/>
        <v>35896.960471697777</v>
      </c>
      <c r="H57" s="284">
        <f t="shared" si="44"/>
        <v>35043.749006338243</v>
      </c>
      <c r="I57" s="284">
        <f t="shared" si="44"/>
        <v>34190.537540978708</v>
      </c>
      <c r="J57" s="284">
        <f t="shared" si="44"/>
        <v>33337.326075619174</v>
      </c>
      <c r="K57" s="284">
        <f t="shared" si="44"/>
        <v>32484.114610259636</v>
      </c>
      <c r="L57" s="284">
        <f t="shared" si="44"/>
        <v>31630.903144900098</v>
      </c>
      <c r="M57" s="284">
        <f t="shared" si="44"/>
        <v>30777.69167954056</v>
      </c>
      <c r="N57" s="284">
        <f t="shared" si="44"/>
        <v>29924.480214181021</v>
      </c>
      <c r="O57" s="284">
        <f t="shared" si="44"/>
        <v>29071.268748821483</v>
      </c>
    </row>
    <row r="58" spans="1:15" x14ac:dyDescent="0.25">
      <c r="A58" s="294">
        <v>40</v>
      </c>
      <c r="B58" s="168">
        <v>2057</v>
      </c>
      <c r="C58" s="298">
        <f>HLOOKUP(B58,'CF Combined ARAM Summary'!$A$5:$CJ$14,8,0)</f>
        <v>6685.0941537313338</v>
      </c>
      <c r="D58" s="291">
        <f t="shared" si="16"/>
        <v>28514.177569343872</v>
      </c>
      <c r="E58" s="284">
        <f t="shared" ref="E58:O58" si="45">+D58-($C58/12)</f>
        <v>27957.086389866261</v>
      </c>
      <c r="F58" s="284">
        <f t="shared" si="45"/>
        <v>27399.99521038865</v>
      </c>
      <c r="G58" s="284">
        <f t="shared" si="45"/>
        <v>26842.904030911039</v>
      </c>
      <c r="H58" s="284">
        <f t="shared" si="45"/>
        <v>26285.812851433428</v>
      </c>
      <c r="I58" s="284">
        <f t="shared" si="45"/>
        <v>25728.721671955816</v>
      </c>
      <c r="J58" s="284">
        <f t="shared" si="45"/>
        <v>25171.630492478205</v>
      </c>
      <c r="K58" s="284">
        <f t="shared" si="45"/>
        <v>24614.539313000594</v>
      </c>
      <c r="L58" s="284">
        <f t="shared" si="45"/>
        <v>24057.448133522983</v>
      </c>
      <c r="M58" s="284">
        <f t="shared" si="45"/>
        <v>23500.356954045372</v>
      </c>
      <c r="N58" s="284">
        <f t="shared" si="45"/>
        <v>22943.265774567761</v>
      </c>
      <c r="O58" s="284">
        <f t="shared" si="45"/>
        <v>22386.17459509015</v>
      </c>
    </row>
    <row r="59" spans="1:15" x14ac:dyDescent="0.25">
      <c r="A59" s="294">
        <v>41</v>
      </c>
      <c r="B59" s="168">
        <v>2058</v>
      </c>
      <c r="C59" s="298">
        <f>HLOOKUP(B59,'CF Combined ARAM Summary'!$A$5:$CJ$14,8,0)</f>
        <v>5505.3168541546529</v>
      </c>
      <c r="D59" s="291">
        <f t="shared" si="16"/>
        <v>21927.398190577263</v>
      </c>
      <c r="E59" s="284">
        <f t="shared" ref="E59:O59" si="46">+D59-($C59/12)</f>
        <v>21468.621786064377</v>
      </c>
      <c r="F59" s="284">
        <f t="shared" si="46"/>
        <v>21009.845381551491</v>
      </c>
      <c r="G59" s="284">
        <f t="shared" si="46"/>
        <v>20551.068977038605</v>
      </c>
      <c r="H59" s="284">
        <f t="shared" si="46"/>
        <v>20092.292572525719</v>
      </c>
      <c r="I59" s="284">
        <f t="shared" si="46"/>
        <v>19633.516168012833</v>
      </c>
      <c r="J59" s="284">
        <f t="shared" si="46"/>
        <v>19174.739763499947</v>
      </c>
      <c r="K59" s="284">
        <f t="shared" si="46"/>
        <v>18715.963358987061</v>
      </c>
      <c r="L59" s="284">
        <f t="shared" si="46"/>
        <v>18257.186954474175</v>
      </c>
      <c r="M59" s="284">
        <f t="shared" si="46"/>
        <v>17798.410549961289</v>
      </c>
      <c r="N59" s="284">
        <f t="shared" si="46"/>
        <v>17339.634145448403</v>
      </c>
      <c r="O59" s="284">
        <f t="shared" si="46"/>
        <v>16880.857740935517</v>
      </c>
    </row>
    <row r="60" spans="1:15" x14ac:dyDescent="0.25">
      <c r="A60" s="294">
        <v>42</v>
      </c>
      <c r="B60" s="168">
        <v>2059</v>
      </c>
      <c r="C60" s="298">
        <f>HLOOKUP(B60,'CF Combined ARAM Summary'!$A$5:$CJ$14,8,0)</f>
        <v>3964.1713283163226</v>
      </c>
      <c r="D60" s="291">
        <f t="shared" si="16"/>
        <v>16550.510130242488</v>
      </c>
      <c r="E60" s="284">
        <f t="shared" ref="E60:O60" si="47">+D60-($C60/12)</f>
        <v>16220.162519549462</v>
      </c>
      <c r="F60" s="284">
        <f t="shared" si="47"/>
        <v>15889.814908856435</v>
      </c>
      <c r="G60" s="284">
        <f t="shared" si="47"/>
        <v>15559.467298163408</v>
      </c>
      <c r="H60" s="284">
        <f t="shared" si="47"/>
        <v>15229.119687470382</v>
      </c>
      <c r="I60" s="284">
        <f t="shared" si="47"/>
        <v>14898.772076777355</v>
      </c>
      <c r="J60" s="284">
        <f t="shared" si="47"/>
        <v>14568.424466084329</v>
      </c>
      <c r="K60" s="284">
        <f t="shared" si="47"/>
        <v>14238.076855391302</v>
      </c>
      <c r="L60" s="284">
        <f t="shared" si="47"/>
        <v>13907.729244698276</v>
      </c>
      <c r="M60" s="284">
        <f t="shared" si="47"/>
        <v>13577.381634005249</v>
      </c>
      <c r="N60" s="284">
        <f t="shared" si="47"/>
        <v>13247.034023312222</v>
      </c>
      <c r="O60" s="284">
        <f t="shared" si="47"/>
        <v>12916.686412619196</v>
      </c>
    </row>
    <row r="61" spans="1:15" x14ac:dyDescent="0.25">
      <c r="A61" s="294">
        <v>43</v>
      </c>
      <c r="B61" s="168">
        <v>2060</v>
      </c>
      <c r="C61" s="298">
        <f>HLOOKUP(B61,'CF Combined ARAM Summary'!$A$5:$CJ$14,8,0)</f>
        <v>2240.4483276998753</v>
      </c>
      <c r="D61" s="291">
        <f t="shared" si="16"/>
        <v>12729.982385310874</v>
      </c>
      <c r="E61" s="284">
        <f t="shared" ref="E61:O61" si="48">+D61-($C61/12)</f>
        <v>12543.278358002552</v>
      </c>
      <c r="F61" s="284">
        <f t="shared" si="48"/>
        <v>12356.57433069423</v>
      </c>
      <c r="G61" s="284">
        <f t="shared" si="48"/>
        <v>12169.870303385907</v>
      </c>
      <c r="H61" s="284">
        <f t="shared" si="48"/>
        <v>11983.166276077585</v>
      </c>
      <c r="I61" s="284">
        <f t="shared" si="48"/>
        <v>11796.462248769263</v>
      </c>
      <c r="J61" s="284">
        <f t="shared" si="48"/>
        <v>11609.758221460941</v>
      </c>
      <c r="K61" s="284">
        <f t="shared" si="48"/>
        <v>11423.054194152619</v>
      </c>
      <c r="L61" s="284">
        <f t="shared" si="48"/>
        <v>11236.350166844297</v>
      </c>
      <c r="M61" s="284">
        <f t="shared" si="48"/>
        <v>11049.646139535975</v>
      </c>
      <c r="N61" s="284">
        <f t="shared" si="48"/>
        <v>10862.942112227653</v>
      </c>
      <c r="O61" s="284">
        <f t="shared" si="48"/>
        <v>10676.238084919331</v>
      </c>
    </row>
    <row r="62" spans="1:15" x14ac:dyDescent="0.25">
      <c r="A62" s="294">
        <v>44</v>
      </c>
      <c r="B62" s="168">
        <v>2061</v>
      </c>
      <c r="C62" s="298">
        <f>HLOOKUP(B62,'CF Combined ARAM Summary'!$A$5:$CJ$14,8,0)</f>
        <v>1289.2193354138535</v>
      </c>
      <c r="D62" s="291">
        <f t="shared" si="16"/>
        <v>10568.80314030151</v>
      </c>
      <c r="E62" s="284">
        <f t="shared" ref="E62:O62" si="49">+D62-($C62/12)</f>
        <v>10461.36819568369</v>
      </c>
      <c r="F62" s="284">
        <f t="shared" si="49"/>
        <v>10353.93325106587</v>
      </c>
      <c r="G62" s="284">
        <f t="shared" si="49"/>
        <v>10246.498306448049</v>
      </c>
      <c r="H62" s="284">
        <f t="shared" si="49"/>
        <v>10139.063361830229</v>
      </c>
      <c r="I62" s="284">
        <f t="shared" si="49"/>
        <v>10031.628417212409</v>
      </c>
      <c r="J62" s="284">
        <f t="shared" si="49"/>
        <v>9924.1934725945885</v>
      </c>
      <c r="K62" s="284">
        <f t="shared" si="49"/>
        <v>9816.7585279767682</v>
      </c>
      <c r="L62" s="284">
        <f t="shared" si="49"/>
        <v>9709.3235833589479</v>
      </c>
      <c r="M62" s="284">
        <f t="shared" si="49"/>
        <v>9601.8886387411276</v>
      </c>
      <c r="N62" s="284">
        <f t="shared" si="49"/>
        <v>9494.4536941233073</v>
      </c>
      <c r="O62" s="284">
        <f t="shared" si="49"/>
        <v>9387.018749505487</v>
      </c>
    </row>
    <row r="63" spans="1:15" x14ac:dyDescent="0.25">
      <c r="A63" s="294">
        <v>45</v>
      </c>
      <c r="B63" s="168">
        <v>2062</v>
      </c>
      <c r="C63" s="298">
        <f>HLOOKUP(B63,'CF Combined ARAM Summary'!$A$5:$CJ$14,8,0)</f>
        <v>437.59577241790544</v>
      </c>
      <c r="D63" s="291">
        <f t="shared" si="16"/>
        <v>9350.5524351373278</v>
      </c>
      <c r="E63" s="284">
        <f t="shared" ref="E63:O63" si="50">+D63-($C63/12)</f>
        <v>9314.0861207691687</v>
      </c>
      <c r="F63" s="284">
        <f t="shared" si="50"/>
        <v>9277.6198064010096</v>
      </c>
      <c r="G63" s="284">
        <f t="shared" si="50"/>
        <v>9241.1534920328504</v>
      </c>
      <c r="H63" s="284">
        <f t="shared" si="50"/>
        <v>9204.6871776646913</v>
      </c>
      <c r="I63" s="284">
        <f t="shared" si="50"/>
        <v>9168.2208632965321</v>
      </c>
      <c r="J63" s="284">
        <f t="shared" si="50"/>
        <v>9131.754548928373</v>
      </c>
      <c r="K63" s="284">
        <f t="shared" si="50"/>
        <v>9095.2882345602138</v>
      </c>
      <c r="L63" s="284">
        <f t="shared" si="50"/>
        <v>9058.8219201920547</v>
      </c>
      <c r="M63" s="284">
        <f t="shared" si="50"/>
        <v>9022.3556058238955</v>
      </c>
      <c r="N63" s="284">
        <f t="shared" si="50"/>
        <v>8985.8892914557364</v>
      </c>
      <c r="O63" s="284">
        <f t="shared" si="50"/>
        <v>8949.4229770875772</v>
      </c>
    </row>
    <row r="64" spans="1:15" x14ac:dyDescent="0.25">
      <c r="A64" s="294">
        <v>46</v>
      </c>
      <c r="B64" s="168">
        <v>2063</v>
      </c>
      <c r="C64" s="298">
        <f>HLOOKUP(B64,'CF Combined ARAM Summary'!$A$5:$CJ$14,8,0)</f>
        <v>322.97026482485921</v>
      </c>
      <c r="D64" s="291">
        <f t="shared" si="16"/>
        <v>8922.5087883521719</v>
      </c>
      <c r="E64" s="284">
        <f t="shared" ref="E64:O64" si="51">+D64-($C64/12)</f>
        <v>8895.5945996167666</v>
      </c>
      <c r="F64" s="284">
        <f t="shared" si="51"/>
        <v>8868.6804108813612</v>
      </c>
      <c r="G64" s="284">
        <f t="shared" si="51"/>
        <v>8841.7662221459559</v>
      </c>
      <c r="H64" s="284">
        <f t="shared" si="51"/>
        <v>8814.8520334105506</v>
      </c>
      <c r="I64" s="284">
        <f t="shared" si="51"/>
        <v>8787.9378446751452</v>
      </c>
      <c r="J64" s="284">
        <f t="shared" si="51"/>
        <v>8761.0236559397399</v>
      </c>
      <c r="K64" s="284">
        <f t="shared" si="51"/>
        <v>8734.1094672043346</v>
      </c>
      <c r="L64" s="284">
        <f t="shared" si="51"/>
        <v>8707.1952784689292</v>
      </c>
      <c r="M64" s="284">
        <f t="shared" si="51"/>
        <v>8680.2810897335239</v>
      </c>
      <c r="N64" s="284">
        <f t="shared" si="51"/>
        <v>8653.3669009981186</v>
      </c>
      <c r="O64" s="284">
        <f t="shared" si="51"/>
        <v>8626.4527122627132</v>
      </c>
    </row>
    <row r="65" spans="1:15" x14ac:dyDescent="0.25">
      <c r="A65" s="294">
        <v>47</v>
      </c>
      <c r="B65" s="168">
        <v>2064</v>
      </c>
      <c r="C65" s="298">
        <f>HLOOKUP(B65,'CF Combined ARAM Summary'!$A$5:$CJ$14,8,0)</f>
        <v>319.3856537477036</v>
      </c>
      <c r="D65" s="291">
        <f t="shared" si="16"/>
        <v>8599.8372411170712</v>
      </c>
      <c r="E65" s="284">
        <f t="shared" ref="E65:O65" si="52">+D65-($C65/12)</f>
        <v>8573.2217699714292</v>
      </c>
      <c r="F65" s="284">
        <f t="shared" si="52"/>
        <v>8546.6062988257872</v>
      </c>
      <c r="G65" s="284">
        <f t="shared" si="52"/>
        <v>8519.9908276801452</v>
      </c>
      <c r="H65" s="284">
        <f t="shared" si="52"/>
        <v>8493.3753565345032</v>
      </c>
      <c r="I65" s="284">
        <f t="shared" si="52"/>
        <v>8466.7598853888612</v>
      </c>
      <c r="J65" s="284">
        <f t="shared" si="52"/>
        <v>8440.1444142432192</v>
      </c>
      <c r="K65" s="284">
        <f t="shared" si="52"/>
        <v>8413.5289430975772</v>
      </c>
      <c r="L65" s="284">
        <f t="shared" si="52"/>
        <v>8386.9134719519352</v>
      </c>
      <c r="M65" s="284">
        <f t="shared" si="52"/>
        <v>8360.2980008062932</v>
      </c>
      <c r="N65" s="284">
        <f t="shared" si="52"/>
        <v>8333.6825296606512</v>
      </c>
      <c r="O65" s="284">
        <f t="shared" si="52"/>
        <v>8307.0670585150092</v>
      </c>
    </row>
    <row r="66" spans="1:15" x14ac:dyDescent="0.25">
      <c r="A66" s="294">
        <v>48</v>
      </c>
      <c r="B66" s="168">
        <v>2065</v>
      </c>
      <c r="C66" s="298">
        <f>HLOOKUP(B66,'CF Combined ARAM Summary'!$A$5:$CJ$14,8,0)</f>
        <v>547.92005226203173</v>
      </c>
      <c r="D66" s="291">
        <f t="shared" si="16"/>
        <v>8261.4070541598394</v>
      </c>
      <c r="E66" s="284">
        <f t="shared" ref="E66:O66" si="53">+D66-($C66/12)</f>
        <v>8215.7470498046696</v>
      </c>
      <c r="F66" s="284">
        <f t="shared" si="53"/>
        <v>8170.0870454495007</v>
      </c>
      <c r="G66" s="284">
        <f t="shared" si="53"/>
        <v>8124.4270410943318</v>
      </c>
      <c r="H66" s="284">
        <f t="shared" si="53"/>
        <v>8078.7670367391629</v>
      </c>
      <c r="I66" s="284">
        <f t="shared" si="53"/>
        <v>8033.107032383994</v>
      </c>
      <c r="J66" s="284">
        <f t="shared" si="53"/>
        <v>7987.4470280288251</v>
      </c>
      <c r="K66" s="284">
        <f t="shared" si="53"/>
        <v>7941.7870236736562</v>
      </c>
      <c r="L66" s="284">
        <f t="shared" si="53"/>
        <v>7896.1270193184873</v>
      </c>
      <c r="M66" s="284">
        <f t="shared" si="53"/>
        <v>7850.4670149633184</v>
      </c>
      <c r="N66" s="284">
        <f t="shared" si="53"/>
        <v>7804.8070106081495</v>
      </c>
      <c r="O66" s="284">
        <f t="shared" si="53"/>
        <v>7759.1470062529806</v>
      </c>
    </row>
    <row r="67" spans="1:15" x14ac:dyDescent="0.25">
      <c r="A67" s="294">
        <v>49</v>
      </c>
      <c r="B67" s="168">
        <v>2066</v>
      </c>
      <c r="C67" s="298">
        <f>HLOOKUP(B67,'CF Combined ARAM Summary'!$A$5:$CJ$14,8,0)</f>
        <v>548.04316029475012</v>
      </c>
      <c r="D67" s="291">
        <f t="shared" si="16"/>
        <v>7713.4767428950845</v>
      </c>
      <c r="E67" s="284">
        <f t="shared" ref="E67:O67" si="54">+D67-($C67/12)</f>
        <v>7667.8064795371884</v>
      </c>
      <c r="F67" s="284">
        <f t="shared" si="54"/>
        <v>7622.1362161792922</v>
      </c>
      <c r="G67" s="284">
        <f t="shared" si="54"/>
        <v>7576.4659528213961</v>
      </c>
      <c r="H67" s="284">
        <f t="shared" si="54"/>
        <v>7530.7956894634999</v>
      </c>
      <c r="I67" s="284">
        <f t="shared" si="54"/>
        <v>7485.1254261056038</v>
      </c>
      <c r="J67" s="284">
        <f t="shared" si="54"/>
        <v>7439.4551627477076</v>
      </c>
      <c r="K67" s="284">
        <f t="shared" si="54"/>
        <v>7393.7848993898115</v>
      </c>
      <c r="L67" s="284">
        <f t="shared" si="54"/>
        <v>7348.1146360319153</v>
      </c>
      <c r="M67" s="284">
        <f t="shared" si="54"/>
        <v>7302.4443726740192</v>
      </c>
      <c r="N67" s="284">
        <f t="shared" si="54"/>
        <v>7256.774109316123</v>
      </c>
      <c r="O67" s="284">
        <f t="shared" si="54"/>
        <v>7211.1038459582269</v>
      </c>
    </row>
    <row r="68" spans="1:15" x14ac:dyDescent="0.25">
      <c r="A68" s="294">
        <v>50</v>
      </c>
      <c r="B68" s="168">
        <v>2067</v>
      </c>
      <c r="C68" s="298">
        <f>HLOOKUP(B68,'CF Combined ARAM Summary'!$A$5:$CJ$14,8,0)</f>
        <v>548.0431602947499</v>
      </c>
      <c r="D68" s="291">
        <f t="shared" si="16"/>
        <v>7165.4335826003307</v>
      </c>
      <c r="E68" s="284">
        <f t="shared" ref="E68:O68" si="55">+D68-($C68/12)</f>
        <v>7119.7633192424346</v>
      </c>
      <c r="F68" s="284">
        <f t="shared" si="55"/>
        <v>7074.0930558845384</v>
      </c>
      <c r="G68" s="284">
        <f t="shared" si="55"/>
        <v>7028.4227925266423</v>
      </c>
      <c r="H68" s="284">
        <f t="shared" si="55"/>
        <v>6982.7525291687462</v>
      </c>
      <c r="I68" s="284">
        <f t="shared" si="55"/>
        <v>6937.08226581085</v>
      </c>
      <c r="J68" s="284">
        <f t="shared" si="55"/>
        <v>6891.4120024529539</v>
      </c>
      <c r="K68" s="284">
        <f t="shared" si="55"/>
        <v>6845.7417390950577</v>
      </c>
      <c r="L68" s="284">
        <f t="shared" si="55"/>
        <v>6800.0714757371616</v>
      </c>
      <c r="M68" s="284">
        <f t="shared" si="55"/>
        <v>6754.4012123792654</v>
      </c>
      <c r="N68" s="284">
        <f t="shared" si="55"/>
        <v>6708.7309490213693</v>
      </c>
      <c r="O68" s="284">
        <f t="shared" si="55"/>
        <v>6663.0606856634731</v>
      </c>
    </row>
    <row r="69" spans="1:15" x14ac:dyDescent="0.25">
      <c r="A69" s="294">
        <v>51</v>
      </c>
      <c r="B69" s="168">
        <v>2068</v>
      </c>
      <c r="C69" s="298">
        <f>HLOOKUP(B69,'CF Combined ARAM Summary'!$A$5:$CJ$14,8,0)</f>
        <v>548.04316029475012</v>
      </c>
      <c r="D69" s="291">
        <f t="shared" si="16"/>
        <v>6617.390422305577</v>
      </c>
      <c r="E69" s="284">
        <f t="shared" ref="E69:O69" si="56">+D69-($C69/12)</f>
        <v>6571.7201589476808</v>
      </c>
      <c r="F69" s="284">
        <f t="shared" si="56"/>
        <v>6526.0498955897847</v>
      </c>
      <c r="G69" s="284">
        <f t="shared" si="56"/>
        <v>6480.3796322318885</v>
      </c>
      <c r="H69" s="284">
        <f t="shared" si="56"/>
        <v>6434.7093688739924</v>
      </c>
      <c r="I69" s="284">
        <f t="shared" si="56"/>
        <v>6389.0391055160962</v>
      </c>
      <c r="J69" s="284">
        <f t="shared" si="56"/>
        <v>6343.3688421582001</v>
      </c>
      <c r="K69" s="284">
        <f t="shared" si="56"/>
        <v>6297.6985788003039</v>
      </c>
      <c r="L69" s="284">
        <f t="shared" si="56"/>
        <v>6252.0283154424078</v>
      </c>
      <c r="M69" s="284">
        <f t="shared" si="56"/>
        <v>6206.3580520845117</v>
      </c>
      <c r="N69" s="284">
        <f t="shared" si="56"/>
        <v>6160.6877887266155</v>
      </c>
      <c r="O69" s="284">
        <f t="shared" si="56"/>
        <v>6115.0175253687194</v>
      </c>
    </row>
    <row r="70" spans="1:15" x14ac:dyDescent="0.25">
      <c r="A70" s="294">
        <v>52</v>
      </c>
      <c r="B70" s="168">
        <v>2069</v>
      </c>
      <c r="C70" s="298">
        <f>HLOOKUP(B70,'CF Combined ARAM Summary'!$A$5:$CJ$14,8,0)</f>
        <v>548.04316029475012</v>
      </c>
      <c r="D70" s="291">
        <f t="shared" si="16"/>
        <v>6069.3472620108232</v>
      </c>
      <c r="E70" s="284">
        <f t="shared" ref="E70:O70" si="57">+D70-($C70/12)</f>
        <v>6023.6769986529271</v>
      </c>
      <c r="F70" s="284">
        <f t="shared" si="57"/>
        <v>5978.0067352950309</v>
      </c>
      <c r="G70" s="284">
        <f t="shared" si="57"/>
        <v>5932.3364719371348</v>
      </c>
      <c r="H70" s="284">
        <f t="shared" si="57"/>
        <v>5886.6662085792386</v>
      </c>
      <c r="I70" s="284">
        <f t="shared" si="57"/>
        <v>5840.9959452213425</v>
      </c>
      <c r="J70" s="284">
        <f t="shared" si="57"/>
        <v>5795.3256818634463</v>
      </c>
      <c r="K70" s="284">
        <f t="shared" si="57"/>
        <v>5749.6554185055502</v>
      </c>
      <c r="L70" s="284">
        <f t="shared" si="57"/>
        <v>5703.985155147654</v>
      </c>
      <c r="M70" s="284">
        <f t="shared" si="57"/>
        <v>5658.3148917897579</v>
      </c>
      <c r="N70" s="284">
        <f t="shared" si="57"/>
        <v>5612.6446284318617</v>
      </c>
      <c r="O70" s="284">
        <f t="shared" si="57"/>
        <v>5566.9743650739656</v>
      </c>
    </row>
    <row r="71" spans="1:15" x14ac:dyDescent="0.25">
      <c r="A71" s="294">
        <v>53</v>
      </c>
      <c r="B71" s="168">
        <v>2070</v>
      </c>
      <c r="C71" s="298">
        <f>HLOOKUP(B71,'CF Combined ARAM Summary'!$A$5:$CJ$14,8,0)</f>
        <v>366.59793463341543</v>
      </c>
      <c r="D71" s="291">
        <f t="shared" si="16"/>
        <v>5536.4245371878478</v>
      </c>
      <c r="E71" s="284">
        <f t="shared" ref="E71:O71" si="58">+D71-($C71/12)</f>
        <v>5505.87470930173</v>
      </c>
      <c r="F71" s="284">
        <f t="shared" si="58"/>
        <v>5475.3248814156123</v>
      </c>
      <c r="G71" s="284">
        <f t="shared" si="58"/>
        <v>5444.7750535294945</v>
      </c>
      <c r="H71" s="284">
        <f t="shared" si="58"/>
        <v>5414.2252256433767</v>
      </c>
      <c r="I71" s="284">
        <f t="shared" si="58"/>
        <v>5383.6753977572589</v>
      </c>
      <c r="J71" s="284">
        <f t="shared" si="58"/>
        <v>5353.1255698711411</v>
      </c>
      <c r="K71" s="284">
        <f t="shared" si="58"/>
        <v>5322.5757419850233</v>
      </c>
      <c r="L71" s="284">
        <f t="shared" si="58"/>
        <v>5292.0259140989056</v>
      </c>
      <c r="M71" s="284">
        <f t="shared" si="58"/>
        <v>5261.4760862127878</v>
      </c>
      <c r="N71" s="284">
        <f t="shared" si="58"/>
        <v>5230.92625832667</v>
      </c>
      <c r="O71" s="284">
        <f t="shared" si="58"/>
        <v>5200.3764304405522</v>
      </c>
    </row>
    <row r="72" spans="1:15" x14ac:dyDescent="0.25">
      <c r="A72" s="294">
        <v>54</v>
      </c>
      <c r="B72" s="168">
        <v>2071</v>
      </c>
      <c r="C72" s="298">
        <f>HLOOKUP(B72,'CF Combined ARAM Summary'!$A$5:$CJ$14,8,0)</f>
        <v>322.04108786827078</v>
      </c>
      <c r="D72" s="291">
        <f t="shared" si="16"/>
        <v>5173.5396731181963</v>
      </c>
      <c r="E72" s="284">
        <f t="shared" ref="E72:O72" si="59">+D72-($C72/12)</f>
        <v>5146.7029157958405</v>
      </c>
      <c r="F72" s="284">
        <f t="shared" si="59"/>
        <v>5119.8661584734846</v>
      </c>
      <c r="G72" s="284">
        <f t="shared" si="59"/>
        <v>5093.0294011511287</v>
      </c>
      <c r="H72" s="284">
        <f t="shared" si="59"/>
        <v>5066.1926438287728</v>
      </c>
      <c r="I72" s="284">
        <f t="shared" si="59"/>
        <v>5039.3558865064169</v>
      </c>
      <c r="J72" s="284">
        <f t="shared" si="59"/>
        <v>5012.5191291840611</v>
      </c>
      <c r="K72" s="284">
        <f t="shared" si="59"/>
        <v>4985.6823718617052</v>
      </c>
      <c r="L72" s="284">
        <f t="shared" si="59"/>
        <v>4958.8456145393493</v>
      </c>
      <c r="M72" s="284">
        <f t="shared" si="59"/>
        <v>4932.0088572169934</v>
      </c>
      <c r="N72" s="284">
        <f t="shared" si="59"/>
        <v>4905.1720998946375</v>
      </c>
      <c r="O72" s="284">
        <f t="shared" si="59"/>
        <v>4878.3353425722817</v>
      </c>
    </row>
    <row r="73" spans="1:15" x14ac:dyDescent="0.25">
      <c r="A73" s="294">
        <v>55</v>
      </c>
      <c r="B73" s="168">
        <v>2072</v>
      </c>
      <c r="C73" s="298">
        <f>HLOOKUP(B73,'CF Combined ARAM Summary'!$A$5:$CJ$14,8,0)</f>
        <v>322.04108786827067</v>
      </c>
      <c r="D73" s="291">
        <f t="shared" si="16"/>
        <v>4851.4985852499258</v>
      </c>
      <c r="E73" s="284">
        <f t="shared" ref="E73:O73" si="60">+D73-($C73/12)</f>
        <v>4824.6618279275699</v>
      </c>
      <c r="F73" s="284">
        <f t="shared" si="60"/>
        <v>4797.825070605214</v>
      </c>
      <c r="G73" s="284">
        <f t="shared" si="60"/>
        <v>4770.9883132828581</v>
      </c>
      <c r="H73" s="284">
        <f t="shared" si="60"/>
        <v>4744.1515559605023</v>
      </c>
      <c r="I73" s="284">
        <f t="shared" si="60"/>
        <v>4717.3147986381464</v>
      </c>
      <c r="J73" s="284">
        <f t="shared" si="60"/>
        <v>4690.4780413157905</v>
      </c>
      <c r="K73" s="284">
        <f t="shared" si="60"/>
        <v>4663.6412839934346</v>
      </c>
      <c r="L73" s="284">
        <f t="shared" si="60"/>
        <v>4636.8045266710787</v>
      </c>
      <c r="M73" s="284">
        <f t="shared" si="60"/>
        <v>4609.9677693487229</v>
      </c>
      <c r="N73" s="284">
        <f t="shared" si="60"/>
        <v>4583.131012026367</v>
      </c>
      <c r="O73" s="284">
        <f t="shared" si="60"/>
        <v>4556.2942547040111</v>
      </c>
    </row>
    <row r="74" spans="1:15" x14ac:dyDescent="0.25">
      <c r="A74" s="294">
        <v>56</v>
      </c>
      <c r="B74" s="168">
        <v>2073</v>
      </c>
      <c r="C74" s="298">
        <f>HLOOKUP(B74,'CF Combined ARAM Summary'!$A$5:$CJ$14,8,0)</f>
        <v>322.04108786827055</v>
      </c>
      <c r="D74" s="291">
        <f t="shared" si="16"/>
        <v>4529.4574973816552</v>
      </c>
      <c r="E74" s="284">
        <f t="shared" ref="E74:O74" si="61">+D74-($C74/12)</f>
        <v>4502.6207400592994</v>
      </c>
      <c r="F74" s="284">
        <f t="shared" si="61"/>
        <v>4475.7839827369435</v>
      </c>
      <c r="G74" s="284">
        <f t="shared" si="61"/>
        <v>4448.9472254145876</v>
      </c>
      <c r="H74" s="284">
        <f t="shared" si="61"/>
        <v>4422.1104680922317</v>
      </c>
      <c r="I74" s="284">
        <f t="shared" si="61"/>
        <v>4395.2737107698758</v>
      </c>
      <c r="J74" s="284">
        <f t="shared" si="61"/>
        <v>4368.43695344752</v>
      </c>
      <c r="K74" s="284">
        <f t="shared" si="61"/>
        <v>4341.6001961251641</v>
      </c>
      <c r="L74" s="284">
        <f t="shared" si="61"/>
        <v>4314.7634388028082</v>
      </c>
      <c r="M74" s="284">
        <f t="shared" si="61"/>
        <v>4287.9266814804523</v>
      </c>
      <c r="N74" s="284">
        <f t="shared" si="61"/>
        <v>4261.0899241580964</v>
      </c>
      <c r="O74" s="284">
        <f t="shared" si="61"/>
        <v>4234.2531668357406</v>
      </c>
    </row>
    <row r="75" spans="1:15" x14ac:dyDescent="0.25">
      <c r="A75" s="294">
        <v>57</v>
      </c>
      <c r="B75" s="168">
        <v>2074</v>
      </c>
      <c r="C75" s="298">
        <f>HLOOKUP(B75,'CF Combined ARAM Summary'!$A$5:$CJ$14,8,0)</f>
        <v>322.04108786827067</v>
      </c>
      <c r="D75" s="291">
        <f t="shared" si="16"/>
        <v>4207.4164095133847</v>
      </c>
      <c r="E75" s="284">
        <f t="shared" ref="E75:O75" si="62">+D75-($C75/12)</f>
        <v>4180.5796521910288</v>
      </c>
      <c r="F75" s="284">
        <f t="shared" si="62"/>
        <v>4153.7428948686729</v>
      </c>
      <c r="G75" s="284">
        <f t="shared" si="62"/>
        <v>4126.906137546317</v>
      </c>
      <c r="H75" s="284">
        <f t="shared" si="62"/>
        <v>4100.0693802239612</v>
      </c>
      <c r="I75" s="284">
        <f t="shared" si="62"/>
        <v>4073.2326229016053</v>
      </c>
      <c r="J75" s="284">
        <f t="shared" si="62"/>
        <v>4046.3958655792494</v>
      </c>
      <c r="K75" s="284">
        <f t="shared" si="62"/>
        <v>4019.5591082568935</v>
      </c>
      <c r="L75" s="284">
        <f t="shared" si="62"/>
        <v>3992.7223509345376</v>
      </c>
      <c r="M75" s="284">
        <f t="shared" si="62"/>
        <v>3965.8855936121818</v>
      </c>
      <c r="N75" s="284">
        <f t="shared" si="62"/>
        <v>3939.0488362898259</v>
      </c>
      <c r="O75" s="284">
        <f t="shared" si="62"/>
        <v>3912.21207896747</v>
      </c>
    </row>
    <row r="76" spans="1:15" x14ac:dyDescent="0.25">
      <c r="A76" s="294">
        <v>58</v>
      </c>
      <c r="B76" s="168">
        <v>2075</v>
      </c>
      <c r="C76" s="298">
        <f>HLOOKUP(B76,'CF Combined ARAM Summary'!$A$5:$CJ$14,8,0)</f>
        <v>312.43642169723046</v>
      </c>
      <c r="D76" s="291">
        <f t="shared" si="16"/>
        <v>3886.175710492701</v>
      </c>
      <c r="E76" s="284">
        <f t="shared" ref="E76:O76" si="63">+D76-($C76/12)</f>
        <v>3860.139342017932</v>
      </c>
      <c r="F76" s="284">
        <f t="shared" si="63"/>
        <v>3834.102973543163</v>
      </c>
      <c r="G76" s="284">
        <f t="shared" si="63"/>
        <v>3808.066605068394</v>
      </c>
      <c r="H76" s="284">
        <f t="shared" si="63"/>
        <v>3782.030236593625</v>
      </c>
      <c r="I76" s="284">
        <f t="shared" si="63"/>
        <v>3755.993868118856</v>
      </c>
      <c r="J76" s="284">
        <f t="shared" si="63"/>
        <v>3729.957499644087</v>
      </c>
      <c r="K76" s="284">
        <f t="shared" si="63"/>
        <v>3703.921131169318</v>
      </c>
      <c r="L76" s="284">
        <f t="shared" si="63"/>
        <v>3677.884762694549</v>
      </c>
      <c r="M76" s="284">
        <f t="shared" si="63"/>
        <v>3651.8483942197799</v>
      </c>
      <c r="N76" s="284">
        <f t="shared" si="63"/>
        <v>3625.8120257450109</v>
      </c>
      <c r="O76" s="284">
        <f t="shared" si="63"/>
        <v>3599.7756572702419</v>
      </c>
    </row>
    <row r="77" spans="1:15" x14ac:dyDescent="0.25">
      <c r="A77" s="294">
        <v>59</v>
      </c>
      <c r="B77" s="168">
        <v>2076</v>
      </c>
      <c r="C77" s="298">
        <f>HLOOKUP(B77,'CF Combined ARAM Summary'!$A$5:$CJ$14,8,0)</f>
        <v>311.58346310175853</v>
      </c>
      <c r="D77" s="291">
        <f t="shared" si="16"/>
        <v>3573.8103686784289</v>
      </c>
      <c r="E77" s="284">
        <f t="shared" ref="E77:O77" si="64">+D77-($C77/12)</f>
        <v>3547.8450800866158</v>
      </c>
      <c r="F77" s="284">
        <f t="shared" si="64"/>
        <v>3521.8797914948027</v>
      </c>
      <c r="G77" s="284">
        <f t="shared" si="64"/>
        <v>3495.9145029029896</v>
      </c>
      <c r="H77" s="284">
        <f t="shared" si="64"/>
        <v>3469.9492143111765</v>
      </c>
      <c r="I77" s="284">
        <f t="shared" si="64"/>
        <v>3443.9839257193635</v>
      </c>
      <c r="J77" s="284">
        <f t="shared" si="64"/>
        <v>3418.0186371275504</v>
      </c>
      <c r="K77" s="284">
        <f t="shared" si="64"/>
        <v>3392.0533485357373</v>
      </c>
      <c r="L77" s="284">
        <f t="shared" si="64"/>
        <v>3366.0880599439242</v>
      </c>
      <c r="M77" s="284">
        <f t="shared" si="64"/>
        <v>3340.1227713521112</v>
      </c>
      <c r="N77" s="284">
        <f t="shared" si="64"/>
        <v>3314.1574827602981</v>
      </c>
      <c r="O77" s="284">
        <f t="shared" si="64"/>
        <v>3288.192194168485</v>
      </c>
    </row>
    <row r="78" spans="1:15" x14ac:dyDescent="0.25">
      <c r="A78" s="294">
        <v>60</v>
      </c>
      <c r="B78" s="168">
        <v>2077</v>
      </c>
      <c r="C78" s="298">
        <f>HLOOKUP(B78,'CF Combined ARAM Summary'!$A$5:$CJ$14,8,0)</f>
        <v>311.58346310175807</v>
      </c>
      <c r="D78" s="291">
        <f t="shared" si="16"/>
        <v>3262.2269055766719</v>
      </c>
      <c r="E78" s="284">
        <f t="shared" ref="E78:O78" si="65">+D78-($C78/12)</f>
        <v>3236.2616169848588</v>
      </c>
      <c r="F78" s="284">
        <f t="shared" si="65"/>
        <v>3210.2963283930458</v>
      </c>
      <c r="G78" s="284">
        <f t="shared" si="65"/>
        <v>3184.3310398012327</v>
      </c>
      <c r="H78" s="284">
        <f t="shared" si="65"/>
        <v>3158.3657512094196</v>
      </c>
      <c r="I78" s="284">
        <f t="shared" si="65"/>
        <v>3132.4004626176065</v>
      </c>
      <c r="J78" s="284">
        <f t="shared" si="65"/>
        <v>3106.4351740257935</v>
      </c>
      <c r="K78" s="284">
        <f t="shared" si="65"/>
        <v>3080.4698854339804</v>
      </c>
      <c r="L78" s="284">
        <f t="shared" si="65"/>
        <v>3054.5045968421673</v>
      </c>
      <c r="M78" s="284">
        <f t="shared" si="65"/>
        <v>3028.5393082503542</v>
      </c>
      <c r="N78" s="284">
        <f t="shared" si="65"/>
        <v>3002.5740196585411</v>
      </c>
      <c r="O78" s="284">
        <f t="shared" si="65"/>
        <v>2976.6087310667281</v>
      </c>
    </row>
    <row r="79" spans="1:15" x14ac:dyDescent="0.25">
      <c r="A79" s="294">
        <v>61</v>
      </c>
      <c r="B79" s="168">
        <v>2078</v>
      </c>
      <c r="C79" s="298">
        <f>HLOOKUP(B79,'CF Combined ARAM Summary'!$A$5:$CJ$14,8,0)</f>
        <v>311.5834631017583</v>
      </c>
      <c r="D79" s="291">
        <f t="shared" si="16"/>
        <v>2950.643442474915</v>
      </c>
      <c r="E79" s="284">
        <f t="shared" ref="E79:O79" si="66">+D79-($C79/12)</f>
        <v>2924.6781538831019</v>
      </c>
      <c r="F79" s="284">
        <f t="shared" si="66"/>
        <v>2898.7128652912888</v>
      </c>
      <c r="G79" s="284">
        <f t="shared" si="66"/>
        <v>2872.7475766994758</v>
      </c>
      <c r="H79" s="284">
        <f t="shared" si="66"/>
        <v>2846.7822881076627</v>
      </c>
      <c r="I79" s="284">
        <f t="shared" si="66"/>
        <v>2820.8169995158496</v>
      </c>
      <c r="J79" s="284">
        <f t="shared" si="66"/>
        <v>2794.8517109240365</v>
      </c>
      <c r="K79" s="284">
        <f t="shared" si="66"/>
        <v>2768.8864223322234</v>
      </c>
      <c r="L79" s="284">
        <f t="shared" si="66"/>
        <v>2742.9211337404104</v>
      </c>
      <c r="M79" s="284">
        <f t="shared" si="66"/>
        <v>2716.9558451485973</v>
      </c>
      <c r="N79" s="284">
        <f t="shared" si="66"/>
        <v>2690.9905565567842</v>
      </c>
      <c r="O79" s="284">
        <f t="shared" si="66"/>
        <v>2665.0252679649711</v>
      </c>
    </row>
    <row r="80" spans="1:15" x14ac:dyDescent="0.25">
      <c r="A80" s="294">
        <v>62</v>
      </c>
      <c r="B80" s="168">
        <v>2079</v>
      </c>
      <c r="C80" s="298">
        <f>HLOOKUP(B80,'CF Combined ARAM Summary'!$A$5:$CJ$14,8,0)</f>
        <v>310.51679729244836</v>
      </c>
      <c r="D80" s="291">
        <f t="shared" si="16"/>
        <v>2639.1488681906003</v>
      </c>
      <c r="E80" s="284">
        <f t="shared" ref="E80:O80" si="67">+D80-($C80/12)</f>
        <v>2613.2724684162295</v>
      </c>
      <c r="F80" s="284">
        <f t="shared" si="67"/>
        <v>2587.3960686418586</v>
      </c>
      <c r="G80" s="284">
        <f t="shared" si="67"/>
        <v>2561.5196688674878</v>
      </c>
      <c r="H80" s="284">
        <f t="shared" si="67"/>
        <v>2535.6432690931169</v>
      </c>
      <c r="I80" s="284">
        <f t="shared" si="67"/>
        <v>2509.7668693187461</v>
      </c>
      <c r="J80" s="284">
        <f t="shared" si="67"/>
        <v>2483.8904695443753</v>
      </c>
      <c r="K80" s="284">
        <f t="shared" si="67"/>
        <v>2458.0140697700044</v>
      </c>
      <c r="L80" s="284">
        <f t="shared" si="67"/>
        <v>2432.1376699956336</v>
      </c>
      <c r="M80" s="284">
        <f t="shared" si="67"/>
        <v>2406.2612702212627</v>
      </c>
      <c r="N80" s="284">
        <f t="shared" si="67"/>
        <v>2380.3848704468919</v>
      </c>
      <c r="O80" s="284">
        <f t="shared" si="67"/>
        <v>2354.5084706725211</v>
      </c>
    </row>
    <row r="81" spans="1:15" x14ac:dyDescent="0.25">
      <c r="A81" s="294">
        <v>63</v>
      </c>
      <c r="B81" s="168">
        <v>2080</v>
      </c>
      <c r="C81" s="298">
        <f>HLOOKUP(B81,'CF Combined ARAM Summary'!$A$5:$CJ$14,8,0)</f>
        <v>293.55380836013705</v>
      </c>
      <c r="D81" s="291">
        <f t="shared" si="16"/>
        <v>2330.0456533091765</v>
      </c>
      <c r="E81" s="284">
        <f t="shared" ref="E81:O81" si="68">+D81-($C81/12)</f>
        <v>2305.5828359458319</v>
      </c>
      <c r="F81" s="284">
        <f t="shared" si="68"/>
        <v>2281.1200185824873</v>
      </c>
      <c r="G81" s="284">
        <f t="shared" si="68"/>
        <v>2256.6572012191427</v>
      </c>
      <c r="H81" s="284">
        <f t="shared" si="68"/>
        <v>2232.1943838557982</v>
      </c>
      <c r="I81" s="284">
        <f t="shared" si="68"/>
        <v>2207.7315664924536</v>
      </c>
      <c r="J81" s="284">
        <f t="shared" si="68"/>
        <v>2183.268749129109</v>
      </c>
      <c r="K81" s="284">
        <f t="shared" si="68"/>
        <v>2158.8059317657644</v>
      </c>
      <c r="L81" s="284">
        <f t="shared" si="68"/>
        <v>2134.3431144024198</v>
      </c>
      <c r="M81" s="284">
        <f t="shared" si="68"/>
        <v>2109.8802970390752</v>
      </c>
      <c r="N81" s="284">
        <f t="shared" si="68"/>
        <v>2085.4174796757306</v>
      </c>
      <c r="O81" s="284">
        <f t="shared" si="68"/>
        <v>2060.9546623123861</v>
      </c>
    </row>
    <row r="82" spans="1:15" x14ac:dyDescent="0.25">
      <c r="A82" s="294">
        <v>64</v>
      </c>
      <c r="B82" s="168">
        <v>2081</v>
      </c>
      <c r="C82" s="298">
        <f>HLOOKUP(B82,'CF Combined ARAM Summary'!$A$5:$CJ$14,8,0)</f>
        <v>293.55380836013728</v>
      </c>
      <c r="D82" s="291">
        <f t="shared" si="16"/>
        <v>2036.4918449490413</v>
      </c>
      <c r="E82" s="284">
        <f t="shared" ref="E82:O82" si="69">+D82-($C82/12)</f>
        <v>2012.0290275856964</v>
      </c>
      <c r="F82" s="284">
        <f t="shared" si="69"/>
        <v>1987.5662102223516</v>
      </c>
      <c r="G82" s="284">
        <f t="shared" si="69"/>
        <v>1963.1033928590068</v>
      </c>
      <c r="H82" s="284">
        <f t="shared" si="69"/>
        <v>1938.640575495662</v>
      </c>
      <c r="I82" s="284">
        <f t="shared" si="69"/>
        <v>1914.1777581323172</v>
      </c>
      <c r="J82" s="284">
        <f t="shared" si="69"/>
        <v>1889.7149407689724</v>
      </c>
      <c r="K82" s="284">
        <f t="shared" si="69"/>
        <v>1865.2521234056276</v>
      </c>
      <c r="L82" s="284">
        <f t="shared" si="69"/>
        <v>1840.7893060422828</v>
      </c>
      <c r="M82" s="284">
        <f t="shared" si="69"/>
        <v>1816.3264886789379</v>
      </c>
      <c r="N82" s="284">
        <f t="shared" si="69"/>
        <v>1791.8636713155931</v>
      </c>
      <c r="O82" s="284">
        <f t="shared" si="69"/>
        <v>1767.4008539522483</v>
      </c>
    </row>
    <row r="83" spans="1:15" x14ac:dyDescent="0.25">
      <c r="A83" s="294">
        <v>65</v>
      </c>
      <c r="B83" s="168">
        <v>2082</v>
      </c>
      <c r="C83" s="298">
        <f>HLOOKUP(B83,'CF Combined ARAM Summary'!$A$5:$CJ$14,8,0)</f>
        <v>293.55380836013717</v>
      </c>
      <c r="D83" s="291">
        <f t="shared" si="16"/>
        <v>1742.9380365889035</v>
      </c>
      <c r="E83" s="284">
        <f t="shared" ref="E83:O83" si="70">+D83-($C83/12)</f>
        <v>1718.4752192255587</v>
      </c>
      <c r="F83" s="284">
        <f t="shared" si="70"/>
        <v>1694.0124018622139</v>
      </c>
      <c r="G83" s="284">
        <f t="shared" si="70"/>
        <v>1669.5495844988691</v>
      </c>
      <c r="H83" s="284">
        <f t="shared" si="70"/>
        <v>1645.0867671355243</v>
      </c>
      <c r="I83" s="284">
        <f t="shared" si="70"/>
        <v>1620.6239497721795</v>
      </c>
      <c r="J83" s="284">
        <f t="shared" si="70"/>
        <v>1596.1611324088346</v>
      </c>
      <c r="K83" s="284">
        <f t="shared" si="70"/>
        <v>1571.6983150454898</v>
      </c>
      <c r="L83" s="284">
        <f t="shared" si="70"/>
        <v>1547.235497682145</v>
      </c>
      <c r="M83" s="284">
        <f t="shared" si="70"/>
        <v>1522.7726803188002</v>
      </c>
      <c r="N83" s="284">
        <f t="shared" si="70"/>
        <v>1498.3098629554554</v>
      </c>
      <c r="O83" s="284">
        <f t="shared" si="70"/>
        <v>1473.8470455921106</v>
      </c>
    </row>
    <row r="84" spans="1:15" x14ac:dyDescent="0.25">
      <c r="A84" s="294">
        <v>66</v>
      </c>
      <c r="B84" s="168">
        <v>2083</v>
      </c>
      <c r="C84" s="298">
        <f>HLOOKUP(B84,'CF Combined ARAM Summary'!$A$5:$CJ$14,8,0)</f>
        <v>293.55380836013728</v>
      </c>
      <c r="D84" s="291">
        <f t="shared" si="16"/>
        <v>1449.3842282287658</v>
      </c>
      <c r="E84" s="284">
        <f t="shared" ref="E84:O84" si="71">+D84-($C84/12)</f>
        <v>1424.921410865421</v>
      </c>
      <c r="F84" s="284">
        <f t="shared" si="71"/>
        <v>1400.4585935020762</v>
      </c>
      <c r="G84" s="284">
        <f t="shared" si="71"/>
        <v>1375.9957761387313</v>
      </c>
      <c r="H84" s="284">
        <f t="shared" si="71"/>
        <v>1351.5329587753865</v>
      </c>
      <c r="I84" s="284">
        <f t="shared" si="71"/>
        <v>1327.0701414120417</v>
      </c>
      <c r="J84" s="284">
        <f t="shared" si="71"/>
        <v>1302.6073240486969</v>
      </c>
      <c r="K84" s="284">
        <f t="shared" si="71"/>
        <v>1278.1445066853521</v>
      </c>
      <c r="L84" s="284">
        <f t="shared" si="71"/>
        <v>1253.6816893220073</v>
      </c>
      <c r="M84" s="284">
        <f t="shared" si="71"/>
        <v>1229.2188719586625</v>
      </c>
      <c r="N84" s="284">
        <f t="shared" si="71"/>
        <v>1204.7560545953177</v>
      </c>
      <c r="O84" s="284">
        <f t="shared" si="71"/>
        <v>1180.2932372319729</v>
      </c>
    </row>
    <row r="85" spans="1:15" x14ac:dyDescent="0.25">
      <c r="A85" s="294">
        <v>67</v>
      </c>
      <c r="B85" s="168">
        <v>2084</v>
      </c>
      <c r="C85" s="298">
        <f>HLOOKUP(B85,'CF Combined ARAM Summary'!$A$5:$CJ$14,8,0)</f>
        <v>208.77002591927385</v>
      </c>
      <c r="D85" s="291">
        <f t="shared" si="16"/>
        <v>1162.8957350720334</v>
      </c>
      <c r="E85" s="284">
        <f t="shared" ref="E85:O85" si="72">+D85-($C85/12)</f>
        <v>1145.498232912094</v>
      </c>
      <c r="F85" s="284">
        <f t="shared" si="72"/>
        <v>1128.1007307521545</v>
      </c>
      <c r="G85" s="284">
        <f t="shared" si="72"/>
        <v>1110.7032285922151</v>
      </c>
      <c r="H85" s="284">
        <f t="shared" si="72"/>
        <v>1093.3057264322756</v>
      </c>
      <c r="I85" s="284">
        <f t="shared" si="72"/>
        <v>1075.9082242723362</v>
      </c>
      <c r="J85" s="284">
        <f t="shared" si="72"/>
        <v>1058.5107221123967</v>
      </c>
      <c r="K85" s="284">
        <f t="shared" si="72"/>
        <v>1041.1132199524573</v>
      </c>
      <c r="L85" s="284">
        <f t="shared" si="72"/>
        <v>1023.7157177925178</v>
      </c>
      <c r="M85" s="284">
        <f t="shared" si="72"/>
        <v>1006.3182156325784</v>
      </c>
      <c r="N85" s="284">
        <f t="shared" si="72"/>
        <v>988.92071347263891</v>
      </c>
      <c r="O85" s="284">
        <f t="shared" si="72"/>
        <v>971.52321131269946</v>
      </c>
    </row>
    <row r="86" spans="1:15" x14ac:dyDescent="0.25">
      <c r="A86" s="294">
        <v>68</v>
      </c>
      <c r="B86" s="168">
        <v>2085</v>
      </c>
      <c r="C86" s="298">
        <f>HLOOKUP(B86,'CF Combined ARAM Summary'!$A$5:$CJ$14,8,0)</f>
        <v>74.999744440815277</v>
      </c>
      <c r="D86" s="291">
        <f t="shared" si="16"/>
        <v>965.27323260929813</v>
      </c>
      <c r="E86" s="284">
        <f t="shared" ref="E86:O86" si="73">+D86-($C86/12)</f>
        <v>959.02325390589681</v>
      </c>
      <c r="F86" s="284">
        <f t="shared" si="73"/>
        <v>952.77327520249548</v>
      </c>
      <c r="G86" s="284">
        <f t="shared" si="73"/>
        <v>946.52329649909416</v>
      </c>
      <c r="H86" s="284">
        <f t="shared" si="73"/>
        <v>940.27331779569283</v>
      </c>
      <c r="I86" s="284">
        <f t="shared" si="73"/>
        <v>934.02333909229151</v>
      </c>
      <c r="J86" s="284">
        <f t="shared" si="73"/>
        <v>927.77336038889018</v>
      </c>
      <c r="K86" s="284">
        <f t="shared" si="73"/>
        <v>921.52338168548886</v>
      </c>
      <c r="L86" s="284">
        <f t="shared" si="73"/>
        <v>915.27340298208753</v>
      </c>
      <c r="M86" s="284">
        <f t="shared" si="73"/>
        <v>909.02342427868621</v>
      </c>
      <c r="N86" s="284">
        <f t="shared" si="73"/>
        <v>902.77344557528488</v>
      </c>
      <c r="O86" s="284">
        <f t="shared" si="73"/>
        <v>896.52346687188356</v>
      </c>
    </row>
    <row r="87" spans="1:15" x14ac:dyDescent="0.25">
      <c r="A87" s="294">
        <v>69</v>
      </c>
      <c r="B87" s="168">
        <v>2086</v>
      </c>
      <c r="C87" s="298">
        <f>HLOOKUP(B87,'CF Combined ARAM Summary'!$A$5:$CJ$14,8,0)</f>
        <v>59.968231124735297</v>
      </c>
      <c r="D87" s="291">
        <f t="shared" si="16"/>
        <v>891.52611427815566</v>
      </c>
      <c r="E87" s="284">
        <f t="shared" ref="E87:O87" si="74">+D87-($C87/12)</f>
        <v>886.52876168442776</v>
      </c>
      <c r="F87" s="284">
        <f t="shared" si="74"/>
        <v>881.53140909069987</v>
      </c>
      <c r="G87" s="284">
        <f t="shared" si="74"/>
        <v>876.53405649697197</v>
      </c>
      <c r="H87" s="284">
        <f t="shared" si="74"/>
        <v>871.53670390324407</v>
      </c>
      <c r="I87" s="284">
        <f t="shared" si="74"/>
        <v>866.53935130951618</v>
      </c>
      <c r="J87" s="284">
        <f t="shared" si="74"/>
        <v>861.54199871578828</v>
      </c>
      <c r="K87" s="284">
        <f t="shared" si="74"/>
        <v>856.54464612206039</v>
      </c>
      <c r="L87" s="284">
        <f t="shared" si="74"/>
        <v>851.54729352833249</v>
      </c>
      <c r="M87" s="284">
        <f t="shared" si="74"/>
        <v>846.54994093460459</v>
      </c>
      <c r="N87" s="284">
        <f t="shared" si="74"/>
        <v>841.5525883408767</v>
      </c>
      <c r="O87" s="284">
        <f t="shared" si="74"/>
        <v>836.5552357471488</v>
      </c>
    </row>
    <row r="88" spans="1:15" x14ac:dyDescent="0.25">
      <c r="A88" s="294">
        <v>70</v>
      </c>
      <c r="B88" s="168">
        <v>2087</v>
      </c>
      <c r="C88" s="298">
        <f>HLOOKUP(B88,'CF Combined ARAM Summary'!$A$5:$CJ$14,8,0)</f>
        <v>59.968231124735297</v>
      </c>
      <c r="D88" s="291">
        <f t="shared" si="16"/>
        <v>831.5578831534209</v>
      </c>
      <c r="E88" s="284">
        <f t="shared" ref="E88:O88" si="75">+D88-($C88/12)</f>
        <v>826.56053055969301</v>
      </c>
      <c r="F88" s="284">
        <f t="shared" si="75"/>
        <v>821.56317796596511</v>
      </c>
      <c r="G88" s="284">
        <f t="shared" si="75"/>
        <v>816.56582537223721</v>
      </c>
      <c r="H88" s="284">
        <f t="shared" si="75"/>
        <v>811.56847277850932</v>
      </c>
      <c r="I88" s="284">
        <f t="shared" si="75"/>
        <v>806.57112018478142</v>
      </c>
      <c r="J88" s="284">
        <f t="shared" si="75"/>
        <v>801.57376759105352</v>
      </c>
      <c r="K88" s="284">
        <f t="shared" si="75"/>
        <v>796.57641499732563</v>
      </c>
      <c r="L88" s="284">
        <f t="shared" si="75"/>
        <v>791.57906240359773</v>
      </c>
      <c r="M88" s="284">
        <f t="shared" si="75"/>
        <v>786.58170980986984</v>
      </c>
      <c r="N88" s="284">
        <f t="shared" si="75"/>
        <v>781.58435721614194</v>
      </c>
      <c r="O88" s="284">
        <f t="shared" si="75"/>
        <v>776.58700462241404</v>
      </c>
    </row>
    <row r="89" spans="1:15" x14ac:dyDescent="0.25">
      <c r="A89" s="294">
        <v>71</v>
      </c>
      <c r="B89" s="168">
        <v>2088</v>
      </c>
      <c r="C89" s="298">
        <f>HLOOKUP(B89,'CF Combined ARAM Summary'!$A$5:$CJ$14,8,0)</f>
        <v>59.968231124735354</v>
      </c>
      <c r="D89" s="291">
        <f t="shared" si="16"/>
        <v>771.58965202868615</v>
      </c>
      <c r="E89" s="284">
        <f t="shared" ref="E89:O89" si="76">+D89-($C89/12)</f>
        <v>766.59229943495825</v>
      </c>
      <c r="F89" s="284">
        <f t="shared" si="76"/>
        <v>761.59494684123035</v>
      </c>
      <c r="G89" s="284">
        <f t="shared" si="76"/>
        <v>756.59759424750246</v>
      </c>
      <c r="H89" s="284">
        <f t="shared" si="76"/>
        <v>751.60024165377456</v>
      </c>
      <c r="I89" s="284">
        <f t="shared" si="76"/>
        <v>746.60288906004666</v>
      </c>
      <c r="J89" s="284">
        <f t="shared" si="76"/>
        <v>741.60553646631877</v>
      </c>
      <c r="K89" s="284">
        <f t="shared" si="76"/>
        <v>736.60818387259087</v>
      </c>
      <c r="L89" s="284">
        <f t="shared" si="76"/>
        <v>731.61083127886297</v>
      </c>
      <c r="M89" s="284">
        <f t="shared" si="76"/>
        <v>726.61347868513508</v>
      </c>
      <c r="N89" s="284">
        <f t="shared" si="76"/>
        <v>721.61612609140718</v>
      </c>
      <c r="O89" s="284">
        <f t="shared" si="76"/>
        <v>716.61877349767929</v>
      </c>
    </row>
    <row r="90" spans="1:15" x14ac:dyDescent="0.25">
      <c r="A90" s="294">
        <v>72</v>
      </c>
      <c r="B90" s="168">
        <v>2089</v>
      </c>
      <c r="C90" s="298">
        <f>HLOOKUP(B90,'CF Combined ARAM Summary'!$A$5:$CJ$14,8,0)</f>
        <v>59.968231124735354</v>
      </c>
      <c r="D90" s="291">
        <f t="shared" si="16"/>
        <v>711.62142090395139</v>
      </c>
      <c r="E90" s="284">
        <f t="shared" ref="E90:O90" si="77">+D90-($C90/12)</f>
        <v>706.62406831022349</v>
      </c>
      <c r="F90" s="284">
        <f t="shared" si="77"/>
        <v>701.6267157164956</v>
      </c>
      <c r="G90" s="284">
        <f t="shared" si="77"/>
        <v>696.6293631227677</v>
      </c>
      <c r="H90" s="284">
        <f t="shared" si="77"/>
        <v>691.6320105290398</v>
      </c>
      <c r="I90" s="284">
        <f t="shared" si="77"/>
        <v>686.63465793531191</v>
      </c>
      <c r="J90" s="284">
        <f t="shared" si="77"/>
        <v>681.63730534158401</v>
      </c>
      <c r="K90" s="284">
        <f t="shared" si="77"/>
        <v>676.63995274785611</v>
      </c>
      <c r="L90" s="284">
        <f t="shared" si="77"/>
        <v>671.64260015412822</v>
      </c>
      <c r="M90" s="284">
        <f t="shared" si="77"/>
        <v>666.64524756040032</v>
      </c>
      <c r="N90" s="284">
        <f t="shared" si="77"/>
        <v>661.64789496667242</v>
      </c>
      <c r="O90" s="284">
        <f t="shared" si="77"/>
        <v>656.65054237294453</v>
      </c>
    </row>
    <row r="91" spans="1:15" x14ac:dyDescent="0.25">
      <c r="A91" s="294">
        <v>73</v>
      </c>
      <c r="B91" s="168">
        <v>2090</v>
      </c>
      <c r="C91" s="298">
        <f>HLOOKUP(B91,'CF Combined ARAM Summary'!$A$5:$CJ$14,8,0)</f>
        <v>59.968231124735468</v>
      </c>
      <c r="D91" s="291">
        <f t="shared" si="16"/>
        <v>651.65318977921652</v>
      </c>
      <c r="E91" s="284">
        <f t="shared" ref="E91:O91" si="78">+D91-($C91/12)</f>
        <v>646.65583718548851</v>
      </c>
      <c r="F91" s="284">
        <f t="shared" si="78"/>
        <v>641.6584845917605</v>
      </c>
      <c r="G91" s="284">
        <f t="shared" si="78"/>
        <v>636.66113199803249</v>
      </c>
      <c r="H91" s="284">
        <f t="shared" si="78"/>
        <v>631.66377940430448</v>
      </c>
      <c r="I91" s="284">
        <f t="shared" si="78"/>
        <v>626.66642681057647</v>
      </c>
      <c r="J91" s="284">
        <f t="shared" si="78"/>
        <v>621.66907421684846</v>
      </c>
      <c r="K91" s="284">
        <f t="shared" si="78"/>
        <v>616.67172162312045</v>
      </c>
      <c r="L91" s="284">
        <f t="shared" si="78"/>
        <v>611.67436902939244</v>
      </c>
      <c r="M91" s="284">
        <f t="shared" si="78"/>
        <v>606.67701643566443</v>
      </c>
      <c r="N91" s="284">
        <f t="shared" si="78"/>
        <v>601.67966384193642</v>
      </c>
      <c r="O91" s="284">
        <f t="shared" si="78"/>
        <v>596.68231124820841</v>
      </c>
    </row>
    <row r="92" spans="1:15" x14ac:dyDescent="0.25">
      <c r="A92" s="294">
        <v>74</v>
      </c>
      <c r="B92" s="168">
        <v>2091</v>
      </c>
      <c r="C92" s="298">
        <f>HLOOKUP(B92,'CF Combined ARAM Summary'!$A$5:$CJ$14,8,0)</f>
        <v>59.968231124735524</v>
      </c>
      <c r="D92" s="291">
        <f t="shared" si="16"/>
        <v>591.6849586544804</v>
      </c>
      <c r="E92" s="284">
        <f t="shared" ref="E92:O92" si="79">+D92-($C92/12)</f>
        <v>586.68760606075239</v>
      </c>
      <c r="F92" s="284">
        <f t="shared" si="79"/>
        <v>581.69025346702438</v>
      </c>
      <c r="G92" s="284">
        <f t="shared" si="79"/>
        <v>576.69290087329637</v>
      </c>
      <c r="H92" s="284">
        <f t="shared" si="79"/>
        <v>571.69554827956836</v>
      </c>
      <c r="I92" s="284">
        <f t="shared" si="79"/>
        <v>566.69819568584035</v>
      </c>
      <c r="J92" s="284">
        <f t="shared" si="79"/>
        <v>561.70084309211234</v>
      </c>
      <c r="K92" s="284">
        <f t="shared" si="79"/>
        <v>556.70349049838433</v>
      </c>
      <c r="L92" s="284">
        <f t="shared" si="79"/>
        <v>551.70613790465632</v>
      </c>
      <c r="M92" s="284">
        <f t="shared" si="79"/>
        <v>546.70878531092831</v>
      </c>
      <c r="N92" s="284">
        <f t="shared" si="79"/>
        <v>541.7114327172003</v>
      </c>
      <c r="O92" s="284">
        <f t="shared" si="79"/>
        <v>536.71408012347229</v>
      </c>
    </row>
    <row r="93" spans="1:15" x14ac:dyDescent="0.25">
      <c r="A93" s="294">
        <v>75</v>
      </c>
      <c r="B93" s="168">
        <v>2092</v>
      </c>
      <c r="C93" s="298">
        <f>HLOOKUP(B93,'CF Combined ARAM Summary'!$A$5:$CJ$14,8,0)</f>
        <v>59.968231124735581</v>
      </c>
      <c r="D93" s="291">
        <f t="shared" si="16"/>
        <v>531.71672752974428</v>
      </c>
      <c r="E93" s="284">
        <f t="shared" ref="E93:O93" si="80">+D93-($C93/12)</f>
        <v>526.71937493601627</v>
      </c>
      <c r="F93" s="284">
        <f t="shared" si="80"/>
        <v>521.72202234228826</v>
      </c>
      <c r="G93" s="284">
        <f t="shared" si="80"/>
        <v>516.72466974856025</v>
      </c>
      <c r="H93" s="284">
        <f t="shared" si="80"/>
        <v>511.72731715483229</v>
      </c>
      <c r="I93" s="284">
        <f t="shared" si="80"/>
        <v>506.72996456110434</v>
      </c>
      <c r="J93" s="284">
        <f t="shared" si="80"/>
        <v>501.73261196737639</v>
      </c>
      <c r="K93" s="284">
        <f t="shared" si="80"/>
        <v>496.73525937364843</v>
      </c>
      <c r="L93" s="284">
        <f t="shared" si="80"/>
        <v>491.73790677992048</v>
      </c>
      <c r="M93" s="284">
        <f t="shared" si="80"/>
        <v>486.74055418619253</v>
      </c>
      <c r="N93" s="284">
        <f t="shared" si="80"/>
        <v>481.74320159246457</v>
      </c>
      <c r="O93" s="284">
        <f t="shared" si="80"/>
        <v>476.74584899873662</v>
      </c>
    </row>
    <row r="94" spans="1:15" x14ac:dyDescent="0.25">
      <c r="A94" s="294">
        <v>76</v>
      </c>
      <c r="B94" s="168">
        <v>2093</v>
      </c>
      <c r="C94" s="298">
        <f>HLOOKUP(B94,'CF Combined ARAM Summary'!$A$5:$CJ$14,8,0)</f>
        <v>59.968231124735581</v>
      </c>
      <c r="D94" s="291">
        <f t="shared" ref="D94:D101" si="81">+O93-($C94/12)</f>
        <v>471.74849640500867</v>
      </c>
      <c r="E94" s="284">
        <f t="shared" ref="E94:O94" si="82">+D94-($C94/12)</f>
        <v>466.75114381128071</v>
      </c>
      <c r="F94" s="284">
        <f t="shared" si="82"/>
        <v>461.75379121755276</v>
      </c>
      <c r="G94" s="284">
        <f t="shared" si="82"/>
        <v>456.75643862382481</v>
      </c>
      <c r="H94" s="284">
        <f t="shared" si="82"/>
        <v>451.75908603009685</v>
      </c>
      <c r="I94" s="284">
        <f t="shared" si="82"/>
        <v>446.7617334363689</v>
      </c>
      <c r="J94" s="284">
        <f t="shared" si="82"/>
        <v>441.76438084264095</v>
      </c>
      <c r="K94" s="284">
        <f t="shared" si="82"/>
        <v>436.76702824891299</v>
      </c>
      <c r="L94" s="284">
        <f t="shared" si="82"/>
        <v>431.76967565518504</v>
      </c>
      <c r="M94" s="284">
        <f t="shared" si="82"/>
        <v>426.77232306145709</v>
      </c>
      <c r="N94" s="284">
        <f t="shared" si="82"/>
        <v>421.77497046772913</v>
      </c>
      <c r="O94" s="284">
        <f t="shared" si="82"/>
        <v>416.77761787400118</v>
      </c>
    </row>
    <row r="95" spans="1:15" x14ac:dyDescent="0.25">
      <c r="A95" s="294">
        <v>77</v>
      </c>
      <c r="B95" s="168">
        <v>2094</v>
      </c>
      <c r="C95" s="298">
        <f>HLOOKUP(B95,'CF Combined ARAM Summary'!$A$5:$CJ$14,8,0)</f>
        <v>59.968231124735638</v>
      </c>
      <c r="D95" s="291">
        <f t="shared" si="81"/>
        <v>411.78026528027323</v>
      </c>
      <c r="E95" s="284">
        <f t="shared" ref="E95:O95" si="83">+D95-($C95/12)</f>
        <v>406.78291268654527</v>
      </c>
      <c r="F95" s="284">
        <f t="shared" si="83"/>
        <v>401.78556009281732</v>
      </c>
      <c r="G95" s="284">
        <f t="shared" si="83"/>
        <v>396.78820749908937</v>
      </c>
      <c r="H95" s="284">
        <f t="shared" si="83"/>
        <v>391.79085490536141</v>
      </c>
      <c r="I95" s="284">
        <f t="shared" si="83"/>
        <v>386.79350231163346</v>
      </c>
      <c r="J95" s="284">
        <f t="shared" si="83"/>
        <v>381.79614971790551</v>
      </c>
      <c r="K95" s="284">
        <f t="shared" si="83"/>
        <v>376.79879712417755</v>
      </c>
      <c r="L95" s="284">
        <f t="shared" si="83"/>
        <v>371.8014445304496</v>
      </c>
      <c r="M95" s="284">
        <f t="shared" si="83"/>
        <v>366.80409193672165</v>
      </c>
      <c r="N95" s="284">
        <f t="shared" si="83"/>
        <v>361.80673934299369</v>
      </c>
      <c r="O95" s="284">
        <f t="shared" si="83"/>
        <v>356.80938674926574</v>
      </c>
    </row>
    <row r="96" spans="1:15" x14ac:dyDescent="0.25">
      <c r="A96" s="294">
        <v>78</v>
      </c>
      <c r="B96" s="168">
        <v>2095</v>
      </c>
      <c r="C96" s="298">
        <f>HLOOKUP(B96,'CF Combined ARAM Summary'!$A$5:$CJ$14,8,0)</f>
        <v>59.968231124735752</v>
      </c>
      <c r="D96" s="291">
        <f t="shared" si="81"/>
        <v>351.81203415553779</v>
      </c>
      <c r="E96" s="284">
        <f t="shared" ref="E96:O96" si="84">+D96-($C96/12)</f>
        <v>346.81468156180983</v>
      </c>
      <c r="F96" s="284">
        <f t="shared" si="84"/>
        <v>341.81732896808188</v>
      </c>
      <c r="G96" s="284">
        <f t="shared" si="84"/>
        <v>336.81997637435393</v>
      </c>
      <c r="H96" s="284">
        <f t="shared" si="84"/>
        <v>331.82262378062597</v>
      </c>
      <c r="I96" s="284">
        <f t="shared" si="84"/>
        <v>326.82527118689802</v>
      </c>
      <c r="J96" s="284">
        <f t="shared" si="84"/>
        <v>321.82791859317007</v>
      </c>
      <c r="K96" s="284">
        <f t="shared" si="84"/>
        <v>316.83056599944211</v>
      </c>
      <c r="L96" s="284">
        <f t="shared" si="84"/>
        <v>311.83321340571416</v>
      </c>
      <c r="M96" s="284">
        <f t="shared" si="84"/>
        <v>306.83586081198621</v>
      </c>
      <c r="N96" s="284">
        <f t="shared" si="84"/>
        <v>301.83850821825826</v>
      </c>
      <c r="O96" s="284">
        <f t="shared" si="84"/>
        <v>296.8411556245303</v>
      </c>
    </row>
    <row r="97" spans="1:15" x14ac:dyDescent="0.25">
      <c r="A97" s="294">
        <v>79</v>
      </c>
      <c r="B97" s="168">
        <v>2096</v>
      </c>
      <c r="C97" s="298">
        <f>HLOOKUP(B97,'CF Combined ARAM Summary'!$A$5:$CJ$14,8,0)</f>
        <v>59.968231124735752</v>
      </c>
      <c r="D97" s="291">
        <f t="shared" si="81"/>
        <v>291.84380303080235</v>
      </c>
      <c r="E97" s="284">
        <f t="shared" ref="E97:O97" si="85">+D97-($C97/12)</f>
        <v>286.8464504370744</v>
      </c>
      <c r="F97" s="284">
        <f t="shared" si="85"/>
        <v>281.84909784334644</v>
      </c>
      <c r="G97" s="284">
        <f t="shared" si="85"/>
        <v>276.85174524961849</v>
      </c>
      <c r="H97" s="284">
        <f t="shared" si="85"/>
        <v>271.85439265589054</v>
      </c>
      <c r="I97" s="284">
        <f t="shared" si="85"/>
        <v>266.85704006216258</v>
      </c>
      <c r="J97" s="284">
        <f t="shared" si="85"/>
        <v>261.85968746843463</v>
      </c>
      <c r="K97" s="284">
        <f t="shared" si="85"/>
        <v>256.86233487470668</v>
      </c>
      <c r="L97" s="284">
        <f t="shared" si="85"/>
        <v>251.86498228097869</v>
      </c>
      <c r="M97" s="284">
        <f t="shared" si="85"/>
        <v>246.86762968725071</v>
      </c>
      <c r="N97" s="284">
        <f t="shared" si="85"/>
        <v>241.87027709352273</v>
      </c>
      <c r="O97" s="284">
        <f t="shared" si="85"/>
        <v>236.87292449979475</v>
      </c>
    </row>
    <row r="98" spans="1:15" x14ac:dyDescent="0.25">
      <c r="A98" s="294">
        <v>80</v>
      </c>
      <c r="B98" s="168">
        <v>2097</v>
      </c>
      <c r="C98" s="298">
        <f>HLOOKUP(B98,'CF Combined ARAM Summary'!$A$5:$CJ$14,8,0)</f>
        <v>59.968231124735809</v>
      </c>
      <c r="D98" s="291">
        <f t="shared" si="81"/>
        <v>231.87557190606677</v>
      </c>
      <c r="E98" s="284">
        <f t="shared" ref="E98:O98" si="86">+D98-($C98/12)</f>
        <v>226.87821931233879</v>
      </c>
      <c r="F98" s="284">
        <f t="shared" si="86"/>
        <v>221.8808667186108</v>
      </c>
      <c r="G98" s="284">
        <f t="shared" si="86"/>
        <v>216.88351412488282</v>
      </c>
      <c r="H98" s="284">
        <f t="shared" si="86"/>
        <v>211.88616153115484</v>
      </c>
      <c r="I98" s="284">
        <f t="shared" si="86"/>
        <v>206.88880893742686</v>
      </c>
      <c r="J98" s="284">
        <f t="shared" si="86"/>
        <v>201.89145634369888</v>
      </c>
      <c r="K98" s="284">
        <f t="shared" si="86"/>
        <v>196.8941037499709</v>
      </c>
      <c r="L98" s="284">
        <f t="shared" si="86"/>
        <v>191.89675115624291</v>
      </c>
      <c r="M98" s="284">
        <f t="shared" si="86"/>
        <v>186.89939856251493</v>
      </c>
      <c r="N98" s="284">
        <f t="shared" si="86"/>
        <v>181.90204596878695</v>
      </c>
      <c r="O98" s="284">
        <f t="shared" si="86"/>
        <v>176.90469337505897</v>
      </c>
    </row>
    <row r="99" spans="1:15" x14ac:dyDescent="0.25">
      <c r="A99" s="294">
        <v>81</v>
      </c>
      <c r="B99" s="168">
        <v>2098</v>
      </c>
      <c r="C99" s="298">
        <f>HLOOKUP(B99,'CF Combined ARAM Summary'!$A$5:$CJ$14,8,0)</f>
        <v>59.968231124735865</v>
      </c>
      <c r="D99" s="291">
        <f t="shared" si="81"/>
        <v>171.90734078133099</v>
      </c>
      <c r="E99" s="284">
        <f t="shared" ref="E99:O99" si="87">+D99-($C99/12)</f>
        <v>166.90998818760301</v>
      </c>
      <c r="F99" s="284">
        <f t="shared" si="87"/>
        <v>161.91263559387502</v>
      </c>
      <c r="G99" s="284">
        <f t="shared" si="87"/>
        <v>156.91528300014704</v>
      </c>
      <c r="H99" s="284">
        <f t="shared" si="87"/>
        <v>151.91793040641906</v>
      </c>
      <c r="I99" s="284">
        <f t="shared" si="87"/>
        <v>146.92057781269108</v>
      </c>
      <c r="J99" s="284">
        <f t="shared" si="87"/>
        <v>141.9232252189631</v>
      </c>
      <c r="K99" s="284">
        <f t="shared" si="87"/>
        <v>136.92587262523512</v>
      </c>
      <c r="L99" s="284">
        <f t="shared" si="87"/>
        <v>131.92852003150713</v>
      </c>
      <c r="M99" s="284">
        <f t="shared" si="87"/>
        <v>126.93116743777915</v>
      </c>
      <c r="N99" s="284">
        <f t="shared" si="87"/>
        <v>121.93381484405117</v>
      </c>
      <c r="O99" s="284">
        <f t="shared" si="87"/>
        <v>116.93646225032319</v>
      </c>
    </row>
    <row r="100" spans="1:15" x14ac:dyDescent="0.25">
      <c r="A100" s="294">
        <v>82</v>
      </c>
      <c r="B100" s="168">
        <v>2099</v>
      </c>
      <c r="C100" s="298">
        <f>HLOOKUP(B100,'CF Combined ARAM Summary'!$A$5:$CJ$14,8,0)</f>
        <v>59.968231124735894</v>
      </c>
      <c r="D100" s="291">
        <f t="shared" si="81"/>
        <v>111.93910965659519</v>
      </c>
      <c r="E100" s="284">
        <f t="shared" ref="E100:O100" si="88">+D100-($C100/12)</f>
        <v>106.9417570628672</v>
      </c>
      <c r="F100" s="284">
        <f t="shared" si="88"/>
        <v>101.9444044691392</v>
      </c>
      <c r="G100" s="284">
        <f t="shared" si="88"/>
        <v>96.947051875411205</v>
      </c>
      <c r="H100" s="284">
        <f t="shared" si="88"/>
        <v>91.949699281683209</v>
      </c>
      <c r="I100" s="284">
        <f t="shared" si="88"/>
        <v>86.952346687955213</v>
      </c>
      <c r="J100" s="284">
        <f t="shared" si="88"/>
        <v>81.954994094227217</v>
      </c>
      <c r="K100" s="284">
        <f t="shared" si="88"/>
        <v>76.957641500499221</v>
      </c>
      <c r="L100" s="284">
        <f t="shared" si="88"/>
        <v>71.960288906771225</v>
      </c>
      <c r="M100" s="284">
        <f t="shared" si="88"/>
        <v>66.96293631304323</v>
      </c>
      <c r="N100" s="284">
        <f t="shared" si="88"/>
        <v>61.965583719315241</v>
      </c>
      <c r="O100" s="284">
        <f t="shared" si="88"/>
        <v>56.968231125587252</v>
      </c>
    </row>
    <row r="101" spans="1:15" x14ac:dyDescent="0.25">
      <c r="A101" s="294">
        <v>83</v>
      </c>
      <c r="B101" s="168">
        <v>2100</v>
      </c>
      <c r="C101" s="298">
        <f>HLOOKUP(B101,'CF Combined ARAM Summary'!$A$5:$CJ$14,8,0)</f>
        <v>59.968231124736008</v>
      </c>
      <c r="D101" s="291">
        <f t="shared" si="81"/>
        <v>51.970878531859249</v>
      </c>
      <c r="E101" s="284">
        <f t="shared" ref="E101:O101" si="89">+D101-($C101/12)</f>
        <v>46.973525938131246</v>
      </c>
      <c r="F101" s="284">
        <f t="shared" si="89"/>
        <v>41.976173344403243</v>
      </c>
      <c r="G101" s="284">
        <f t="shared" si="89"/>
        <v>36.97882075067524</v>
      </c>
      <c r="H101" s="284">
        <f t="shared" si="89"/>
        <v>31.981468156947241</v>
      </c>
      <c r="I101" s="284">
        <f t="shared" si="89"/>
        <v>26.984115563219241</v>
      </c>
      <c r="J101" s="284">
        <f t="shared" si="89"/>
        <v>21.986762969491242</v>
      </c>
      <c r="K101" s="284">
        <f t="shared" si="89"/>
        <v>16.989410375763242</v>
      </c>
      <c r="L101" s="284">
        <f t="shared" si="89"/>
        <v>11.992057782035243</v>
      </c>
      <c r="M101" s="284">
        <f t="shared" si="89"/>
        <v>6.9947051883072424</v>
      </c>
      <c r="N101" s="284">
        <f t="shared" si="89"/>
        <v>1.9973525945792421</v>
      </c>
      <c r="O101" s="284">
        <f t="shared" si="89"/>
        <v>-2.9999999991487583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52"/>
  <sheetViews>
    <sheetView topLeftCell="A60" workbookViewId="0">
      <selection activeCell="O90" sqref="O90"/>
    </sheetView>
  </sheetViews>
  <sheetFormatPr defaultRowHeight="15" x14ac:dyDescent="0.25"/>
  <cols>
    <col min="1" max="2" width="9.140625" style="167"/>
    <col min="3" max="3" width="6.7109375" style="167" bestFit="1" customWidth="1"/>
    <col min="4" max="4" width="14" style="167" customWidth="1"/>
    <col min="5" max="5" width="55.5703125" style="167" bestFit="1" customWidth="1"/>
    <col min="6" max="6" width="7.85546875" style="167" customWidth="1"/>
    <col min="7" max="7" width="12.140625" style="167" bestFit="1" customWidth="1"/>
    <col min="8" max="9" width="11.140625" style="167" bestFit="1" customWidth="1"/>
    <col min="10" max="10" width="14" style="167" customWidth="1"/>
    <col min="11" max="11" width="15" style="167" bestFit="1" customWidth="1"/>
    <col min="12" max="12" width="12.42578125" style="167" customWidth="1"/>
    <col min="13" max="13" width="12.85546875" style="167" bestFit="1" customWidth="1"/>
    <col min="14" max="14" width="12.85546875" style="167" customWidth="1"/>
    <col min="15" max="15" width="12.85546875" style="167" bestFit="1" customWidth="1"/>
    <col min="16" max="16" width="11.140625" style="167" bestFit="1" customWidth="1"/>
    <col min="17" max="17" width="13.85546875" style="45" bestFit="1" customWidth="1"/>
    <col min="18" max="18" width="14.5703125" style="45" bestFit="1" customWidth="1"/>
    <col min="19" max="19" width="11.85546875" style="167" bestFit="1" customWidth="1"/>
    <col min="20" max="16384" width="9.140625" style="167"/>
  </cols>
  <sheetData>
    <row r="1" spans="1:44" s="80" customFormat="1" ht="30" x14ac:dyDescent="0.4">
      <c r="A1" s="222" t="s">
        <v>327</v>
      </c>
      <c r="B1" s="222"/>
      <c r="C1" s="223"/>
      <c r="D1" s="224"/>
      <c r="E1" s="225"/>
      <c r="F1" s="225"/>
      <c r="G1" s="225"/>
      <c r="H1" s="225"/>
      <c r="I1" s="225"/>
      <c r="J1" s="223"/>
      <c r="K1" s="223"/>
      <c r="L1" s="223"/>
      <c r="M1" s="223"/>
      <c r="N1" s="223"/>
      <c r="O1" s="223"/>
      <c r="P1" s="224"/>
      <c r="Q1" s="226"/>
      <c r="R1" s="226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</row>
    <row r="2" spans="1:44" s="80" customFormat="1" x14ac:dyDescent="0.25">
      <c r="A2" s="223"/>
      <c r="B2" s="223"/>
      <c r="C2" s="223"/>
      <c r="D2" s="302" t="s">
        <v>326</v>
      </c>
      <c r="E2" s="303"/>
      <c r="F2" s="303"/>
      <c r="G2" s="303"/>
      <c r="H2" s="303"/>
      <c r="I2" s="303"/>
      <c r="J2" s="223" t="s">
        <v>22</v>
      </c>
      <c r="K2" s="223" t="s">
        <v>22</v>
      </c>
      <c r="L2" s="223"/>
      <c r="M2" s="223" t="s">
        <v>22</v>
      </c>
      <c r="N2" s="223"/>
      <c r="O2" s="223"/>
      <c r="P2" s="224"/>
      <c r="Q2" s="226"/>
      <c r="R2" s="226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</row>
    <row r="3" spans="1:44" s="80" customFormat="1" x14ac:dyDescent="0.25">
      <c r="A3" s="223"/>
      <c r="B3" s="223"/>
      <c r="C3" s="223"/>
      <c r="D3" s="304" t="s">
        <v>305</v>
      </c>
      <c r="E3" s="303"/>
      <c r="F3" s="303"/>
      <c r="G3" s="303"/>
      <c r="H3" s="303"/>
      <c r="I3" s="303"/>
      <c r="J3" s="223" t="s">
        <v>22</v>
      </c>
      <c r="K3" s="223" t="s">
        <v>22</v>
      </c>
      <c r="L3" s="223"/>
      <c r="M3" s="223" t="s">
        <v>22</v>
      </c>
      <c r="N3" s="223"/>
      <c r="O3" s="223"/>
      <c r="P3" s="224"/>
      <c r="Q3" s="226"/>
      <c r="R3" s="226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</row>
    <row r="4" spans="1:44" s="80" customFormat="1" ht="15" customHeight="1" x14ac:dyDescent="0.25">
      <c r="A4" s="223"/>
      <c r="B4" s="223"/>
      <c r="C4" s="223"/>
      <c r="D4" s="305" t="s">
        <v>2038</v>
      </c>
      <c r="E4" s="306"/>
      <c r="F4" s="306"/>
      <c r="G4" s="306"/>
      <c r="H4" s="306"/>
      <c r="I4" s="306"/>
      <c r="J4" s="223" t="s">
        <v>22</v>
      </c>
      <c r="K4" s="223" t="s">
        <v>22</v>
      </c>
      <c r="L4" s="223"/>
      <c r="M4" s="223" t="s">
        <v>22</v>
      </c>
      <c r="N4" s="223"/>
      <c r="O4" s="223"/>
      <c r="P4" s="224"/>
      <c r="Q4" s="226"/>
      <c r="R4" s="226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</row>
    <row r="5" spans="1:44" x14ac:dyDescent="0.25">
      <c r="A5" s="165"/>
      <c r="B5" s="165"/>
      <c r="C5" s="165"/>
      <c r="D5" s="307" t="s">
        <v>22</v>
      </c>
      <c r="E5" s="308"/>
      <c r="F5" s="308"/>
      <c r="G5" s="308"/>
      <c r="H5" s="308"/>
      <c r="I5" s="308"/>
      <c r="J5" s="165" t="s">
        <v>22</v>
      </c>
      <c r="K5" s="165" t="s">
        <v>22</v>
      </c>
      <c r="L5" s="165"/>
      <c r="M5" s="165" t="s">
        <v>22</v>
      </c>
      <c r="N5" s="165"/>
      <c r="O5" s="165"/>
      <c r="P5" s="22"/>
      <c r="Q5" s="147"/>
      <c r="R5" s="14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x14ac:dyDescent="0.25">
      <c r="A6" s="165"/>
      <c r="B6" s="165"/>
      <c r="C6" s="165"/>
      <c r="D6" s="166"/>
      <c r="E6" s="165"/>
      <c r="F6" s="165"/>
      <c r="G6" s="40" t="s">
        <v>328</v>
      </c>
      <c r="H6" s="309" t="s">
        <v>329</v>
      </c>
      <c r="I6" s="309"/>
      <c r="J6" s="309"/>
      <c r="K6" s="309"/>
      <c r="L6" s="309"/>
      <c r="M6" s="309"/>
      <c r="N6" s="309"/>
      <c r="O6" s="309"/>
      <c r="P6" s="22"/>
      <c r="Q6" s="147"/>
      <c r="R6" s="14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x14ac:dyDescent="0.25">
      <c r="A7" s="165" t="s">
        <v>424</v>
      </c>
      <c r="B7" s="165"/>
      <c r="C7" s="17">
        <v>5.5E-2</v>
      </c>
      <c r="D7" s="165" t="s">
        <v>22</v>
      </c>
      <c r="E7" s="165" t="s">
        <v>2030</v>
      </c>
      <c r="F7" s="165"/>
      <c r="G7" s="15">
        <v>0.35</v>
      </c>
      <c r="H7" s="15">
        <v>0.21</v>
      </c>
      <c r="I7" s="165" t="s">
        <v>22</v>
      </c>
      <c r="J7" s="165" t="s">
        <v>22</v>
      </c>
      <c r="K7" s="165" t="s">
        <v>22</v>
      </c>
      <c r="L7" s="165"/>
      <c r="M7" s="15">
        <v>0.21</v>
      </c>
      <c r="N7" s="165"/>
      <c r="O7" s="165"/>
      <c r="P7" s="22"/>
      <c r="Q7" s="147"/>
      <c r="R7" s="14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x14ac:dyDescent="0.25">
      <c r="A8" s="165"/>
      <c r="B8" s="165"/>
      <c r="C8" s="17"/>
      <c r="D8" s="165"/>
      <c r="E8" s="165" t="s">
        <v>2031</v>
      </c>
      <c r="F8" s="165"/>
      <c r="G8" s="15">
        <f>(1-G7)*$C$7+G7</f>
        <v>0.38574999999999998</v>
      </c>
      <c r="H8" s="15">
        <f>(1-H7)*$C$7+H7</f>
        <v>0.25345000000000001</v>
      </c>
      <c r="I8" s="165"/>
      <c r="J8" s="165"/>
      <c r="K8" s="165"/>
      <c r="L8" s="165"/>
      <c r="M8" s="15">
        <f>(1-M7)*$C$7+M7</f>
        <v>0.25345000000000001</v>
      </c>
      <c r="N8" s="36"/>
      <c r="O8" s="165"/>
      <c r="P8" s="22"/>
      <c r="Q8" s="147"/>
      <c r="R8" s="14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x14ac:dyDescent="0.25">
      <c r="A9" s="165"/>
      <c r="B9" s="165"/>
      <c r="C9" s="17"/>
      <c r="D9" s="165"/>
      <c r="E9" s="165" t="s">
        <v>2032</v>
      </c>
      <c r="F9" s="165"/>
      <c r="G9" s="227">
        <f>+G8-0.35</f>
        <v>3.5750000000000004E-2</v>
      </c>
      <c r="H9" s="15"/>
      <c r="I9" s="165"/>
      <c r="J9" s="165"/>
      <c r="K9" s="165"/>
      <c r="L9" s="165"/>
      <c r="M9" s="15"/>
      <c r="N9" s="36"/>
      <c r="O9" s="165"/>
      <c r="P9" s="22"/>
      <c r="Q9" s="147"/>
      <c r="R9" s="147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x14ac:dyDescent="0.25">
      <c r="A10" s="165"/>
      <c r="B10" s="165"/>
      <c r="C10" s="17"/>
      <c r="D10" s="165"/>
      <c r="E10" s="165" t="s">
        <v>2033</v>
      </c>
      <c r="F10" s="165"/>
      <c r="G10" s="15"/>
      <c r="H10" s="15">
        <f t="shared" ref="H10" si="0">H8-0.21</f>
        <v>4.3450000000000016E-2</v>
      </c>
      <c r="I10" s="165"/>
      <c r="J10" s="165"/>
      <c r="K10" s="165"/>
      <c r="L10" s="165"/>
      <c r="M10" s="15"/>
      <c r="N10" s="36"/>
      <c r="O10" s="165"/>
      <c r="P10" s="22"/>
      <c r="Q10" s="147"/>
      <c r="R10" s="147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25">
      <c r="A11" s="165"/>
      <c r="B11" s="165"/>
      <c r="C11" s="17"/>
      <c r="D11" s="165"/>
      <c r="E11" s="165" t="s">
        <v>2034</v>
      </c>
      <c r="F11" s="165"/>
      <c r="G11" s="15">
        <f>(1-G10)*$C$7+G10</f>
        <v>5.5E-2</v>
      </c>
      <c r="H11" s="15">
        <f>G11</f>
        <v>5.5E-2</v>
      </c>
      <c r="I11" s="165"/>
      <c r="J11" s="165"/>
      <c r="K11" s="165"/>
      <c r="L11" s="165"/>
      <c r="M11" s="15"/>
      <c r="N11" s="36"/>
      <c r="O11" s="165"/>
      <c r="P11" s="22"/>
      <c r="Q11" s="147"/>
      <c r="R11" s="147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26.25" x14ac:dyDescent="0.25">
      <c r="A12" s="165" t="s">
        <v>304</v>
      </c>
      <c r="B12" s="165" t="s">
        <v>1961</v>
      </c>
      <c r="D12" s="173" t="s">
        <v>303</v>
      </c>
      <c r="E12" s="173" t="s">
        <v>302</v>
      </c>
      <c r="F12" s="18"/>
      <c r="G12" s="18" t="s">
        <v>308</v>
      </c>
      <c r="H12" s="18" t="s">
        <v>300</v>
      </c>
      <c r="I12" s="18" t="s">
        <v>310</v>
      </c>
      <c r="J12" s="18" t="s">
        <v>312</v>
      </c>
      <c r="K12" s="18" t="s">
        <v>314</v>
      </c>
      <c r="L12" s="18"/>
      <c r="M12" s="18" t="s">
        <v>308</v>
      </c>
      <c r="N12" s="18" t="s">
        <v>2035</v>
      </c>
      <c r="O12" s="18" t="s">
        <v>2036</v>
      </c>
      <c r="P12" s="22"/>
      <c r="Q12" s="147"/>
      <c r="R12" s="147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x14ac:dyDescent="0.25">
      <c r="A13" s="165" t="str">
        <f t="shared" ref="A13:A44" si="1">LEFT(D13,4)</f>
        <v>25AF</v>
      </c>
      <c r="B13" s="165">
        <v>282</v>
      </c>
      <c r="C13" s="82" t="s">
        <v>1962</v>
      </c>
      <c r="D13" s="169" t="s">
        <v>27</v>
      </c>
      <c r="E13" s="169" t="s">
        <v>288</v>
      </c>
      <c r="F13" s="228"/>
      <c r="G13" s="229">
        <f t="shared" ref="G13:G23" si="2">ROUND(M13/$H$8*$G$8,0)</f>
        <v>18160</v>
      </c>
      <c r="H13" s="229">
        <f t="shared" ref="H13:H46" si="3">M13-G13</f>
        <v>-6228</v>
      </c>
      <c r="I13" s="30"/>
      <c r="J13" s="19">
        <f>H13</f>
        <v>-6228</v>
      </c>
      <c r="K13" s="19">
        <f t="shared" ref="K13:K46" si="4">H13-I13-J13</f>
        <v>0</v>
      </c>
      <c r="L13" s="30"/>
      <c r="M13" s="19">
        <f>+VLOOKUP($D13,'CF-2018 RF'!$D$10:$AB$47,10,0)</f>
        <v>11932</v>
      </c>
      <c r="N13" s="29">
        <f>+VLOOKUP($D13,'CF-2018 RF'!$D$10:$AB$47,11,0)</f>
        <v>0</v>
      </c>
      <c r="O13" s="29">
        <f t="shared" ref="O13:O46" si="5">SUM(M13:N13)</f>
        <v>11932</v>
      </c>
      <c r="P13" s="28"/>
      <c r="Q13" s="230"/>
      <c r="R13" s="23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x14ac:dyDescent="0.25">
      <c r="A14" s="165" t="str">
        <f t="shared" si="1"/>
        <v>25AM</v>
      </c>
      <c r="B14" s="165">
        <v>283</v>
      </c>
      <c r="C14" s="80" t="s">
        <v>1963</v>
      </c>
      <c r="D14" s="169" t="s">
        <v>57</v>
      </c>
      <c r="E14" s="169" t="s">
        <v>419</v>
      </c>
      <c r="F14" s="228"/>
      <c r="G14" s="229">
        <f t="shared" si="2"/>
        <v>288088</v>
      </c>
      <c r="H14" s="229">
        <f t="shared" si="3"/>
        <v>-98805</v>
      </c>
      <c r="I14" s="30"/>
      <c r="J14" s="19"/>
      <c r="K14" s="19">
        <f t="shared" si="4"/>
        <v>-98805</v>
      </c>
      <c r="L14" s="30"/>
      <c r="M14" s="19">
        <f>+VLOOKUP($D14,'CF-2018 RF'!$D$10:$AB$47,10,0)</f>
        <v>189283</v>
      </c>
      <c r="N14" s="29">
        <f>+VLOOKUP($D14,'CF-2018 RF'!$D$10:$AB$47,11,0)</f>
        <v>-18139</v>
      </c>
      <c r="O14" s="29">
        <f t="shared" si="5"/>
        <v>171144</v>
      </c>
      <c r="P14" s="28"/>
      <c r="Q14" s="230"/>
      <c r="R14" s="23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x14ac:dyDescent="0.25">
      <c r="A15" s="165" t="str">
        <f t="shared" si="1"/>
        <v>25AM</v>
      </c>
      <c r="B15" s="165">
        <v>283</v>
      </c>
      <c r="C15" s="80" t="s">
        <v>1963</v>
      </c>
      <c r="D15" s="169" t="s">
        <v>420</v>
      </c>
      <c r="E15" s="169" t="s">
        <v>421</v>
      </c>
      <c r="F15" s="228"/>
      <c r="G15" s="229">
        <f t="shared" si="2"/>
        <v>0</v>
      </c>
      <c r="H15" s="229">
        <f t="shared" si="3"/>
        <v>0</v>
      </c>
      <c r="I15" s="30"/>
      <c r="J15" s="19"/>
      <c r="K15" s="19">
        <f t="shared" si="4"/>
        <v>0</v>
      </c>
      <c r="L15" s="19"/>
      <c r="M15" s="19">
        <f>+VLOOKUP($D15,'CF-2018 RF'!$D$10:$AB$47,10,0)</f>
        <v>0</v>
      </c>
      <c r="N15" s="29">
        <f>+VLOOKUP($D15,'CF-2018 RF'!$D$10:$AB$47,11,0)</f>
        <v>0</v>
      </c>
      <c r="O15" s="29">
        <f t="shared" si="5"/>
        <v>0</v>
      </c>
      <c r="P15" s="28"/>
      <c r="Q15" s="230"/>
      <c r="R15" s="23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s="239" customFormat="1" x14ac:dyDescent="0.25">
      <c r="A16" s="165" t="str">
        <f t="shared" si="1"/>
        <v>25BD</v>
      </c>
      <c r="B16" s="165">
        <v>283</v>
      </c>
      <c r="C16" s="80" t="s">
        <v>1963</v>
      </c>
      <c r="D16" s="169" t="s">
        <v>63</v>
      </c>
      <c r="E16" s="169" t="s">
        <v>287</v>
      </c>
      <c r="F16" s="233"/>
      <c r="G16" s="229">
        <f t="shared" si="2"/>
        <v>18352</v>
      </c>
      <c r="H16" s="234">
        <f t="shared" si="3"/>
        <v>-6294</v>
      </c>
      <c r="I16" s="30"/>
      <c r="J16" s="30"/>
      <c r="K16" s="19">
        <f t="shared" si="4"/>
        <v>-6294</v>
      </c>
      <c r="L16" s="30"/>
      <c r="M16" s="19">
        <f>+VLOOKUP($D16,'CF-2018 RF'!$D$10:$AB$47,10,0)</f>
        <v>12058</v>
      </c>
      <c r="N16" s="29">
        <f>+VLOOKUP($D16,'CF-2018 RF'!$D$10:$AB$47,11,0)</f>
        <v>-1217</v>
      </c>
      <c r="O16" s="235">
        <f t="shared" si="5"/>
        <v>10841</v>
      </c>
      <c r="P16" s="236"/>
      <c r="Q16" s="237"/>
      <c r="R16" s="238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x14ac:dyDescent="0.25">
      <c r="A17" s="158" t="str">
        <f t="shared" si="1"/>
        <v>25BN</v>
      </c>
      <c r="B17" s="158">
        <v>283</v>
      </c>
      <c r="C17" s="80" t="s">
        <v>1963</v>
      </c>
      <c r="D17" s="240" t="s">
        <v>286</v>
      </c>
      <c r="E17" s="240" t="s">
        <v>285</v>
      </c>
      <c r="F17" s="241"/>
      <c r="G17" s="242">
        <f t="shared" si="2"/>
        <v>155037</v>
      </c>
      <c r="H17" s="242">
        <f t="shared" si="3"/>
        <v>-53173</v>
      </c>
      <c r="I17" s="160"/>
      <c r="J17" s="160"/>
      <c r="K17" s="160">
        <f t="shared" si="4"/>
        <v>-53173</v>
      </c>
      <c r="L17" s="160"/>
      <c r="M17" s="160">
        <f>+VLOOKUP($D17,'CF-2018 RF'!$D$10:$AB$47,10,0)</f>
        <v>101864</v>
      </c>
      <c r="N17" s="161">
        <f>+VLOOKUP($D17,'CF-2018 RF'!$D$10:$AB$47,11,0)</f>
        <v>0</v>
      </c>
      <c r="O17" s="161">
        <f t="shared" si="5"/>
        <v>101864</v>
      </c>
      <c r="P17" s="28"/>
      <c r="Q17" s="230"/>
      <c r="R17" s="23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x14ac:dyDescent="0.25">
      <c r="A18" s="165" t="str">
        <f t="shared" si="1"/>
        <v>25CN</v>
      </c>
      <c r="B18" s="165">
        <v>283</v>
      </c>
      <c r="C18" s="80" t="s">
        <v>1963</v>
      </c>
      <c r="D18" s="169" t="s">
        <v>357</v>
      </c>
      <c r="E18" s="169" t="s">
        <v>422</v>
      </c>
      <c r="F18" s="228"/>
      <c r="G18" s="229">
        <f t="shared" si="2"/>
        <v>86040</v>
      </c>
      <c r="H18" s="229">
        <f t="shared" si="3"/>
        <v>-29509</v>
      </c>
      <c r="I18" s="30"/>
      <c r="J18" s="19"/>
      <c r="K18" s="19">
        <f t="shared" si="4"/>
        <v>-29509</v>
      </c>
      <c r="L18" s="19"/>
      <c r="M18" s="19">
        <f>+VLOOKUP($D18,'CF-2018 RF'!$D$10:$AB$47,10,0)</f>
        <v>56531</v>
      </c>
      <c r="N18" s="29">
        <f>+VLOOKUP($D18,'CF-2018 RF'!$D$10:$AB$47,11,0)</f>
        <v>-35494</v>
      </c>
      <c r="O18" s="29">
        <f t="shared" si="5"/>
        <v>21037</v>
      </c>
      <c r="P18" s="28"/>
      <c r="Q18" s="230"/>
      <c r="R18" s="23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x14ac:dyDescent="0.25">
      <c r="A19" s="165" t="str">
        <f t="shared" si="1"/>
        <v>25DP</v>
      </c>
      <c r="B19" s="165">
        <v>282</v>
      </c>
      <c r="C19" s="79" t="s">
        <v>1964</v>
      </c>
      <c r="D19" s="169" t="s">
        <v>284</v>
      </c>
      <c r="E19" s="169" t="s">
        <v>283</v>
      </c>
      <c r="F19" s="228"/>
      <c r="G19" s="229">
        <f t="shared" si="2"/>
        <v>-20819849</v>
      </c>
      <c r="H19" s="229">
        <f t="shared" si="3"/>
        <v>7140547</v>
      </c>
      <c r="I19" s="30">
        <f t="shared" ref="I19:I23" si="6">H19</f>
        <v>7140547</v>
      </c>
      <c r="J19" s="19"/>
      <c r="K19" s="19">
        <f t="shared" si="4"/>
        <v>0</v>
      </c>
      <c r="L19" s="19"/>
      <c r="M19" s="19">
        <f>+VLOOKUP($D19,'CF-2018 RF'!$D$10:$AB$47,10,0)</f>
        <v>-13679302</v>
      </c>
      <c r="N19" s="29">
        <f>+VLOOKUP($D19,'CF-2018 RF'!$D$10:$AB$47,11,0)</f>
        <v>-230878</v>
      </c>
      <c r="O19" s="29">
        <f t="shared" si="5"/>
        <v>-13910180</v>
      </c>
      <c r="P19" s="28"/>
      <c r="Q19" s="230"/>
      <c r="R19" s="23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x14ac:dyDescent="0.25">
      <c r="A20" s="165" t="str">
        <f t="shared" si="1"/>
        <v>25DP</v>
      </c>
      <c r="B20" s="165">
        <v>282</v>
      </c>
      <c r="C20" s="79" t="s">
        <v>1964</v>
      </c>
      <c r="D20" s="169" t="s">
        <v>282</v>
      </c>
      <c r="E20" s="169" t="s">
        <v>281</v>
      </c>
      <c r="F20" s="228"/>
      <c r="G20" s="229">
        <f t="shared" si="2"/>
        <v>93618</v>
      </c>
      <c r="H20" s="229">
        <f t="shared" si="3"/>
        <v>-32108</v>
      </c>
      <c r="I20" s="30">
        <f t="shared" si="6"/>
        <v>-32108</v>
      </c>
      <c r="J20" s="19"/>
      <c r="K20" s="19">
        <f t="shared" si="4"/>
        <v>0</v>
      </c>
      <c r="L20" s="19"/>
      <c r="M20" s="19">
        <f>+VLOOKUP($D20,'CF-2018 RF'!$D$10:$AB$47,10,0)</f>
        <v>61510</v>
      </c>
      <c r="N20" s="29">
        <f>+VLOOKUP($D20,'CF-2018 RF'!$D$10:$AB$47,11,0)</f>
        <v>3374</v>
      </c>
      <c r="O20" s="29">
        <f t="shared" si="5"/>
        <v>64884</v>
      </c>
      <c r="P20" s="28"/>
      <c r="Q20" s="230"/>
      <c r="R20" s="23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x14ac:dyDescent="0.25">
      <c r="A21" s="165" t="str">
        <f t="shared" si="1"/>
        <v>25DP</v>
      </c>
      <c r="B21" s="165">
        <v>282</v>
      </c>
      <c r="C21" s="82" t="s">
        <v>1962</v>
      </c>
      <c r="D21" s="169" t="s">
        <v>280</v>
      </c>
      <c r="E21" s="169" t="s">
        <v>252</v>
      </c>
      <c r="F21" s="228"/>
      <c r="G21" s="229">
        <f t="shared" si="2"/>
        <v>1896951</v>
      </c>
      <c r="H21" s="229">
        <f t="shared" si="3"/>
        <v>-650594</v>
      </c>
      <c r="I21" s="30"/>
      <c r="J21" s="19">
        <f>H21</f>
        <v>-650594</v>
      </c>
      <c r="K21" s="19">
        <f t="shared" si="4"/>
        <v>0</v>
      </c>
      <c r="L21" s="19"/>
      <c r="M21" s="19">
        <f>+VLOOKUP($D21,'CF-2018 RF'!$D$10:$AB$47,10,0)</f>
        <v>1246357</v>
      </c>
      <c r="N21" s="29">
        <f>+VLOOKUP($D21,'CF-2018 RF'!$D$10:$AB$47,11,0)</f>
        <v>-188233</v>
      </c>
      <c r="O21" s="29">
        <f t="shared" si="5"/>
        <v>1058124</v>
      </c>
      <c r="P21" s="28"/>
      <c r="Q21" s="230"/>
      <c r="R21" s="23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x14ac:dyDescent="0.25">
      <c r="A22" s="165" t="str">
        <f t="shared" si="1"/>
        <v>25DP</v>
      </c>
      <c r="B22" s="165">
        <v>282</v>
      </c>
      <c r="C22" s="79" t="s">
        <v>1964</v>
      </c>
      <c r="D22" s="169" t="s">
        <v>279</v>
      </c>
      <c r="E22" s="169" t="s">
        <v>278</v>
      </c>
      <c r="F22" s="228"/>
      <c r="G22" s="229">
        <f t="shared" si="2"/>
        <v>-33490</v>
      </c>
      <c r="H22" s="229">
        <f t="shared" si="3"/>
        <v>11486</v>
      </c>
      <c r="I22" s="30">
        <f t="shared" si="6"/>
        <v>11486</v>
      </c>
      <c r="J22" s="19"/>
      <c r="K22" s="19">
        <f t="shared" si="4"/>
        <v>0</v>
      </c>
      <c r="L22" s="19"/>
      <c r="M22" s="19">
        <f>+VLOOKUP($D22,'CF-2018 RF'!$D$10:$AB$47,10,0)</f>
        <v>-22004</v>
      </c>
      <c r="N22" s="29">
        <f>+VLOOKUP($D22,'CF-2018 RF'!$D$10:$AB$47,11,0)</f>
        <v>-2569</v>
      </c>
      <c r="O22" s="29">
        <f t="shared" si="5"/>
        <v>-24573</v>
      </c>
      <c r="P22" s="28"/>
      <c r="Q22" s="230"/>
      <c r="R22" s="23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x14ac:dyDescent="0.25">
      <c r="A23" s="165" t="str">
        <f t="shared" si="1"/>
        <v>25DP</v>
      </c>
      <c r="B23" s="165">
        <v>282</v>
      </c>
      <c r="C23" s="79" t="s">
        <v>1964</v>
      </c>
      <c r="D23" s="169" t="s">
        <v>277</v>
      </c>
      <c r="E23" s="169" t="s">
        <v>276</v>
      </c>
      <c r="F23" s="228"/>
      <c r="G23" s="229">
        <f t="shared" si="2"/>
        <v>0</v>
      </c>
      <c r="H23" s="229">
        <f t="shared" si="3"/>
        <v>0</v>
      </c>
      <c r="I23" s="30">
        <f t="shared" si="6"/>
        <v>0</v>
      </c>
      <c r="J23" s="19"/>
      <c r="K23" s="19">
        <f t="shared" si="4"/>
        <v>0</v>
      </c>
      <c r="L23" s="19"/>
      <c r="M23" s="19">
        <f>+VLOOKUP($D23,'CF-2018 RF'!$D$10:$AB$47,10,0)</f>
        <v>0</v>
      </c>
      <c r="N23" s="29">
        <f>+VLOOKUP($D23,'CF-2018 RF'!$D$10:$AB$47,11,0)</f>
        <v>0</v>
      </c>
      <c r="O23" s="29">
        <f t="shared" si="5"/>
        <v>0</v>
      </c>
      <c r="P23" s="28"/>
      <c r="Q23" s="230"/>
      <c r="R23" s="23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x14ac:dyDescent="0.25">
      <c r="A24" s="165" t="str">
        <f t="shared" si="1"/>
        <v>25DR</v>
      </c>
      <c r="B24" s="165">
        <v>283</v>
      </c>
      <c r="C24" s="80" t="s">
        <v>1963</v>
      </c>
      <c r="D24" s="169" t="s">
        <v>1085</v>
      </c>
      <c r="E24" s="169" t="s">
        <v>1086</v>
      </c>
      <c r="F24" s="228"/>
      <c r="G24" s="229">
        <f t="shared" ref="G24:G25" si="7">ROUND(M24/$H$8*$G$8,0)</f>
        <v>-12669</v>
      </c>
      <c r="H24" s="229">
        <f t="shared" ref="H24:H25" si="8">M24-G24</f>
        <v>4345</v>
      </c>
      <c r="I24" s="30"/>
      <c r="J24" s="19"/>
      <c r="K24" s="19">
        <f t="shared" ref="K24:K25" si="9">H24-I24-J24</f>
        <v>4345</v>
      </c>
      <c r="L24" s="19"/>
      <c r="M24" s="19">
        <f>+VLOOKUP($D24,'CF-2018 RF'!$D$10:$AB$47,10,0)</f>
        <v>-8324</v>
      </c>
      <c r="N24" s="29">
        <f>+VLOOKUP($D24,'CF-2018 RF'!$D$10:$AB$47,11,0)</f>
        <v>0</v>
      </c>
      <c r="O24" s="29">
        <f t="shared" si="5"/>
        <v>-8324</v>
      </c>
      <c r="P24" s="28"/>
      <c r="Q24" s="230"/>
      <c r="R24" s="23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x14ac:dyDescent="0.25">
      <c r="A25" s="165" t="str">
        <f t="shared" si="1"/>
        <v>25DR</v>
      </c>
      <c r="B25" s="165">
        <v>283</v>
      </c>
      <c r="C25" s="80" t="s">
        <v>1963</v>
      </c>
      <c r="D25" s="169" t="s">
        <v>1087</v>
      </c>
      <c r="E25" s="169" t="s">
        <v>1088</v>
      </c>
      <c r="F25" s="228"/>
      <c r="G25" s="229">
        <f t="shared" si="7"/>
        <v>76176</v>
      </c>
      <c r="H25" s="229">
        <f t="shared" si="8"/>
        <v>-26126</v>
      </c>
      <c r="I25" s="30"/>
      <c r="J25" s="19"/>
      <c r="K25" s="19">
        <f t="shared" si="9"/>
        <v>-26126</v>
      </c>
      <c r="L25" s="19"/>
      <c r="M25" s="19">
        <f>+VLOOKUP($D25,'CF-2018 RF'!$D$10:$AB$47,10,0)</f>
        <v>50050</v>
      </c>
      <c r="N25" s="29">
        <f>+VLOOKUP($D25,'CF-2018 RF'!$D$10:$AB$47,11,0)</f>
        <v>0</v>
      </c>
      <c r="O25" s="29">
        <f t="shared" si="5"/>
        <v>50050</v>
      </c>
      <c r="P25" s="28"/>
      <c r="Q25" s="230"/>
      <c r="R25" s="23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x14ac:dyDescent="0.25">
      <c r="A26" s="165" t="str">
        <f t="shared" si="1"/>
        <v>25EN</v>
      </c>
      <c r="B26" s="165">
        <v>283</v>
      </c>
      <c r="C26" s="80" t="s">
        <v>1963</v>
      </c>
      <c r="D26" s="169" t="s">
        <v>79</v>
      </c>
      <c r="E26" s="169" t="s">
        <v>469</v>
      </c>
      <c r="F26" s="228"/>
      <c r="G26" s="229">
        <f t="shared" ref="G26:G36" si="10">ROUND(M26/$H$8*$G$8,0)</f>
        <v>75996</v>
      </c>
      <c r="H26" s="229">
        <f t="shared" si="3"/>
        <v>-26064</v>
      </c>
      <c r="I26" s="30"/>
      <c r="J26" s="19"/>
      <c r="K26" s="19">
        <f t="shared" si="4"/>
        <v>-26064</v>
      </c>
      <c r="L26" s="19"/>
      <c r="M26" s="19">
        <f>+VLOOKUP($D26,'CF-2018 RF'!$D$10:$AB$47,10,0)</f>
        <v>49932</v>
      </c>
      <c r="N26" s="29">
        <f>+VLOOKUP($D26,'CF-2018 RF'!$D$10:$AB$47,11,0)</f>
        <v>-13099</v>
      </c>
      <c r="O26" s="29">
        <f t="shared" si="5"/>
        <v>36833</v>
      </c>
      <c r="P26" s="28"/>
      <c r="Q26" s="230"/>
      <c r="R26" s="23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x14ac:dyDescent="0.25">
      <c r="A27" s="165" t="str">
        <f t="shared" si="1"/>
        <v>25FR</v>
      </c>
      <c r="B27" s="165">
        <v>283</v>
      </c>
      <c r="C27" s="80" t="s">
        <v>1963</v>
      </c>
      <c r="D27" s="169" t="s">
        <v>501</v>
      </c>
      <c r="E27" s="169" t="s">
        <v>1089</v>
      </c>
      <c r="F27" s="228"/>
      <c r="G27" s="229">
        <f t="shared" si="10"/>
        <v>23801</v>
      </c>
      <c r="H27" s="229">
        <f t="shared" ref="H27" si="11">M27-G27</f>
        <v>-8163</v>
      </c>
      <c r="I27" s="30"/>
      <c r="J27" s="19"/>
      <c r="K27" s="19">
        <f t="shared" ref="K27" si="12">H27-I27-J27</f>
        <v>-8163</v>
      </c>
      <c r="L27" s="19"/>
      <c r="M27" s="19">
        <f>+VLOOKUP($D27,'CF-2018 RF'!$D$10:$AB$47,10,0)</f>
        <v>15638</v>
      </c>
      <c r="N27" s="29">
        <f>+VLOOKUP($D27,'CF-2018 RF'!$D$10:$AB$47,11,0)</f>
        <v>309</v>
      </c>
      <c r="O27" s="29">
        <f t="shared" si="5"/>
        <v>15947</v>
      </c>
      <c r="P27" s="28"/>
      <c r="Q27" s="230"/>
      <c r="R27" s="23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x14ac:dyDescent="0.25">
      <c r="A28" s="165" t="str">
        <f t="shared" si="1"/>
        <v>25GP</v>
      </c>
      <c r="B28" s="165">
        <v>282</v>
      </c>
      <c r="C28" s="80" t="s">
        <v>1963</v>
      </c>
      <c r="D28" s="169" t="s">
        <v>462</v>
      </c>
      <c r="E28" s="169" t="s">
        <v>470</v>
      </c>
      <c r="F28" s="228"/>
      <c r="G28" s="229">
        <f t="shared" si="10"/>
        <v>0</v>
      </c>
      <c r="H28" s="229">
        <f t="shared" si="3"/>
        <v>0</v>
      </c>
      <c r="I28" s="19"/>
      <c r="J28" s="19"/>
      <c r="K28" s="19">
        <f t="shared" si="4"/>
        <v>0</v>
      </c>
      <c r="L28" s="19"/>
      <c r="M28" s="19">
        <f>+VLOOKUP($D28,'CF-2018 RF'!$D$10:$AB$47,10,0)</f>
        <v>0</v>
      </c>
      <c r="N28" s="29">
        <f>+VLOOKUP($D28,'CF-2018 RF'!$D$10:$AB$47,11,0)</f>
        <v>0</v>
      </c>
      <c r="O28" s="29">
        <f t="shared" si="5"/>
        <v>0</v>
      </c>
      <c r="P28" s="28"/>
      <c r="Q28" s="230"/>
      <c r="R28" s="23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x14ac:dyDescent="0.25">
      <c r="A29" s="165" t="str">
        <f t="shared" si="1"/>
        <v>25ID</v>
      </c>
      <c r="B29" s="165">
        <v>283</v>
      </c>
      <c r="C29" s="80" t="s">
        <v>1963</v>
      </c>
      <c r="D29" s="169" t="s">
        <v>111</v>
      </c>
      <c r="E29" s="169" t="s">
        <v>275</v>
      </c>
      <c r="F29" s="228"/>
      <c r="G29" s="229">
        <f t="shared" si="10"/>
        <v>-43302</v>
      </c>
      <c r="H29" s="229">
        <f t="shared" si="3"/>
        <v>14851</v>
      </c>
      <c r="I29" s="19"/>
      <c r="J29" s="19"/>
      <c r="K29" s="19">
        <f t="shared" si="4"/>
        <v>14851</v>
      </c>
      <c r="L29" s="19"/>
      <c r="M29" s="19">
        <f>+VLOOKUP($D29,'CF-2018 RF'!$D$10:$AB$47,10,0)</f>
        <v>-28451</v>
      </c>
      <c r="N29" s="29">
        <f>+VLOOKUP($D29,'CF-2018 RF'!$D$10:$AB$47,11,0)</f>
        <v>-2874</v>
      </c>
      <c r="O29" s="29">
        <f t="shared" si="5"/>
        <v>-31325</v>
      </c>
      <c r="P29" s="28"/>
      <c r="Q29" s="230"/>
      <c r="R29" s="23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x14ac:dyDescent="0.25">
      <c r="A30" s="165" t="str">
        <f t="shared" si="1"/>
        <v>25IT</v>
      </c>
      <c r="B30" s="165">
        <v>255</v>
      </c>
      <c r="C30" s="80" t="s">
        <v>1963</v>
      </c>
      <c r="D30" s="169" t="s">
        <v>165</v>
      </c>
      <c r="E30" s="169" t="s">
        <v>423</v>
      </c>
      <c r="F30" s="228"/>
      <c r="G30" s="229">
        <f t="shared" si="10"/>
        <v>2</v>
      </c>
      <c r="H30" s="229">
        <f t="shared" si="3"/>
        <v>-1</v>
      </c>
      <c r="I30" s="19"/>
      <c r="J30" s="19"/>
      <c r="K30" s="19">
        <f t="shared" si="4"/>
        <v>-1</v>
      </c>
      <c r="L30" s="19"/>
      <c r="M30" s="19">
        <f>+VLOOKUP($D30,'CF-2018 RF'!$D$10:$AB$47,10,0)</f>
        <v>1</v>
      </c>
      <c r="N30" s="29">
        <f>+VLOOKUP($D30,'CF-2018 RF'!$D$10:$AB$47,11,0)</f>
        <v>0</v>
      </c>
      <c r="O30" s="29">
        <f t="shared" si="5"/>
        <v>1</v>
      </c>
      <c r="P30" s="28"/>
      <c r="Q30" s="230"/>
      <c r="R30" s="23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x14ac:dyDescent="0.25">
      <c r="A31" s="165" t="str">
        <f t="shared" si="1"/>
        <v>25OH</v>
      </c>
      <c r="B31" s="165">
        <v>283</v>
      </c>
      <c r="C31" s="80" t="s">
        <v>1963</v>
      </c>
      <c r="D31" s="169" t="s">
        <v>58</v>
      </c>
      <c r="E31" s="169" t="s">
        <v>1090</v>
      </c>
      <c r="F31" s="228"/>
      <c r="G31" s="229">
        <f t="shared" si="10"/>
        <v>102636</v>
      </c>
      <c r="H31" s="229">
        <f t="shared" si="3"/>
        <v>-35201</v>
      </c>
      <c r="I31" s="19"/>
      <c r="J31" s="19"/>
      <c r="K31" s="19">
        <f t="shared" si="4"/>
        <v>-35201</v>
      </c>
      <c r="L31" s="19"/>
      <c r="M31" s="19">
        <f>+VLOOKUP($D31,'CF-2018 RF'!$D$10:$AB$47,10,0)</f>
        <v>67435</v>
      </c>
      <c r="N31" s="29">
        <f>+VLOOKUP($D31,'CF-2018 RF'!$D$10:$AB$47,11,0)</f>
        <v>0</v>
      </c>
      <c r="O31" s="29">
        <f t="shared" si="5"/>
        <v>67435</v>
      </c>
      <c r="P31" s="28"/>
      <c r="Q31" s="230"/>
      <c r="R31" s="23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x14ac:dyDescent="0.25">
      <c r="A32" s="165" t="str">
        <f t="shared" si="1"/>
        <v>25PG</v>
      </c>
      <c r="B32" s="165">
        <v>283</v>
      </c>
      <c r="C32" s="80" t="s">
        <v>1963</v>
      </c>
      <c r="D32" s="169" t="s">
        <v>59</v>
      </c>
      <c r="E32" s="169" t="s">
        <v>274</v>
      </c>
      <c r="F32" s="228"/>
      <c r="G32" s="229">
        <f t="shared" si="10"/>
        <v>0</v>
      </c>
      <c r="H32" s="229">
        <f t="shared" si="3"/>
        <v>0</v>
      </c>
      <c r="I32" s="19"/>
      <c r="J32" s="19"/>
      <c r="K32" s="19">
        <f t="shared" si="4"/>
        <v>0</v>
      </c>
      <c r="L32" s="19"/>
      <c r="M32" s="19">
        <f>+VLOOKUP($D32,'CF-2018 RF'!$D$10:$AB$47,10,0)</f>
        <v>0</v>
      </c>
      <c r="N32" s="29">
        <f>+VLOOKUP($D32,'CF-2018 RF'!$D$10:$AB$47,11,0)</f>
        <v>0</v>
      </c>
      <c r="O32" s="29">
        <f t="shared" si="5"/>
        <v>0</v>
      </c>
      <c r="P32" s="28"/>
      <c r="Q32" s="230"/>
      <c r="R32" s="23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x14ac:dyDescent="0.25">
      <c r="A33" s="165" t="str">
        <f t="shared" si="1"/>
        <v>25PN</v>
      </c>
      <c r="B33" s="165">
        <v>283</v>
      </c>
      <c r="C33" s="80" t="s">
        <v>1963</v>
      </c>
      <c r="D33" s="169" t="s">
        <v>214</v>
      </c>
      <c r="E33" s="169" t="s">
        <v>273</v>
      </c>
      <c r="F33" s="228"/>
      <c r="G33" s="229">
        <f t="shared" si="10"/>
        <v>146905</v>
      </c>
      <c r="H33" s="229">
        <f t="shared" si="3"/>
        <v>-50384</v>
      </c>
      <c r="I33" s="19"/>
      <c r="J33" s="19"/>
      <c r="K33" s="19">
        <f t="shared" si="4"/>
        <v>-50384</v>
      </c>
      <c r="L33" s="19"/>
      <c r="M33" s="19">
        <f>+VLOOKUP($D33,'CF-2018 RF'!$D$10:$AB$47,10,0)</f>
        <v>96521</v>
      </c>
      <c r="N33" s="29">
        <f>+VLOOKUP($D33,'CF-2018 RF'!$D$10:$AB$47,11,0)</f>
        <v>4841</v>
      </c>
      <c r="O33" s="29">
        <f t="shared" si="5"/>
        <v>101362</v>
      </c>
      <c r="P33" s="28"/>
      <c r="Q33" s="230"/>
      <c r="R33" s="23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x14ac:dyDescent="0.25">
      <c r="A34" s="165" t="str">
        <f t="shared" si="1"/>
        <v>25PR</v>
      </c>
      <c r="B34" s="165">
        <v>283</v>
      </c>
      <c r="C34" s="80" t="s">
        <v>1963</v>
      </c>
      <c r="D34" s="169" t="s">
        <v>191</v>
      </c>
      <c r="E34" s="169" t="s">
        <v>272</v>
      </c>
      <c r="F34" s="174"/>
      <c r="G34" s="229">
        <f t="shared" si="10"/>
        <v>3</v>
      </c>
      <c r="H34" s="229">
        <f t="shared" si="3"/>
        <v>-1</v>
      </c>
      <c r="I34" s="19"/>
      <c r="J34" s="19"/>
      <c r="K34" s="19">
        <f t="shared" si="4"/>
        <v>-1</v>
      </c>
      <c r="L34" s="19"/>
      <c r="M34" s="19">
        <f>+VLOOKUP($D34,'CF-2018 RF'!$D$10:$AB$47,10,0)</f>
        <v>2</v>
      </c>
      <c r="N34" s="29">
        <f>+VLOOKUP($D34,'CF-2018 RF'!$D$10:$AB$47,11,0)</f>
        <v>0</v>
      </c>
      <c r="O34" s="29">
        <f t="shared" si="5"/>
        <v>2</v>
      </c>
      <c r="P34" s="28"/>
      <c r="Q34" s="230"/>
      <c r="R34" s="23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x14ac:dyDescent="0.25">
      <c r="A35" s="165" t="str">
        <f t="shared" si="1"/>
        <v>25PR</v>
      </c>
      <c r="B35" s="165">
        <v>283</v>
      </c>
      <c r="C35" s="80" t="s">
        <v>1963</v>
      </c>
      <c r="D35" s="169" t="s">
        <v>271</v>
      </c>
      <c r="E35" s="169" t="s">
        <v>270</v>
      </c>
      <c r="F35" s="243"/>
      <c r="G35" s="229">
        <f t="shared" si="10"/>
        <v>33621</v>
      </c>
      <c r="H35" s="229">
        <f t="shared" si="3"/>
        <v>-11531</v>
      </c>
      <c r="I35" s="19"/>
      <c r="J35" s="19"/>
      <c r="K35" s="19">
        <f t="shared" si="4"/>
        <v>-11531</v>
      </c>
      <c r="L35" s="19"/>
      <c r="M35" s="19">
        <f>+VLOOKUP($D35,'CF-2018 RF'!$D$10:$AB$47,10,0)</f>
        <v>22090</v>
      </c>
      <c r="N35" s="29">
        <f>+VLOOKUP($D35,'CF-2018 RF'!$D$10:$AB$47,11,0)</f>
        <v>0</v>
      </c>
      <c r="O35" s="29">
        <f t="shared" si="5"/>
        <v>22090</v>
      </c>
      <c r="P35" s="28"/>
      <c r="Q35" s="230"/>
      <c r="R35" s="23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x14ac:dyDescent="0.25">
      <c r="A36" s="165" t="str">
        <f t="shared" si="1"/>
        <v>25RC</v>
      </c>
      <c r="B36" s="165">
        <v>283</v>
      </c>
      <c r="C36" s="80" t="s">
        <v>1963</v>
      </c>
      <c r="D36" s="169" t="s">
        <v>203</v>
      </c>
      <c r="E36" s="169" t="s">
        <v>269</v>
      </c>
      <c r="F36" s="228"/>
      <c r="G36" s="229">
        <f t="shared" si="10"/>
        <v>0</v>
      </c>
      <c r="H36" s="229">
        <f t="shared" si="3"/>
        <v>0</v>
      </c>
      <c r="I36" s="19"/>
      <c r="J36" s="19"/>
      <c r="K36" s="19">
        <f t="shared" si="4"/>
        <v>0</v>
      </c>
      <c r="L36" s="19"/>
      <c r="M36" s="19">
        <f>+VLOOKUP($D36,'CF-2018 RF'!$D$10:$AB$47,10,0)</f>
        <v>0</v>
      </c>
      <c r="N36" s="29">
        <f>+VLOOKUP($D36,'CF-2018 RF'!$D$10:$AB$47,11,0)</f>
        <v>0</v>
      </c>
      <c r="O36" s="29">
        <f t="shared" si="5"/>
        <v>0</v>
      </c>
      <c r="P36" s="22"/>
      <c r="Q36" s="230"/>
      <c r="R36" s="231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s="239" customFormat="1" x14ac:dyDescent="0.25">
      <c r="A37" s="165" t="str">
        <f t="shared" si="1"/>
        <v>25RE</v>
      </c>
      <c r="B37" s="165">
        <v>282</v>
      </c>
      <c r="C37" s="82" t="s">
        <v>1962</v>
      </c>
      <c r="D37" s="169" t="s">
        <v>200</v>
      </c>
      <c r="E37" s="169" t="s">
        <v>268</v>
      </c>
      <c r="F37" s="243" t="s">
        <v>454</v>
      </c>
      <c r="G37" s="229">
        <f>ROUND(M37/$H$10*$G$9,0)</f>
        <v>-218505</v>
      </c>
      <c r="H37" s="234">
        <f t="shared" si="3"/>
        <v>-47063</v>
      </c>
      <c r="I37" s="30"/>
      <c r="J37" s="19">
        <f>H37</f>
        <v>-47063</v>
      </c>
      <c r="K37" s="19">
        <f t="shared" si="4"/>
        <v>0</v>
      </c>
      <c r="L37" s="30"/>
      <c r="M37" s="19">
        <f>+VLOOKUP($D37,'CF-2018 RF'!$D$10:$AB$47,10,0)</f>
        <v>-265568</v>
      </c>
      <c r="N37" s="29">
        <f>+VLOOKUP($D37,'CF-2018 RF'!$D$10:$AB$47,11,0)</f>
        <v>23105</v>
      </c>
      <c r="O37" s="29">
        <f t="shared" si="5"/>
        <v>-242463</v>
      </c>
      <c r="P37" s="24"/>
      <c r="Q37" s="237"/>
      <c r="R37" s="23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5">
      <c r="A38" s="165" t="str">
        <f t="shared" si="1"/>
        <v>25RP</v>
      </c>
      <c r="B38" s="165">
        <v>282</v>
      </c>
      <c r="C38" s="80" t="s">
        <v>1963</v>
      </c>
      <c r="D38" s="169" t="s">
        <v>181</v>
      </c>
      <c r="E38" s="169" t="s">
        <v>267</v>
      </c>
      <c r="F38" s="228"/>
      <c r="G38" s="229">
        <f>ROUND(M38/$H$8*$G$8,0)</f>
        <v>0</v>
      </c>
      <c r="H38" s="229">
        <f t="shared" si="3"/>
        <v>0</v>
      </c>
      <c r="I38" s="19"/>
      <c r="J38" s="19"/>
      <c r="K38" s="19">
        <f t="shared" si="4"/>
        <v>0</v>
      </c>
      <c r="L38" s="19"/>
      <c r="M38" s="19">
        <f>+VLOOKUP($D38,'CF-2018 RF'!$D$10:$AB$47,10,0)</f>
        <v>0</v>
      </c>
      <c r="N38" s="29">
        <f>+VLOOKUP($D38,'CF-2018 RF'!$D$10:$AB$47,11,0)</f>
        <v>0</v>
      </c>
      <c r="O38" s="29">
        <f t="shared" si="5"/>
        <v>0</v>
      </c>
      <c r="P38" s="22"/>
      <c r="Q38" s="230"/>
      <c r="R38" s="23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s="79" customFormat="1" x14ac:dyDescent="0.25">
      <c r="A39" s="232" t="str">
        <f t="shared" si="1"/>
        <v>25RT</v>
      </c>
      <c r="B39" s="232">
        <v>283</v>
      </c>
      <c r="C39" s="80" t="s">
        <v>1963</v>
      </c>
      <c r="D39" s="240" t="s">
        <v>228</v>
      </c>
      <c r="E39" s="240" t="s">
        <v>307</v>
      </c>
      <c r="F39" s="241"/>
      <c r="G39" s="242">
        <f>ROUND(M39/$H$8*$G$8,0)</f>
        <v>77914</v>
      </c>
      <c r="H39" s="242">
        <f t="shared" si="3"/>
        <v>-26722</v>
      </c>
      <c r="I39" s="160"/>
      <c r="J39" s="160"/>
      <c r="K39" s="160">
        <f t="shared" si="4"/>
        <v>-26722</v>
      </c>
      <c r="L39" s="160"/>
      <c r="M39" s="160">
        <f>+VLOOKUP($D39,'CF-2018 RF'!$D$10:$AB$47,10,0)</f>
        <v>51192</v>
      </c>
      <c r="N39" s="161">
        <f>+VLOOKUP($D39,'CF-2018 RF'!$D$10:$AB$47,11,0)</f>
        <v>0</v>
      </c>
      <c r="O39" s="161">
        <f t="shared" si="5"/>
        <v>51192</v>
      </c>
      <c r="P39" s="164"/>
      <c r="Q39" s="244"/>
      <c r="R39" s="245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</row>
    <row r="40" spans="1:44" x14ac:dyDescent="0.25">
      <c r="A40" s="232" t="str">
        <f t="shared" si="1"/>
        <v>25SD</v>
      </c>
      <c r="B40" s="232">
        <v>283</v>
      </c>
      <c r="C40" s="80" t="s">
        <v>1963</v>
      </c>
      <c r="D40" s="169" t="s">
        <v>176</v>
      </c>
      <c r="E40" s="169" t="s">
        <v>266</v>
      </c>
      <c r="F40" s="243" t="s">
        <v>454</v>
      </c>
      <c r="G40" s="229">
        <f>ROUND(M40/$H$10*$G$9,0)</f>
        <v>343179</v>
      </c>
      <c r="H40" s="229">
        <f t="shared" si="3"/>
        <v>73915</v>
      </c>
      <c r="I40" s="19"/>
      <c r="J40" s="19"/>
      <c r="K40" s="19">
        <f t="shared" si="4"/>
        <v>73915</v>
      </c>
      <c r="L40" s="19"/>
      <c r="M40" s="19">
        <f>+VLOOKUP($D40,'CF-2018 RF'!$D$10:$AB$47,10,0)</f>
        <v>417094</v>
      </c>
      <c r="N40" s="29">
        <f>+VLOOKUP($D40,'CF-2018 RF'!$D$10:$AB$47,11,0)</f>
        <v>-128964</v>
      </c>
      <c r="O40" s="29">
        <f t="shared" si="5"/>
        <v>288130</v>
      </c>
      <c r="P40" s="22"/>
      <c r="Q40" s="230"/>
      <c r="R40" s="23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x14ac:dyDescent="0.25">
      <c r="A41" s="165" t="str">
        <f t="shared" si="1"/>
        <v>25SI</v>
      </c>
      <c r="B41" s="165">
        <v>283</v>
      </c>
      <c r="C41" s="80" t="s">
        <v>1963</v>
      </c>
      <c r="D41" s="169" t="s">
        <v>265</v>
      </c>
      <c r="E41" s="169" t="s">
        <v>264</v>
      </c>
      <c r="F41" s="243"/>
      <c r="G41" s="229">
        <f>ROUND(M41/$H$8*$G$8,0)</f>
        <v>-74372</v>
      </c>
      <c r="H41" s="229">
        <f t="shared" si="3"/>
        <v>25507</v>
      </c>
      <c r="I41" s="19"/>
      <c r="J41" s="19"/>
      <c r="K41" s="19">
        <f t="shared" si="4"/>
        <v>25507</v>
      </c>
      <c r="L41" s="19"/>
      <c r="M41" s="19">
        <f>+VLOOKUP($D41,'CF-2018 RF'!$D$10:$AB$47,10,0)</f>
        <v>-48865</v>
      </c>
      <c r="N41" s="29">
        <f>+VLOOKUP($D41,'CF-2018 RF'!$D$10:$AB$47,11,0)</f>
        <v>3650</v>
      </c>
      <c r="O41" s="29">
        <f t="shared" si="5"/>
        <v>-45215</v>
      </c>
      <c r="P41" s="22"/>
      <c r="Q41" s="230"/>
      <c r="R41" s="23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x14ac:dyDescent="0.25">
      <c r="A42" s="165" t="str">
        <f t="shared" si="1"/>
        <v>25SI</v>
      </c>
      <c r="B42" s="165">
        <v>283</v>
      </c>
      <c r="C42" s="80" t="s">
        <v>1963</v>
      </c>
      <c r="D42" s="169" t="s">
        <v>1091</v>
      </c>
      <c r="E42" s="169" t="s">
        <v>1092</v>
      </c>
      <c r="F42" s="243"/>
      <c r="G42" s="229">
        <f>ROUND(M42/$H$8*$G$8,0)</f>
        <v>49546</v>
      </c>
      <c r="H42" s="229">
        <f t="shared" ref="H42" si="13">M42-G42</f>
        <v>-16993</v>
      </c>
      <c r="I42" s="19"/>
      <c r="J42" s="19"/>
      <c r="K42" s="19">
        <f t="shared" ref="K42" si="14">H42-I42-J42</f>
        <v>-16993</v>
      </c>
      <c r="L42" s="19"/>
      <c r="M42" s="19">
        <f>+VLOOKUP($D42,'CF-2018 RF'!$D$10:$AB$47,10,0)</f>
        <v>32553</v>
      </c>
      <c r="N42" s="29">
        <f>+VLOOKUP($D42,'CF-2018 RF'!$D$10:$AB$47,11,0)</f>
        <v>0</v>
      </c>
      <c r="O42" s="29">
        <f t="shared" si="5"/>
        <v>32553</v>
      </c>
      <c r="P42" s="22"/>
      <c r="Q42" s="230"/>
      <c r="R42" s="23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x14ac:dyDescent="0.25">
      <c r="A43" s="165" t="str">
        <f t="shared" si="1"/>
        <v>25SR</v>
      </c>
      <c r="B43" s="165">
        <v>283</v>
      </c>
      <c r="C43" s="80" t="s">
        <v>1963</v>
      </c>
      <c r="D43" s="240" t="s">
        <v>471</v>
      </c>
      <c r="E43" s="240" t="s">
        <v>425</v>
      </c>
      <c r="F43" s="246"/>
      <c r="G43" s="242">
        <f>ROUND(M43/$H$8*$G$8,0)</f>
        <v>180107</v>
      </c>
      <c r="H43" s="242">
        <f t="shared" si="3"/>
        <v>-61771</v>
      </c>
      <c r="I43" s="160"/>
      <c r="J43" s="160"/>
      <c r="K43" s="160">
        <f t="shared" si="4"/>
        <v>-61771</v>
      </c>
      <c r="L43" s="160"/>
      <c r="M43" s="160">
        <f>+VLOOKUP($D43,'CF-2018 RF'!$D$10:$AB$47,10,0)</f>
        <v>118336</v>
      </c>
      <c r="N43" s="161">
        <f>+VLOOKUP($D43,'CF-2018 RF'!$D$10:$AB$47,11,0)</f>
        <v>0</v>
      </c>
      <c r="O43" s="161">
        <f t="shared" si="5"/>
        <v>118336</v>
      </c>
      <c r="P43" s="22"/>
      <c r="Q43" s="230"/>
      <c r="R43" s="23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x14ac:dyDescent="0.25">
      <c r="A44" s="165" t="str">
        <f t="shared" si="1"/>
        <v>25SR</v>
      </c>
      <c r="B44" s="165">
        <v>283</v>
      </c>
      <c r="C44" s="80" t="s">
        <v>1963</v>
      </c>
      <c r="D44" s="240" t="s">
        <v>1093</v>
      </c>
      <c r="E44" s="240" t="s">
        <v>1094</v>
      </c>
      <c r="F44" s="246"/>
      <c r="G44" s="242"/>
      <c r="H44" s="242"/>
      <c r="I44" s="160"/>
      <c r="J44" s="160"/>
      <c r="K44" s="160"/>
      <c r="L44" s="160"/>
      <c r="M44" s="160">
        <f>+VLOOKUP($D44,'CF-2018 RF'!$D$10:$AB$47,10,0)</f>
        <v>3</v>
      </c>
      <c r="N44" s="161">
        <f>+VLOOKUP($D44,'CF-2018 RF'!$D$10:$AB$47,11,0)</f>
        <v>0</v>
      </c>
      <c r="O44" s="161">
        <f t="shared" si="5"/>
        <v>3</v>
      </c>
      <c r="P44" s="22"/>
      <c r="Q44" s="230"/>
      <c r="R44" s="23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x14ac:dyDescent="0.25">
      <c r="A45" s="165" t="s">
        <v>180</v>
      </c>
      <c r="B45" s="165">
        <v>283</v>
      </c>
      <c r="C45" s="80" t="s">
        <v>1963</v>
      </c>
      <c r="D45" s="169" t="s">
        <v>263</v>
      </c>
      <c r="E45" s="169" t="s">
        <v>263</v>
      </c>
      <c r="F45" s="243" t="s">
        <v>454</v>
      </c>
      <c r="G45" s="229">
        <f>ROUND(M45/$H$10*$G$9,0)</f>
        <v>28</v>
      </c>
      <c r="H45" s="229">
        <f t="shared" si="3"/>
        <v>6</v>
      </c>
      <c r="I45" s="19"/>
      <c r="J45" s="19"/>
      <c r="K45" s="19">
        <f t="shared" si="4"/>
        <v>6</v>
      </c>
      <c r="L45" s="19"/>
      <c r="M45" s="19">
        <f>+VLOOKUP($D45,'CF-2018 RF'!$D$10:$AB$47,10,0)</f>
        <v>34</v>
      </c>
      <c r="N45" s="29">
        <f>+VLOOKUP($D45,'CF-2018 RF'!$D$10:$AB$47,11,0)</f>
        <v>0</v>
      </c>
      <c r="O45" s="235">
        <f t="shared" si="5"/>
        <v>34</v>
      </c>
      <c r="P45" s="22"/>
      <c r="Q45" s="230"/>
      <c r="R45" s="23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x14ac:dyDescent="0.25">
      <c r="A46" s="165" t="s">
        <v>180</v>
      </c>
      <c r="B46" s="165">
        <v>283</v>
      </c>
      <c r="C46" s="80" t="s">
        <v>1963</v>
      </c>
      <c r="D46" s="169" t="s">
        <v>1095</v>
      </c>
      <c r="E46" s="169" t="s">
        <v>1095</v>
      </c>
      <c r="F46" s="243" t="s">
        <v>454</v>
      </c>
      <c r="G46" s="229">
        <f>ROUND(M46/$H$10*$G$9,0)</f>
        <v>-486</v>
      </c>
      <c r="H46" s="229">
        <f t="shared" si="3"/>
        <v>-105</v>
      </c>
      <c r="I46" s="19"/>
      <c r="J46" s="19"/>
      <c r="K46" s="19">
        <f t="shared" si="4"/>
        <v>-105</v>
      </c>
      <c r="L46" s="19"/>
      <c r="M46" s="19">
        <f>+VLOOKUP($D46,'CF-2018 RF'!$D$10:$AB$47,10,0)</f>
        <v>-591</v>
      </c>
      <c r="N46" s="29">
        <f>+VLOOKUP($D46,'CF-2018 RF'!$D$10:$AB$47,11,0)</f>
        <v>0</v>
      </c>
      <c r="O46" s="235">
        <f t="shared" si="5"/>
        <v>-591</v>
      </c>
      <c r="P46" s="22"/>
      <c r="Q46" s="230"/>
      <c r="R46" s="23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x14ac:dyDescent="0.25">
      <c r="A47" s="165"/>
      <c r="B47" s="165"/>
      <c r="C47" s="165"/>
      <c r="D47" s="165" t="s">
        <v>22</v>
      </c>
      <c r="E47" s="165" t="s">
        <v>22</v>
      </c>
      <c r="F47" s="165"/>
      <c r="G47" s="165" t="s">
        <v>22</v>
      </c>
      <c r="H47" s="165" t="s">
        <v>22</v>
      </c>
      <c r="I47" s="165" t="s">
        <v>22</v>
      </c>
      <c r="J47" s="165"/>
      <c r="K47" s="165"/>
      <c r="L47" s="165"/>
      <c r="M47" s="165" t="s">
        <v>22</v>
      </c>
      <c r="N47" s="19"/>
      <c r="O47" s="165"/>
      <c r="P47" s="22"/>
      <c r="Q47" s="147"/>
      <c r="R47" s="147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15.75" thickBot="1" x14ac:dyDescent="0.3">
      <c r="A48" s="165"/>
      <c r="B48" s="165"/>
      <c r="C48" s="165"/>
      <c r="D48" s="20" t="s">
        <v>262</v>
      </c>
      <c r="E48" s="20" t="s">
        <v>22</v>
      </c>
      <c r="F48" s="20"/>
      <c r="G48" s="21">
        <f t="shared" ref="G48:O48" si="15">SUM(G13:G47)</f>
        <v>-17536513</v>
      </c>
      <c r="H48" s="21">
        <f t="shared" si="15"/>
        <v>6083821</v>
      </c>
      <c r="I48" s="21">
        <f t="shared" si="15"/>
        <v>7119925</v>
      </c>
      <c r="J48" s="21">
        <f t="shared" si="15"/>
        <v>-703885</v>
      </c>
      <c r="K48" s="21">
        <f t="shared" si="15"/>
        <v>-332219</v>
      </c>
      <c r="L48" s="21">
        <f t="shared" si="15"/>
        <v>0</v>
      </c>
      <c r="M48" s="21">
        <f t="shared" si="15"/>
        <v>-11452689</v>
      </c>
      <c r="N48" s="21">
        <f t="shared" si="15"/>
        <v>-586188</v>
      </c>
      <c r="O48" s="21">
        <f t="shared" si="15"/>
        <v>-12038877</v>
      </c>
      <c r="P48" s="22"/>
      <c r="Q48" s="247"/>
      <c r="R48" s="247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s="252" customFormat="1" ht="15.75" thickTop="1" x14ac:dyDescent="0.25">
      <c r="A49" s="248"/>
      <c r="B49" s="248"/>
      <c r="C49" s="248"/>
      <c r="D49" s="248"/>
      <c r="E49" s="248"/>
      <c r="F49" s="248"/>
      <c r="G49" s="249"/>
      <c r="H49" s="249"/>
      <c r="I49" s="249">
        <f>I48-'CF Combined ARAM Summary'!E10</f>
        <v>-4.2737441137433052E-2</v>
      </c>
      <c r="J49" s="248"/>
      <c r="K49" s="248"/>
      <c r="L49" s="248"/>
      <c r="M49" s="248"/>
      <c r="N49" s="248"/>
      <c r="O49" s="248"/>
      <c r="P49" s="250"/>
      <c r="Q49" s="251"/>
      <c r="R49" s="251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</row>
    <row r="50" spans="1:44" s="252" customFormat="1" x14ac:dyDescent="0.25">
      <c r="A50" s="248"/>
      <c r="B50" s="248"/>
      <c r="C50" s="250"/>
      <c r="D50" s="248"/>
      <c r="E50" s="248" t="s">
        <v>311</v>
      </c>
      <c r="F50" s="248"/>
      <c r="G50" s="248"/>
      <c r="H50" s="248"/>
      <c r="I50" s="253">
        <f>(I$48/(1-$H$8)-I$48)</f>
        <v>2417179.0117875561</v>
      </c>
      <c r="J50" s="248"/>
      <c r="K50" s="248"/>
      <c r="L50" s="248"/>
      <c r="M50" s="253">
        <f>SUM(G50:K50)-H50</f>
        <v>2417179.0117875561</v>
      </c>
      <c r="N50" s="254"/>
      <c r="O50" s="249">
        <f>SUM(M50:N50)</f>
        <v>2417179.0117875561</v>
      </c>
      <c r="P50" s="255"/>
      <c r="Q50" s="256"/>
      <c r="R50" s="251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</row>
    <row r="51" spans="1:44" s="252" customFormat="1" x14ac:dyDescent="0.25">
      <c r="A51" s="250"/>
      <c r="B51" s="250"/>
      <c r="C51" s="250"/>
      <c r="D51" s="250"/>
      <c r="E51" s="250" t="s">
        <v>313</v>
      </c>
      <c r="F51" s="250"/>
      <c r="G51" s="250"/>
      <c r="H51" s="250"/>
      <c r="I51" s="250"/>
      <c r="J51" s="253">
        <f>(J$48/(1-$H$8)-J$48)</f>
        <v>-238965.44538209087</v>
      </c>
      <c r="K51" s="250"/>
      <c r="L51" s="250"/>
      <c r="M51" s="253">
        <f>SUM(G51:K51)-H51</f>
        <v>-238965.44538209087</v>
      </c>
      <c r="N51" s="255"/>
      <c r="O51" s="249">
        <f>SUM(M51:N51)</f>
        <v>-238965.44538209087</v>
      </c>
      <c r="P51" s="250"/>
      <c r="Q51" s="251"/>
      <c r="R51" s="251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</row>
    <row r="52" spans="1:44" s="252" customFormat="1" x14ac:dyDescent="0.25">
      <c r="A52" s="250"/>
      <c r="B52" s="250"/>
      <c r="C52" s="250"/>
      <c r="D52" s="250"/>
      <c r="E52" s="250" t="s">
        <v>315</v>
      </c>
      <c r="F52" s="250"/>
      <c r="G52" s="250"/>
      <c r="H52" s="250"/>
      <c r="I52" s="250"/>
      <c r="J52" s="250"/>
      <c r="K52" s="253">
        <f>(K$48/(1-$H$8)-K$48)</f>
        <v>-112786.69285379408</v>
      </c>
      <c r="L52" s="253"/>
      <c r="M52" s="253">
        <f>SUM(G52:K52)-H52</f>
        <v>-112786.69285379408</v>
      </c>
      <c r="N52" s="253">
        <v>81543.12644832849</v>
      </c>
      <c r="O52" s="249">
        <f>SUM(M52:N52)</f>
        <v>-31243.566405465594</v>
      </c>
      <c r="P52" s="250"/>
      <c r="Q52" s="251"/>
      <c r="R52" s="251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</row>
    <row r="53" spans="1:44" s="252" customFormat="1" x14ac:dyDescent="0.25">
      <c r="A53" s="250"/>
      <c r="B53" s="250"/>
      <c r="C53" s="250"/>
      <c r="D53" s="250"/>
      <c r="E53" s="250" t="s">
        <v>2037</v>
      </c>
      <c r="F53" s="250"/>
      <c r="G53" s="250"/>
      <c r="H53" s="250"/>
      <c r="I53" s="250"/>
      <c r="J53" s="250"/>
      <c r="K53" s="253"/>
      <c r="L53" s="253"/>
      <c r="M53" s="253">
        <f>SUM(G53:K53)-H53</f>
        <v>0</v>
      </c>
      <c r="N53" s="255"/>
      <c r="O53" s="249">
        <f>SUM(M53:N53)</f>
        <v>0</v>
      </c>
      <c r="P53" s="250"/>
      <c r="Q53" s="256"/>
      <c r="R53" s="251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</row>
    <row r="54" spans="1:44" s="252" customFormat="1" x14ac:dyDescent="0.25">
      <c r="A54" s="250"/>
      <c r="B54" s="250"/>
      <c r="C54" s="250"/>
      <c r="D54" s="250"/>
      <c r="E54" s="250"/>
      <c r="F54" s="250"/>
      <c r="G54" s="257"/>
      <c r="H54" s="257"/>
      <c r="I54" s="257"/>
      <c r="J54" s="257"/>
      <c r="K54" s="257"/>
      <c r="L54" s="257"/>
      <c r="M54" s="257"/>
      <c r="N54" s="257"/>
      <c r="O54" s="257"/>
      <c r="P54" s="250"/>
      <c r="Q54" s="251"/>
      <c r="R54" s="251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</row>
    <row r="55" spans="1:44" s="252" customFormat="1" x14ac:dyDescent="0.25">
      <c r="A55" s="248" t="s">
        <v>225</v>
      </c>
      <c r="B55" s="248"/>
      <c r="C55" s="250"/>
      <c r="D55" s="248" t="s">
        <v>225</v>
      </c>
      <c r="E55" s="248" t="s">
        <v>309</v>
      </c>
      <c r="F55" s="248"/>
      <c r="G55" s="250"/>
      <c r="H55" s="250"/>
      <c r="I55" s="255">
        <f>SUM(I50:I54)</f>
        <v>2417179.0117875561</v>
      </c>
      <c r="J55" s="255">
        <f>SUM(J50:J54)</f>
        <v>-238965.44538209087</v>
      </c>
      <c r="K55" s="255">
        <f>SUM(K50:K54)</f>
        <v>-112786.69285379408</v>
      </c>
      <c r="L55" s="255"/>
      <c r="M55" s="255">
        <f>SUM(M50:M54)</f>
        <v>2065426.8735516714</v>
      </c>
      <c r="N55" s="255">
        <f>SUM(N50:N54)</f>
        <v>81543.12644832849</v>
      </c>
      <c r="O55" s="255">
        <f>SUM(O50:O54)</f>
        <v>2146970</v>
      </c>
      <c r="P55" s="250"/>
      <c r="Q55" s="258"/>
      <c r="R55" s="258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</row>
    <row r="56" spans="1:44" s="252" customFormat="1" x14ac:dyDescent="0.2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1"/>
      <c r="R56" s="251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</row>
    <row r="57" spans="1:44" s="252" customFormat="1" ht="15.75" thickBot="1" x14ac:dyDescent="0.3">
      <c r="A57" s="250"/>
      <c r="B57" s="250"/>
      <c r="C57" s="250"/>
      <c r="D57" s="259" t="s">
        <v>336</v>
      </c>
      <c r="E57" s="250"/>
      <c r="F57" s="250"/>
      <c r="G57" s="250"/>
      <c r="H57" s="250"/>
      <c r="I57" s="260">
        <f>I48+I55</f>
        <v>9537104.0117875561</v>
      </c>
      <c r="J57" s="260">
        <f>J48+J55</f>
        <v>-942850.44538209087</v>
      </c>
      <c r="K57" s="260">
        <f>K48+K55</f>
        <v>-445005.69285379408</v>
      </c>
      <c r="L57" s="250"/>
      <c r="M57" s="260">
        <f>M48+M55</f>
        <v>-9387262.1264483295</v>
      </c>
      <c r="N57" s="260">
        <f>N48+N55</f>
        <v>-504644.87355167151</v>
      </c>
      <c r="O57" s="260">
        <f>O48+O55</f>
        <v>-9891907</v>
      </c>
      <c r="P57" s="250"/>
      <c r="Q57" s="251"/>
      <c r="R57" s="251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</row>
    <row r="58" spans="1:44" s="252" customFormat="1" ht="15.75" thickTop="1" x14ac:dyDescent="0.25">
      <c r="A58" s="250"/>
      <c r="B58" s="250"/>
      <c r="C58" s="250"/>
      <c r="D58" s="250"/>
      <c r="E58" s="250"/>
      <c r="F58" s="250"/>
      <c r="G58" s="250"/>
      <c r="H58" s="250"/>
      <c r="I58" s="261" t="s">
        <v>330</v>
      </c>
      <c r="J58" s="261" t="s">
        <v>331</v>
      </c>
      <c r="K58" s="261" t="s">
        <v>332</v>
      </c>
      <c r="L58" s="250"/>
      <c r="M58" s="250"/>
      <c r="N58" s="250"/>
      <c r="O58" s="250"/>
      <c r="P58" s="250"/>
      <c r="Q58" s="251"/>
      <c r="R58" s="251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</row>
    <row r="59" spans="1:44" s="252" customFormat="1" x14ac:dyDescent="0.25">
      <c r="A59" s="250"/>
      <c r="B59" s="250"/>
      <c r="C59" s="250"/>
      <c r="D59" s="262" t="s">
        <v>354</v>
      </c>
      <c r="E59" s="250"/>
      <c r="F59" s="250"/>
      <c r="G59" s="250"/>
      <c r="H59" s="250"/>
      <c r="I59" s="261"/>
      <c r="J59" s="261"/>
      <c r="K59" s="261"/>
      <c r="L59" s="250"/>
      <c r="M59" s="250"/>
      <c r="N59" s="250"/>
      <c r="O59" s="250"/>
      <c r="P59" s="250"/>
      <c r="Q59" s="251"/>
      <c r="R59" s="251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</row>
    <row r="60" spans="1:44" s="252" customFormat="1" x14ac:dyDescent="0.25">
      <c r="A60" s="250"/>
      <c r="B60" s="250"/>
      <c r="C60" s="250"/>
      <c r="D60" s="250"/>
      <c r="E60" s="263" t="s">
        <v>347</v>
      </c>
      <c r="F60" s="263"/>
      <c r="G60" s="250"/>
      <c r="H60" s="250"/>
      <c r="I60" s="253">
        <f>-I48</f>
        <v>-7119925</v>
      </c>
      <c r="J60" s="261"/>
      <c r="K60" s="261"/>
      <c r="L60" s="250"/>
      <c r="M60" s="250"/>
      <c r="N60" s="255"/>
      <c r="O60" s="255">
        <f>SUM(I60:N60)</f>
        <v>-7119925</v>
      </c>
      <c r="P60" s="255"/>
      <c r="Q60" s="256"/>
      <c r="R60" s="251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</row>
    <row r="61" spans="1:44" s="252" customFormat="1" x14ac:dyDescent="0.25">
      <c r="A61" s="250"/>
      <c r="B61" s="250"/>
      <c r="C61" s="250"/>
      <c r="D61" s="250"/>
      <c r="E61" s="263" t="s">
        <v>348</v>
      </c>
      <c r="F61" s="263"/>
      <c r="G61" s="250"/>
      <c r="H61" s="250"/>
      <c r="I61" s="253">
        <f>-J48</f>
        <v>703885</v>
      </c>
      <c r="J61" s="261"/>
      <c r="K61" s="261"/>
      <c r="L61" s="250"/>
      <c r="M61" s="250"/>
      <c r="N61" s="264"/>
      <c r="O61" s="255">
        <f t="shared" ref="O61" si="16">SUM(I61:N61)</f>
        <v>703885</v>
      </c>
      <c r="P61" s="250"/>
      <c r="Q61" s="256"/>
      <c r="R61" s="251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</row>
    <row r="62" spans="1:44" s="252" customFormat="1" x14ac:dyDescent="0.25">
      <c r="A62" s="250"/>
      <c r="B62" s="250"/>
      <c r="C62" s="250"/>
      <c r="D62" s="250"/>
      <c r="E62" s="263" t="s">
        <v>349</v>
      </c>
      <c r="F62" s="263"/>
      <c r="G62" s="250"/>
      <c r="H62" s="250"/>
      <c r="I62" s="253">
        <f>-K48</f>
        <v>332219</v>
      </c>
      <c r="J62" s="255">
        <v>-240189</v>
      </c>
      <c r="K62" s="265"/>
      <c r="L62" s="250"/>
      <c r="M62" s="250"/>
      <c r="O62" s="255">
        <f>SUM(I62:M62)</f>
        <v>92030</v>
      </c>
      <c r="P62" s="250"/>
      <c r="Q62" s="251"/>
      <c r="R62" s="251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</row>
    <row r="63" spans="1:44" s="252" customFormat="1" x14ac:dyDescent="0.25">
      <c r="A63" s="250"/>
      <c r="B63" s="250"/>
      <c r="C63" s="250"/>
      <c r="D63" s="250"/>
      <c r="E63" s="266"/>
      <c r="F63" s="266"/>
      <c r="G63" s="250"/>
      <c r="H63" s="250"/>
      <c r="I63" s="267"/>
      <c r="J63" s="261"/>
      <c r="K63" s="261"/>
      <c r="L63" s="250"/>
      <c r="M63" s="250"/>
      <c r="N63" s="250"/>
      <c r="O63" s="267"/>
      <c r="P63" s="250"/>
      <c r="Q63" s="251"/>
      <c r="R63" s="251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</row>
    <row r="64" spans="1:44" s="252" customFormat="1" ht="15.75" thickBot="1" x14ac:dyDescent="0.3">
      <c r="A64" s="250"/>
      <c r="B64" s="250"/>
      <c r="C64" s="250"/>
      <c r="D64" s="250"/>
      <c r="E64" s="263" t="s">
        <v>350</v>
      </c>
      <c r="F64" s="263"/>
      <c r="G64" s="250"/>
      <c r="H64" s="250"/>
      <c r="I64" s="268">
        <f>SUM(I60:I63)</f>
        <v>-6083821</v>
      </c>
      <c r="J64" s="261"/>
      <c r="K64" s="261"/>
      <c r="L64" s="250"/>
      <c r="M64" s="250"/>
      <c r="N64" s="250"/>
      <c r="O64" s="268">
        <f>SUM(O60:O63)</f>
        <v>-6324010</v>
      </c>
      <c r="P64" s="255"/>
      <c r="Q64" s="256">
        <f>O64-O55</f>
        <v>-8470980</v>
      </c>
      <c r="R64" s="256">
        <f>'CF-12-31-2018 TB'!F192</f>
        <v>-8470980</v>
      </c>
      <c r="S64" s="255">
        <f>R64-Q64</f>
        <v>0</v>
      </c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</row>
    <row r="65" spans="1:44" s="252" customFormat="1" ht="15.75" thickTop="1" x14ac:dyDescent="0.25">
      <c r="A65" s="250"/>
      <c r="B65" s="250"/>
      <c r="C65" s="250"/>
      <c r="D65" s="250"/>
      <c r="E65" s="263"/>
      <c r="F65" s="263"/>
      <c r="G65" s="250"/>
      <c r="H65" s="250"/>
      <c r="I65" s="269"/>
      <c r="J65" s="261"/>
      <c r="K65" s="261"/>
      <c r="L65" s="250"/>
      <c r="M65" s="250"/>
      <c r="N65" s="250"/>
      <c r="O65" s="250"/>
      <c r="P65" s="250"/>
      <c r="Q65" s="251"/>
      <c r="R65" s="251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</row>
    <row r="66" spans="1:44" x14ac:dyDescent="0.25">
      <c r="A66" s="22"/>
      <c r="B66" s="22"/>
      <c r="C66" s="52"/>
      <c r="D66" s="52"/>
      <c r="E66" s="53"/>
      <c r="F66" s="53"/>
      <c r="G66" s="52"/>
      <c r="H66" s="52"/>
      <c r="I66" s="54"/>
      <c r="J66" s="55"/>
      <c r="K66" s="55"/>
      <c r="L66" s="52"/>
      <c r="M66" s="52"/>
      <c r="N66" s="52"/>
      <c r="O66" s="52"/>
      <c r="P66" s="52"/>
      <c r="Q66" s="147"/>
      <c r="R66" s="147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x14ac:dyDescent="0.25">
      <c r="A67" s="22"/>
      <c r="B67" s="22"/>
      <c r="C67" s="22"/>
      <c r="D67" s="22"/>
      <c r="E67" s="45"/>
      <c r="F67" s="45"/>
      <c r="G67" s="22"/>
      <c r="H67" s="22"/>
      <c r="I67" s="51"/>
      <c r="J67" s="44"/>
      <c r="K67" s="44"/>
      <c r="L67" s="22"/>
      <c r="M67" s="22"/>
      <c r="N67" s="22"/>
      <c r="O67" s="22"/>
      <c r="P67" s="22"/>
      <c r="Q67" s="147"/>
      <c r="R67" s="147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x14ac:dyDescent="0.25">
      <c r="A68" s="22"/>
      <c r="B68" s="22"/>
      <c r="C68" s="22"/>
      <c r="D68" s="22"/>
      <c r="E68" s="22"/>
      <c r="F68" s="22"/>
      <c r="G68" s="22"/>
      <c r="H68" s="22"/>
      <c r="I68" s="44"/>
      <c r="J68" s="44"/>
      <c r="K68" s="44"/>
      <c r="L68" s="22"/>
      <c r="M68" s="22"/>
      <c r="N68" s="22"/>
      <c r="O68" s="22"/>
      <c r="P68" s="22"/>
      <c r="Q68" s="270"/>
      <c r="R68" s="147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42" t="s">
        <v>1096</v>
      </c>
      <c r="L69" s="42" t="s">
        <v>318</v>
      </c>
      <c r="M69" s="26">
        <f>'CF-12-31-2018 TB'!C166</f>
        <v>-9421512</v>
      </c>
      <c r="N69" s="22"/>
      <c r="O69" s="26">
        <f>'CF-12-31-2018 TB'!F166</f>
        <v>-9891907</v>
      </c>
      <c r="P69" s="22"/>
      <c r="Q69" s="147"/>
      <c r="R69" s="147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5"/>
      <c r="N70" s="22"/>
      <c r="O70" s="25"/>
      <c r="P70" s="22"/>
      <c r="Q70" s="147"/>
      <c r="R70" s="147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6">
        <f>M57-M69</f>
        <v>34249.873551670462</v>
      </c>
      <c r="N71" s="22"/>
      <c r="O71" s="26">
        <f>O57-O69</f>
        <v>0</v>
      </c>
      <c r="P71" s="22"/>
      <c r="Q71" s="147"/>
      <c r="R71" s="147"/>
      <c r="S71" s="43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44"/>
      <c r="N72" s="22"/>
      <c r="O72" s="22"/>
      <c r="P72" s="22"/>
      <c r="Q72" s="147"/>
      <c r="R72" s="147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147"/>
      <c r="R73" s="147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x14ac:dyDescent="0.25">
      <c r="A74" s="22"/>
      <c r="B74" s="22"/>
      <c r="C74" s="22"/>
      <c r="D74" s="165" t="s">
        <v>225</v>
      </c>
      <c r="E74" s="165" t="s">
        <v>309</v>
      </c>
      <c r="F74" s="165"/>
      <c r="G74" s="22"/>
      <c r="H74" s="22"/>
      <c r="I74" s="22"/>
      <c r="J74" s="22"/>
      <c r="K74" s="22"/>
      <c r="L74" s="22"/>
      <c r="M74" s="26">
        <f>M55</f>
        <v>2065426.8735516714</v>
      </c>
      <c r="N74" s="22"/>
      <c r="O74" s="26">
        <f>O55</f>
        <v>2146970</v>
      </c>
      <c r="P74" s="22"/>
      <c r="Q74" s="147"/>
      <c r="R74" s="147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x14ac:dyDescent="0.25">
      <c r="A75" s="22"/>
      <c r="B75" s="22"/>
      <c r="C75" s="22"/>
      <c r="D75" s="165" t="s">
        <v>225</v>
      </c>
      <c r="E75" s="22" t="s">
        <v>318</v>
      </c>
      <c r="F75" s="22"/>
      <c r="G75" s="22"/>
      <c r="H75" s="22"/>
      <c r="I75" s="22"/>
      <c r="J75" s="22"/>
      <c r="K75" s="22"/>
      <c r="L75" s="22"/>
      <c r="M75" s="27">
        <f>'CF-12-31-2018 TB'!C164</f>
        <v>2196230</v>
      </c>
      <c r="N75" s="22"/>
      <c r="O75" s="27">
        <f>'CF-12-31-2018 TB'!F164</f>
        <v>2146970</v>
      </c>
      <c r="P75" s="22"/>
      <c r="Q75" s="147"/>
      <c r="R75" s="147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5"/>
      <c r="N76" s="22"/>
      <c r="O76" s="25"/>
      <c r="P76" s="22"/>
      <c r="Q76" s="147"/>
      <c r="R76" s="147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7">
        <f>M74-M75</f>
        <v>-130803.12644832861</v>
      </c>
      <c r="N77" s="22"/>
      <c r="O77" s="27">
        <f>O74-O75</f>
        <v>0</v>
      </c>
      <c r="P77" s="22"/>
      <c r="Q77" s="271"/>
      <c r="R77" s="147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44"/>
      <c r="N78" s="22"/>
      <c r="O78" s="22"/>
      <c r="P78" s="22"/>
      <c r="Q78" s="147"/>
      <c r="R78" s="147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43"/>
      <c r="N79" s="22"/>
      <c r="O79" s="22"/>
      <c r="P79" s="22"/>
      <c r="Q79" s="147"/>
      <c r="R79" s="147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147"/>
      <c r="R80" s="147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x14ac:dyDescent="0.25">
      <c r="A81" s="22"/>
      <c r="B81" s="22"/>
      <c r="C81" s="22"/>
      <c r="D81" s="22" t="s">
        <v>322</v>
      </c>
      <c r="E81" s="22" t="s">
        <v>334</v>
      </c>
      <c r="F81" s="22"/>
      <c r="G81" s="22"/>
      <c r="H81" s="22"/>
      <c r="I81" s="22"/>
      <c r="J81" s="22"/>
      <c r="K81" s="22"/>
      <c r="L81" s="44"/>
      <c r="M81" s="26">
        <f>-I57</f>
        <v>-9537104.0117875561</v>
      </c>
      <c r="N81" s="22"/>
      <c r="O81" s="26">
        <f>O60-I55</f>
        <v>-9537104.0117875561</v>
      </c>
      <c r="P81" s="27"/>
      <c r="Q81" s="270"/>
      <c r="R81" s="147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x14ac:dyDescent="0.25">
      <c r="A82" s="22"/>
      <c r="B82" s="22"/>
      <c r="C82" s="22"/>
      <c r="D82" s="22" t="s">
        <v>323</v>
      </c>
      <c r="E82" s="22" t="s">
        <v>335</v>
      </c>
      <c r="F82" s="22"/>
      <c r="G82" s="22"/>
      <c r="H82" s="22"/>
      <c r="I82" s="22"/>
      <c r="J82" s="22"/>
      <c r="K82" s="28"/>
      <c r="L82" s="28"/>
      <c r="M82" s="28">
        <f>-J57-K57</f>
        <v>1387856.138235885</v>
      </c>
      <c r="N82" s="22"/>
      <c r="O82" s="272">
        <f>-J57-K57-N55+J62</f>
        <v>1066124.0117875566</v>
      </c>
      <c r="P82" s="28"/>
      <c r="Q82" s="272"/>
      <c r="R82" s="147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5"/>
      <c r="N83" s="22"/>
      <c r="O83" s="25"/>
      <c r="P83" s="147"/>
      <c r="Q83" s="147"/>
      <c r="R83" s="147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6">
        <f>SUM(M81:M83)</f>
        <v>-8149247.8735516714</v>
      </c>
      <c r="N84" s="22"/>
      <c r="O84" s="26">
        <f>SUM(O81:O83)</f>
        <v>-8470980</v>
      </c>
      <c r="P84" s="270"/>
      <c r="Q84" s="273"/>
      <c r="R84" s="147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6"/>
      <c r="N85" s="22"/>
      <c r="O85" s="26"/>
      <c r="P85" s="26"/>
      <c r="Q85" s="273"/>
      <c r="R85" s="147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42" t="s">
        <v>318</v>
      </c>
      <c r="M86" s="26">
        <f>'CF-12-31-2018 TB'!C192</f>
        <v>-8665338</v>
      </c>
      <c r="N86" s="22"/>
      <c r="O86" s="26">
        <f>'CF-12-31-2018 TB'!F192</f>
        <v>-8470980</v>
      </c>
      <c r="P86" s="26"/>
      <c r="Q86" s="273"/>
      <c r="R86" s="147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 t="s">
        <v>1978</v>
      </c>
      <c r="M87" s="26">
        <f>M84-M86</f>
        <v>516090.12644832861</v>
      </c>
      <c r="N87" s="22"/>
      <c r="O87" s="26">
        <f>O84-O86</f>
        <v>0</v>
      </c>
      <c r="P87" s="61"/>
      <c r="Q87" s="26"/>
      <c r="R87" s="147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8"/>
      <c r="P88" s="22"/>
      <c r="Q88" s="147"/>
      <c r="R88" s="147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x14ac:dyDescent="0.25">
      <c r="A89" s="22"/>
      <c r="B89" s="22"/>
      <c r="C89" s="22"/>
      <c r="D89" s="22"/>
      <c r="E89" s="22" t="s">
        <v>352</v>
      </c>
      <c r="F89" s="22"/>
      <c r="G89" s="22"/>
      <c r="H89" s="22"/>
      <c r="I89" s="22"/>
      <c r="J89" s="22"/>
      <c r="K89" s="22"/>
      <c r="L89" s="22"/>
      <c r="M89" s="26">
        <f>-J57</f>
        <v>942850.44538209087</v>
      </c>
      <c r="N89" s="22"/>
      <c r="O89" s="26">
        <f>-J57+N61-N53</f>
        <v>942850.44538209087</v>
      </c>
      <c r="P89" s="22"/>
      <c r="Q89" s="147"/>
      <c r="R89" s="147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x14ac:dyDescent="0.25">
      <c r="A90" s="22"/>
      <c r="B90" s="22"/>
      <c r="C90" s="22"/>
      <c r="D90" s="22"/>
      <c r="E90" s="22" t="s">
        <v>353</v>
      </c>
      <c r="F90" s="22"/>
      <c r="G90" s="22"/>
      <c r="H90" s="22"/>
      <c r="I90" s="22"/>
      <c r="J90" s="22"/>
      <c r="K90" s="22"/>
      <c r="L90" s="22"/>
      <c r="M90" s="26">
        <f>-K57</f>
        <v>445005.69285379408</v>
      </c>
      <c r="N90" s="22"/>
      <c r="O90" s="26">
        <f>-K57+J62-N55</f>
        <v>123273.56640546559</v>
      </c>
      <c r="P90" s="22"/>
      <c r="Q90" s="147"/>
      <c r="R90" s="147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5"/>
      <c r="N91" s="22"/>
      <c r="O91" s="25"/>
      <c r="P91" s="22"/>
      <c r="Q91" s="147"/>
      <c r="R91" s="147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6">
        <f>SUM(M89:M91)</f>
        <v>1387856.138235885</v>
      </c>
      <c r="N92" s="22"/>
      <c r="O92" s="26">
        <f>SUM(O89:O91)</f>
        <v>1066124.0117875566</v>
      </c>
      <c r="P92" s="27"/>
      <c r="Q92" s="147"/>
      <c r="R92" s="147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147"/>
      <c r="R93" s="147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8">
        <f>M82-M92</f>
        <v>0</v>
      </c>
      <c r="N94" s="22"/>
      <c r="O94" s="28">
        <f>O82-O92</f>
        <v>0</v>
      </c>
      <c r="P94" s="22"/>
      <c r="Q94" s="147"/>
      <c r="R94" s="147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7"/>
      <c r="N95" s="22"/>
      <c r="O95" s="27"/>
      <c r="P95" s="22"/>
      <c r="Q95" s="147"/>
      <c r="R95" s="147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44"/>
      <c r="M96" s="28"/>
      <c r="N96" s="22"/>
      <c r="O96" s="28"/>
      <c r="P96" s="22"/>
      <c r="Q96" s="147"/>
      <c r="R96" s="147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47"/>
      <c r="P97" s="147"/>
      <c r="Q97" s="147"/>
      <c r="R97" s="147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30"/>
      <c r="P98" s="274"/>
      <c r="Q98" s="147"/>
      <c r="R98" s="147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47"/>
      <c r="P99" s="147"/>
      <c r="Q99" s="147"/>
      <c r="R99" s="147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53"/>
      <c r="P100" s="147"/>
      <c r="Q100" s="147"/>
      <c r="R100" s="147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47"/>
      <c r="P101" s="147"/>
      <c r="Q101" s="147"/>
      <c r="R101" s="147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53"/>
      <c r="P102" s="147"/>
      <c r="Q102" s="147"/>
      <c r="R102" s="147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147"/>
      <c r="R103" s="147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147"/>
      <c r="R104" s="147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147"/>
      <c r="R105" s="147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147"/>
      <c r="R106" s="147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147"/>
      <c r="R107" s="147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47"/>
      <c r="R108" s="147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47"/>
      <c r="R109" s="147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47"/>
      <c r="R110" s="147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47"/>
      <c r="R111" s="147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47"/>
      <c r="R112" s="147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47"/>
      <c r="R113" s="147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147"/>
      <c r="R114" s="147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147"/>
      <c r="R115" s="147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147"/>
      <c r="R116" s="147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147"/>
      <c r="R117" s="147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147"/>
      <c r="R118" s="147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147"/>
      <c r="R119" s="147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147"/>
      <c r="R120" s="147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147"/>
      <c r="R121" s="147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147"/>
      <c r="R122" s="147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147"/>
      <c r="R123" s="147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147"/>
      <c r="R124" s="147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147"/>
      <c r="R125" s="147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147"/>
      <c r="R126" s="147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47"/>
      <c r="R127" s="147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1:44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147"/>
      <c r="R128" s="147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1:44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147"/>
      <c r="R129" s="147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1:44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147"/>
      <c r="R130" s="147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4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147"/>
      <c r="R131" s="147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1:4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147"/>
      <c r="R132" s="147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1:4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147"/>
      <c r="R133" s="147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1:4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47"/>
      <c r="R134" s="147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1:44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147"/>
      <c r="R135" s="147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1:44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147"/>
      <c r="R136" s="147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</row>
    <row r="137" spans="1:44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147"/>
      <c r="R137" s="147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</row>
    <row r="138" spans="1:44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147"/>
      <c r="R138" s="147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</row>
    <row r="139" spans="1:44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147"/>
      <c r="R139" s="147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</row>
    <row r="140" spans="1:44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147"/>
      <c r="R140" s="147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</row>
    <row r="141" spans="1:44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147"/>
      <c r="R141" s="147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</row>
    <row r="142" spans="1:44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147"/>
      <c r="R142" s="147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</row>
    <row r="143" spans="1:44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147"/>
      <c r="R143" s="147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</row>
    <row r="144" spans="1:44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147"/>
      <c r="R144" s="147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</row>
    <row r="145" spans="1:44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147"/>
      <c r="R145" s="147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</row>
    <row r="146" spans="1:44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147"/>
      <c r="R146" s="147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</row>
    <row r="147" spans="1:44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147"/>
      <c r="R147" s="147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</row>
    <row r="148" spans="1:44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147"/>
      <c r="R148" s="147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pans="1:44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147"/>
      <c r="R149" s="147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</row>
    <row r="150" spans="1:44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147"/>
      <c r="R150" s="147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</row>
    <row r="151" spans="1:44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147"/>
      <c r="R151" s="147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</row>
    <row r="152" spans="1:44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147"/>
      <c r="R152" s="147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</row>
  </sheetData>
  <mergeCells count="5">
    <mergeCell ref="D2:I2"/>
    <mergeCell ref="D3:I3"/>
    <mergeCell ref="D4:I4"/>
    <mergeCell ref="D5:I5"/>
    <mergeCell ref="H6:O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4"/>
  <sheetViews>
    <sheetView workbookViewId="0">
      <selection activeCell="E6" sqref="E6"/>
    </sheetView>
  </sheetViews>
  <sheetFormatPr defaultRowHeight="15" x14ac:dyDescent="0.25"/>
  <cols>
    <col min="1" max="1" width="9.140625" style="168"/>
    <col min="2" max="2" width="11.7109375" style="167" customWidth="1"/>
    <col min="3" max="3" width="35.28515625" style="167" bestFit="1" customWidth="1"/>
    <col min="4" max="4" width="9.140625" style="167"/>
    <col min="5" max="5" width="13.7109375" style="167" bestFit="1" customWidth="1"/>
    <col min="6" max="6" width="12.28515625" style="167" bestFit="1" customWidth="1"/>
    <col min="7" max="7" width="11.7109375" style="167" bestFit="1" customWidth="1"/>
    <col min="8" max="8" width="12.28515625" style="167" bestFit="1" customWidth="1"/>
    <col min="9" max="9" width="11.7109375" style="167" bestFit="1" customWidth="1"/>
    <col min="10" max="10" width="12.28515625" style="167" bestFit="1" customWidth="1"/>
    <col min="11" max="11" width="11.7109375" style="167" bestFit="1" customWidth="1"/>
    <col min="12" max="12" width="12.28515625" style="167" bestFit="1" customWidth="1"/>
    <col min="13" max="13" width="11.7109375" style="167" bestFit="1" customWidth="1"/>
    <col min="14" max="20" width="12.28515625" style="167" bestFit="1" customWidth="1"/>
    <col min="21" max="21" width="11.7109375" style="167" bestFit="1" customWidth="1"/>
    <col min="22" max="22" width="11.28515625" style="167" bestFit="1" customWidth="1"/>
    <col min="23" max="23" width="11.7109375" style="167" bestFit="1" customWidth="1"/>
    <col min="24" max="26" width="12.28515625" style="167" bestFit="1" customWidth="1"/>
    <col min="27" max="27" width="11.7109375" style="167" bestFit="1" customWidth="1"/>
    <col min="28" max="51" width="11.28515625" style="167" bestFit="1" customWidth="1"/>
    <col min="52" max="62" width="10.28515625" style="167" bestFit="1" customWidth="1"/>
    <col min="63" max="88" width="9.7109375" style="167" bestFit="1" customWidth="1"/>
    <col min="89" max="16384" width="9.140625" style="167"/>
  </cols>
  <sheetData>
    <row r="1" spans="1:88" ht="31.5" x14ac:dyDescent="0.5">
      <c r="B1" s="214" t="s">
        <v>2029</v>
      </c>
    </row>
    <row r="5" spans="1:88" x14ac:dyDescent="0.25">
      <c r="A5" s="168">
        <v>1</v>
      </c>
      <c r="B5" s="215"/>
      <c r="C5" s="216"/>
      <c r="D5" s="216"/>
      <c r="E5" s="217" t="s">
        <v>262</v>
      </c>
      <c r="F5" s="218">
        <v>2018</v>
      </c>
      <c r="G5" s="219">
        <v>2019</v>
      </c>
      <c r="H5" s="219">
        <v>2020</v>
      </c>
      <c r="I5" s="219">
        <v>2021</v>
      </c>
      <c r="J5" s="219">
        <v>2022</v>
      </c>
      <c r="K5" s="219">
        <v>2023</v>
      </c>
      <c r="L5" s="219">
        <v>2024</v>
      </c>
      <c r="M5" s="219">
        <v>2025</v>
      </c>
      <c r="N5" s="219">
        <v>2026</v>
      </c>
      <c r="O5" s="219">
        <v>2027</v>
      </c>
      <c r="P5" s="219">
        <v>2028</v>
      </c>
      <c r="Q5" s="219">
        <v>2029</v>
      </c>
      <c r="R5" s="219">
        <v>2030</v>
      </c>
      <c r="S5" s="218">
        <v>2031</v>
      </c>
      <c r="T5" s="219">
        <v>2032</v>
      </c>
      <c r="U5" s="219">
        <v>2033</v>
      </c>
      <c r="V5" s="219">
        <v>2034</v>
      </c>
      <c r="W5" s="219">
        <v>2035</v>
      </c>
      <c r="X5" s="219">
        <v>2036</v>
      </c>
      <c r="Y5" s="219">
        <v>2037</v>
      </c>
      <c r="Z5" s="219">
        <v>2038</v>
      </c>
      <c r="AA5" s="219">
        <v>2039</v>
      </c>
      <c r="AB5" s="219">
        <v>2040</v>
      </c>
      <c r="AC5" s="219">
        <v>2041</v>
      </c>
      <c r="AD5" s="219">
        <v>2042</v>
      </c>
      <c r="AE5" s="218">
        <v>2043</v>
      </c>
      <c r="AF5" s="219">
        <v>2044</v>
      </c>
      <c r="AG5" s="219">
        <v>2045</v>
      </c>
      <c r="AH5" s="219">
        <v>2046</v>
      </c>
      <c r="AI5" s="219">
        <v>2047</v>
      </c>
      <c r="AJ5" s="219">
        <v>2048</v>
      </c>
      <c r="AK5" s="219">
        <v>2049</v>
      </c>
      <c r="AL5" s="219">
        <v>2050</v>
      </c>
      <c r="AM5" s="219">
        <v>2051</v>
      </c>
      <c r="AN5" s="218">
        <v>2052</v>
      </c>
      <c r="AO5" s="219">
        <v>2053</v>
      </c>
      <c r="AP5" s="219">
        <v>2054</v>
      </c>
      <c r="AQ5" s="219">
        <v>2055</v>
      </c>
      <c r="AR5" s="219">
        <v>2056</v>
      </c>
      <c r="AS5" s="219">
        <v>2057</v>
      </c>
      <c r="AT5" s="219">
        <v>2058</v>
      </c>
      <c r="AU5" s="219">
        <v>2059</v>
      </c>
      <c r="AV5" s="219">
        <v>2060</v>
      </c>
      <c r="AW5" s="219">
        <v>2061</v>
      </c>
      <c r="AX5" s="219">
        <v>2062</v>
      </c>
      <c r="AY5" s="219">
        <v>2063</v>
      </c>
      <c r="AZ5" s="219">
        <v>2064</v>
      </c>
      <c r="BA5" s="219">
        <v>2065</v>
      </c>
      <c r="BB5" s="219">
        <v>2066</v>
      </c>
      <c r="BC5" s="219">
        <v>2067</v>
      </c>
      <c r="BD5" s="219">
        <v>2068</v>
      </c>
      <c r="BE5" s="219">
        <v>2069</v>
      </c>
      <c r="BF5" s="219">
        <v>2070</v>
      </c>
      <c r="BG5" s="219">
        <v>2071</v>
      </c>
      <c r="BH5" s="219">
        <v>2072</v>
      </c>
      <c r="BI5" s="219">
        <v>2073</v>
      </c>
      <c r="BJ5" s="219">
        <v>2074</v>
      </c>
      <c r="BK5" s="219">
        <v>2075</v>
      </c>
      <c r="BL5" s="219">
        <v>2076</v>
      </c>
      <c r="BM5" s="219">
        <v>2077</v>
      </c>
      <c r="BN5" s="219">
        <v>2078</v>
      </c>
      <c r="BO5" s="219">
        <v>2079</v>
      </c>
      <c r="BP5" s="219">
        <v>2080</v>
      </c>
      <c r="BQ5" s="219">
        <v>2081</v>
      </c>
      <c r="BR5" s="219">
        <v>2082</v>
      </c>
      <c r="BS5" s="219">
        <v>2083</v>
      </c>
      <c r="BT5" s="219">
        <v>2084</v>
      </c>
      <c r="BU5" s="219">
        <v>2085</v>
      </c>
      <c r="BV5" s="219">
        <v>2086</v>
      </c>
      <c r="BW5" s="219">
        <v>2087</v>
      </c>
      <c r="BX5" s="219">
        <v>2088</v>
      </c>
      <c r="BY5" s="219">
        <v>2089</v>
      </c>
      <c r="BZ5" s="219">
        <v>2090</v>
      </c>
      <c r="CA5" s="219">
        <v>2091</v>
      </c>
      <c r="CB5" s="219">
        <v>2092</v>
      </c>
      <c r="CC5" s="219">
        <v>2093</v>
      </c>
      <c r="CD5" s="219">
        <v>2094</v>
      </c>
      <c r="CE5" s="219">
        <v>2095</v>
      </c>
      <c r="CF5" s="219">
        <v>2096</v>
      </c>
      <c r="CG5" s="219">
        <v>2097</v>
      </c>
      <c r="CH5" s="219">
        <v>2098</v>
      </c>
      <c r="CI5" s="219">
        <v>2099</v>
      </c>
      <c r="CJ5" s="219">
        <v>2100</v>
      </c>
    </row>
    <row r="6" spans="1:88" x14ac:dyDescent="0.25">
      <c r="A6" s="168">
        <v>2</v>
      </c>
      <c r="B6" s="167" t="s">
        <v>2027</v>
      </c>
      <c r="C6" s="63" t="s">
        <v>2024</v>
      </c>
      <c r="D6" s="63"/>
      <c r="E6" s="63">
        <v>7119925.0427374411</v>
      </c>
      <c r="F6" s="63">
        <v>151465.82576467466</v>
      </c>
      <c r="G6" s="63">
        <v>164899.25056096757</v>
      </c>
      <c r="H6" s="63">
        <v>168826.68376802013</v>
      </c>
      <c r="I6" s="63">
        <v>193168.49745585033</v>
      </c>
      <c r="J6" s="63">
        <v>218858.72235049593</v>
      </c>
      <c r="K6" s="63">
        <v>235065.57903022825</v>
      </c>
      <c r="L6" s="63">
        <v>241729.71111742972</v>
      </c>
      <c r="M6" s="63">
        <v>238886.46480101763</v>
      </c>
      <c r="N6" s="63">
        <v>238664.95317427462</v>
      </c>
      <c r="O6" s="63">
        <v>233154.5332248348</v>
      </c>
      <c r="P6" s="63">
        <v>230098.88884378842</v>
      </c>
      <c r="Q6" s="63">
        <v>227508.52590324433</v>
      </c>
      <c r="R6" s="63">
        <v>219440.73955969108</v>
      </c>
      <c r="S6" s="63">
        <v>213476.13079973287</v>
      </c>
      <c r="T6" s="63">
        <v>209551.31167127966</v>
      </c>
      <c r="U6" s="63">
        <v>216538.28338817123</v>
      </c>
      <c r="V6" s="63">
        <v>226737.38914213402</v>
      </c>
      <c r="W6" s="63">
        <v>236148.79514159687</v>
      </c>
      <c r="X6" s="63">
        <v>246329.2455133998</v>
      </c>
      <c r="Y6" s="63">
        <v>263248.38938837964</v>
      </c>
      <c r="Z6" s="63">
        <v>252116.51336637957</v>
      </c>
      <c r="AA6" s="63">
        <v>232206.5108352052</v>
      </c>
      <c r="AB6" s="63">
        <v>214132.40935310768</v>
      </c>
      <c r="AC6" s="63">
        <v>194276.20344788206</v>
      </c>
      <c r="AD6" s="63">
        <v>177118.19806417439</v>
      </c>
      <c r="AE6" s="63">
        <v>163693.96861444876</v>
      </c>
      <c r="AF6" s="63">
        <v>153835.67098965149</v>
      </c>
      <c r="AG6" s="63">
        <v>146875.01861170935</v>
      </c>
      <c r="AH6" s="63">
        <v>140661.47069986764</v>
      </c>
      <c r="AI6" s="63">
        <v>134276.41078590194</v>
      </c>
      <c r="AJ6" s="63">
        <v>131540.32474918466</v>
      </c>
      <c r="AK6" s="63">
        <v>128732.04088824744</v>
      </c>
      <c r="AL6" s="63">
        <v>125048.90990211829</v>
      </c>
      <c r="AM6" s="63">
        <v>118847.81325768195</v>
      </c>
      <c r="AN6" s="63">
        <v>107106.98382491006</v>
      </c>
      <c r="AO6" s="63">
        <v>91961.513728466074</v>
      </c>
      <c r="AP6" s="63">
        <v>69967.589389357265</v>
      </c>
      <c r="AQ6" s="63">
        <v>47941.377963072009</v>
      </c>
      <c r="AR6" s="63">
        <v>30159.462415685557</v>
      </c>
      <c r="AS6" s="63">
        <v>19691.905846268666</v>
      </c>
      <c r="AT6" s="63">
        <v>16215.683145845347</v>
      </c>
      <c r="AU6" s="63">
        <v>11675.828671683677</v>
      </c>
      <c r="AV6" s="63">
        <v>6600.5516723001247</v>
      </c>
      <c r="AW6" s="63">
        <v>3797.7806645861465</v>
      </c>
      <c r="AX6" s="63">
        <v>1290.4042275820946</v>
      </c>
      <c r="AY6" s="63">
        <v>951.02973517514079</v>
      </c>
      <c r="AZ6" s="63">
        <v>940.6143462522964</v>
      </c>
      <c r="BA6" s="63">
        <v>1613.0799477379683</v>
      </c>
      <c r="BB6" s="63">
        <v>1612.9568397052499</v>
      </c>
      <c r="BC6" s="63">
        <v>1612.9568397052501</v>
      </c>
      <c r="BD6" s="63">
        <v>1612.9568397052499</v>
      </c>
      <c r="BE6" s="63">
        <v>1612.9568397052499</v>
      </c>
      <c r="BF6" s="63">
        <v>1078.4020653665846</v>
      </c>
      <c r="BG6" s="63">
        <v>948.95891213172922</v>
      </c>
      <c r="BH6" s="63">
        <v>948.95891213172933</v>
      </c>
      <c r="BI6" s="63">
        <v>948.95891213172945</v>
      </c>
      <c r="BJ6" s="63">
        <v>948.95891213172933</v>
      </c>
      <c r="BK6" s="63">
        <v>920.56357830276954</v>
      </c>
      <c r="BL6" s="63">
        <v>918.41653689824147</v>
      </c>
      <c r="BM6" s="63">
        <v>918.41653689824193</v>
      </c>
      <c r="BN6" s="63">
        <v>918.4165368982417</v>
      </c>
      <c r="BO6" s="63">
        <v>915.48320270755164</v>
      </c>
      <c r="BP6" s="63">
        <v>864.44619163986295</v>
      </c>
      <c r="BQ6" s="63">
        <v>864.44619163986272</v>
      </c>
      <c r="BR6" s="63">
        <v>864.44619163986283</v>
      </c>
      <c r="BS6" s="63">
        <v>864.44619163986272</v>
      </c>
      <c r="BT6" s="63">
        <v>615.22997408072615</v>
      </c>
      <c r="BU6" s="63">
        <v>221.00025555918472</v>
      </c>
      <c r="BV6" s="63">
        <v>176.0317688752647</v>
      </c>
      <c r="BW6" s="63">
        <v>176.0317688752647</v>
      </c>
      <c r="BX6" s="63">
        <v>176.03176887526465</v>
      </c>
      <c r="BY6" s="63">
        <v>176.03176887526465</v>
      </c>
      <c r="BZ6" s="63">
        <v>176.03176887526453</v>
      </c>
      <c r="CA6" s="63">
        <v>176.03176887526448</v>
      </c>
      <c r="CB6" s="63">
        <v>176.03176887526442</v>
      </c>
      <c r="CC6" s="63">
        <v>176.03176887526442</v>
      </c>
      <c r="CD6" s="63">
        <v>176.03176887526436</v>
      </c>
      <c r="CE6" s="63">
        <v>176.03176887526425</v>
      </c>
      <c r="CF6" s="63">
        <v>176.03176887526425</v>
      </c>
      <c r="CG6" s="63">
        <v>176.03176887526419</v>
      </c>
      <c r="CH6" s="63">
        <v>176.03176887526413</v>
      </c>
      <c r="CI6" s="63">
        <v>176.03176887526411</v>
      </c>
      <c r="CJ6" s="63">
        <v>176.03176887526399</v>
      </c>
    </row>
    <row r="7" spans="1:88" x14ac:dyDescent="0.25">
      <c r="A7" s="168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</row>
    <row r="8" spans="1:88" x14ac:dyDescent="0.25">
      <c r="A8" s="168">
        <v>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</row>
    <row r="9" spans="1:88" x14ac:dyDescent="0.25">
      <c r="A9" s="168">
        <v>5</v>
      </c>
    </row>
    <row r="10" spans="1:88" s="63" customFormat="1" ht="15.75" thickBot="1" x14ac:dyDescent="0.3">
      <c r="A10" s="168">
        <v>6</v>
      </c>
      <c r="B10" s="76" t="s">
        <v>2028</v>
      </c>
      <c r="C10" s="76" t="s">
        <v>2024</v>
      </c>
      <c r="E10" s="220">
        <f>SUM(E6:E9)</f>
        <v>7119925.0427374411</v>
      </c>
      <c r="F10" s="220">
        <f t="shared" ref="F10:BQ10" si="0">SUM(F6:F9)</f>
        <v>151465.82576467466</v>
      </c>
      <c r="G10" s="220">
        <f t="shared" si="0"/>
        <v>164899.25056096757</v>
      </c>
      <c r="H10" s="220">
        <f t="shared" si="0"/>
        <v>168826.68376802013</v>
      </c>
      <c r="I10" s="220">
        <f t="shared" si="0"/>
        <v>193168.49745585033</v>
      </c>
      <c r="J10" s="220">
        <f t="shared" si="0"/>
        <v>218858.72235049593</v>
      </c>
      <c r="K10" s="220">
        <f t="shared" si="0"/>
        <v>235065.57903022825</v>
      </c>
      <c r="L10" s="220">
        <f t="shared" si="0"/>
        <v>241729.71111742972</v>
      </c>
      <c r="M10" s="220">
        <f t="shared" si="0"/>
        <v>238886.46480101763</v>
      </c>
      <c r="N10" s="220">
        <f t="shared" si="0"/>
        <v>238664.95317427462</v>
      </c>
      <c r="O10" s="220">
        <f t="shared" si="0"/>
        <v>233154.5332248348</v>
      </c>
      <c r="P10" s="220">
        <f t="shared" si="0"/>
        <v>230098.88884378842</v>
      </c>
      <c r="Q10" s="220">
        <f t="shared" si="0"/>
        <v>227508.52590324433</v>
      </c>
      <c r="R10" s="220">
        <f t="shared" si="0"/>
        <v>219440.73955969108</v>
      </c>
      <c r="S10" s="220">
        <f t="shared" si="0"/>
        <v>213476.13079973287</v>
      </c>
      <c r="T10" s="220">
        <f t="shared" si="0"/>
        <v>209551.31167127966</v>
      </c>
      <c r="U10" s="220">
        <f t="shared" si="0"/>
        <v>216538.28338817123</v>
      </c>
      <c r="V10" s="220">
        <f t="shared" si="0"/>
        <v>226737.38914213402</v>
      </c>
      <c r="W10" s="220">
        <f t="shared" si="0"/>
        <v>236148.79514159687</v>
      </c>
      <c r="X10" s="220">
        <f t="shared" si="0"/>
        <v>246329.2455133998</v>
      </c>
      <c r="Y10" s="220">
        <f t="shared" si="0"/>
        <v>263248.38938837964</v>
      </c>
      <c r="Z10" s="220">
        <f t="shared" si="0"/>
        <v>252116.51336637957</v>
      </c>
      <c r="AA10" s="220">
        <f t="shared" si="0"/>
        <v>232206.5108352052</v>
      </c>
      <c r="AB10" s="220">
        <f t="shared" si="0"/>
        <v>214132.40935310768</v>
      </c>
      <c r="AC10" s="220">
        <f t="shared" si="0"/>
        <v>194276.20344788206</v>
      </c>
      <c r="AD10" s="220">
        <f t="shared" si="0"/>
        <v>177118.19806417439</v>
      </c>
      <c r="AE10" s="220">
        <f t="shared" si="0"/>
        <v>163693.96861444876</v>
      </c>
      <c r="AF10" s="220">
        <f t="shared" si="0"/>
        <v>153835.67098965149</v>
      </c>
      <c r="AG10" s="220">
        <f t="shared" si="0"/>
        <v>146875.01861170935</v>
      </c>
      <c r="AH10" s="220">
        <f t="shared" si="0"/>
        <v>140661.47069986764</v>
      </c>
      <c r="AI10" s="220">
        <f t="shared" si="0"/>
        <v>134276.41078590194</v>
      </c>
      <c r="AJ10" s="220">
        <f t="shared" si="0"/>
        <v>131540.32474918466</v>
      </c>
      <c r="AK10" s="220">
        <f t="shared" si="0"/>
        <v>128732.04088824744</v>
      </c>
      <c r="AL10" s="220">
        <f t="shared" si="0"/>
        <v>125048.90990211829</v>
      </c>
      <c r="AM10" s="220">
        <f t="shared" si="0"/>
        <v>118847.81325768195</v>
      </c>
      <c r="AN10" s="220">
        <f t="shared" si="0"/>
        <v>107106.98382491006</v>
      </c>
      <c r="AO10" s="220">
        <f t="shared" si="0"/>
        <v>91961.513728466074</v>
      </c>
      <c r="AP10" s="220">
        <f t="shared" si="0"/>
        <v>69967.589389357265</v>
      </c>
      <c r="AQ10" s="220">
        <f t="shared" si="0"/>
        <v>47941.377963072009</v>
      </c>
      <c r="AR10" s="220">
        <f t="shared" si="0"/>
        <v>30159.462415685557</v>
      </c>
      <c r="AS10" s="220">
        <f t="shared" si="0"/>
        <v>19691.905846268666</v>
      </c>
      <c r="AT10" s="220">
        <f t="shared" si="0"/>
        <v>16215.683145845347</v>
      </c>
      <c r="AU10" s="220">
        <f t="shared" si="0"/>
        <v>11675.828671683677</v>
      </c>
      <c r="AV10" s="220">
        <f t="shared" si="0"/>
        <v>6600.5516723001247</v>
      </c>
      <c r="AW10" s="220">
        <f t="shared" si="0"/>
        <v>3797.7806645861465</v>
      </c>
      <c r="AX10" s="220">
        <f t="shared" si="0"/>
        <v>1290.4042275820946</v>
      </c>
      <c r="AY10" s="220">
        <f t="shared" si="0"/>
        <v>951.02973517514079</v>
      </c>
      <c r="AZ10" s="220">
        <f t="shared" si="0"/>
        <v>940.6143462522964</v>
      </c>
      <c r="BA10" s="220">
        <f t="shared" si="0"/>
        <v>1613.0799477379683</v>
      </c>
      <c r="BB10" s="220">
        <f t="shared" si="0"/>
        <v>1612.9568397052499</v>
      </c>
      <c r="BC10" s="220">
        <f t="shared" si="0"/>
        <v>1612.9568397052501</v>
      </c>
      <c r="BD10" s="220">
        <f t="shared" si="0"/>
        <v>1612.9568397052499</v>
      </c>
      <c r="BE10" s="220">
        <f t="shared" si="0"/>
        <v>1612.9568397052499</v>
      </c>
      <c r="BF10" s="220">
        <f t="shared" si="0"/>
        <v>1078.4020653665846</v>
      </c>
      <c r="BG10" s="220">
        <f t="shared" si="0"/>
        <v>948.95891213172922</v>
      </c>
      <c r="BH10" s="220">
        <f t="shared" si="0"/>
        <v>948.95891213172933</v>
      </c>
      <c r="BI10" s="220">
        <f t="shared" si="0"/>
        <v>948.95891213172945</v>
      </c>
      <c r="BJ10" s="220">
        <f t="shared" si="0"/>
        <v>948.95891213172933</v>
      </c>
      <c r="BK10" s="220">
        <f t="shared" si="0"/>
        <v>920.56357830276954</v>
      </c>
      <c r="BL10" s="220">
        <f t="shared" si="0"/>
        <v>918.41653689824147</v>
      </c>
      <c r="BM10" s="220">
        <f t="shared" si="0"/>
        <v>918.41653689824193</v>
      </c>
      <c r="BN10" s="220">
        <f t="shared" si="0"/>
        <v>918.4165368982417</v>
      </c>
      <c r="BO10" s="220">
        <f t="shared" si="0"/>
        <v>915.48320270755164</v>
      </c>
      <c r="BP10" s="220">
        <f t="shared" si="0"/>
        <v>864.44619163986295</v>
      </c>
      <c r="BQ10" s="220">
        <f t="shared" si="0"/>
        <v>864.44619163986272</v>
      </c>
      <c r="BR10" s="220">
        <f t="shared" ref="BR10:CJ10" si="1">SUM(BR6:BR9)</f>
        <v>864.44619163986283</v>
      </c>
      <c r="BS10" s="220">
        <f t="shared" si="1"/>
        <v>864.44619163986272</v>
      </c>
      <c r="BT10" s="220">
        <f t="shared" si="1"/>
        <v>615.22997408072615</v>
      </c>
      <c r="BU10" s="220">
        <f t="shared" si="1"/>
        <v>221.00025555918472</v>
      </c>
      <c r="BV10" s="220">
        <f t="shared" si="1"/>
        <v>176.0317688752647</v>
      </c>
      <c r="BW10" s="220">
        <f t="shared" si="1"/>
        <v>176.0317688752647</v>
      </c>
      <c r="BX10" s="220">
        <f t="shared" si="1"/>
        <v>176.03176887526465</v>
      </c>
      <c r="BY10" s="220">
        <f t="shared" si="1"/>
        <v>176.03176887526465</v>
      </c>
      <c r="BZ10" s="220">
        <f t="shared" si="1"/>
        <v>176.03176887526453</v>
      </c>
      <c r="CA10" s="220">
        <f t="shared" si="1"/>
        <v>176.03176887526448</v>
      </c>
      <c r="CB10" s="220">
        <f t="shared" si="1"/>
        <v>176.03176887526442</v>
      </c>
      <c r="CC10" s="220">
        <f t="shared" si="1"/>
        <v>176.03176887526442</v>
      </c>
      <c r="CD10" s="220">
        <f t="shared" si="1"/>
        <v>176.03176887526436</v>
      </c>
      <c r="CE10" s="220">
        <f t="shared" si="1"/>
        <v>176.03176887526425</v>
      </c>
      <c r="CF10" s="220">
        <f t="shared" si="1"/>
        <v>176.03176887526425</v>
      </c>
      <c r="CG10" s="220">
        <f t="shared" si="1"/>
        <v>176.03176887526419</v>
      </c>
      <c r="CH10" s="220">
        <f t="shared" si="1"/>
        <v>176.03176887526413</v>
      </c>
      <c r="CI10" s="220">
        <f t="shared" si="1"/>
        <v>176.03176887526411</v>
      </c>
      <c r="CJ10" s="220">
        <f t="shared" si="1"/>
        <v>176.03176887526399</v>
      </c>
    </row>
    <row r="11" spans="1:88" x14ac:dyDescent="0.25">
      <c r="A11" s="168">
        <v>7</v>
      </c>
    </row>
    <row r="12" spans="1:88" x14ac:dyDescent="0.25">
      <c r="A12" s="168">
        <v>8</v>
      </c>
      <c r="C12" s="221" t="s">
        <v>2025</v>
      </c>
      <c r="E12" s="76">
        <f>E14-E10</f>
        <v>2417178.9572625589</v>
      </c>
      <c r="F12" s="76">
        <f t="shared" ref="F12:BQ12" si="2">F14-F10</f>
        <v>51422.174235325336</v>
      </c>
      <c r="G12" s="76">
        <f t="shared" si="2"/>
        <v>55982.749439032428</v>
      </c>
      <c r="H12" s="76">
        <f t="shared" si="2"/>
        <v>57316.316231979872</v>
      </c>
      <c r="I12" s="76">
        <f t="shared" si="2"/>
        <v>65579.502544149669</v>
      </c>
      <c r="J12" s="76">
        <f t="shared" si="2"/>
        <v>74301.277649504074</v>
      </c>
      <c r="K12" s="76">
        <f t="shared" si="2"/>
        <v>79803.420969771745</v>
      </c>
      <c r="L12" s="76">
        <f t="shared" si="2"/>
        <v>82066.288882570283</v>
      </c>
      <c r="M12" s="76">
        <f t="shared" si="2"/>
        <v>81100.535198982368</v>
      </c>
      <c r="N12" s="76">
        <f t="shared" si="2"/>
        <v>81026.046825725381</v>
      </c>
      <c r="O12" s="76">
        <f t="shared" si="2"/>
        <v>79154.466775165201</v>
      </c>
      <c r="P12" s="76">
        <f t="shared" si="2"/>
        <v>78117.111156211584</v>
      </c>
      <c r="Q12" s="76">
        <f t="shared" si="2"/>
        <v>77238.474096755672</v>
      </c>
      <c r="R12" s="76">
        <f t="shared" si="2"/>
        <v>74499.260440308921</v>
      </c>
      <c r="S12" s="76">
        <f t="shared" si="2"/>
        <v>72473.869200267131</v>
      </c>
      <c r="T12" s="76">
        <f t="shared" si="2"/>
        <v>71141.688328720338</v>
      </c>
      <c r="U12" s="76">
        <f t="shared" si="2"/>
        <v>73513.716611828771</v>
      </c>
      <c r="V12" s="76">
        <f t="shared" si="2"/>
        <v>76976.610857865977</v>
      </c>
      <c r="W12" s="76">
        <f t="shared" si="2"/>
        <v>80171.204858403129</v>
      </c>
      <c r="X12" s="76">
        <f t="shared" si="2"/>
        <v>83627.754486600199</v>
      </c>
      <c r="Y12" s="76">
        <f t="shared" si="2"/>
        <v>89371.610611620359</v>
      </c>
      <c r="Z12" s="76">
        <f t="shared" si="2"/>
        <v>85592.486633620429</v>
      </c>
      <c r="AA12" s="76">
        <f t="shared" si="2"/>
        <v>78832.489164794795</v>
      </c>
      <c r="AB12" s="76">
        <f t="shared" si="2"/>
        <v>72696.59064689232</v>
      </c>
      <c r="AC12" s="76">
        <f t="shared" si="2"/>
        <v>65955.796552117943</v>
      </c>
      <c r="AD12" s="76">
        <f t="shared" si="2"/>
        <v>60130.801935825613</v>
      </c>
      <c r="AE12" s="76">
        <f t="shared" si="2"/>
        <v>55573.031385551236</v>
      </c>
      <c r="AF12" s="76">
        <f t="shared" si="2"/>
        <v>52226.329010348505</v>
      </c>
      <c r="AG12" s="76">
        <f t="shared" si="2"/>
        <v>49862.981388290646</v>
      </c>
      <c r="AH12" s="76">
        <f t="shared" si="2"/>
        <v>47753.529300132359</v>
      </c>
      <c r="AI12" s="76">
        <f t="shared" si="2"/>
        <v>45586.589214098058</v>
      </c>
      <c r="AJ12" s="76">
        <f t="shared" si="2"/>
        <v>44657.675250815344</v>
      </c>
      <c r="AK12" s="76">
        <f t="shared" si="2"/>
        <v>43703.959111752556</v>
      </c>
      <c r="AL12" s="76">
        <f t="shared" si="2"/>
        <v>42453.090097881708</v>
      </c>
      <c r="AM12" s="76">
        <f t="shared" si="2"/>
        <v>40348.186742318052</v>
      </c>
      <c r="AN12" s="76">
        <f t="shared" si="2"/>
        <v>36362.016175089942</v>
      </c>
      <c r="AO12" s="76">
        <f t="shared" si="2"/>
        <v>31220.486271533926</v>
      </c>
      <c r="AP12" s="76">
        <f t="shared" si="2"/>
        <v>23753.410610642735</v>
      </c>
      <c r="AQ12" s="76">
        <f t="shared" si="2"/>
        <v>16275.622036927991</v>
      </c>
      <c r="AR12" s="76">
        <f t="shared" si="2"/>
        <v>10238.537584314443</v>
      </c>
      <c r="AS12" s="76">
        <f t="shared" si="2"/>
        <v>6685.0941537313338</v>
      </c>
      <c r="AT12" s="76">
        <f t="shared" si="2"/>
        <v>5505.3168541546529</v>
      </c>
      <c r="AU12" s="76">
        <f t="shared" si="2"/>
        <v>3964.1713283163226</v>
      </c>
      <c r="AV12" s="76">
        <f t="shared" si="2"/>
        <v>2240.4483276998753</v>
      </c>
      <c r="AW12" s="76">
        <f t="shared" si="2"/>
        <v>1289.2193354138535</v>
      </c>
      <c r="AX12" s="76">
        <f t="shared" si="2"/>
        <v>437.59577241790544</v>
      </c>
      <c r="AY12" s="76">
        <f t="shared" si="2"/>
        <v>322.97026482485921</v>
      </c>
      <c r="AZ12" s="76">
        <f t="shared" si="2"/>
        <v>319.3856537477036</v>
      </c>
      <c r="BA12" s="76">
        <f t="shared" si="2"/>
        <v>547.92005226203173</v>
      </c>
      <c r="BB12" s="76">
        <f t="shared" si="2"/>
        <v>548.04316029475012</v>
      </c>
      <c r="BC12" s="76">
        <f t="shared" si="2"/>
        <v>548.0431602947499</v>
      </c>
      <c r="BD12" s="76">
        <f t="shared" si="2"/>
        <v>548.04316029475012</v>
      </c>
      <c r="BE12" s="76">
        <f t="shared" si="2"/>
        <v>548.04316029475012</v>
      </c>
      <c r="BF12" s="76">
        <f t="shared" si="2"/>
        <v>366.59793463341543</v>
      </c>
      <c r="BG12" s="76">
        <f t="shared" si="2"/>
        <v>322.04108786827078</v>
      </c>
      <c r="BH12" s="76">
        <f t="shared" si="2"/>
        <v>322.04108786827067</v>
      </c>
      <c r="BI12" s="76">
        <f t="shared" si="2"/>
        <v>322.04108786827055</v>
      </c>
      <c r="BJ12" s="76">
        <f t="shared" si="2"/>
        <v>322.04108786827067</v>
      </c>
      <c r="BK12" s="76">
        <f t="shared" si="2"/>
        <v>312.43642169723046</v>
      </c>
      <c r="BL12" s="76">
        <f t="shared" si="2"/>
        <v>311.58346310175853</v>
      </c>
      <c r="BM12" s="76">
        <f t="shared" si="2"/>
        <v>311.58346310175807</v>
      </c>
      <c r="BN12" s="76">
        <f t="shared" si="2"/>
        <v>311.5834631017583</v>
      </c>
      <c r="BO12" s="76">
        <f t="shared" si="2"/>
        <v>310.51679729244836</v>
      </c>
      <c r="BP12" s="76">
        <f t="shared" si="2"/>
        <v>293.55380836013705</v>
      </c>
      <c r="BQ12" s="76">
        <f t="shared" si="2"/>
        <v>293.55380836013728</v>
      </c>
      <c r="BR12" s="76">
        <f t="shared" ref="BR12:CJ12" si="3">BR14-BR10</f>
        <v>293.55380836013717</v>
      </c>
      <c r="BS12" s="76">
        <f t="shared" si="3"/>
        <v>293.55380836013728</v>
      </c>
      <c r="BT12" s="76">
        <f t="shared" si="3"/>
        <v>208.77002591927385</v>
      </c>
      <c r="BU12" s="76">
        <f t="shared" si="3"/>
        <v>74.999744440815277</v>
      </c>
      <c r="BV12" s="76">
        <f t="shared" si="3"/>
        <v>59.968231124735297</v>
      </c>
      <c r="BW12" s="76">
        <f t="shared" si="3"/>
        <v>59.968231124735297</v>
      </c>
      <c r="BX12" s="76">
        <f t="shared" si="3"/>
        <v>59.968231124735354</v>
      </c>
      <c r="BY12" s="76">
        <f t="shared" si="3"/>
        <v>59.968231124735354</v>
      </c>
      <c r="BZ12" s="76">
        <f t="shared" si="3"/>
        <v>59.968231124735468</v>
      </c>
      <c r="CA12" s="76">
        <f t="shared" si="3"/>
        <v>59.968231124735524</v>
      </c>
      <c r="CB12" s="76">
        <f t="shared" si="3"/>
        <v>59.968231124735581</v>
      </c>
      <c r="CC12" s="76">
        <f t="shared" si="3"/>
        <v>59.968231124735581</v>
      </c>
      <c r="CD12" s="76">
        <f t="shared" si="3"/>
        <v>59.968231124735638</v>
      </c>
      <c r="CE12" s="76">
        <f t="shared" si="3"/>
        <v>59.968231124735752</v>
      </c>
      <c r="CF12" s="76">
        <f t="shared" si="3"/>
        <v>59.968231124735752</v>
      </c>
      <c r="CG12" s="76">
        <f t="shared" si="3"/>
        <v>59.968231124735809</v>
      </c>
      <c r="CH12" s="76">
        <f t="shared" si="3"/>
        <v>59.968231124735865</v>
      </c>
      <c r="CI12" s="76">
        <f t="shared" si="3"/>
        <v>59.968231124735894</v>
      </c>
      <c r="CJ12" s="76">
        <f t="shared" si="3"/>
        <v>59.968231124736008</v>
      </c>
    </row>
    <row r="13" spans="1:88" x14ac:dyDescent="0.25">
      <c r="A13" s="168">
        <v>9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</row>
    <row r="14" spans="1:88" ht="15.75" thickBot="1" x14ac:dyDescent="0.3">
      <c r="A14" s="168">
        <v>10</v>
      </c>
      <c r="C14" s="221" t="s">
        <v>2026</v>
      </c>
      <c r="D14" s="167">
        <v>0.25345000000000001</v>
      </c>
      <c r="E14" s="220">
        <f>ROUND(E10/(1-$D$14),0)</f>
        <v>9537104</v>
      </c>
      <c r="F14" s="220">
        <f t="shared" ref="F14:BQ14" si="4">ROUND(F10/(1-$D$14),0)</f>
        <v>202888</v>
      </c>
      <c r="G14" s="220">
        <f t="shared" si="4"/>
        <v>220882</v>
      </c>
      <c r="H14" s="220">
        <f t="shared" si="4"/>
        <v>226143</v>
      </c>
      <c r="I14" s="220">
        <f t="shared" si="4"/>
        <v>258748</v>
      </c>
      <c r="J14" s="220">
        <f t="shared" si="4"/>
        <v>293160</v>
      </c>
      <c r="K14" s="220">
        <f t="shared" si="4"/>
        <v>314869</v>
      </c>
      <c r="L14" s="220">
        <f t="shared" si="4"/>
        <v>323796</v>
      </c>
      <c r="M14" s="220">
        <f t="shared" si="4"/>
        <v>319987</v>
      </c>
      <c r="N14" s="220">
        <f t="shared" si="4"/>
        <v>319691</v>
      </c>
      <c r="O14" s="220">
        <f t="shared" si="4"/>
        <v>312309</v>
      </c>
      <c r="P14" s="220">
        <f t="shared" si="4"/>
        <v>308216</v>
      </c>
      <c r="Q14" s="220">
        <f t="shared" si="4"/>
        <v>304747</v>
      </c>
      <c r="R14" s="220">
        <f t="shared" si="4"/>
        <v>293940</v>
      </c>
      <c r="S14" s="220">
        <f t="shared" si="4"/>
        <v>285950</v>
      </c>
      <c r="T14" s="220">
        <f t="shared" si="4"/>
        <v>280693</v>
      </c>
      <c r="U14" s="220">
        <f t="shared" si="4"/>
        <v>290052</v>
      </c>
      <c r="V14" s="220">
        <f t="shared" si="4"/>
        <v>303714</v>
      </c>
      <c r="W14" s="220">
        <f t="shared" si="4"/>
        <v>316320</v>
      </c>
      <c r="X14" s="220">
        <f t="shared" si="4"/>
        <v>329957</v>
      </c>
      <c r="Y14" s="220">
        <f t="shared" si="4"/>
        <v>352620</v>
      </c>
      <c r="Z14" s="220">
        <f t="shared" si="4"/>
        <v>337709</v>
      </c>
      <c r="AA14" s="220">
        <f t="shared" si="4"/>
        <v>311039</v>
      </c>
      <c r="AB14" s="220">
        <f t="shared" si="4"/>
        <v>286829</v>
      </c>
      <c r="AC14" s="220">
        <f t="shared" si="4"/>
        <v>260232</v>
      </c>
      <c r="AD14" s="220">
        <f t="shared" si="4"/>
        <v>237249</v>
      </c>
      <c r="AE14" s="220">
        <f t="shared" si="4"/>
        <v>219267</v>
      </c>
      <c r="AF14" s="220">
        <f t="shared" si="4"/>
        <v>206062</v>
      </c>
      <c r="AG14" s="220">
        <f t="shared" si="4"/>
        <v>196738</v>
      </c>
      <c r="AH14" s="220">
        <f t="shared" si="4"/>
        <v>188415</v>
      </c>
      <c r="AI14" s="220">
        <f t="shared" si="4"/>
        <v>179863</v>
      </c>
      <c r="AJ14" s="220">
        <f t="shared" si="4"/>
        <v>176198</v>
      </c>
      <c r="AK14" s="220">
        <f t="shared" si="4"/>
        <v>172436</v>
      </c>
      <c r="AL14" s="220">
        <f t="shared" si="4"/>
        <v>167502</v>
      </c>
      <c r="AM14" s="220">
        <f t="shared" si="4"/>
        <v>159196</v>
      </c>
      <c r="AN14" s="220">
        <f t="shared" si="4"/>
        <v>143469</v>
      </c>
      <c r="AO14" s="220">
        <f t="shared" si="4"/>
        <v>123182</v>
      </c>
      <c r="AP14" s="220">
        <f t="shared" si="4"/>
        <v>93721</v>
      </c>
      <c r="AQ14" s="220">
        <f t="shared" si="4"/>
        <v>64217</v>
      </c>
      <c r="AR14" s="220">
        <f t="shared" si="4"/>
        <v>40398</v>
      </c>
      <c r="AS14" s="220">
        <f t="shared" si="4"/>
        <v>26377</v>
      </c>
      <c r="AT14" s="220">
        <f t="shared" si="4"/>
        <v>21721</v>
      </c>
      <c r="AU14" s="220">
        <f t="shared" si="4"/>
        <v>15640</v>
      </c>
      <c r="AV14" s="220">
        <f t="shared" si="4"/>
        <v>8841</v>
      </c>
      <c r="AW14" s="220">
        <f t="shared" si="4"/>
        <v>5087</v>
      </c>
      <c r="AX14" s="220">
        <f t="shared" si="4"/>
        <v>1728</v>
      </c>
      <c r="AY14" s="220">
        <f t="shared" si="4"/>
        <v>1274</v>
      </c>
      <c r="AZ14" s="220">
        <f t="shared" si="4"/>
        <v>1260</v>
      </c>
      <c r="BA14" s="220">
        <f t="shared" si="4"/>
        <v>2161</v>
      </c>
      <c r="BB14" s="220">
        <f t="shared" si="4"/>
        <v>2161</v>
      </c>
      <c r="BC14" s="220">
        <f t="shared" si="4"/>
        <v>2161</v>
      </c>
      <c r="BD14" s="220">
        <f t="shared" si="4"/>
        <v>2161</v>
      </c>
      <c r="BE14" s="220">
        <f t="shared" si="4"/>
        <v>2161</v>
      </c>
      <c r="BF14" s="220">
        <f t="shared" si="4"/>
        <v>1445</v>
      </c>
      <c r="BG14" s="220">
        <f t="shared" si="4"/>
        <v>1271</v>
      </c>
      <c r="BH14" s="220">
        <f t="shared" si="4"/>
        <v>1271</v>
      </c>
      <c r="BI14" s="220">
        <f t="shared" si="4"/>
        <v>1271</v>
      </c>
      <c r="BJ14" s="220">
        <f t="shared" si="4"/>
        <v>1271</v>
      </c>
      <c r="BK14" s="220">
        <f t="shared" si="4"/>
        <v>1233</v>
      </c>
      <c r="BL14" s="220">
        <f t="shared" si="4"/>
        <v>1230</v>
      </c>
      <c r="BM14" s="220">
        <f t="shared" si="4"/>
        <v>1230</v>
      </c>
      <c r="BN14" s="220">
        <f t="shared" si="4"/>
        <v>1230</v>
      </c>
      <c r="BO14" s="220">
        <f t="shared" si="4"/>
        <v>1226</v>
      </c>
      <c r="BP14" s="220">
        <f t="shared" si="4"/>
        <v>1158</v>
      </c>
      <c r="BQ14" s="220">
        <f t="shared" si="4"/>
        <v>1158</v>
      </c>
      <c r="BR14" s="220">
        <f t="shared" ref="BR14:CJ14" si="5">ROUND(BR10/(1-$D$14),0)</f>
        <v>1158</v>
      </c>
      <c r="BS14" s="220">
        <f t="shared" si="5"/>
        <v>1158</v>
      </c>
      <c r="BT14" s="220">
        <f t="shared" si="5"/>
        <v>824</v>
      </c>
      <c r="BU14" s="220">
        <f t="shared" si="5"/>
        <v>296</v>
      </c>
      <c r="BV14" s="220">
        <f t="shared" si="5"/>
        <v>236</v>
      </c>
      <c r="BW14" s="220">
        <f t="shared" si="5"/>
        <v>236</v>
      </c>
      <c r="BX14" s="220">
        <f t="shared" si="5"/>
        <v>236</v>
      </c>
      <c r="BY14" s="220">
        <f t="shared" si="5"/>
        <v>236</v>
      </c>
      <c r="BZ14" s="220">
        <f t="shared" si="5"/>
        <v>236</v>
      </c>
      <c r="CA14" s="220">
        <f t="shared" si="5"/>
        <v>236</v>
      </c>
      <c r="CB14" s="220">
        <f t="shared" si="5"/>
        <v>236</v>
      </c>
      <c r="CC14" s="220">
        <f t="shared" si="5"/>
        <v>236</v>
      </c>
      <c r="CD14" s="220">
        <f t="shared" si="5"/>
        <v>236</v>
      </c>
      <c r="CE14" s="220">
        <f t="shared" si="5"/>
        <v>236</v>
      </c>
      <c r="CF14" s="220">
        <f t="shared" si="5"/>
        <v>236</v>
      </c>
      <c r="CG14" s="220">
        <f t="shared" si="5"/>
        <v>236</v>
      </c>
      <c r="CH14" s="220">
        <f t="shared" si="5"/>
        <v>236</v>
      </c>
      <c r="CI14" s="220">
        <f t="shared" si="5"/>
        <v>236</v>
      </c>
      <c r="CJ14" s="220">
        <f t="shared" si="5"/>
        <v>236</v>
      </c>
    </row>
  </sheetData>
  <pageMargins left="0.7" right="0.7" top="0.75" bottom="0.75" header="0.3" footer="0.3"/>
  <pageSetup scale="68" fitToWidth="8" orientation="landscape" r:id="rId1"/>
  <headerFooter>
    <oddFooter>&amp;L&amp;Z&amp;F&amp;R&amp;P/&amp;N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87"/>
  <sheetViews>
    <sheetView workbookViewId="0">
      <pane ySplit="7" topLeftCell="A8" activePane="bottomLeft" state="frozenSplit"/>
      <selection pane="bottomLeft" activeCell="H9" sqref="H9"/>
    </sheetView>
  </sheetViews>
  <sheetFormatPr defaultRowHeight="12.75" x14ac:dyDescent="0.2"/>
  <cols>
    <col min="1" max="1" width="23.7109375" style="186" customWidth="1"/>
    <col min="2" max="2" width="50.7109375" style="186" customWidth="1"/>
    <col min="3" max="6" width="17.7109375" style="187" customWidth="1"/>
    <col min="7" max="16384" width="9.140625" style="186"/>
  </cols>
  <sheetData>
    <row r="1" spans="1:6" ht="19.5" x14ac:dyDescent="0.4">
      <c r="A1" s="185" t="s">
        <v>1110</v>
      </c>
    </row>
    <row r="2" spans="1:6" ht="15" x14ac:dyDescent="0.3">
      <c r="A2" s="188" t="s">
        <v>1111</v>
      </c>
    </row>
    <row r="3" spans="1:6" ht="15" x14ac:dyDescent="0.3">
      <c r="A3" s="188" t="s">
        <v>1980</v>
      </c>
    </row>
    <row r="5" spans="1:6" x14ac:dyDescent="0.2">
      <c r="C5" s="189" t="s">
        <v>1113</v>
      </c>
      <c r="F5" s="189" t="s">
        <v>1114</v>
      </c>
    </row>
    <row r="6" spans="1:6" x14ac:dyDescent="0.2">
      <c r="A6" s="190" t="s">
        <v>1115</v>
      </c>
      <c r="B6" s="190" t="s">
        <v>1116</v>
      </c>
      <c r="C6" s="191" t="s">
        <v>1117</v>
      </c>
      <c r="D6" s="191" t="s">
        <v>1118</v>
      </c>
      <c r="E6" s="191" t="s">
        <v>1119</v>
      </c>
      <c r="F6" s="191" t="s">
        <v>1981</v>
      </c>
    </row>
    <row r="8" spans="1:6" x14ac:dyDescent="0.2">
      <c r="A8" s="192"/>
      <c r="B8" s="193" t="s">
        <v>1121</v>
      </c>
      <c r="C8" s="194"/>
      <c r="D8" s="194"/>
      <c r="E8" s="194"/>
      <c r="F8" s="194"/>
    </row>
    <row r="9" spans="1:6" x14ac:dyDescent="0.2">
      <c r="B9" s="195" t="s">
        <v>1122</v>
      </c>
      <c r="C9" s="196">
        <v>72802419.519999996</v>
      </c>
      <c r="D9" s="196">
        <v>321905849.80000001</v>
      </c>
      <c r="E9" s="196">
        <v>315510186.63</v>
      </c>
      <c r="F9" s="196">
        <v>79198082.689999998</v>
      </c>
    </row>
    <row r="10" spans="1:6" x14ac:dyDescent="0.2">
      <c r="B10" s="195" t="s">
        <v>1123</v>
      </c>
      <c r="C10" s="187">
        <v>-44830854.060000002</v>
      </c>
      <c r="D10" s="187">
        <v>37515168.810000002</v>
      </c>
      <c r="E10" s="187">
        <v>41590251.289999999</v>
      </c>
      <c r="F10" s="187">
        <v>-48905936.539999999</v>
      </c>
    </row>
    <row r="11" spans="1:6" x14ac:dyDescent="0.2">
      <c r="B11" s="195" t="s">
        <v>1124</v>
      </c>
      <c r="C11" s="187">
        <v>-27971565.460000001</v>
      </c>
      <c r="D11" s="187">
        <v>51949373.460000001</v>
      </c>
      <c r="E11" s="187">
        <v>54269954.149999999</v>
      </c>
      <c r="F11" s="187">
        <v>-30292146.149999999</v>
      </c>
    </row>
    <row r="12" spans="1:6" x14ac:dyDescent="0.2">
      <c r="A12" s="197"/>
      <c r="B12" s="198" t="s">
        <v>1125</v>
      </c>
      <c r="C12" s="199"/>
      <c r="D12" s="199"/>
      <c r="E12" s="199"/>
      <c r="F12" s="199"/>
    </row>
    <row r="13" spans="1:6" x14ac:dyDescent="0.2">
      <c r="B13" s="195" t="s">
        <v>1126</v>
      </c>
      <c r="D13" s="187">
        <v>13688892.07</v>
      </c>
      <c r="E13" s="187">
        <v>33954893.369999997</v>
      </c>
      <c r="F13" s="187">
        <v>-20266001.300000001</v>
      </c>
    </row>
    <row r="14" spans="1:6" x14ac:dyDescent="0.2">
      <c r="B14" s="195" t="s">
        <v>1127</v>
      </c>
      <c r="D14" s="187">
        <v>31180156.510000002</v>
      </c>
      <c r="E14" s="187">
        <v>37675426.939999998</v>
      </c>
      <c r="F14" s="187">
        <v>-6495270.4299999904</v>
      </c>
    </row>
    <row r="15" spans="1:6" x14ac:dyDescent="0.2">
      <c r="B15" s="195" t="s">
        <v>1128</v>
      </c>
      <c r="D15" s="187">
        <v>38352.74</v>
      </c>
      <c r="E15" s="187">
        <v>10480.4</v>
      </c>
      <c r="F15" s="187">
        <v>27872.34</v>
      </c>
    </row>
    <row r="16" spans="1:6" x14ac:dyDescent="0.2">
      <c r="B16" s="195" t="s">
        <v>1129</v>
      </c>
      <c r="D16" s="187">
        <v>1353198.56</v>
      </c>
      <c r="E16" s="187">
        <v>2.95</v>
      </c>
      <c r="F16" s="187">
        <v>1353195.61</v>
      </c>
    </row>
    <row r="17" spans="1:6" x14ac:dyDescent="0.2">
      <c r="B17" s="195" t="s">
        <v>1130</v>
      </c>
      <c r="D17" s="187">
        <v>4868949</v>
      </c>
      <c r="E17" s="187">
        <v>3433270</v>
      </c>
      <c r="F17" s="187">
        <v>1435679</v>
      </c>
    </row>
    <row r="18" spans="1:6" x14ac:dyDescent="0.2">
      <c r="B18" s="195" t="s">
        <v>1131</v>
      </c>
      <c r="D18" s="187">
        <v>37440656.810000002</v>
      </c>
      <c r="E18" s="187">
        <v>41119180.289999999</v>
      </c>
      <c r="F18" s="187">
        <v>-3678523.4799999902</v>
      </c>
    </row>
    <row r="19" spans="1:6" ht="13.5" thickBot="1" x14ac:dyDescent="0.25">
      <c r="A19" s="200"/>
      <c r="B19" s="201" t="s">
        <v>1132</v>
      </c>
      <c r="C19" s="202"/>
      <c r="D19" s="202"/>
      <c r="E19" s="202"/>
      <c r="F19" s="202"/>
    </row>
    <row r="20" spans="1:6" ht="13.5" thickTop="1" x14ac:dyDescent="0.2">
      <c r="A20" s="203"/>
      <c r="B20" s="204" t="s">
        <v>1133</v>
      </c>
      <c r="C20" s="205"/>
      <c r="D20" s="205"/>
      <c r="E20" s="205"/>
      <c r="F20" s="205"/>
    </row>
    <row r="21" spans="1:6" x14ac:dyDescent="0.2">
      <c r="A21" s="195" t="s">
        <v>1134</v>
      </c>
      <c r="B21" s="195" t="s">
        <v>1135</v>
      </c>
      <c r="C21" s="187">
        <v>108566233.19</v>
      </c>
      <c r="D21" s="187">
        <v>35826339.740000002</v>
      </c>
      <c r="E21" s="187">
        <v>18089660.73</v>
      </c>
      <c r="F21" s="187">
        <v>126302912.2</v>
      </c>
    </row>
    <row r="22" spans="1:6" x14ac:dyDescent="0.2">
      <c r="A22" s="195" t="s">
        <v>1136</v>
      </c>
      <c r="B22" s="195" t="s">
        <v>1137</v>
      </c>
      <c r="C22" s="187">
        <v>7447058.0300000003</v>
      </c>
      <c r="D22" s="187">
        <v>33424634.32</v>
      </c>
      <c r="E22" s="187">
        <v>38657798.140000001</v>
      </c>
      <c r="F22" s="187">
        <v>2213894.21</v>
      </c>
    </row>
    <row r="23" spans="1:6" x14ac:dyDescent="0.2">
      <c r="A23" s="195" t="s">
        <v>1138</v>
      </c>
      <c r="B23" s="195" t="s">
        <v>1139</v>
      </c>
      <c r="C23" s="187">
        <v>155</v>
      </c>
      <c r="D23" s="187">
        <v>13515.61</v>
      </c>
      <c r="E23" s="187">
        <v>13014.17</v>
      </c>
      <c r="F23" s="187">
        <v>656.44</v>
      </c>
    </row>
    <row r="24" spans="1:6" x14ac:dyDescent="0.2">
      <c r="A24" s="195" t="s">
        <v>1140</v>
      </c>
      <c r="B24" s="195" t="s">
        <v>1141</v>
      </c>
      <c r="C24" s="187">
        <v>125178.49</v>
      </c>
      <c r="D24" s="187">
        <v>3099015.96</v>
      </c>
      <c r="E24" s="187">
        <v>3224194.45</v>
      </c>
    </row>
    <row r="25" spans="1:6" x14ac:dyDescent="0.2">
      <c r="A25" s="195" t="s">
        <v>1142</v>
      </c>
      <c r="B25" s="195" t="s">
        <v>1143</v>
      </c>
      <c r="C25" s="187">
        <v>33020</v>
      </c>
      <c r="D25" s="187">
        <v>3238567.24</v>
      </c>
      <c r="E25" s="187">
        <v>3271587.24</v>
      </c>
    </row>
    <row r="26" spans="1:6" x14ac:dyDescent="0.2">
      <c r="A26" s="195" t="s">
        <v>1144</v>
      </c>
      <c r="B26" s="195" t="s">
        <v>1145</v>
      </c>
      <c r="C26" s="187">
        <v>-26899511.469999999</v>
      </c>
      <c r="D26" s="187">
        <v>974595.16</v>
      </c>
      <c r="E26" s="187">
        <v>3216015.12</v>
      </c>
      <c r="F26" s="187">
        <v>-29140931.43</v>
      </c>
    </row>
    <row r="27" spans="1:6" x14ac:dyDescent="0.2">
      <c r="A27" s="195" t="s">
        <v>1146</v>
      </c>
      <c r="B27" s="195" t="s">
        <v>1147</v>
      </c>
      <c r="C27" s="187">
        <v>-36298.65</v>
      </c>
      <c r="E27" s="187">
        <v>420</v>
      </c>
      <c r="F27" s="187">
        <v>-36718.65</v>
      </c>
    </row>
    <row r="28" spans="1:6" x14ac:dyDescent="0.2">
      <c r="A28" s="195" t="s">
        <v>1148</v>
      </c>
      <c r="B28" s="195" t="s">
        <v>1149</v>
      </c>
      <c r="C28" s="187">
        <v>323469.21999999997</v>
      </c>
      <c r="D28" s="187">
        <v>1228313.9099999999</v>
      </c>
      <c r="E28" s="187">
        <v>1545452.56</v>
      </c>
      <c r="F28" s="187">
        <v>6330.57</v>
      </c>
    </row>
    <row r="29" spans="1:6" x14ac:dyDescent="0.2">
      <c r="A29" s="195" t="s">
        <v>1150</v>
      </c>
      <c r="B29" s="195" t="s">
        <v>1151</v>
      </c>
      <c r="C29" s="187">
        <v>-300</v>
      </c>
      <c r="D29" s="187">
        <v>73207.289999999994</v>
      </c>
      <c r="E29" s="187">
        <v>72907.289999999994</v>
      </c>
    </row>
    <row r="30" spans="1:6" x14ac:dyDescent="0.2">
      <c r="A30" s="195" t="s">
        <v>1152</v>
      </c>
      <c r="B30" s="195" t="s">
        <v>1153</v>
      </c>
      <c r="D30" s="187">
        <v>146713.92000000001</v>
      </c>
      <c r="E30" s="187">
        <v>146713.92000000001</v>
      </c>
    </row>
    <row r="31" spans="1:6" x14ac:dyDescent="0.2">
      <c r="C31" s="206" t="s">
        <v>1154</v>
      </c>
      <c r="D31" s="206" t="s">
        <v>1154</v>
      </c>
      <c r="E31" s="206" t="s">
        <v>1154</v>
      </c>
      <c r="F31" s="206" t="s">
        <v>1154</v>
      </c>
    </row>
    <row r="32" spans="1:6" x14ac:dyDescent="0.2">
      <c r="A32" s="203"/>
      <c r="B32" s="204" t="s">
        <v>1155</v>
      </c>
      <c r="C32" s="205">
        <v>89559003.810000002</v>
      </c>
      <c r="D32" s="205">
        <v>78024903.150000006</v>
      </c>
      <c r="E32" s="205">
        <v>68237763.620000005</v>
      </c>
      <c r="F32" s="205">
        <v>99346143.340000004</v>
      </c>
    </row>
    <row r="33" spans="1:6" x14ac:dyDescent="0.2">
      <c r="A33" s="195" t="s">
        <v>1156</v>
      </c>
      <c r="B33" s="195" t="s">
        <v>1157</v>
      </c>
      <c r="C33" s="187">
        <v>-4917564.55</v>
      </c>
      <c r="D33" s="187">
        <v>781237.35</v>
      </c>
      <c r="E33" s="187">
        <v>446273.26</v>
      </c>
      <c r="F33" s="187">
        <v>-4582600.46</v>
      </c>
    </row>
    <row r="34" spans="1:6" x14ac:dyDescent="0.2">
      <c r="C34" s="206" t="s">
        <v>1154</v>
      </c>
      <c r="D34" s="206" t="s">
        <v>1154</v>
      </c>
      <c r="E34" s="206" t="s">
        <v>1154</v>
      </c>
      <c r="F34" s="206" t="s">
        <v>1154</v>
      </c>
    </row>
    <row r="35" spans="1:6" x14ac:dyDescent="0.2">
      <c r="A35" s="203"/>
      <c r="B35" s="204" t="s">
        <v>1158</v>
      </c>
      <c r="C35" s="205">
        <v>84641439.260000005</v>
      </c>
      <c r="D35" s="205">
        <v>78806140.5</v>
      </c>
      <c r="E35" s="205">
        <v>68684036.879999995</v>
      </c>
      <c r="F35" s="205">
        <v>94763542.879999995</v>
      </c>
    </row>
    <row r="37" spans="1:6" x14ac:dyDescent="0.2">
      <c r="C37" s="206" t="s">
        <v>1154</v>
      </c>
      <c r="D37" s="206" t="s">
        <v>1154</v>
      </c>
      <c r="E37" s="206" t="s">
        <v>1154</v>
      </c>
      <c r="F37" s="206" t="s">
        <v>1154</v>
      </c>
    </row>
    <row r="38" spans="1:6" x14ac:dyDescent="0.2">
      <c r="A38" s="203"/>
      <c r="B38" s="204" t="s">
        <v>1159</v>
      </c>
      <c r="C38" s="205"/>
      <c r="D38" s="205"/>
      <c r="E38" s="205"/>
      <c r="F38" s="205"/>
    </row>
    <row r="39" spans="1:6" x14ac:dyDescent="0.2">
      <c r="A39" s="195" t="s">
        <v>1160</v>
      </c>
      <c r="B39" s="195" t="s">
        <v>1161</v>
      </c>
      <c r="C39" s="187">
        <v>18594</v>
      </c>
      <c r="D39" s="187">
        <v>9077996.3599999994</v>
      </c>
      <c r="E39" s="187">
        <v>9070443.2599999998</v>
      </c>
      <c r="F39" s="187">
        <v>26147.1</v>
      </c>
    </row>
    <row r="40" spans="1:6" x14ac:dyDescent="0.2">
      <c r="A40" s="195" t="s">
        <v>1162</v>
      </c>
      <c r="B40" s="195" t="s">
        <v>1163</v>
      </c>
      <c r="C40" s="187">
        <v>1000</v>
      </c>
      <c r="F40" s="187">
        <v>1000</v>
      </c>
    </row>
    <row r="41" spans="1:6" x14ac:dyDescent="0.2">
      <c r="A41" s="195" t="s">
        <v>1164</v>
      </c>
      <c r="B41" s="195" t="s">
        <v>1165</v>
      </c>
      <c r="C41" s="187">
        <v>712.32</v>
      </c>
      <c r="D41" s="187">
        <v>8450.16</v>
      </c>
      <c r="E41" s="187">
        <v>8459.99</v>
      </c>
      <c r="F41" s="187">
        <v>702.49</v>
      </c>
    </row>
    <row r="42" spans="1:6" x14ac:dyDescent="0.2">
      <c r="C42" s="206" t="s">
        <v>1154</v>
      </c>
      <c r="D42" s="206" t="s">
        <v>1154</v>
      </c>
      <c r="E42" s="206" t="s">
        <v>1154</v>
      </c>
      <c r="F42" s="206" t="s">
        <v>1154</v>
      </c>
    </row>
    <row r="43" spans="1:6" x14ac:dyDescent="0.2">
      <c r="A43" s="203"/>
      <c r="B43" s="204" t="s">
        <v>1166</v>
      </c>
      <c r="C43" s="205">
        <v>20306.32</v>
      </c>
      <c r="D43" s="205">
        <v>9086446.5199999996</v>
      </c>
      <c r="E43" s="205">
        <v>9078903.25</v>
      </c>
      <c r="F43" s="205">
        <v>27849.59</v>
      </c>
    </row>
    <row r="45" spans="1:6" x14ac:dyDescent="0.2">
      <c r="A45" s="203"/>
      <c r="B45" s="204" t="s">
        <v>1167</v>
      </c>
      <c r="C45" s="205"/>
      <c r="D45" s="205"/>
      <c r="E45" s="205"/>
      <c r="F45" s="205"/>
    </row>
    <row r="46" spans="1:6" x14ac:dyDescent="0.2">
      <c r="A46" s="195" t="s">
        <v>1168</v>
      </c>
      <c r="B46" s="195" t="s">
        <v>1169</v>
      </c>
      <c r="C46" s="187">
        <v>2289705.2799999998</v>
      </c>
      <c r="D46" s="187">
        <v>32130467.440000001</v>
      </c>
      <c r="E46" s="187">
        <v>31968202.039999999</v>
      </c>
      <c r="F46" s="187">
        <v>2451970.6800000002</v>
      </c>
    </row>
    <row r="47" spans="1:6" x14ac:dyDescent="0.2">
      <c r="A47" s="195" t="s">
        <v>1170</v>
      </c>
      <c r="B47" s="195" t="s">
        <v>1171</v>
      </c>
      <c r="C47" s="187">
        <v>-47569.59</v>
      </c>
      <c r="D47" s="187">
        <v>65791.27</v>
      </c>
      <c r="E47" s="187">
        <v>60991.01</v>
      </c>
      <c r="F47" s="187">
        <v>-42769.33</v>
      </c>
    </row>
    <row r="48" spans="1:6" x14ac:dyDescent="0.2">
      <c r="A48" s="195" t="s">
        <v>1172</v>
      </c>
      <c r="B48" s="195" t="s">
        <v>1173</v>
      </c>
      <c r="C48" s="187">
        <v>252267.19</v>
      </c>
      <c r="D48" s="187">
        <v>3018133.52</v>
      </c>
      <c r="E48" s="187">
        <v>2765161.14</v>
      </c>
      <c r="F48" s="187">
        <v>505239.57</v>
      </c>
    </row>
    <row r="49" spans="1:6" x14ac:dyDescent="0.2">
      <c r="A49" s="195" t="s">
        <v>1174</v>
      </c>
      <c r="B49" s="195" t="s">
        <v>1175</v>
      </c>
      <c r="C49" s="187">
        <v>377301.91</v>
      </c>
      <c r="D49" s="187">
        <v>3188048.99</v>
      </c>
      <c r="E49" s="187">
        <v>3164076.47</v>
      </c>
      <c r="F49" s="187">
        <v>401274.43</v>
      </c>
    </row>
    <row r="50" spans="1:6" x14ac:dyDescent="0.2">
      <c r="A50" s="207" t="s">
        <v>1176</v>
      </c>
      <c r="B50" s="207" t="s">
        <v>1177</v>
      </c>
      <c r="C50" s="208">
        <v>469762.21</v>
      </c>
      <c r="D50" s="208">
        <v>10839971.91</v>
      </c>
      <c r="E50" s="208">
        <v>10998160.33</v>
      </c>
      <c r="F50" s="208">
        <v>311573.78999999998</v>
      </c>
    </row>
    <row r="51" spans="1:6" x14ac:dyDescent="0.2">
      <c r="A51" s="195" t="s">
        <v>1982</v>
      </c>
      <c r="B51" s="195" t="s">
        <v>1983</v>
      </c>
      <c r="D51" s="187">
        <v>515893.93</v>
      </c>
      <c r="F51" s="187">
        <v>515893.93</v>
      </c>
    </row>
    <row r="52" spans="1:6" x14ac:dyDescent="0.2">
      <c r="A52" s="195" t="s">
        <v>1178</v>
      </c>
      <c r="B52" s="195" t="s">
        <v>1179</v>
      </c>
      <c r="C52" s="187">
        <v>105569.5</v>
      </c>
      <c r="D52" s="187">
        <v>713876.59</v>
      </c>
      <c r="E52" s="187">
        <v>562376.5</v>
      </c>
      <c r="F52" s="187">
        <v>257069.59</v>
      </c>
    </row>
    <row r="53" spans="1:6" x14ac:dyDescent="0.2">
      <c r="A53" s="195" t="s">
        <v>1180</v>
      </c>
      <c r="B53" s="195" t="s">
        <v>1181</v>
      </c>
      <c r="C53" s="187">
        <v>44910.7</v>
      </c>
      <c r="D53" s="187">
        <v>1080291.04</v>
      </c>
      <c r="E53" s="187">
        <v>948076.47</v>
      </c>
      <c r="F53" s="187">
        <v>177125.27</v>
      </c>
    </row>
    <row r="54" spans="1:6" x14ac:dyDescent="0.2">
      <c r="C54" s="206" t="s">
        <v>1154</v>
      </c>
      <c r="D54" s="206" t="s">
        <v>1154</v>
      </c>
      <c r="E54" s="206" t="s">
        <v>1154</v>
      </c>
      <c r="F54" s="206" t="s">
        <v>1154</v>
      </c>
    </row>
    <row r="55" spans="1:6" x14ac:dyDescent="0.2">
      <c r="A55" s="203"/>
      <c r="B55" s="204" t="s">
        <v>1182</v>
      </c>
      <c r="C55" s="205">
        <v>3491947.2</v>
      </c>
      <c r="D55" s="205">
        <v>51552474.689999998</v>
      </c>
      <c r="E55" s="205">
        <v>50467043.960000001</v>
      </c>
      <c r="F55" s="205">
        <v>4577377.93</v>
      </c>
    </row>
    <row r="57" spans="1:6" x14ac:dyDescent="0.2">
      <c r="A57" s="203"/>
      <c r="B57" s="204" t="s">
        <v>1183</v>
      </c>
      <c r="C57" s="205"/>
      <c r="D57" s="205"/>
      <c r="E57" s="205"/>
      <c r="F57" s="205"/>
    </row>
    <row r="58" spans="1:6" x14ac:dyDescent="0.2">
      <c r="A58" s="195" t="s">
        <v>1184</v>
      </c>
      <c r="B58" s="195" t="s">
        <v>1185</v>
      </c>
      <c r="C58" s="187">
        <v>-160727.29</v>
      </c>
      <c r="E58" s="187">
        <v>16939.78</v>
      </c>
      <c r="F58" s="187">
        <v>-177667.07</v>
      </c>
    </row>
    <row r="59" spans="1:6" x14ac:dyDescent="0.2">
      <c r="A59" s="195" t="s">
        <v>1186</v>
      </c>
      <c r="B59" s="195" t="s">
        <v>1187</v>
      </c>
      <c r="C59" s="187">
        <v>-139697981.69999999</v>
      </c>
      <c r="F59" s="187">
        <v>-139697981.69999999</v>
      </c>
    </row>
    <row r="60" spans="1:6" x14ac:dyDescent="0.2">
      <c r="A60" s="195" t="s">
        <v>1188</v>
      </c>
      <c r="B60" s="195" t="s">
        <v>1189</v>
      </c>
      <c r="C60" s="187">
        <v>625595.25</v>
      </c>
      <c r="D60" s="187">
        <v>123818.63</v>
      </c>
      <c r="E60" s="187">
        <v>10811.49</v>
      </c>
      <c r="F60" s="187">
        <v>738602.39</v>
      </c>
    </row>
    <row r="61" spans="1:6" x14ac:dyDescent="0.2">
      <c r="A61" s="195" t="s">
        <v>1190</v>
      </c>
      <c r="B61" s="195" t="s">
        <v>1191</v>
      </c>
      <c r="C61" s="187">
        <v>29301.560000001002</v>
      </c>
      <c r="D61" s="187">
        <v>27008864.16</v>
      </c>
      <c r="E61" s="187">
        <v>27008864.16</v>
      </c>
      <c r="F61" s="187">
        <v>29301.559999999801</v>
      </c>
    </row>
    <row r="62" spans="1:6" x14ac:dyDescent="0.2">
      <c r="A62" s="195" t="s">
        <v>1192</v>
      </c>
      <c r="B62" s="195" t="s">
        <v>1193</v>
      </c>
      <c r="C62" s="187">
        <v>130368429.45</v>
      </c>
      <c r="D62" s="187">
        <v>51881015.770000003</v>
      </c>
      <c r="E62" s="187">
        <v>51199235.719999999</v>
      </c>
      <c r="F62" s="187">
        <v>131050209.5</v>
      </c>
    </row>
    <row r="63" spans="1:6" x14ac:dyDescent="0.2">
      <c r="A63" s="195" t="s">
        <v>1194</v>
      </c>
      <c r="B63" s="195" t="s">
        <v>1195</v>
      </c>
      <c r="C63" s="187">
        <v>147134829.13999999</v>
      </c>
      <c r="D63" s="187">
        <v>97599010.900000006</v>
      </c>
      <c r="E63" s="187">
        <v>98987294.129999995</v>
      </c>
      <c r="F63" s="187">
        <v>145746545.91</v>
      </c>
    </row>
    <row r="64" spans="1:6" x14ac:dyDescent="0.2">
      <c r="A64" s="195" t="s">
        <v>1196</v>
      </c>
      <c r="B64" s="195" t="s">
        <v>1197</v>
      </c>
      <c r="C64" s="187">
        <v>-65</v>
      </c>
      <c r="F64" s="187">
        <v>-65</v>
      </c>
    </row>
    <row r="65" spans="1:6" x14ac:dyDescent="0.2">
      <c r="A65" s="195" t="s">
        <v>1198</v>
      </c>
      <c r="B65" s="195" t="s">
        <v>1199</v>
      </c>
      <c r="C65" s="187">
        <v>-345925.27</v>
      </c>
      <c r="F65" s="187">
        <v>-345925.27</v>
      </c>
    </row>
    <row r="66" spans="1:6" x14ac:dyDescent="0.2">
      <c r="A66" s="195" t="s">
        <v>1200</v>
      </c>
      <c r="B66" s="195" t="s">
        <v>1201</v>
      </c>
      <c r="C66" s="187">
        <v>354.62</v>
      </c>
      <c r="F66" s="187">
        <v>354.62</v>
      </c>
    </row>
    <row r="67" spans="1:6" x14ac:dyDescent="0.2">
      <c r="A67" s="195" t="s">
        <v>1202</v>
      </c>
      <c r="B67" s="195" t="s">
        <v>1203</v>
      </c>
      <c r="C67" s="187">
        <v>-8539226.4100000001</v>
      </c>
      <c r="D67" s="187">
        <v>2925305.41</v>
      </c>
      <c r="E67" s="187">
        <v>7495910.9400000004</v>
      </c>
      <c r="F67" s="187">
        <v>-13109831.939999999</v>
      </c>
    </row>
    <row r="68" spans="1:6" x14ac:dyDescent="0.2">
      <c r="A68" s="195" t="s">
        <v>1204</v>
      </c>
      <c r="B68" s="195" t="s">
        <v>1205</v>
      </c>
      <c r="C68" s="187">
        <v>5030.17</v>
      </c>
      <c r="F68" s="187">
        <v>5030.17</v>
      </c>
    </row>
    <row r="69" spans="1:6" x14ac:dyDescent="0.2">
      <c r="A69" s="195" t="s">
        <v>1206</v>
      </c>
      <c r="B69" s="195" t="s">
        <v>1207</v>
      </c>
      <c r="C69" s="187">
        <v>230502.12</v>
      </c>
      <c r="F69" s="187">
        <v>230502.12</v>
      </c>
    </row>
    <row r="70" spans="1:6" x14ac:dyDescent="0.2">
      <c r="A70" s="195" t="s">
        <v>1208</v>
      </c>
      <c r="B70" s="195" t="s">
        <v>1209</v>
      </c>
      <c r="C70" s="187">
        <v>-143214100.68000001</v>
      </c>
      <c r="D70" s="187">
        <v>63592.25</v>
      </c>
      <c r="E70" s="187">
        <v>46187.27</v>
      </c>
      <c r="F70" s="187">
        <v>-143196695.69999999</v>
      </c>
    </row>
    <row r="71" spans="1:6" x14ac:dyDescent="0.2">
      <c r="A71" s="195" t="s">
        <v>1210</v>
      </c>
      <c r="B71" s="195" t="s">
        <v>1211</v>
      </c>
      <c r="C71" s="187">
        <v>-43553.41</v>
      </c>
      <c r="D71" s="187">
        <v>303</v>
      </c>
      <c r="E71" s="187">
        <v>926.65</v>
      </c>
      <c r="F71" s="187">
        <v>-44177.06</v>
      </c>
    </row>
    <row r="72" spans="1:6" x14ac:dyDescent="0.2">
      <c r="A72" s="195" t="s">
        <v>1212</v>
      </c>
      <c r="B72" s="195" t="s">
        <v>1213</v>
      </c>
      <c r="C72" s="187">
        <v>-7420532.1399999997</v>
      </c>
      <c r="F72" s="187">
        <v>-7420532.1399999997</v>
      </c>
    </row>
    <row r="73" spans="1:6" x14ac:dyDescent="0.2">
      <c r="C73" s="206" t="s">
        <v>1154</v>
      </c>
      <c r="D73" s="206" t="s">
        <v>1154</v>
      </c>
      <c r="E73" s="206" t="s">
        <v>1154</v>
      </c>
      <c r="F73" s="206" t="s">
        <v>1154</v>
      </c>
    </row>
    <row r="74" spans="1:6" x14ac:dyDescent="0.2">
      <c r="A74" s="203"/>
      <c r="B74" s="204" t="s">
        <v>1214</v>
      </c>
      <c r="C74" s="205">
        <v>-21028069.59</v>
      </c>
      <c r="D74" s="205">
        <v>179601910.12</v>
      </c>
      <c r="E74" s="205">
        <v>184766170.13999999</v>
      </c>
      <c r="F74" s="205">
        <v>-26192329.609999999</v>
      </c>
    </row>
    <row r="76" spans="1:6" x14ac:dyDescent="0.2">
      <c r="A76" s="203"/>
      <c r="B76" s="204" t="s">
        <v>1215</v>
      </c>
      <c r="C76" s="205"/>
      <c r="D76" s="205"/>
      <c r="E76" s="205"/>
      <c r="F76" s="205"/>
    </row>
    <row r="77" spans="1:6" x14ac:dyDescent="0.2">
      <c r="A77" s="195" t="s">
        <v>1216</v>
      </c>
      <c r="B77" s="195" t="s">
        <v>1217</v>
      </c>
      <c r="C77" s="187">
        <v>184343.47</v>
      </c>
      <c r="D77" s="187">
        <v>111667.86</v>
      </c>
      <c r="E77" s="187">
        <v>221979.02</v>
      </c>
      <c r="F77" s="187">
        <v>74032.31</v>
      </c>
    </row>
    <row r="78" spans="1:6" x14ac:dyDescent="0.2">
      <c r="A78" s="195" t="s">
        <v>1984</v>
      </c>
      <c r="B78" s="195" t="s">
        <v>1985</v>
      </c>
      <c r="D78" s="187">
        <v>9924.6200000000008</v>
      </c>
      <c r="E78" s="187">
        <v>9924.6200000000008</v>
      </c>
    </row>
    <row r="79" spans="1:6" x14ac:dyDescent="0.2">
      <c r="A79" s="195" t="s">
        <v>1986</v>
      </c>
      <c r="B79" s="195" t="s">
        <v>1987</v>
      </c>
      <c r="D79" s="187">
        <v>2099.6999999999998</v>
      </c>
      <c r="E79" s="187">
        <v>2099.6999999999998</v>
      </c>
    </row>
    <row r="80" spans="1:6" x14ac:dyDescent="0.2">
      <c r="A80" s="195" t="s">
        <v>1218</v>
      </c>
      <c r="B80" s="195" t="s">
        <v>1219</v>
      </c>
      <c r="D80" s="187">
        <v>15796</v>
      </c>
      <c r="E80" s="187">
        <v>15796</v>
      </c>
    </row>
    <row r="81" spans="1:6" x14ac:dyDescent="0.2">
      <c r="C81" s="206" t="s">
        <v>1154</v>
      </c>
      <c r="D81" s="206" t="s">
        <v>1154</v>
      </c>
      <c r="E81" s="206" t="s">
        <v>1154</v>
      </c>
      <c r="F81" s="206" t="s">
        <v>1154</v>
      </c>
    </row>
    <row r="82" spans="1:6" x14ac:dyDescent="0.2">
      <c r="A82" s="203"/>
      <c r="B82" s="204" t="s">
        <v>1220</v>
      </c>
      <c r="C82" s="205">
        <v>184343.47</v>
      </c>
      <c r="D82" s="205">
        <v>139488.18</v>
      </c>
      <c r="E82" s="205">
        <v>249799.34</v>
      </c>
      <c r="F82" s="205">
        <v>74032.31</v>
      </c>
    </row>
    <row r="84" spans="1:6" x14ac:dyDescent="0.2">
      <c r="A84" s="203"/>
      <c r="B84" s="204" t="s">
        <v>1221</v>
      </c>
      <c r="C84" s="205"/>
      <c r="D84" s="205"/>
      <c r="E84" s="205"/>
      <c r="F84" s="205"/>
    </row>
    <row r="85" spans="1:6" x14ac:dyDescent="0.2">
      <c r="A85" s="195" t="s">
        <v>1988</v>
      </c>
      <c r="B85" s="195" t="s">
        <v>1989</v>
      </c>
      <c r="D85" s="187">
        <v>129571.52</v>
      </c>
      <c r="E85" s="187">
        <v>129571.52</v>
      </c>
    </row>
    <row r="86" spans="1:6" x14ac:dyDescent="0.2">
      <c r="A86" s="195" t="s">
        <v>1222</v>
      </c>
      <c r="B86" s="195" t="s">
        <v>1223</v>
      </c>
      <c r="C86" s="187">
        <v>112256</v>
      </c>
      <c r="D86" s="187">
        <v>263791</v>
      </c>
      <c r="E86" s="187">
        <v>252453</v>
      </c>
      <c r="F86" s="187">
        <v>123594</v>
      </c>
    </row>
    <row r="87" spans="1:6" x14ac:dyDescent="0.2">
      <c r="A87" s="195" t="s">
        <v>1224</v>
      </c>
      <c r="B87" s="195" t="s">
        <v>1225</v>
      </c>
      <c r="C87" s="187">
        <v>111993.34</v>
      </c>
      <c r="D87" s="187">
        <v>268784</v>
      </c>
      <c r="E87" s="187">
        <v>268784.08</v>
      </c>
      <c r="F87" s="187">
        <v>111993.26</v>
      </c>
    </row>
    <row r="88" spans="1:6" x14ac:dyDescent="0.2">
      <c r="A88" s="195" t="s">
        <v>1226</v>
      </c>
      <c r="B88" s="195" t="s">
        <v>1227</v>
      </c>
      <c r="C88" s="187">
        <v>53049.11</v>
      </c>
      <c r="D88" s="187">
        <v>73718.990000000005</v>
      </c>
      <c r="E88" s="187">
        <v>60714.09</v>
      </c>
      <c r="F88" s="187">
        <v>66054.009999999995</v>
      </c>
    </row>
    <row r="89" spans="1:6" x14ac:dyDescent="0.2">
      <c r="C89" s="206" t="s">
        <v>1154</v>
      </c>
      <c r="D89" s="206" t="s">
        <v>1154</v>
      </c>
      <c r="E89" s="206" t="s">
        <v>1154</v>
      </c>
      <c r="F89" s="206" t="s">
        <v>1154</v>
      </c>
    </row>
    <row r="90" spans="1:6" x14ac:dyDescent="0.2">
      <c r="A90" s="203"/>
      <c r="B90" s="204" t="s">
        <v>1228</v>
      </c>
      <c r="C90" s="205">
        <v>277298.45</v>
      </c>
      <c r="D90" s="205">
        <v>735865.51</v>
      </c>
      <c r="E90" s="205">
        <v>711522.69</v>
      </c>
      <c r="F90" s="205">
        <v>301641.27</v>
      </c>
    </row>
    <row r="92" spans="1:6" x14ac:dyDescent="0.2">
      <c r="A92" s="203"/>
      <c r="B92" s="204" t="s">
        <v>1229</v>
      </c>
      <c r="C92" s="205"/>
      <c r="D92" s="205"/>
      <c r="E92" s="205"/>
      <c r="F92" s="205"/>
    </row>
    <row r="93" spans="1:6" x14ac:dyDescent="0.2">
      <c r="A93" s="195" t="s">
        <v>1230</v>
      </c>
      <c r="B93" s="195" t="s">
        <v>1231</v>
      </c>
      <c r="C93" s="187">
        <v>164057.25</v>
      </c>
      <c r="D93" s="187">
        <v>200291</v>
      </c>
      <c r="E93" s="187">
        <v>205162</v>
      </c>
      <c r="F93" s="187">
        <v>159186.25</v>
      </c>
    </row>
    <row r="94" spans="1:6" x14ac:dyDescent="0.2">
      <c r="A94" s="195" t="s">
        <v>1232</v>
      </c>
      <c r="B94" s="195" t="s">
        <v>1233</v>
      </c>
      <c r="D94" s="187">
        <v>15831</v>
      </c>
      <c r="E94" s="187">
        <v>15831</v>
      </c>
    </row>
    <row r="95" spans="1:6" x14ac:dyDescent="0.2">
      <c r="A95" s="195" t="s">
        <v>1234</v>
      </c>
      <c r="B95" s="195" t="s">
        <v>1235</v>
      </c>
      <c r="D95" s="187">
        <v>199017.97</v>
      </c>
      <c r="E95" s="187">
        <v>152260.03</v>
      </c>
      <c r="F95" s="187">
        <v>46757.94</v>
      </c>
    </row>
    <row r="96" spans="1:6" x14ac:dyDescent="0.2">
      <c r="C96" s="206" t="s">
        <v>1154</v>
      </c>
      <c r="D96" s="206" t="s">
        <v>1154</v>
      </c>
      <c r="E96" s="206" t="s">
        <v>1154</v>
      </c>
      <c r="F96" s="206" t="s">
        <v>1154</v>
      </c>
    </row>
    <row r="97" spans="1:6" x14ac:dyDescent="0.2">
      <c r="A97" s="203"/>
      <c r="B97" s="204" t="s">
        <v>1236</v>
      </c>
      <c r="C97" s="205">
        <v>164057.25</v>
      </c>
      <c r="D97" s="205">
        <v>415139.97</v>
      </c>
      <c r="E97" s="205">
        <v>373253.03</v>
      </c>
      <c r="F97" s="205">
        <v>205944.19</v>
      </c>
    </row>
    <row r="99" spans="1:6" x14ac:dyDescent="0.2">
      <c r="A99" s="203"/>
      <c r="B99" s="204" t="s">
        <v>1237</v>
      </c>
      <c r="C99" s="205"/>
      <c r="D99" s="205"/>
      <c r="E99" s="205"/>
      <c r="F99" s="205"/>
    </row>
    <row r="100" spans="1:6" x14ac:dyDescent="0.2">
      <c r="A100" s="195" t="s">
        <v>1238</v>
      </c>
      <c r="B100" s="195" t="s">
        <v>1239</v>
      </c>
      <c r="C100" s="187">
        <v>2420000</v>
      </c>
      <c r="F100" s="187">
        <v>2420000</v>
      </c>
    </row>
    <row r="101" spans="1:6" x14ac:dyDescent="0.2">
      <c r="A101" s="195" t="s">
        <v>1240</v>
      </c>
      <c r="B101" s="195" t="s">
        <v>1241</v>
      </c>
      <c r="C101" s="187">
        <v>-2420000</v>
      </c>
      <c r="F101" s="187">
        <v>-2420000</v>
      </c>
    </row>
    <row r="102" spans="1:6" x14ac:dyDescent="0.2">
      <c r="A102" s="195" t="s">
        <v>1242</v>
      </c>
      <c r="B102" s="195" t="s">
        <v>1243</v>
      </c>
      <c r="C102" s="187">
        <v>3310.53</v>
      </c>
      <c r="E102" s="187">
        <v>3310.53</v>
      </c>
    </row>
    <row r="103" spans="1:6" x14ac:dyDescent="0.2">
      <c r="A103" s="195" t="s">
        <v>1244</v>
      </c>
      <c r="B103" s="195" t="s">
        <v>1245</v>
      </c>
      <c r="C103" s="187">
        <v>112707.48</v>
      </c>
      <c r="F103" s="187">
        <v>112707.48</v>
      </c>
    </row>
    <row r="104" spans="1:6" x14ac:dyDescent="0.2">
      <c r="C104" s="206" t="s">
        <v>1154</v>
      </c>
      <c r="D104" s="206" t="s">
        <v>1154</v>
      </c>
      <c r="E104" s="206" t="s">
        <v>1154</v>
      </c>
      <c r="F104" s="206" t="s">
        <v>1154</v>
      </c>
    </row>
    <row r="105" spans="1:6" x14ac:dyDescent="0.2">
      <c r="A105" s="203"/>
      <c r="B105" s="204" t="s">
        <v>1246</v>
      </c>
      <c r="C105" s="205">
        <v>116018.01</v>
      </c>
      <c r="D105" s="205"/>
      <c r="E105" s="205">
        <v>3310.53</v>
      </c>
      <c r="F105" s="205">
        <v>112707.48</v>
      </c>
    </row>
    <row r="107" spans="1:6" x14ac:dyDescent="0.2">
      <c r="A107" s="204" t="s">
        <v>1990</v>
      </c>
      <c r="B107" s="204" t="s">
        <v>1991</v>
      </c>
      <c r="C107" s="205"/>
      <c r="D107" s="205">
        <v>450000</v>
      </c>
      <c r="E107" s="205">
        <v>12000</v>
      </c>
      <c r="F107" s="205">
        <v>438000</v>
      </c>
    </row>
    <row r="109" spans="1:6" x14ac:dyDescent="0.2">
      <c r="A109" s="203"/>
      <c r="B109" s="204" t="s">
        <v>1247</v>
      </c>
      <c r="C109" s="205"/>
      <c r="D109" s="205"/>
      <c r="E109" s="205"/>
      <c r="F109" s="205"/>
    </row>
    <row r="110" spans="1:6" x14ac:dyDescent="0.2">
      <c r="A110" s="209" t="s">
        <v>1248</v>
      </c>
      <c r="B110" s="209" t="s">
        <v>1249</v>
      </c>
      <c r="C110" s="210">
        <v>17514.599999999999</v>
      </c>
      <c r="D110" s="210">
        <v>1899621.66</v>
      </c>
      <c r="E110" s="210">
        <v>1610420.07</v>
      </c>
      <c r="F110" s="210">
        <v>306716.19</v>
      </c>
    </row>
    <row r="111" spans="1:6" x14ac:dyDescent="0.2">
      <c r="C111" s="206" t="s">
        <v>1154</v>
      </c>
      <c r="D111" s="206" t="s">
        <v>1154</v>
      </c>
      <c r="E111" s="206" t="s">
        <v>1154</v>
      </c>
      <c r="F111" s="206" t="s">
        <v>1154</v>
      </c>
    </row>
    <row r="112" spans="1:6" x14ac:dyDescent="0.2">
      <c r="A112" s="203"/>
      <c r="B112" s="204" t="s">
        <v>1250</v>
      </c>
      <c r="C112" s="205">
        <v>17514.599999999999</v>
      </c>
      <c r="D112" s="205">
        <v>1899621.66</v>
      </c>
      <c r="E112" s="205">
        <v>1610420.07</v>
      </c>
      <c r="F112" s="205">
        <v>306716.19</v>
      </c>
    </row>
    <row r="114" spans="1:6" x14ac:dyDescent="0.2">
      <c r="A114" s="203"/>
      <c r="B114" s="204" t="s">
        <v>1251</v>
      </c>
      <c r="C114" s="205"/>
      <c r="D114" s="205"/>
      <c r="E114" s="205"/>
      <c r="F114" s="205"/>
    </row>
    <row r="115" spans="1:6" x14ac:dyDescent="0.2">
      <c r="A115" s="195" t="s">
        <v>1252</v>
      </c>
      <c r="B115" s="195" t="s">
        <v>1253</v>
      </c>
      <c r="C115" s="187">
        <v>-781872.92</v>
      </c>
      <c r="D115" s="187">
        <v>13501093.710000001</v>
      </c>
      <c r="E115" s="187">
        <v>13887071.609999999</v>
      </c>
      <c r="F115" s="187">
        <v>-1167850.82</v>
      </c>
    </row>
    <row r="116" spans="1:6" x14ac:dyDescent="0.2">
      <c r="A116" s="195" t="s">
        <v>1254</v>
      </c>
      <c r="B116" s="195" t="s">
        <v>1255</v>
      </c>
      <c r="C116" s="187">
        <v>-314.44</v>
      </c>
      <c r="D116" s="187">
        <v>4404.37</v>
      </c>
      <c r="E116" s="187">
        <v>4404.54</v>
      </c>
      <c r="F116" s="187">
        <v>-314.61</v>
      </c>
    </row>
    <row r="117" spans="1:6" x14ac:dyDescent="0.2">
      <c r="A117" s="195" t="s">
        <v>1256</v>
      </c>
      <c r="B117" s="195" t="s">
        <v>1257</v>
      </c>
      <c r="C117" s="187">
        <v>-5098.93</v>
      </c>
      <c r="D117" s="187">
        <v>71385.02</v>
      </c>
      <c r="E117" s="187">
        <v>71385.02</v>
      </c>
      <c r="F117" s="187">
        <v>-5098.93</v>
      </c>
    </row>
    <row r="118" spans="1:6" x14ac:dyDescent="0.2">
      <c r="A118" s="195" t="s">
        <v>1258</v>
      </c>
      <c r="B118" s="195" t="s">
        <v>1259</v>
      </c>
      <c r="C118" s="187">
        <v>-14441.91</v>
      </c>
      <c r="D118" s="187">
        <v>93117.38</v>
      </c>
      <c r="E118" s="187">
        <v>79236.039999999994</v>
      </c>
      <c r="F118" s="187">
        <v>-560.57000000000005</v>
      </c>
    </row>
    <row r="119" spans="1:6" x14ac:dyDescent="0.2">
      <c r="A119" s="195" t="s">
        <v>1260</v>
      </c>
      <c r="B119" s="195" t="s">
        <v>1261</v>
      </c>
      <c r="C119" s="187">
        <v>-136769.75</v>
      </c>
      <c r="D119" s="187">
        <v>1122731.4099999999</v>
      </c>
      <c r="E119" s="187">
        <v>1104861.1299999999</v>
      </c>
      <c r="F119" s="187">
        <v>-118899.47</v>
      </c>
    </row>
    <row r="120" spans="1:6" x14ac:dyDescent="0.2">
      <c r="A120" s="195" t="s">
        <v>1262</v>
      </c>
      <c r="B120" s="195" t="s">
        <v>1263</v>
      </c>
      <c r="C120" s="187">
        <v>-452952.71</v>
      </c>
      <c r="D120" s="187">
        <v>5153249.88</v>
      </c>
      <c r="E120" s="187">
        <v>5515302.1699999999</v>
      </c>
      <c r="F120" s="187">
        <v>-815005</v>
      </c>
    </row>
    <row r="121" spans="1:6" x14ac:dyDescent="0.2">
      <c r="A121" s="195" t="s">
        <v>1264</v>
      </c>
      <c r="B121" s="195" t="s">
        <v>1265</v>
      </c>
      <c r="C121" s="187">
        <v>10830.46</v>
      </c>
      <c r="D121" s="187">
        <v>854004.08</v>
      </c>
      <c r="E121" s="187">
        <v>832571.45</v>
      </c>
      <c r="F121" s="187">
        <v>32263.09</v>
      </c>
    </row>
    <row r="122" spans="1:6" x14ac:dyDescent="0.2">
      <c r="C122" s="206" t="s">
        <v>1154</v>
      </c>
      <c r="D122" s="206" t="s">
        <v>1154</v>
      </c>
      <c r="E122" s="206" t="s">
        <v>1154</v>
      </c>
      <c r="F122" s="206" t="s">
        <v>1154</v>
      </c>
    </row>
    <row r="123" spans="1:6" x14ac:dyDescent="0.2">
      <c r="A123" s="203"/>
      <c r="B123" s="204" t="s">
        <v>1266</v>
      </c>
      <c r="C123" s="205">
        <v>-1380620.2</v>
      </c>
      <c r="D123" s="205">
        <v>20799985.850000001</v>
      </c>
      <c r="E123" s="205">
        <v>21494831.960000001</v>
      </c>
      <c r="F123" s="205">
        <v>-2075466.31</v>
      </c>
    </row>
    <row r="125" spans="1:6" x14ac:dyDescent="0.2">
      <c r="A125" s="203"/>
      <c r="B125" s="204" t="s">
        <v>1267</v>
      </c>
      <c r="C125" s="205"/>
      <c r="D125" s="205"/>
      <c r="E125" s="205"/>
      <c r="F125" s="205"/>
    </row>
    <row r="126" spans="1:6" x14ac:dyDescent="0.2">
      <c r="A126" s="195" t="s">
        <v>1268</v>
      </c>
      <c r="B126" s="195" t="s">
        <v>1269</v>
      </c>
      <c r="C126" s="187">
        <v>-1115518.02</v>
      </c>
      <c r="D126" s="187">
        <v>6009</v>
      </c>
      <c r="E126" s="187">
        <v>47116.54</v>
      </c>
      <c r="F126" s="187">
        <v>-1156625.56</v>
      </c>
    </row>
    <row r="127" spans="1:6" x14ac:dyDescent="0.2">
      <c r="A127" s="195" t="s">
        <v>1270</v>
      </c>
      <c r="B127" s="195" t="s">
        <v>1271</v>
      </c>
      <c r="C127" s="187">
        <v>-100000</v>
      </c>
      <c r="E127" s="187">
        <v>931982</v>
      </c>
      <c r="F127" s="187">
        <v>-1031982</v>
      </c>
    </row>
    <row r="128" spans="1:6" x14ac:dyDescent="0.2">
      <c r="A128" s="195" t="s">
        <v>1272</v>
      </c>
      <c r="B128" s="195" t="s">
        <v>1273</v>
      </c>
      <c r="C128" s="187">
        <v>-174269.25</v>
      </c>
      <c r="F128" s="187">
        <v>-174269.25</v>
      </c>
    </row>
    <row r="129" spans="1:6" x14ac:dyDescent="0.2">
      <c r="C129" s="206" t="s">
        <v>1154</v>
      </c>
      <c r="D129" s="206" t="s">
        <v>1154</v>
      </c>
      <c r="E129" s="206" t="s">
        <v>1154</v>
      </c>
      <c r="F129" s="206" t="s">
        <v>1154</v>
      </c>
    </row>
    <row r="130" spans="1:6" x14ac:dyDescent="0.2">
      <c r="A130" s="203"/>
      <c r="B130" s="204" t="s">
        <v>1274</v>
      </c>
      <c r="C130" s="205">
        <v>-1389787.27</v>
      </c>
      <c r="D130" s="205">
        <v>6009</v>
      </c>
      <c r="E130" s="205">
        <v>979098.54</v>
      </c>
      <c r="F130" s="205">
        <v>-2362876.81</v>
      </c>
    </row>
    <row r="132" spans="1:6" x14ac:dyDescent="0.2">
      <c r="A132" s="203"/>
      <c r="B132" s="204" t="s">
        <v>1275</v>
      </c>
      <c r="C132" s="205"/>
      <c r="D132" s="205"/>
      <c r="E132" s="205"/>
      <c r="F132" s="205"/>
    </row>
    <row r="133" spans="1:6" x14ac:dyDescent="0.2">
      <c r="A133" s="195" t="s">
        <v>1276</v>
      </c>
      <c r="B133" s="195" t="s">
        <v>1277</v>
      </c>
      <c r="C133" s="187">
        <v>-16642.36</v>
      </c>
      <c r="D133" s="187">
        <v>22833.47</v>
      </c>
      <c r="E133" s="187">
        <v>19898.46</v>
      </c>
      <c r="F133" s="187">
        <v>-13707.35</v>
      </c>
    </row>
    <row r="134" spans="1:6" x14ac:dyDescent="0.2">
      <c r="C134" s="206" t="s">
        <v>1154</v>
      </c>
      <c r="D134" s="206" t="s">
        <v>1154</v>
      </c>
      <c r="E134" s="206" t="s">
        <v>1154</v>
      </c>
      <c r="F134" s="206" t="s">
        <v>1154</v>
      </c>
    </row>
    <row r="135" spans="1:6" x14ac:dyDescent="0.2">
      <c r="A135" s="203"/>
      <c r="B135" s="204" t="s">
        <v>1278</v>
      </c>
      <c r="C135" s="205">
        <v>-16642.36</v>
      </c>
      <c r="D135" s="205">
        <v>22833.47</v>
      </c>
      <c r="E135" s="205">
        <v>19898.46</v>
      </c>
      <c r="F135" s="205">
        <v>-13707.35</v>
      </c>
    </row>
    <row r="137" spans="1:6" x14ac:dyDescent="0.2">
      <c r="A137" s="203"/>
      <c r="B137" s="204" t="s">
        <v>1279</v>
      </c>
      <c r="C137" s="205"/>
      <c r="D137" s="205"/>
      <c r="E137" s="205"/>
      <c r="F137" s="205"/>
    </row>
    <row r="138" spans="1:6" x14ac:dyDescent="0.2">
      <c r="A138" s="195" t="s">
        <v>1280</v>
      </c>
      <c r="B138" s="195" t="s">
        <v>1281</v>
      </c>
      <c r="C138" s="187">
        <v>-49344.71</v>
      </c>
      <c r="D138" s="187">
        <v>2734579</v>
      </c>
      <c r="E138" s="187">
        <v>3558483</v>
      </c>
      <c r="F138" s="187">
        <v>-873248.71</v>
      </c>
    </row>
    <row r="139" spans="1:6" x14ac:dyDescent="0.2">
      <c r="A139" s="195" t="s">
        <v>1282</v>
      </c>
      <c r="B139" s="195" t="s">
        <v>1283</v>
      </c>
      <c r="C139" s="187">
        <v>-504394.87</v>
      </c>
      <c r="D139" s="187">
        <v>893912</v>
      </c>
      <c r="E139" s="187">
        <v>482782</v>
      </c>
      <c r="F139" s="187">
        <v>-93264.87</v>
      </c>
    </row>
    <row r="140" spans="1:6" x14ac:dyDescent="0.2">
      <c r="C140" s="206" t="s">
        <v>1154</v>
      </c>
      <c r="D140" s="206" t="s">
        <v>1154</v>
      </c>
      <c r="E140" s="206" t="s">
        <v>1154</v>
      </c>
      <c r="F140" s="206" t="s">
        <v>1154</v>
      </c>
    </row>
    <row r="141" spans="1:6" x14ac:dyDescent="0.2">
      <c r="A141" s="203"/>
      <c r="B141" s="204" t="s">
        <v>1284</v>
      </c>
      <c r="C141" s="205">
        <v>-553739.57999999996</v>
      </c>
      <c r="D141" s="205">
        <v>3628491</v>
      </c>
      <c r="E141" s="205">
        <v>4041265</v>
      </c>
      <c r="F141" s="205">
        <v>-966513.58</v>
      </c>
    </row>
    <row r="143" spans="1:6" x14ac:dyDescent="0.2">
      <c r="A143" s="203"/>
      <c r="B143" s="204" t="s">
        <v>1285</v>
      </c>
      <c r="C143" s="205"/>
      <c r="D143" s="205"/>
      <c r="E143" s="205"/>
      <c r="F143" s="205"/>
    </row>
    <row r="144" spans="1:6" x14ac:dyDescent="0.2">
      <c r="A144" s="195" t="s">
        <v>33</v>
      </c>
      <c r="B144" s="195" t="s">
        <v>1285</v>
      </c>
      <c r="D144" s="187">
        <v>718312</v>
      </c>
      <c r="E144" s="187">
        <v>718312</v>
      </c>
    </row>
    <row r="145" spans="1:6" x14ac:dyDescent="0.2">
      <c r="A145" s="195" t="s">
        <v>27</v>
      </c>
      <c r="B145" s="195" t="s">
        <v>1286</v>
      </c>
      <c r="C145" s="187">
        <v>11932</v>
      </c>
      <c r="F145" s="187">
        <v>11932</v>
      </c>
    </row>
    <row r="146" spans="1:6" x14ac:dyDescent="0.2">
      <c r="A146" s="195" t="s">
        <v>57</v>
      </c>
      <c r="B146" s="195" t="s">
        <v>1287</v>
      </c>
      <c r="C146" s="187">
        <v>189283</v>
      </c>
      <c r="E146" s="187">
        <v>18139</v>
      </c>
      <c r="F146" s="187">
        <v>171144</v>
      </c>
    </row>
    <row r="147" spans="1:6" x14ac:dyDescent="0.2">
      <c r="A147" s="195" t="s">
        <v>63</v>
      </c>
      <c r="B147" s="195" t="s">
        <v>1288</v>
      </c>
      <c r="C147" s="187">
        <v>12056</v>
      </c>
      <c r="D147" s="187">
        <v>1</v>
      </c>
      <c r="E147" s="187">
        <v>1217</v>
      </c>
      <c r="F147" s="187">
        <v>10840</v>
      </c>
    </row>
    <row r="148" spans="1:6" x14ac:dyDescent="0.2">
      <c r="A148" s="195" t="s">
        <v>47</v>
      </c>
      <c r="B148" s="195" t="s">
        <v>1289</v>
      </c>
      <c r="D148" s="187">
        <v>120749</v>
      </c>
      <c r="E148" s="187">
        <v>18885</v>
      </c>
      <c r="F148" s="187">
        <v>101864</v>
      </c>
    </row>
    <row r="149" spans="1:6" x14ac:dyDescent="0.2">
      <c r="A149" s="195" t="s">
        <v>357</v>
      </c>
      <c r="B149" s="195" t="s">
        <v>1290</v>
      </c>
      <c r="C149" s="187">
        <v>56532</v>
      </c>
      <c r="E149" s="187">
        <v>35494</v>
      </c>
      <c r="F149" s="187">
        <v>21038</v>
      </c>
    </row>
    <row r="150" spans="1:6" x14ac:dyDescent="0.2">
      <c r="A150" s="195" t="s">
        <v>43</v>
      </c>
      <c r="B150" s="195" t="s">
        <v>1291</v>
      </c>
      <c r="C150" s="187">
        <v>-12463540</v>
      </c>
      <c r="D150" s="187">
        <v>107027</v>
      </c>
      <c r="E150" s="187">
        <v>455232</v>
      </c>
      <c r="F150" s="187">
        <v>-12811745</v>
      </c>
    </row>
    <row r="151" spans="1:6" x14ac:dyDescent="0.2">
      <c r="A151" s="195" t="s">
        <v>795</v>
      </c>
      <c r="B151" s="195" t="s">
        <v>1292</v>
      </c>
      <c r="C151" s="187">
        <v>41717</v>
      </c>
      <c r="D151" s="187">
        <v>8</v>
      </c>
      <c r="F151" s="187">
        <v>41725</v>
      </c>
    </row>
    <row r="152" spans="1:6" x14ac:dyDescent="0.2">
      <c r="A152" s="195" t="s">
        <v>79</v>
      </c>
      <c r="B152" s="195" t="s">
        <v>1293</v>
      </c>
      <c r="C152" s="187">
        <v>49932</v>
      </c>
      <c r="E152" s="187">
        <v>13099</v>
      </c>
      <c r="F152" s="187">
        <v>36833</v>
      </c>
    </row>
    <row r="153" spans="1:6" x14ac:dyDescent="0.2">
      <c r="A153" s="195" t="s">
        <v>501</v>
      </c>
      <c r="B153" s="195" t="s">
        <v>1294</v>
      </c>
      <c r="C153" s="187">
        <v>15639</v>
      </c>
      <c r="D153" s="187">
        <v>309</v>
      </c>
      <c r="F153" s="187">
        <v>15948</v>
      </c>
    </row>
    <row r="154" spans="1:6" x14ac:dyDescent="0.2">
      <c r="A154" s="195" t="s">
        <v>111</v>
      </c>
      <c r="B154" s="195" t="s">
        <v>1295</v>
      </c>
      <c r="C154" s="187">
        <v>-28451</v>
      </c>
      <c r="E154" s="187">
        <v>2874</v>
      </c>
      <c r="F154" s="187">
        <v>-31325</v>
      </c>
    </row>
    <row r="155" spans="1:6" x14ac:dyDescent="0.2">
      <c r="A155" s="195" t="s">
        <v>58</v>
      </c>
      <c r="B155" s="195" t="s">
        <v>1296</v>
      </c>
      <c r="C155" s="187">
        <v>67434</v>
      </c>
      <c r="F155" s="187">
        <v>67434</v>
      </c>
    </row>
    <row r="156" spans="1:6" x14ac:dyDescent="0.2">
      <c r="A156" s="195" t="s">
        <v>214</v>
      </c>
      <c r="B156" s="195" t="s">
        <v>1297</v>
      </c>
      <c r="C156" s="187">
        <v>96520</v>
      </c>
      <c r="D156" s="187">
        <v>4841</v>
      </c>
      <c r="F156" s="187">
        <v>101361</v>
      </c>
    </row>
    <row r="157" spans="1:6" x14ac:dyDescent="0.2">
      <c r="A157" s="195" t="s">
        <v>191</v>
      </c>
      <c r="B157" s="195" t="s">
        <v>1298</v>
      </c>
      <c r="C157" s="187">
        <v>22093</v>
      </c>
      <c r="F157" s="187">
        <v>22093</v>
      </c>
    </row>
    <row r="158" spans="1:6" x14ac:dyDescent="0.2">
      <c r="A158" s="195" t="s">
        <v>200</v>
      </c>
      <c r="B158" s="195" t="s">
        <v>1299</v>
      </c>
      <c r="C158" s="187">
        <v>-171214</v>
      </c>
      <c r="D158" s="187">
        <v>23105</v>
      </c>
      <c r="E158" s="187">
        <v>94353</v>
      </c>
      <c r="F158" s="187">
        <v>-242462</v>
      </c>
    </row>
    <row r="159" spans="1:6" x14ac:dyDescent="0.2">
      <c r="A159" s="195" t="s">
        <v>228</v>
      </c>
      <c r="B159" s="195" t="s">
        <v>1300</v>
      </c>
      <c r="D159" s="187">
        <v>51192</v>
      </c>
      <c r="F159" s="187">
        <v>51192</v>
      </c>
    </row>
    <row r="160" spans="1:6" x14ac:dyDescent="0.2">
      <c r="A160" s="195" t="s">
        <v>176</v>
      </c>
      <c r="B160" s="195" t="s">
        <v>266</v>
      </c>
      <c r="C160" s="187">
        <v>499191</v>
      </c>
      <c r="E160" s="187">
        <v>211061</v>
      </c>
      <c r="F160" s="187">
        <v>288130</v>
      </c>
    </row>
    <row r="161" spans="1:6" x14ac:dyDescent="0.2">
      <c r="A161" s="195" t="s">
        <v>177</v>
      </c>
      <c r="B161" s="195" t="s">
        <v>1301</v>
      </c>
      <c r="C161" s="187">
        <v>-16312</v>
      </c>
      <c r="D161" s="187">
        <v>3651</v>
      </c>
      <c r="F161" s="187">
        <v>-12661</v>
      </c>
    </row>
    <row r="162" spans="1:6" x14ac:dyDescent="0.2">
      <c r="A162" s="195" t="s">
        <v>180</v>
      </c>
      <c r="B162" s="195" t="s">
        <v>1302</v>
      </c>
      <c r="C162" s="187">
        <v>-557</v>
      </c>
      <c r="F162" s="187">
        <v>-557</v>
      </c>
    </row>
    <row r="163" spans="1:6" x14ac:dyDescent="0.2">
      <c r="A163" s="195" t="s">
        <v>248</v>
      </c>
      <c r="B163" s="195" t="s">
        <v>1303</v>
      </c>
      <c r="C163" s="187">
        <v>3</v>
      </c>
      <c r="D163" s="187">
        <v>118336</v>
      </c>
      <c r="F163" s="187">
        <v>118339</v>
      </c>
    </row>
    <row r="164" spans="1:6" x14ac:dyDescent="0.2">
      <c r="A164" s="195" t="s">
        <v>225</v>
      </c>
      <c r="B164" s="195" t="s">
        <v>1304</v>
      </c>
      <c r="C164" s="187">
        <v>2196230</v>
      </c>
      <c r="D164" s="187">
        <v>10139</v>
      </c>
      <c r="E164" s="187">
        <v>59399</v>
      </c>
      <c r="F164" s="187">
        <v>2146970</v>
      </c>
    </row>
    <row r="165" spans="1:6" x14ac:dyDescent="0.2">
      <c r="C165" s="206" t="s">
        <v>1154</v>
      </c>
      <c r="D165" s="206" t="s">
        <v>1154</v>
      </c>
      <c r="E165" s="206" t="s">
        <v>1154</v>
      </c>
      <c r="F165" s="206" t="s">
        <v>1154</v>
      </c>
    </row>
    <row r="166" spans="1:6" x14ac:dyDescent="0.2">
      <c r="A166" s="203"/>
      <c r="B166" s="204" t="s">
        <v>1305</v>
      </c>
      <c r="C166" s="205">
        <v>-9421512</v>
      </c>
      <c r="D166" s="205">
        <v>1157670</v>
      </c>
      <c r="E166" s="205">
        <v>1628065</v>
      </c>
      <c r="F166" s="205">
        <v>-9891907</v>
      </c>
    </row>
    <row r="168" spans="1:6" x14ac:dyDescent="0.2">
      <c r="A168" s="203"/>
      <c r="B168" s="204" t="s">
        <v>1306</v>
      </c>
      <c r="C168" s="205"/>
      <c r="D168" s="205"/>
      <c r="E168" s="205"/>
      <c r="F168" s="205"/>
    </row>
    <row r="169" spans="1:6" x14ac:dyDescent="0.2">
      <c r="A169" s="195" t="s">
        <v>1307</v>
      </c>
      <c r="B169" s="195" t="s">
        <v>1308</v>
      </c>
      <c r="C169" s="187">
        <v>-223050.53</v>
      </c>
      <c r="D169" s="187">
        <v>3065350.65</v>
      </c>
      <c r="E169" s="187">
        <v>2925305.41</v>
      </c>
      <c r="F169" s="187">
        <v>-83005.289999999994</v>
      </c>
    </row>
    <row r="170" spans="1:6" x14ac:dyDescent="0.2">
      <c r="A170" s="195" t="s">
        <v>1309</v>
      </c>
      <c r="B170" s="195" t="s">
        <v>1310</v>
      </c>
      <c r="C170" s="187">
        <v>-61707.37</v>
      </c>
      <c r="E170" s="187">
        <v>1218</v>
      </c>
      <c r="F170" s="187">
        <v>-62925.37</v>
      </c>
    </row>
    <row r="171" spans="1:6" x14ac:dyDescent="0.2">
      <c r="A171" s="195" t="s">
        <v>1311</v>
      </c>
      <c r="B171" s="195" t="s">
        <v>1312</v>
      </c>
      <c r="C171" s="187">
        <v>-48352.68</v>
      </c>
      <c r="E171" s="187">
        <v>14400</v>
      </c>
      <c r="F171" s="187">
        <v>-62752.68</v>
      </c>
    </row>
    <row r="172" spans="1:6" x14ac:dyDescent="0.2">
      <c r="A172" s="195" t="s">
        <v>1313</v>
      </c>
      <c r="B172" s="195" t="s">
        <v>1314</v>
      </c>
      <c r="C172" s="187">
        <v>-238832.68</v>
      </c>
      <c r="D172" s="187">
        <v>17751282.579999998</v>
      </c>
      <c r="E172" s="187">
        <v>17512449.899999999</v>
      </c>
    </row>
    <row r="173" spans="1:6" x14ac:dyDescent="0.2">
      <c r="C173" s="206" t="s">
        <v>1154</v>
      </c>
      <c r="D173" s="206" t="s">
        <v>1154</v>
      </c>
      <c r="E173" s="206" t="s">
        <v>1154</v>
      </c>
      <c r="F173" s="206" t="s">
        <v>1154</v>
      </c>
    </row>
    <row r="174" spans="1:6" x14ac:dyDescent="0.2">
      <c r="A174" s="203"/>
      <c r="B174" s="204" t="s">
        <v>1315</v>
      </c>
      <c r="C174" s="205">
        <v>-571943.26</v>
      </c>
      <c r="D174" s="205">
        <v>20816633.23</v>
      </c>
      <c r="E174" s="205">
        <v>20453373.309999999</v>
      </c>
      <c r="F174" s="205">
        <v>-208683.34</v>
      </c>
    </row>
    <row r="176" spans="1:6" x14ac:dyDescent="0.2">
      <c r="A176" s="203"/>
      <c r="B176" s="204" t="s">
        <v>1316</v>
      </c>
      <c r="C176" s="205"/>
      <c r="D176" s="205"/>
      <c r="E176" s="205"/>
      <c r="F176" s="205"/>
    </row>
    <row r="177" spans="1:6" x14ac:dyDescent="0.2">
      <c r="A177" s="195" t="s">
        <v>1317</v>
      </c>
      <c r="B177" s="195" t="s">
        <v>1318</v>
      </c>
      <c r="E177" s="187">
        <v>207334</v>
      </c>
      <c r="F177" s="187">
        <v>-207334</v>
      </c>
    </row>
    <row r="178" spans="1:6" x14ac:dyDescent="0.2">
      <c r="C178" s="206" t="s">
        <v>1154</v>
      </c>
      <c r="D178" s="206" t="s">
        <v>1154</v>
      </c>
      <c r="E178" s="206" t="s">
        <v>1154</v>
      </c>
      <c r="F178" s="206" t="s">
        <v>1154</v>
      </c>
    </row>
    <row r="179" spans="1:6" x14ac:dyDescent="0.2">
      <c r="A179" s="203"/>
      <c r="B179" s="204" t="s">
        <v>1319</v>
      </c>
      <c r="C179" s="205"/>
      <c r="D179" s="205"/>
      <c r="E179" s="205">
        <v>207334</v>
      </c>
      <c r="F179" s="205">
        <v>-207334</v>
      </c>
    </row>
    <row r="181" spans="1:6" x14ac:dyDescent="0.2">
      <c r="A181" s="203"/>
      <c r="B181" s="204" t="s">
        <v>1320</v>
      </c>
      <c r="C181" s="205"/>
      <c r="D181" s="205"/>
      <c r="E181" s="205"/>
      <c r="F181" s="205"/>
    </row>
    <row r="182" spans="1:6" x14ac:dyDescent="0.2">
      <c r="A182" s="209" t="s">
        <v>1321</v>
      </c>
      <c r="B182" s="209" t="s">
        <v>1322</v>
      </c>
      <c r="C182" s="210">
        <v>-164630</v>
      </c>
      <c r="D182" s="210">
        <v>236556</v>
      </c>
      <c r="E182" s="210">
        <v>236556</v>
      </c>
      <c r="F182" s="210">
        <v>-164630</v>
      </c>
    </row>
    <row r="183" spans="1:6" x14ac:dyDescent="0.2">
      <c r="A183" s="195" t="s">
        <v>1323</v>
      </c>
      <c r="B183" s="195" t="s">
        <v>267</v>
      </c>
      <c r="D183" s="187">
        <v>1177785.55</v>
      </c>
      <c r="E183" s="187">
        <v>1177785.55</v>
      </c>
    </row>
    <row r="184" spans="1:6" x14ac:dyDescent="0.2">
      <c r="A184" s="195" t="s">
        <v>1324</v>
      </c>
      <c r="B184" s="195" t="s">
        <v>1325</v>
      </c>
      <c r="C184" s="187">
        <v>-117878.57</v>
      </c>
      <c r="D184" s="187">
        <v>516930.99</v>
      </c>
      <c r="E184" s="187">
        <v>520547.5</v>
      </c>
      <c r="F184" s="187">
        <v>-121495.08</v>
      </c>
    </row>
    <row r="185" spans="1:6" x14ac:dyDescent="0.2">
      <c r="A185" s="195" t="s">
        <v>1326</v>
      </c>
      <c r="B185" s="195" t="s">
        <v>1327</v>
      </c>
      <c r="C185" s="187">
        <v>-54067.1</v>
      </c>
      <c r="D185" s="187">
        <v>121757.54</v>
      </c>
      <c r="E185" s="187">
        <v>130663.94</v>
      </c>
      <c r="F185" s="187">
        <v>-62973.5</v>
      </c>
    </row>
    <row r="186" spans="1:6" x14ac:dyDescent="0.2">
      <c r="A186" s="195" t="s">
        <v>1328</v>
      </c>
      <c r="B186" s="195" t="s">
        <v>1329</v>
      </c>
      <c r="C186" s="187">
        <v>-47808.63</v>
      </c>
      <c r="D186" s="187">
        <v>1519164.33</v>
      </c>
      <c r="E186" s="187">
        <v>1528853.76</v>
      </c>
      <c r="F186" s="187">
        <v>-57498.06</v>
      </c>
    </row>
    <row r="187" spans="1:6" x14ac:dyDescent="0.2">
      <c r="A187" s="195" t="s">
        <v>1330</v>
      </c>
      <c r="B187" s="195" t="s">
        <v>1331</v>
      </c>
      <c r="C187" s="187">
        <v>-5033.82</v>
      </c>
      <c r="D187" s="187">
        <v>14538.9</v>
      </c>
      <c r="E187" s="187">
        <v>15668.11</v>
      </c>
      <c r="F187" s="187">
        <v>-6163.03</v>
      </c>
    </row>
    <row r="188" spans="1:6" x14ac:dyDescent="0.2">
      <c r="C188" s="206" t="s">
        <v>1154</v>
      </c>
      <c r="D188" s="206" t="s">
        <v>1154</v>
      </c>
      <c r="E188" s="206" t="s">
        <v>1154</v>
      </c>
      <c r="F188" s="206" t="s">
        <v>1154</v>
      </c>
    </row>
    <row r="189" spans="1:6" x14ac:dyDescent="0.2">
      <c r="A189" s="203"/>
      <c r="B189" s="204" t="s">
        <v>1332</v>
      </c>
      <c r="C189" s="205">
        <v>-389418.12</v>
      </c>
      <c r="D189" s="205">
        <v>3586733.31</v>
      </c>
      <c r="E189" s="205">
        <v>3610074.86</v>
      </c>
      <c r="F189" s="205">
        <v>-412759.67</v>
      </c>
    </row>
    <row r="191" spans="1:6" x14ac:dyDescent="0.2">
      <c r="A191" s="203"/>
      <c r="B191" s="204" t="s">
        <v>1333</v>
      </c>
      <c r="C191" s="205"/>
      <c r="D191" s="205"/>
      <c r="E191" s="205"/>
      <c r="F191" s="205"/>
    </row>
    <row r="192" spans="1:6" x14ac:dyDescent="0.2">
      <c r="A192" s="195" t="s">
        <v>342</v>
      </c>
      <c r="B192" s="195" t="s">
        <v>1334</v>
      </c>
      <c r="C192" s="187">
        <v>-8665338</v>
      </c>
      <c r="D192" s="187">
        <v>1041397</v>
      </c>
      <c r="E192" s="187">
        <v>847039</v>
      </c>
      <c r="F192" s="187">
        <v>-8470980</v>
      </c>
    </row>
    <row r="193" spans="1:6" x14ac:dyDescent="0.2">
      <c r="A193" s="195" t="s">
        <v>1335</v>
      </c>
      <c r="B193" s="195" t="s">
        <v>1336</v>
      </c>
      <c r="C193" s="187">
        <v>2222990.61</v>
      </c>
      <c r="D193" s="187">
        <v>103918.45</v>
      </c>
      <c r="E193" s="187">
        <v>52234.06</v>
      </c>
      <c r="F193" s="187">
        <v>2274675</v>
      </c>
    </row>
    <row r="194" spans="1:6" x14ac:dyDescent="0.2">
      <c r="A194" s="195" t="s">
        <v>1337</v>
      </c>
      <c r="B194" s="195" t="s">
        <v>1338</v>
      </c>
      <c r="C194" s="187">
        <v>-2420000</v>
      </c>
      <c r="F194" s="187">
        <v>-2420000</v>
      </c>
    </row>
    <row r="195" spans="1:6" x14ac:dyDescent="0.2">
      <c r="C195" s="206" t="s">
        <v>1154</v>
      </c>
      <c r="D195" s="206" t="s">
        <v>1154</v>
      </c>
      <c r="E195" s="206" t="s">
        <v>1154</v>
      </c>
      <c r="F195" s="206" t="s">
        <v>1154</v>
      </c>
    </row>
    <row r="196" spans="1:6" x14ac:dyDescent="0.2">
      <c r="A196" s="203"/>
      <c r="B196" s="204" t="s">
        <v>1339</v>
      </c>
      <c r="C196" s="205">
        <v>-8862347.3900000006</v>
      </c>
      <c r="D196" s="205">
        <v>1145315.45</v>
      </c>
      <c r="E196" s="205">
        <v>899273.06</v>
      </c>
      <c r="F196" s="205">
        <v>-8616305</v>
      </c>
    </row>
    <row r="198" spans="1:6" x14ac:dyDescent="0.2">
      <c r="A198" s="203"/>
      <c r="B198" s="204" t="s">
        <v>1340</v>
      </c>
      <c r="C198" s="205"/>
      <c r="D198" s="205"/>
      <c r="E198" s="205"/>
      <c r="F198" s="205"/>
    </row>
    <row r="199" spans="1:6" x14ac:dyDescent="0.2">
      <c r="A199" s="195" t="s">
        <v>1341</v>
      </c>
      <c r="B199" s="195" t="s">
        <v>1342</v>
      </c>
      <c r="C199" s="187">
        <v>-380825</v>
      </c>
      <c r="D199" s="187">
        <v>4464.8</v>
      </c>
      <c r="E199" s="187">
        <v>23564.7</v>
      </c>
      <c r="F199" s="187">
        <v>-399924.9</v>
      </c>
    </row>
    <row r="200" spans="1:6" x14ac:dyDescent="0.2">
      <c r="A200" s="195" t="s">
        <v>1343</v>
      </c>
      <c r="B200" s="195" t="s">
        <v>1344</v>
      </c>
      <c r="C200" s="187">
        <v>-87165.73</v>
      </c>
      <c r="F200" s="187">
        <v>-87165.73</v>
      </c>
    </row>
    <row r="201" spans="1:6" x14ac:dyDescent="0.2">
      <c r="A201" s="195" t="s">
        <v>1345</v>
      </c>
      <c r="B201" s="195" t="s">
        <v>1346</v>
      </c>
      <c r="E201" s="187">
        <v>466902</v>
      </c>
      <c r="F201" s="187">
        <v>-466902</v>
      </c>
    </row>
    <row r="202" spans="1:6" x14ac:dyDescent="0.2">
      <c r="C202" s="206" t="s">
        <v>1154</v>
      </c>
      <c r="D202" s="206" t="s">
        <v>1154</v>
      </c>
      <c r="E202" s="206" t="s">
        <v>1154</v>
      </c>
      <c r="F202" s="206" t="s">
        <v>1154</v>
      </c>
    </row>
    <row r="203" spans="1:6" x14ac:dyDescent="0.2">
      <c r="A203" s="203"/>
      <c r="B203" s="204" t="s">
        <v>1347</v>
      </c>
      <c r="C203" s="205">
        <v>-467990.73</v>
      </c>
      <c r="D203" s="205">
        <v>4464.8</v>
      </c>
      <c r="E203" s="205">
        <v>490466.7</v>
      </c>
      <c r="F203" s="205">
        <v>-953992.63</v>
      </c>
    </row>
    <row r="205" spans="1:6" x14ac:dyDescent="0.2">
      <c r="A205" s="203"/>
      <c r="B205" s="204" t="s">
        <v>1348</v>
      </c>
      <c r="C205" s="205"/>
      <c r="D205" s="205"/>
      <c r="E205" s="205"/>
      <c r="F205" s="205"/>
    </row>
    <row r="206" spans="1:6" x14ac:dyDescent="0.2">
      <c r="A206" s="195" t="s">
        <v>1349</v>
      </c>
      <c r="B206" s="195" t="s">
        <v>1350</v>
      </c>
      <c r="D206" s="187">
        <v>74512</v>
      </c>
      <c r="E206" s="187">
        <v>269089</v>
      </c>
      <c r="F206" s="187">
        <v>-194577</v>
      </c>
    </row>
    <row r="207" spans="1:6" x14ac:dyDescent="0.2">
      <c r="A207" s="195" t="s">
        <v>1351</v>
      </c>
      <c r="B207" s="195" t="s">
        <v>1352</v>
      </c>
      <c r="C207" s="187">
        <v>-32573809.530000001</v>
      </c>
      <c r="D207" s="187">
        <v>37440656.810000002</v>
      </c>
      <c r="E207" s="187">
        <v>41119180.289999999</v>
      </c>
      <c r="F207" s="187">
        <v>-36252333.009999998</v>
      </c>
    </row>
    <row r="208" spans="1:6" x14ac:dyDescent="0.2">
      <c r="A208" s="195" t="s">
        <v>1353</v>
      </c>
      <c r="B208" s="195" t="s">
        <v>1354</v>
      </c>
      <c r="C208" s="187">
        <v>-12257044.529999999</v>
      </c>
      <c r="F208" s="187">
        <v>-12257044.529999999</v>
      </c>
    </row>
    <row r="209" spans="1:6" x14ac:dyDescent="0.2">
      <c r="A209" s="195" t="s">
        <v>1355</v>
      </c>
      <c r="B209" s="195" t="s">
        <v>1356</v>
      </c>
      <c r="E209" s="187">
        <v>201982</v>
      </c>
      <c r="F209" s="187">
        <v>-201982</v>
      </c>
    </row>
    <row r="210" spans="1:6" x14ac:dyDescent="0.2">
      <c r="C210" s="206" t="s">
        <v>1154</v>
      </c>
      <c r="D210" s="206" t="s">
        <v>1154</v>
      </c>
      <c r="E210" s="206" t="s">
        <v>1154</v>
      </c>
      <c r="F210" s="206" t="s">
        <v>1154</v>
      </c>
    </row>
    <row r="211" spans="1:6" x14ac:dyDescent="0.2">
      <c r="A211" s="203"/>
      <c r="B211" s="204" t="s">
        <v>1357</v>
      </c>
      <c r="C211" s="205">
        <v>-44830854.060000002</v>
      </c>
      <c r="D211" s="205">
        <v>37515168.810000002</v>
      </c>
      <c r="E211" s="205">
        <v>41590251.289999999</v>
      </c>
      <c r="F211" s="205">
        <v>-48905936.539999999</v>
      </c>
    </row>
    <row r="213" spans="1:6" x14ac:dyDescent="0.2">
      <c r="A213" s="211"/>
      <c r="B213" s="207" t="s">
        <v>1123</v>
      </c>
      <c r="C213" s="208">
        <v>-44830854.060000002</v>
      </c>
      <c r="D213" s="208">
        <v>37515168.810000002</v>
      </c>
      <c r="E213" s="208">
        <v>41590251.289999999</v>
      </c>
      <c r="F213" s="208">
        <v>-48905936.539999999</v>
      </c>
    </row>
    <row r="214" spans="1:6" ht="13.5" thickBot="1" x14ac:dyDescent="0.25">
      <c r="A214" s="212"/>
      <c r="B214" s="212"/>
      <c r="C214" s="213"/>
      <c r="D214" s="213"/>
      <c r="E214" s="213"/>
      <c r="F214" s="213"/>
    </row>
    <row r="215" spans="1:6" ht="13.5" thickTop="1" x14ac:dyDescent="0.2">
      <c r="A215" s="203"/>
      <c r="B215" s="204" t="s">
        <v>1358</v>
      </c>
      <c r="C215" s="205"/>
      <c r="D215" s="205"/>
      <c r="E215" s="205"/>
      <c r="F215" s="205"/>
    </row>
    <row r="216" spans="1:6" x14ac:dyDescent="0.2">
      <c r="A216" s="192"/>
      <c r="B216" s="193" t="s">
        <v>1359</v>
      </c>
      <c r="C216" s="194"/>
      <c r="D216" s="194"/>
      <c r="E216" s="194"/>
      <c r="F216" s="194"/>
    </row>
    <row r="217" spans="1:6" x14ac:dyDescent="0.2">
      <c r="A217" s="195" t="s">
        <v>1360</v>
      </c>
      <c r="B217" s="195" t="s">
        <v>1992</v>
      </c>
      <c r="D217" s="187">
        <v>2732508.46</v>
      </c>
      <c r="E217" s="187">
        <v>6166846.5199999996</v>
      </c>
      <c r="F217" s="187">
        <v>-3434338.06</v>
      </c>
    </row>
    <row r="218" spans="1:6" x14ac:dyDescent="0.2">
      <c r="A218" s="195" t="s">
        <v>1362</v>
      </c>
      <c r="B218" s="195" t="s">
        <v>1993</v>
      </c>
      <c r="D218" s="187">
        <v>205095</v>
      </c>
      <c r="E218" s="187">
        <v>198138</v>
      </c>
      <c r="F218" s="187">
        <v>6957</v>
      </c>
    </row>
    <row r="219" spans="1:6" x14ac:dyDescent="0.2">
      <c r="C219" s="206" t="s">
        <v>1154</v>
      </c>
      <c r="D219" s="206" t="s">
        <v>1154</v>
      </c>
      <c r="E219" s="206" t="s">
        <v>1154</v>
      </c>
      <c r="F219" s="206" t="s">
        <v>1154</v>
      </c>
    </row>
    <row r="220" spans="1:6" x14ac:dyDescent="0.2">
      <c r="A220" s="192"/>
      <c r="B220" s="193" t="s">
        <v>1364</v>
      </c>
      <c r="C220" s="194"/>
      <c r="D220" s="194">
        <v>2937603.46</v>
      </c>
      <c r="E220" s="194">
        <v>6364984.5199999996</v>
      </c>
      <c r="F220" s="194">
        <v>-3427381.06</v>
      </c>
    </row>
    <row r="222" spans="1:6" x14ac:dyDescent="0.2">
      <c r="A222" s="192"/>
      <c r="B222" s="193" t="s">
        <v>1365</v>
      </c>
      <c r="C222" s="194"/>
      <c r="D222" s="194"/>
      <c r="E222" s="194"/>
      <c r="F222" s="194"/>
    </row>
    <row r="223" spans="1:6" x14ac:dyDescent="0.2">
      <c r="C223" s="206" t="s">
        <v>1154</v>
      </c>
      <c r="D223" s="206" t="s">
        <v>1154</v>
      </c>
      <c r="E223" s="206" t="s">
        <v>1154</v>
      </c>
      <c r="F223" s="206" t="s">
        <v>1154</v>
      </c>
    </row>
    <row r="224" spans="1:6" x14ac:dyDescent="0.2">
      <c r="A224" s="192"/>
      <c r="B224" s="193" t="s">
        <v>1366</v>
      </c>
      <c r="C224" s="194"/>
      <c r="D224" s="194">
        <v>2937603.46</v>
      </c>
      <c r="E224" s="194">
        <v>6364984.5199999996</v>
      </c>
      <c r="F224" s="194">
        <v>-3427381.06</v>
      </c>
    </row>
    <row r="227" spans="1:6" x14ac:dyDescent="0.2">
      <c r="A227" s="192"/>
      <c r="B227" s="193" t="s">
        <v>1367</v>
      </c>
      <c r="C227" s="194"/>
      <c r="D227" s="194"/>
      <c r="E227" s="194"/>
      <c r="F227" s="194"/>
    </row>
    <row r="228" spans="1:6" x14ac:dyDescent="0.2">
      <c r="A228" s="195" t="s">
        <v>1368</v>
      </c>
      <c r="B228" s="195" t="s">
        <v>1369</v>
      </c>
      <c r="D228" s="187">
        <v>2768646.2</v>
      </c>
      <c r="E228" s="187">
        <v>21567450.719999999</v>
      </c>
      <c r="F228" s="187">
        <v>-18798804.52</v>
      </c>
    </row>
    <row r="229" spans="1:6" x14ac:dyDescent="0.2">
      <c r="A229" s="195" t="s">
        <v>1370</v>
      </c>
      <c r="B229" s="195" t="s">
        <v>1371</v>
      </c>
      <c r="D229" s="187">
        <v>17049</v>
      </c>
      <c r="E229" s="187">
        <v>15831</v>
      </c>
      <c r="F229" s="187">
        <v>1218</v>
      </c>
    </row>
    <row r="230" spans="1:6" x14ac:dyDescent="0.2">
      <c r="A230" s="195" t="s">
        <v>1372</v>
      </c>
      <c r="B230" s="195" t="s">
        <v>1373</v>
      </c>
      <c r="D230" s="187">
        <v>191058.17</v>
      </c>
      <c r="E230" s="187">
        <v>2252362.66</v>
      </c>
      <c r="F230" s="187">
        <v>-2061304.49</v>
      </c>
    </row>
    <row r="231" spans="1:6" x14ac:dyDescent="0.2">
      <c r="C231" s="206" t="s">
        <v>1154</v>
      </c>
      <c r="D231" s="206" t="s">
        <v>1154</v>
      </c>
      <c r="E231" s="206" t="s">
        <v>1154</v>
      </c>
      <c r="F231" s="206" t="s">
        <v>1154</v>
      </c>
    </row>
    <row r="232" spans="1:6" x14ac:dyDescent="0.2">
      <c r="A232" s="192"/>
      <c r="B232" s="193" t="s">
        <v>1374</v>
      </c>
      <c r="C232" s="194"/>
      <c r="D232" s="194">
        <v>2976753.37</v>
      </c>
      <c r="E232" s="194">
        <v>23835644.379999999</v>
      </c>
      <c r="F232" s="194">
        <v>-20858891.010000002</v>
      </c>
    </row>
    <row r="234" spans="1:6" x14ac:dyDescent="0.2">
      <c r="A234" s="192"/>
      <c r="B234" s="193" t="s">
        <v>1375</v>
      </c>
      <c r="C234" s="194"/>
      <c r="D234" s="194"/>
      <c r="E234" s="194"/>
      <c r="F234" s="194"/>
    </row>
    <row r="235" spans="1:6" x14ac:dyDescent="0.2">
      <c r="A235" s="195" t="s">
        <v>1376</v>
      </c>
      <c r="B235" s="195" t="s">
        <v>1377</v>
      </c>
      <c r="D235" s="187">
        <v>2295441.39</v>
      </c>
      <c r="E235" s="187">
        <v>2310987.98</v>
      </c>
      <c r="F235" s="187">
        <v>-15546.59</v>
      </c>
    </row>
    <row r="236" spans="1:6" x14ac:dyDescent="0.2">
      <c r="A236" s="195" t="s">
        <v>1378</v>
      </c>
      <c r="B236" s="195" t="s">
        <v>1379</v>
      </c>
      <c r="E236" s="187">
        <v>1039250.4</v>
      </c>
      <c r="F236" s="187">
        <v>-1039250.4</v>
      </c>
    </row>
    <row r="237" spans="1:6" x14ac:dyDescent="0.2">
      <c r="C237" s="206" t="s">
        <v>1154</v>
      </c>
      <c r="D237" s="206" t="s">
        <v>1154</v>
      </c>
      <c r="E237" s="206" t="s">
        <v>1154</v>
      </c>
      <c r="F237" s="206" t="s">
        <v>1154</v>
      </c>
    </row>
    <row r="238" spans="1:6" x14ac:dyDescent="0.2">
      <c r="A238" s="192"/>
      <c r="B238" s="193" t="s">
        <v>1380</v>
      </c>
      <c r="C238" s="194"/>
      <c r="D238" s="194">
        <v>2295441.39</v>
      </c>
      <c r="E238" s="194">
        <v>3350238.38</v>
      </c>
      <c r="F238" s="194">
        <v>-1054796.99</v>
      </c>
    </row>
    <row r="240" spans="1:6" x14ac:dyDescent="0.2">
      <c r="A240" s="203"/>
      <c r="B240" s="204" t="s">
        <v>1381</v>
      </c>
      <c r="C240" s="205"/>
      <c r="D240" s="205">
        <v>8209798.2199999997</v>
      </c>
      <c r="E240" s="205">
        <v>33550867.280000001</v>
      </c>
      <c r="F240" s="205">
        <v>-25341069.059999999</v>
      </c>
    </row>
    <row r="242" spans="1:6" x14ac:dyDescent="0.2">
      <c r="A242" s="203"/>
      <c r="B242" s="204" t="s">
        <v>1382</v>
      </c>
      <c r="C242" s="205"/>
      <c r="D242" s="205"/>
      <c r="E242" s="205"/>
      <c r="F242" s="205"/>
    </row>
    <row r="243" spans="1:6" x14ac:dyDescent="0.2">
      <c r="A243" s="192"/>
      <c r="B243" s="193" t="s">
        <v>1383</v>
      </c>
      <c r="C243" s="194"/>
      <c r="D243" s="194"/>
      <c r="E243" s="194"/>
      <c r="F243" s="194"/>
    </row>
    <row r="244" spans="1:6" x14ac:dyDescent="0.2">
      <c r="A244" s="195" t="s">
        <v>1384</v>
      </c>
      <c r="B244" s="195" t="s">
        <v>1385</v>
      </c>
      <c r="D244" s="187">
        <v>3750577.39</v>
      </c>
      <c r="E244" s="187">
        <v>354066.25</v>
      </c>
      <c r="F244" s="187">
        <v>3396511.14</v>
      </c>
    </row>
    <row r="245" spans="1:6" x14ac:dyDescent="0.2">
      <c r="A245" s="195" t="s">
        <v>1386</v>
      </c>
      <c r="B245" s="195" t="s">
        <v>1387</v>
      </c>
      <c r="D245" s="187">
        <v>563803.37</v>
      </c>
      <c r="E245" s="187">
        <v>43344.87</v>
      </c>
      <c r="F245" s="187">
        <v>520458.5</v>
      </c>
    </row>
    <row r="246" spans="1:6" x14ac:dyDescent="0.2">
      <c r="A246" s="195" t="s">
        <v>1388</v>
      </c>
      <c r="B246" s="195" t="s">
        <v>1389</v>
      </c>
      <c r="D246" s="187">
        <v>130663.94</v>
      </c>
      <c r="E246" s="187">
        <v>6614.97</v>
      </c>
      <c r="F246" s="187">
        <v>124048.97</v>
      </c>
    </row>
    <row r="247" spans="1:6" x14ac:dyDescent="0.2">
      <c r="C247" s="206" t="s">
        <v>1154</v>
      </c>
      <c r="D247" s="206" t="s">
        <v>1154</v>
      </c>
      <c r="E247" s="206" t="s">
        <v>1154</v>
      </c>
      <c r="F247" s="206" t="s">
        <v>1154</v>
      </c>
    </row>
    <row r="248" spans="1:6" x14ac:dyDescent="0.2">
      <c r="A248" s="192"/>
      <c r="B248" s="193" t="s">
        <v>1390</v>
      </c>
      <c r="C248" s="194"/>
      <c r="D248" s="194">
        <v>4445044.7</v>
      </c>
      <c r="E248" s="194">
        <v>404026.09</v>
      </c>
      <c r="F248" s="194">
        <v>4041018.61</v>
      </c>
    </row>
    <row r="250" spans="1:6" x14ac:dyDescent="0.2">
      <c r="A250" s="192"/>
      <c r="B250" s="193" t="s">
        <v>1391</v>
      </c>
      <c r="C250" s="194"/>
      <c r="D250" s="194"/>
      <c r="E250" s="194"/>
      <c r="F250" s="194"/>
    </row>
    <row r="251" spans="1:6" x14ac:dyDescent="0.2">
      <c r="A251" s="195" t="s">
        <v>1392</v>
      </c>
      <c r="B251" s="195" t="s">
        <v>1393</v>
      </c>
      <c r="D251" s="187">
        <v>1034049.15</v>
      </c>
      <c r="F251" s="187">
        <v>1034049.15</v>
      </c>
    </row>
    <row r="252" spans="1:6" x14ac:dyDescent="0.2">
      <c r="C252" s="206" t="s">
        <v>1154</v>
      </c>
      <c r="D252" s="206" t="s">
        <v>1154</v>
      </c>
      <c r="E252" s="206" t="s">
        <v>1154</v>
      </c>
      <c r="F252" s="206" t="s">
        <v>1154</v>
      </c>
    </row>
    <row r="253" spans="1:6" x14ac:dyDescent="0.2">
      <c r="A253" s="192"/>
      <c r="B253" s="193" t="s">
        <v>1394</v>
      </c>
      <c r="C253" s="194"/>
      <c r="D253" s="194">
        <v>1034049.15</v>
      </c>
      <c r="E253" s="194"/>
      <c r="F253" s="194">
        <v>1034049.15</v>
      </c>
    </row>
    <row r="255" spans="1:6" x14ac:dyDescent="0.2">
      <c r="A255" s="203"/>
      <c r="B255" s="204" t="s">
        <v>1395</v>
      </c>
      <c r="C255" s="205"/>
      <c r="D255" s="205">
        <v>5479093.8499999996</v>
      </c>
      <c r="E255" s="205">
        <v>404026.09</v>
      </c>
      <c r="F255" s="205">
        <v>5075067.76</v>
      </c>
    </row>
    <row r="256" spans="1:6" x14ac:dyDescent="0.2">
      <c r="A256" s="211"/>
      <c r="B256" s="207" t="s">
        <v>1126</v>
      </c>
      <c r="C256" s="208"/>
      <c r="D256" s="208">
        <v>13688892.07</v>
      </c>
      <c r="E256" s="208">
        <v>33954893.369999997</v>
      </c>
      <c r="F256" s="208">
        <v>-20266001.300000001</v>
      </c>
    </row>
    <row r="258" spans="1:6" x14ac:dyDescent="0.2">
      <c r="A258" s="203"/>
      <c r="B258" s="204" t="s">
        <v>1396</v>
      </c>
      <c r="C258" s="205"/>
      <c r="D258" s="205"/>
      <c r="E258" s="205"/>
      <c r="F258" s="205"/>
    </row>
    <row r="259" spans="1:6" x14ac:dyDescent="0.2">
      <c r="A259" s="195" t="s">
        <v>1397</v>
      </c>
      <c r="B259" s="195" t="s">
        <v>1398</v>
      </c>
      <c r="D259" s="187">
        <v>1315169.8700000001</v>
      </c>
      <c r="E259" s="187">
        <v>133575.28</v>
      </c>
      <c r="F259" s="187">
        <v>1181594.5900000001</v>
      </c>
    </row>
    <row r="260" spans="1:6" x14ac:dyDescent="0.2">
      <c r="A260" s="195" t="s">
        <v>1399</v>
      </c>
      <c r="B260" s="195" t="s">
        <v>1400</v>
      </c>
      <c r="D260" s="187">
        <v>2594088.7999999998</v>
      </c>
      <c r="E260" s="187">
        <v>643242.12</v>
      </c>
      <c r="F260" s="187">
        <v>1950846.68</v>
      </c>
    </row>
    <row r="261" spans="1:6" x14ac:dyDescent="0.2">
      <c r="A261" s="195" t="s">
        <v>1401</v>
      </c>
      <c r="B261" s="195" t="s">
        <v>1402</v>
      </c>
      <c r="D261" s="187">
        <v>195705.12</v>
      </c>
      <c r="E261" s="187">
        <v>39061.519999999997</v>
      </c>
      <c r="F261" s="187">
        <v>156643.6</v>
      </c>
    </row>
    <row r="262" spans="1:6" x14ac:dyDescent="0.2">
      <c r="A262" s="195" t="s">
        <v>1403</v>
      </c>
      <c r="B262" s="195" t="s">
        <v>1404</v>
      </c>
      <c r="D262" s="187">
        <v>34701.620000000003</v>
      </c>
      <c r="F262" s="187">
        <v>34701.620000000003</v>
      </c>
    </row>
    <row r="263" spans="1:6" x14ac:dyDescent="0.2">
      <c r="A263" s="195" t="s">
        <v>1405</v>
      </c>
      <c r="B263" s="195" t="s">
        <v>1406</v>
      </c>
      <c r="D263" s="187">
        <v>331100.62</v>
      </c>
      <c r="E263" s="187">
        <v>179823.72</v>
      </c>
      <c r="F263" s="187">
        <v>151276.9</v>
      </c>
    </row>
    <row r="264" spans="1:6" x14ac:dyDescent="0.2">
      <c r="A264" s="195" t="s">
        <v>1407</v>
      </c>
      <c r="B264" s="195" t="s">
        <v>1408</v>
      </c>
      <c r="D264" s="187">
        <v>57865.06</v>
      </c>
      <c r="E264" s="187">
        <v>18134.669999999998</v>
      </c>
      <c r="F264" s="187">
        <v>39730.39</v>
      </c>
    </row>
    <row r="265" spans="1:6" x14ac:dyDescent="0.2">
      <c r="A265" s="195" t="s">
        <v>1409</v>
      </c>
      <c r="B265" s="195" t="s">
        <v>1410</v>
      </c>
      <c r="D265" s="187">
        <v>34242.949999999997</v>
      </c>
      <c r="E265" s="187">
        <v>15850.9</v>
      </c>
      <c r="F265" s="187">
        <v>18392.05</v>
      </c>
    </row>
    <row r="266" spans="1:6" x14ac:dyDescent="0.2">
      <c r="A266" s="195" t="s">
        <v>1411</v>
      </c>
      <c r="B266" s="195" t="s">
        <v>1412</v>
      </c>
      <c r="D266" s="187">
        <v>116404.63</v>
      </c>
      <c r="E266" s="187">
        <v>60335.46</v>
      </c>
      <c r="F266" s="187">
        <v>56069.17</v>
      </c>
    </row>
    <row r="267" spans="1:6" x14ac:dyDescent="0.2">
      <c r="A267" s="195" t="s">
        <v>1994</v>
      </c>
      <c r="B267" s="195" t="s">
        <v>1995</v>
      </c>
      <c r="D267" s="187">
        <v>640</v>
      </c>
      <c r="F267" s="187">
        <v>640</v>
      </c>
    </row>
    <row r="268" spans="1:6" x14ac:dyDescent="0.2">
      <c r="A268" s="195" t="s">
        <v>1996</v>
      </c>
      <c r="B268" s="195" t="s">
        <v>1997</v>
      </c>
      <c r="D268" s="187">
        <v>1040</v>
      </c>
      <c r="F268" s="187">
        <v>1040</v>
      </c>
    </row>
    <row r="269" spans="1:6" x14ac:dyDescent="0.2">
      <c r="A269" s="195" t="s">
        <v>1413</v>
      </c>
      <c r="B269" s="195" t="s">
        <v>1414</v>
      </c>
      <c r="D269" s="187">
        <v>40353.85</v>
      </c>
      <c r="E269" s="187">
        <v>3788.71</v>
      </c>
      <c r="F269" s="187">
        <v>36565.14</v>
      </c>
    </row>
    <row r="270" spans="1:6" x14ac:dyDescent="0.2">
      <c r="C270" s="206" t="s">
        <v>1154</v>
      </c>
      <c r="D270" s="206" t="s">
        <v>1154</v>
      </c>
      <c r="E270" s="206" t="s">
        <v>1154</v>
      </c>
      <c r="F270" s="206" t="s">
        <v>1154</v>
      </c>
    </row>
    <row r="271" spans="1:6" x14ac:dyDescent="0.2">
      <c r="A271" s="203"/>
      <c r="B271" s="204" t="s">
        <v>1415</v>
      </c>
      <c r="C271" s="205"/>
      <c r="D271" s="205">
        <v>4721312.5199999996</v>
      </c>
      <c r="E271" s="205">
        <v>1093812.3799999999</v>
      </c>
      <c r="F271" s="205">
        <v>3627500.14</v>
      </c>
    </row>
    <row r="273" spans="1:6" x14ac:dyDescent="0.2">
      <c r="A273" s="203"/>
      <c r="B273" s="204" t="s">
        <v>1416</v>
      </c>
      <c r="C273" s="205"/>
      <c r="D273" s="205"/>
      <c r="E273" s="205"/>
      <c r="F273" s="205"/>
    </row>
    <row r="274" spans="1:6" x14ac:dyDescent="0.2">
      <c r="A274" s="195" t="s">
        <v>1417</v>
      </c>
      <c r="B274" s="195" t="s">
        <v>1418</v>
      </c>
      <c r="D274" s="187">
        <v>152231.92000000001</v>
      </c>
      <c r="E274" s="187">
        <v>18000.98</v>
      </c>
      <c r="F274" s="187">
        <v>134230.94</v>
      </c>
    </row>
    <row r="275" spans="1:6" x14ac:dyDescent="0.2">
      <c r="A275" s="195" t="s">
        <v>1419</v>
      </c>
      <c r="B275" s="195" t="s">
        <v>1420</v>
      </c>
      <c r="D275" s="187">
        <v>104616.03</v>
      </c>
      <c r="E275" s="187">
        <v>8985.7999999999993</v>
      </c>
      <c r="F275" s="187">
        <v>95630.23</v>
      </c>
    </row>
    <row r="276" spans="1:6" x14ac:dyDescent="0.2">
      <c r="A276" s="195" t="s">
        <v>1421</v>
      </c>
      <c r="B276" s="195" t="s">
        <v>1422</v>
      </c>
      <c r="D276" s="187">
        <v>49310.46</v>
      </c>
      <c r="E276" s="187">
        <v>3498.16</v>
      </c>
      <c r="F276" s="187">
        <v>45812.3</v>
      </c>
    </row>
    <row r="277" spans="1:6" x14ac:dyDescent="0.2">
      <c r="A277" s="195" t="s">
        <v>1423</v>
      </c>
      <c r="B277" s="195" t="s">
        <v>1424</v>
      </c>
      <c r="D277" s="187">
        <v>45785.72</v>
      </c>
      <c r="E277" s="187">
        <v>3871.08</v>
      </c>
      <c r="F277" s="187">
        <v>41914.639999999999</v>
      </c>
    </row>
    <row r="278" spans="1:6" x14ac:dyDescent="0.2">
      <c r="A278" s="195" t="s">
        <v>1425</v>
      </c>
      <c r="B278" s="195" t="s">
        <v>1426</v>
      </c>
      <c r="D278" s="187">
        <v>39131.199999999997</v>
      </c>
      <c r="E278" s="187">
        <v>4574.82</v>
      </c>
      <c r="F278" s="187">
        <v>34556.379999999997</v>
      </c>
    </row>
    <row r="279" spans="1:6" x14ac:dyDescent="0.2">
      <c r="A279" s="195" t="s">
        <v>1427</v>
      </c>
      <c r="B279" s="195" t="s">
        <v>1428</v>
      </c>
      <c r="D279" s="187">
        <v>11071.03</v>
      </c>
      <c r="E279" s="187">
        <v>1921.12</v>
      </c>
      <c r="F279" s="187">
        <v>9149.91</v>
      </c>
    </row>
    <row r="280" spans="1:6" x14ac:dyDescent="0.2">
      <c r="A280" s="195" t="s">
        <v>1429</v>
      </c>
      <c r="B280" s="195" t="s">
        <v>1430</v>
      </c>
      <c r="D280" s="187">
        <v>71841.2</v>
      </c>
      <c r="E280" s="187">
        <v>2745.06</v>
      </c>
      <c r="F280" s="187">
        <v>69096.14</v>
      </c>
    </row>
    <row r="281" spans="1:6" x14ac:dyDescent="0.2">
      <c r="A281" s="195" t="s">
        <v>1431</v>
      </c>
      <c r="B281" s="195" t="s">
        <v>1432</v>
      </c>
      <c r="D281" s="187">
        <v>91770.63</v>
      </c>
      <c r="E281" s="187">
        <v>19386.28</v>
      </c>
      <c r="F281" s="187">
        <v>72384.350000000006</v>
      </c>
    </row>
    <row r="282" spans="1:6" x14ac:dyDescent="0.2">
      <c r="C282" s="206" t="s">
        <v>1154</v>
      </c>
      <c r="D282" s="206" t="s">
        <v>1154</v>
      </c>
      <c r="E282" s="206" t="s">
        <v>1154</v>
      </c>
      <c r="F282" s="206" t="s">
        <v>1154</v>
      </c>
    </row>
    <row r="283" spans="1:6" x14ac:dyDescent="0.2">
      <c r="A283" s="203"/>
      <c r="B283" s="204" t="s">
        <v>1433</v>
      </c>
      <c r="C283" s="205"/>
      <c r="D283" s="205">
        <v>565758.18999999994</v>
      </c>
      <c r="E283" s="205">
        <v>62983.3</v>
      </c>
      <c r="F283" s="205">
        <v>502774.89</v>
      </c>
    </row>
    <row r="285" spans="1:6" x14ac:dyDescent="0.2">
      <c r="A285" s="203"/>
      <c r="B285" s="204" t="s">
        <v>1434</v>
      </c>
      <c r="C285" s="205"/>
      <c r="D285" s="205"/>
      <c r="E285" s="205"/>
      <c r="F285" s="205"/>
    </row>
    <row r="286" spans="1:6" x14ac:dyDescent="0.2">
      <c r="A286" s="195" t="s">
        <v>1435</v>
      </c>
      <c r="B286" s="195" t="s">
        <v>1434</v>
      </c>
      <c r="D286" s="187">
        <v>14956.4</v>
      </c>
      <c r="E286" s="187">
        <v>1519.84</v>
      </c>
      <c r="F286" s="187">
        <v>13436.56</v>
      </c>
    </row>
    <row r="287" spans="1:6" x14ac:dyDescent="0.2">
      <c r="A287" s="195" t="s">
        <v>1436</v>
      </c>
      <c r="B287" s="195" t="s">
        <v>1437</v>
      </c>
      <c r="D287" s="187">
        <v>42254.55</v>
      </c>
      <c r="E287" s="187">
        <v>3475.38</v>
      </c>
      <c r="F287" s="187">
        <v>38779.17</v>
      </c>
    </row>
    <row r="288" spans="1:6" x14ac:dyDescent="0.2">
      <c r="A288" s="195" t="s">
        <v>1438</v>
      </c>
      <c r="B288" s="195" t="s">
        <v>1439</v>
      </c>
      <c r="D288" s="187">
        <v>59745.96</v>
      </c>
      <c r="E288" s="187">
        <v>12086.12</v>
      </c>
      <c r="F288" s="187">
        <v>47659.839999999997</v>
      </c>
    </row>
    <row r="289" spans="1:6" x14ac:dyDescent="0.2">
      <c r="A289" s="195" t="s">
        <v>1440</v>
      </c>
      <c r="B289" s="195" t="s">
        <v>1441</v>
      </c>
      <c r="D289" s="187">
        <v>20963.13</v>
      </c>
      <c r="E289" s="187">
        <v>9202.6200000000008</v>
      </c>
      <c r="F289" s="187">
        <v>11760.51</v>
      </c>
    </row>
    <row r="290" spans="1:6" x14ac:dyDescent="0.2">
      <c r="A290" s="195" t="s">
        <v>1442</v>
      </c>
      <c r="B290" s="195" t="s">
        <v>1443</v>
      </c>
      <c r="D290" s="187">
        <v>31907.52</v>
      </c>
      <c r="E290" s="187">
        <v>3598.82</v>
      </c>
      <c r="F290" s="187">
        <v>28308.7</v>
      </c>
    </row>
    <row r="291" spans="1:6" x14ac:dyDescent="0.2">
      <c r="C291" s="206" t="s">
        <v>1154</v>
      </c>
      <c r="D291" s="206" t="s">
        <v>1154</v>
      </c>
      <c r="E291" s="206" t="s">
        <v>1154</v>
      </c>
      <c r="F291" s="206" t="s">
        <v>1154</v>
      </c>
    </row>
    <row r="292" spans="1:6" x14ac:dyDescent="0.2">
      <c r="A292" s="203"/>
      <c r="B292" s="204" t="s">
        <v>1444</v>
      </c>
      <c r="C292" s="205"/>
      <c r="D292" s="205">
        <v>169827.56</v>
      </c>
      <c r="E292" s="205">
        <v>29882.78</v>
      </c>
      <c r="F292" s="205">
        <v>139944.78</v>
      </c>
    </row>
    <row r="294" spans="1:6" x14ac:dyDescent="0.2">
      <c r="A294" s="203"/>
      <c r="B294" s="204" t="s">
        <v>1445</v>
      </c>
      <c r="C294" s="205"/>
      <c r="D294" s="205"/>
      <c r="E294" s="205"/>
      <c r="F294" s="205"/>
    </row>
    <row r="295" spans="1:6" x14ac:dyDescent="0.2">
      <c r="A295" s="195" t="s">
        <v>1446</v>
      </c>
      <c r="B295" s="195" t="s">
        <v>1447</v>
      </c>
      <c r="D295" s="187">
        <v>80462.67</v>
      </c>
      <c r="E295" s="187">
        <v>7167.28</v>
      </c>
      <c r="F295" s="187">
        <v>73295.39</v>
      </c>
    </row>
    <row r="296" spans="1:6" x14ac:dyDescent="0.2">
      <c r="A296" s="195" t="s">
        <v>1448</v>
      </c>
      <c r="B296" s="195" t="s">
        <v>1449</v>
      </c>
      <c r="D296" s="187">
        <v>41931.69</v>
      </c>
      <c r="E296" s="187">
        <v>15828.48</v>
      </c>
      <c r="F296" s="187">
        <v>26103.21</v>
      </c>
    </row>
    <row r="297" spans="1:6" x14ac:dyDescent="0.2">
      <c r="A297" s="195" t="s">
        <v>1450</v>
      </c>
      <c r="B297" s="195" t="s">
        <v>1451</v>
      </c>
      <c r="D297" s="187">
        <v>485775.55</v>
      </c>
      <c r="E297" s="187">
        <v>125174.76</v>
      </c>
      <c r="F297" s="187">
        <v>360600.79</v>
      </c>
    </row>
    <row r="298" spans="1:6" x14ac:dyDescent="0.2">
      <c r="A298" s="195" t="s">
        <v>1452</v>
      </c>
      <c r="B298" s="195" t="s">
        <v>1453</v>
      </c>
      <c r="D298" s="187">
        <v>42180.76</v>
      </c>
      <c r="E298" s="187">
        <v>165557.92000000001</v>
      </c>
      <c r="F298" s="187">
        <v>-123377.16</v>
      </c>
    </row>
    <row r="299" spans="1:6" x14ac:dyDescent="0.2">
      <c r="A299" s="195" t="s">
        <v>1454</v>
      </c>
      <c r="B299" s="195" t="s">
        <v>1455</v>
      </c>
      <c r="D299" s="187">
        <v>79605.84</v>
      </c>
      <c r="E299" s="187">
        <v>19064.38</v>
      </c>
      <c r="F299" s="187">
        <v>60541.46</v>
      </c>
    </row>
    <row r="300" spans="1:6" x14ac:dyDescent="0.2">
      <c r="A300" s="195" t="s">
        <v>1456</v>
      </c>
      <c r="B300" s="195" t="s">
        <v>1457</v>
      </c>
      <c r="D300" s="187">
        <v>15516.16</v>
      </c>
      <c r="E300" s="187">
        <v>3056.81</v>
      </c>
      <c r="F300" s="187">
        <v>12459.35</v>
      </c>
    </row>
    <row r="301" spans="1:6" x14ac:dyDescent="0.2">
      <c r="C301" s="206" t="s">
        <v>1154</v>
      </c>
      <c r="D301" s="206" t="s">
        <v>1154</v>
      </c>
      <c r="E301" s="206" t="s">
        <v>1154</v>
      </c>
      <c r="F301" s="206" t="s">
        <v>1154</v>
      </c>
    </row>
    <row r="302" spans="1:6" x14ac:dyDescent="0.2">
      <c r="A302" s="203"/>
      <c r="B302" s="204" t="s">
        <v>1458</v>
      </c>
      <c r="C302" s="205"/>
      <c r="D302" s="205">
        <v>745472.67</v>
      </c>
      <c r="E302" s="205">
        <v>335849.63</v>
      </c>
      <c r="F302" s="205">
        <v>409623.03999999998</v>
      </c>
    </row>
    <row r="304" spans="1:6" x14ac:dyDescent="0.2">
      <c r="A304" s="203"/>
      <c r="B304" s="204" t="s">
        <v>1459</v>
      </c>
      <c r="C304" s="205"/>
      <c r="D304" s="205"/>
      <c r="E304" s="205"/>
      <c r="F304" s="205"/>
    </row>
    <row r="305" spans="1:6" x14ac:dyDescent="0.2">
      <c r="A305" s="195" t="s">
        <v>1460</v>
      </c>
      <c r="B305" s="195" t="s">
        <v>1459</v>
      </c>
      <c r="D305" s="187">
        <v>92297.94</v>
      </c>
      <c r="E305" s="187">
        <v>14668.97</v>
      </c>
      <c r="F305" s="187">
        <v>77628.97</v>
      </c>
    </row>
    <row r="306" spans="1:6" x14ac:dyDescent="0.2">
      <c r="A306" s="195" t="s">
        <v>1461</v>
      </c>
      <c r="B306" s="195" t="s">
        <v>1462</v>
      </c>
      <c r="D306" s="187">
        <v>3400</v>
      </c>
      <c r="E306" s="187">
        <v>4802</v>
      </c>
      <c r="F306" s="187">
        <v>-1402</v>
      </c>
    </row>
    <row r="307" spans="1:6" x14ac:dyDescent="0.2">
      <c r="A307" s="195" t="s">
        <v>1463</v>
      </c>
      <c r="B307" s="195" t="s">
        <v>1464</v>
      </c>
      <c r="D307" s="187">
        <v>73144.44</v>
      </c>
      <c r="E307" s="187">
        <v>23452.7</v>
      </c>
      <c r="F307" s="187">
        <v>49691.74</v>
      </c>
    </row>
    <row r="308" spans="1:6" x14ac:dyDescent="0.2">
      <c r="A308" s="195" t="s">
        <v>1465</v>
      </c>
      <c r="B308" s="195" t="s">
        <v>1466</v>
      </c>
      <c r="D308" s="187">
        <v>169457.09</v>
      </c>
      <c r="E308" s="187">
        <v>48068.84</v>
      </c>
      <c r="F308" s="187">
        <v>121388.25</v>
      </c>
    </row>
    <row r="309" spans="1:6" x14ac:dyDescent="0.2">
      <c r="A309" s="195" t="s">
        <v>1467</v>
      </c>
      <c r="B309" s="195" t="s">
        <v>1468</v>
      </c>
      <c r="D309" s="187">
        <v>6399.22</v>
      </c>
      <c r="E309" s="187">
        <v>1981.79</v>
      </c>
      <c r="F309" s="187">
        <v>4417.43</v>
      </c>
    </row>
    <row r="310" spans="1:6" x14ac:dyDescent="0.2">
      <c r="A310" s="195" t="s">
        <v>1469</v>
      </c>
      <c r="B310" s="195" t="s">
        <v>1470</v>
      </c>
      <c r="D310" s="187">
        <v>5627.36</v>
      </c>
      <c r="E310" s="187">
        <v>5627.36</v>
      </c>
    </row>
    <row r="311" spans="1:6" x14ac:dyDescent="0.2">
      <c r="A311" s="195" t="s">
        <v>1471</v>
      </c>
      <c r="B311" s="195" t="s">
        <v>1472</v>
      </c>
      <c r="D311" s="187">
        <v>1464.54</v>
      </c>
      <c r="F311" s="187">
        <v>1464.54</v>
      </c>
    </row>
    <row r="312" spans="1:6" x14ac:dyDescent="0.2">
      <c r="A312" s="195" t="s">
        <v>1473</v>
      </c>
      <c r="B312" s="195" t="s">
        <v>1459</v>
      </c>
      <c r="D312" s="187">
        <v>3405.73</v>
      </c>
      <c r="F312" s="187">
        <v>3405.73</v>
      </c>
    </row>
    <row r="313" spans="1:6" x14ac:dyDescent="0.2">
      <c r="C313" s="206" t="s">
        <v>1154</v>
      </c>
      <c r="D313" s="206" t="s">
        <v>1154</v>
      </c>
      <c r="E313" s="206" t="s">
        <v>1154</v>
      </c>
      <c r="F313" s="206" t="s">
        <v>1154</v>
      </c>
    </row>
    <row r="314" spans="1:6" x14ac:dyDescent="0.2">
      <c r="A314" s="203"/>
      <c r="B314" s="204" t="s">
        <v>1474</v>
      </c>
      <c r="C314" s="205"/>
      <c r="D314" s="205">
        <v>355196.32</v>
      </c>
      <c r="E314" s="205">
        <v>98601.66</v>
      </c>
      <c r="F314" s="205">
        <v>256594.66</v>
      </c>
    </row>
    <row r="316" spans="1:6" x14ac:dyDescent="0.2">
      <c r="A316" s="203"/>
      <c r="B316" s="204" t="s">
        <v>1475</v>
      </c>
      <c r="C316" s="205"/>
      <c r="D316" s="205"/>
      <c r="E316" s="205"/>
      <c r="F316" s="205"/>
    </row>
    <row r="317" spans="1:6" x14ac:dyDescent="0.2">
      <c r="A317" s="195" t="s">
        <v>1476</v>
      </c>
      <c r="B317" s="195" t="s">
        <v>1477</v>
      </c>
      <c r="D317" s="187">
        <v>34923.39</v>
      </c>
      <c r="E317" s="187">
        <v>3860.38</v>
      </c>
      <c r="F317" s="187">
        <v>31063.01</v>
      </c>
    </row>
    <row r="318" spans="1:6" x14ac:dyDescent="0.2">
      <c r="A318" s="195" t="s">
        <v>1998</v>
      </c>
      <c r="B318" s="195" t="s">
        <v>1999</v>
      </c>
      <c r="D318" s="187">
        <v>13360</v>
      </c>
      <c r="E318" s="187">
        <v>2720</v>
      </c>
      <c r="F318" s="187">
        <v>10640</v>
      </c>
    </row>
    <row r="319" spans="1:6" x14ac:dyDescent="0.2">
      <c r="A319" s="195" t="s">
        <v>2000</v>
      </c>
      <c r="B319" s="195" t="s">
        <v>2001</v>
      </c>
      <c r="D319" s="187">
        <v>10159.049999999999</v>
      </c>
      <c r="F319" s="187">
        <v>10159.049999999999</v>
      </c>
    </row>
    <row r="320" spans="1:6" x14ac:dyDescent="0.2">
      <c r="C320" s="206" t="s">
        <v>1154</v>
      </c>
      <c r="D320" s="206" t="s">
        <v>1154</v>
      </c>
      <c r="E320" s="206" t="s">
        <v>1154</v>
      </c>
      <c r="F320" s="206" t="s">
        <v>1154</v>
      </c>
    </row>
    <row r="321" spans="1:6" x14ac:dyDescent="0.2">
      <c r="A321" s="203"/>
      <c r="B321" s="204" t="s">
        <v>1478</v>
      </c>
      <c r="C321" s="205"/>
      <c r="D321" s="205">
        <v>58442.44</v>
      </c>
      <c r="E321" s="205">
        <v>6580.38</v>
      </c>
      <c r="F321" s="205">
        <v>51862.06</v>
      </c>
    </row>
    <row r="323" spans="1:6" x14ac:dyDescent="0.2">
      <c r="A323" s="203"/>
      <c r="B323" s="204" t="s">
        <v>1479</v>
      </c>
      <c r="C323" s="205"/>
      <c r="D323" s="205"/>
      <c r="E323" s="205"/>
      <c r="F323" s="205"/>
    </row>
    <row r="324" spans="1:6" x14ac:dyDescent="0.2">
      <c r="A324" s="195" t="s">
        <v>1480</v>
      </c>
      <c r="B324" s="195" t="s">
        <v>1481</v>
      </c>
      <c r="D324" s="187">
        <v>1690.34</v>
      </c>
      <c r="E324" s="187">
        <v>448.36</v>
      </c>
      <c r="F324" s="187">
        <v>1241.98</v>
      </c>
    </row>
    <row r="325" spans="1:6" x14ac:dyDescent="0.2">
      <c r="A325" s="195" t="s">
        <v>1482</v>
      </c>
      <c r="B325" s="195" t="s">
        <v>1483</v>
      </c>
      <c r="D325" s="187">
        <v>24637.21</v>
      </c>
      <c r="E325" s="187">
        <v>462.15</v>
      </c>
      <c r="F325" s="187">
        <v>24175.06</v>
      </c>
    </row>
    <row r="326" spans="1:6" x14ac:dyDescent="0.2">
      <c r="A326" s="195" t="s">
        <v>1484</v>
      </c>
      <c r="B326" s="195" t="s">
        <v>1485</v>
      </c>
      <c r="D326" s="187">
        <v>2905.52</v>
      </c>
      <c r="E326" s="187">
        <v>444.82</v>
      </c>
      <c r="F326" s="187">
        <v>2460.6999999999998</v>
      </c>
    </row>
    <row r="327" spans="1:6" x14ac:dyDescent="0.2">
      <c r="C327" s="206" t="s">
        <v>1154</v>
      </c>
      <c r="D327" s="206" t="s">
        <v>1154</v>
      </c>
      <c r="E327" s="206" t="s">
        <v>1154</v>
      </c>
      <c r="F327" s="206" t="s">
        <v>1154</v>
      </c>
    </row>
    <row r="328" spans="1:6" x14ac:dyDescent="0.2">
      <c r="A328" s="203"/>
      <c r="B328" s="204" t="s">
        <v>1486</v>
      </c>
      <c r="C328" s="205"/>
      <c r="D328" s="205">
        <v>29233.07</v>
      </c>
      <c r="E328" s="205">
        <v>1355.33</v>
      </c>
      <c r="F328" s="205">
        <v>27877.74</v>
      </c>
    </row>
    <row r="330" spans="1:6" x14ac:dyDescent="0.2">
      <c r="A330" s="203"/>
      <c r="B330" s="204" t="s">
        <v>1487</v>
      </c>
      <c r="C330" s="205"/>
      <c r="D330" s="205"/>
      <c r="E330" s="205"/>
      <c r="F330" s="205"/>
    </row>
    <row r="331" spans="1:6" x14ac:dyDescent="0.2">
      <c r="A331" s="195" t="s">
        <v>1488</v>
      </c>
      <c r="B331" s="195" t="s">
        <v>1489</v>
      </c>
      <c r="D331" s="187">
        <v>50999.77</v>
      </c>
      <c r="E331" s="187">
        <v>1249.5999999999999</v>
      </c>
      <c r="F331" s="187">
        <v>49750.17</v>
      </c>
    </row>
    <row r="332" spans="1:6" x14ac:dyDescent="0.2">
      <c r="A332" s="195" t="s">
        <v>2002</v>
      </c>
      <c r="B332" s="195" t="s">
        <v>2003</v>
      </c>
      <c r="D332" s="187">
        <v>56443.75</v>
      </c>
      <c r="E332" s="187">
        <v>4600</v>
      </c>
      <c r="F332" s="187">
        <v>51843.75</v>
      </c>
    </row>
    <row r="333" spans="1:6" x14ac:dyDescent="0.2">
      <c r="A333" s="195" t="s">
        <v>2004</v>
      </c>
      <c r="B333" s="195" t="s">
        <v>2005</v>
      </c>
      <c r="D333" s="187">
        <v>1257.3800000000001</v>
      </c>
      <c r="E333" s="187">
        <v>179.27</v>
      </c>
      <c r="F333" s="187">
        <v>1078.1099999999999</v>
      </c>
    </row>
    <row r="334" spans="1:6" x14ac:dyDescent="0.2">
      <c r="A334" s="195" t="s">
        <v>1490</v>
      </c>
      <c r="B334" s="195" t="s">
        <v>1491</v>
      </c>
      <c r="D334" s="187">
        <v>17949.73</v>
      </c>
      <c r="E334" s="187">
        <v>4479.08</v>
      </c>
      <c r="F334" s="187">
        <v>13470.65</v>
      </c>
    </row>
    <row r="335" spans="1:6" x14ac:dyDescent="0.2">
      <c r="A335" s="195" t="s">
        <v>2006</v>
      </c>
      <c r="B335" s="195" t="s">
        <v>2007</v>
      </c>
      <c r="D335" s="187">
        <v>140.78</v>
      </c>
      <c r="E335" s="187">
        <v>44.94</v>
      </c>
      <c r="F335" s="187">
        <v>95.84</v>
      </c>
    </row>
    <row r="336" spans="1:6" x14ac:dyDescent="0.2">
      <c r="A336" s="195" t="s">
        <v>1492</v>
      </c>
      <c r="B336" s="195" t="s">
        <v>1493</v>
      </c>
      <c r="D336" s="187">
        <v>35477.85</v>
      </c>
      <c r="E336" s="187">
        <v>5410.85</v>
      </c>
      <c r="F336" s="187">
        <v>30067</v>
      </c>
    </row>
    <row r="337" spans="1:6" x14ac:dyDescent="0.2">
      <c r="C337" s="206" t="s">
        <v>1154</v>
      </c>
      <c r="D337" s="206" t="s">
        <v>1154</v>
      </c>
      <c r="E337" s="206" t="s">
        <v>1154</v>
      </c>
      <c r="F337" s="206" t="s">
        <v>1154</v>
      </c>
    </row>
    <row r="338" spans="1:6" x14ac:dyDescent="0.2">
      <c r="A338" s="203"/>
      <c r="B338" s="204" t="s">
        <v>1494</v>
      </c>
      <c r="C338" s="205"/>
      <c r="D338" s="205">
        <v>162269.26</v>
      </c>
      <c r="E338" s="205">
        <v>15963.74</v>
      </c>
      <c r="F338" s="205">
        <v>146305.51999999999</v>
      </c>
    </row>
    <row r="340" spans="1:6" x14ac:dyDescent="0.2">
      <c r="A340" s="203"/>
      <c r="B340" s="204" t="s">
        <v>1495</v>
      </c>
      <c r="C340" s="205"/>
      <c r="D340" s="205"/>
      <c r="E340" s="205"/>
      <c r="F340" s="205"/>
    </row>
    <row r="341" spans="1:6" x14ac:dyDescent="0.2">
      <c r="A341" s="195" t="s">
        <v>1496</v>
      </c>
      <c r="B341" s="195" t="s">
        <v>1497</v>
      </c>
      <c r="D341" s="187">
        <v>977.09</v>
      </c>
      <c r="E341" s="187">
        <v>281.26</v>
      </c>
      <c r="F341" s="187">
        <v>695.83</v>
      </c>
    </row>
    <row r="342" spans="1:6" x14ac:dyDescent="0.2">
      <c r="A342" s="195" t="s">
        <v>1498</v>
      </c>
      <c r="B342" s="195" t="s">
        <v>287</v>
      </c>
      <c r="D342" s="187">
        <v>54393</v>
      </c>
      <c r="E342" s="187">
        <v>4692</v>
      </c>
      <c r="F342" s="187">
        <v>49701</v>
      </c>
    </row>
    <row r="343" spans="1:6" x14ac:dyDescent="0.2">
      <c r="A343" s="195" t="s">
        <v>1499</v>
      </c>
      <c r="B343" s="195" t="s">
        <v>1500</v>
      </c>
      <c r="D343" s="187">
        <v>284424.2</v>
      </c>
      <c r="E343" s="187">
        <v>139107.46</v>
      </c>
      <c r="F343" s="187">
        <v>145316.74</v>
      </c>
    </row>
    <row r="344" spans="1:6" x14ac:dyDescent="0.2">
      <c r="C344" s="206" t="s">
        <v>1154</v>
      </c>
      <c r="D344" s="206" t="s">
        <v>1154</v>
      </c>
      <c r="E344" s="206" t="s">
        <v>1154</v>
      </c>
      <c r="F344" s="206" t="s">
        <v>1154</v>
      </c>
    </row>
    <row r="345" spans="1:6" x14ac:dyDescent="0.2">
      <c r="A345" s="203"/>
      <c r="B345" s="204" t="s">
        <v>1501</v>
      </c>
      <c r="C345" s="205"/>
      <c r="D345" s="205">
        <v>339794.29</v>
      </c>
      <c r="E345" s="205">
        <v>144080.72</v>
      </c>
      <c r="F345" s="205">
        <v>195713.57</v>
      </c>
    </row>
    <row r="347" spans="1:6" x14ac:dyDescent="0.2">
      <c r="A347" s="203"/>
      <c r="B347" s="204" t="s">
        <v>1502</v>
      </c>
      <c r="C347" s="205"/>
      <c r="D347" s="205"/>
      <c r="E347" s="205"/>
      <c r="F347" s="205"/>
    </row>
    <row r="348" spans="1:6" x14ac:dyDescent="0.2">
      <c r="A348" s="195" t="s">
        <v>1503</v>
      </c>
      <c r="B348" s="195" t="s">
        <v>1504</v>
      </c>
      <c r="D348" s="187">
        <v>287602.09000000003</v>
      </c>
      <c r="E348" s="187">
        <v>45649.58</v>
      </c>
      <c r="F348" s="187">
        <v>241952.51</v>
      </c>
    </row>
    <row r="349" spans="1:6" x14ac:dyDescent="0.2">
      <c r="A349" s="195" t="s">
        <v>1505</v>
      </c>
      <c r="B349" s="195" t="s">
        <v>1506</v>
      </c>
      <c r="D349" s="187">
        <v>102076</v>
      </c>
      <c r="E349" s="187">
        <v>11017</v>
      </c>
      <c r="F349" s="187">
        <v>91059</v>
      </c>
    </row>
    <row r="350" spans="1:6" x14ac:dyDescent="0.2">
      <c r="A350" s="195" t="s">
        <v>1507</v>
      </c>
      <c r="B350" s="195" t="s">
        <v>1508</v>
      </c>
      <c r="D350" s="187">
        <v>8376</v>
      </c>
      <c r="F350" s="187">
        <v>8376</v>
      </c>
    </row>
    <row r="351" spans="1:6" x14ac:dyDescent="0.2">
      <c r="A351" s="195" t="s">
        <v>1509</v>
      </c>
      <c r="B351" s="195" t="s">
        <v>1510</v>
      </c>
      <c r="D351" s="187">
        <v>72323.94</v>
      </c>
      <c r="E351" s="187">
        <v>35174.32</v>
      </c>
      <c r="F351" s="187">
        <v>37149.620000000003</v>
      </c>
    </row>
    <row r="352" spans="1:6" x14ac:dyDescent="0.2">
      <c r="A352" s="195" t="s">
        <v>1511</v>
      </c>
      <c r="B352" s="195" t="s">
        <v>1512</v>
      </c>
      <c r="D352" s="187">
        <v>299371.18</v>
      </c>
      <c r="E352" s="187">
        <v>153374.85999999999</v>
      </c>
      <c r="F352" s="187">
        <v>145996.32</v>
      </c>
    </row>
    <row r="353" spans="1:6" x14ac:dyDescent="0.2">
      <c r="A353" s="195" t="s">
        <v>1513</v>
      </c>
      <c r="B353" s="195" t="s">
        <v>1514</v>
      </c>
      <c r="D353" s="187">
        <v>2138482.2999999998</v>
      </c>
      <c r="E353" s="187">
        <v>754582.94</v>
      </c>
      <c r="F353" s="187">
        <v>1383899.36</v>
      </c>
    </row>
    <row r="354" spans="1:6" x14ac:dyDescent="0.2">
      <c r="C354" s="206" t="s">
        <v>1154</v>
      </c>
      <c r="D354" s="206" t="s">
        <v>1154</v>
      </c>
      <c r="E354" s="206" t="s">
        <v>1154</v>
      </c>
      <c r="F354" s="206" t="s">
        <v>1154</v>
      </c>
    </row>
    <row r="355" spans="1:6" x14ac:dyDescent="0.2">
      <c r="A355" s="203"/>
      <c r="B355" s="204" t="s">
        <v>1502</v>
      </c>
      <c r="C355" s="205"/>
      <c r="D355" s="205">
        <v>2908231.51</v>
      </c>
      <c r="E355" s="205">
        <v>999798.7</v>
      </c>
      <c r="F355" s="205">
        <v>1908432.81</v>
      </c>
    </row>
    <row r="357" spans="1:6" x14ac:dyDescent="0.2">
      <c r="A357" s="203"/>
      <c r="B357" s="204" t="s">
        <v>1515</v>
      </c>
      <c r="C357" s="205"/>
      <c r="D357" s="205"/>
      <c r="E357" s="205"/>
      <c r="F357" s="205"/>
    </row>
    <row r="358" spans="1:6" x14ac:dyDescent="0.2">
      <c r="A358" s="195" t="s">
        <v>1516</v>
      </c>
      <c r="B358" s="195" t="s">
        <v>1515</v>
      </c>
      <c r="D358" s="187">
        <v>13283.17</v>
      </c>
      <c r="E358" s="187">
        <v>7291.49</v>
      </c>
      <c r="F358" s="187">
        <v>5991.68</v>
      </c>
    </row>
    <row r="359" spans="1:6" x14ac:dyDescent="0.2">
      <c r="A359" s="195" t="s">
        <v>1517</v>
      </c>
      <c r="B359" s="195" t="s">
        <v>1518</v>
      </c>
      <c r="D359" s="187">
        <v>36232.519999999997</v>
      </c>
      <c r="E359" s="187">
        <v>18751.03</v>
      </c>
      <c r="F359" s="187">
        <v>17481.490000000002</v>
      </c>
    </row>
    <row r="360" spans="1:6" x14ac:dyDescent="0.2">
      <c r="A360" s="195" t="s">
        <v>1519</v>
      </c>
      <c r="B360" s="195" t="s">
        <v>1520</v>
      </c>
      <c r="D360" s="187">
        <v>12105.24</v>
      </c>
      <c r="F360" s="187">
        <v>12105.24</v>
      </c>
    </row>
    <row r="361" spans="1:6" x14ac:dyDescent="0.2">
      <c r="A361" s="195" t="s">
        <v>1521</v>
      </c>
      <c r="B361" s="195" t="s">
        <v>1522</v>
      </c>
      <c r="D361" s="187">
        <v>32589.42</v>
      </c>
      <c r="E361" s="187">
        <v>7374.59</v>
      </c>
      <c r="F361" s="187">
        <v>25214.83</v>
      </c>
    </row>
    <row r="362" spans="1:6" x14ac:dyDescent="0.2">
      <c r="A362" s="195" t="s">
        <v>1523</v>
      </c>
      <c r="B362" s="195" t="s">
        <v>1524</v>
      </c>
      <c r="D362" s="187">
        <v>70171.41</v>
      </c>
      <c r="E362" s="187">
        <v>28472.86</v>
      </c>
      <c r="F362" s="187">
        <v>41698.550000000003</v>
      </c>
    </row>
    <row r="363" spans="1:6" x14ac:dyDescent="0.2">
      <c r="A363" s="195" t="s">
        <v>1525</v>
      </c>
      <c r="B363" s="195" t="s">
        <v>1526</v>
      </c>
      <c r="D363" s="187">
        <v>209.47</v>
      </c>
      <c r="E363" s="187">
        <v>273.64</v>
      </c>
      <c r="F363" s="187">
        <v>-64.17</v>
      </c>
    </row>
    <row r="364" spans="1:6" x14ac:dyDescent="0.2">
      <c r="C364" s="206" t="s">
        <v>1154</v>
      </c>
      <c r="D364" s="206" t="s">
        <v>1154</v>
      </c>
      <c r="E364" s="206" t="s">
        <v>1154</v>
      </c>
      <c r="F364" s="206" t="s">
        <v>1154</v>
      </c>
    </row>
    <row r="365" spans="1:6" x14ac:dyDescent="0.2">
      <c r="A365" s="203"/>
      <c r="B365" s="204" t="s">
        <v>1527</v>
      </c>
      <c r="C365" s="205"/>
      <c r="D365" s="205">
        <v>164591.23000000001</v>
      </c>
      <c r="E365" s="205">
        <v>62163.61</v>
      </c>
      <c r="F365" s="205">
        <v>102427.62</v>
      </c>
    </row>
    <row r="367" spans="1:6" x14ac:dyDescent="0.2">
      <c r="A367" s="203"/>
      <c r="B367" s="204" t="s">
        <v>1528</v>
      </c>
      <c r="C367" s="205"/>
      <c r="D367" s="205"/>
      <c r="E367" s="205"/>
      <c r="F367" s="205"/>
    </row>
    <row r="368" spans="1:6" x14ac:dyDescent="0.2">
      <c r="A368" s="195" t="s">
        <v>1529</v>
      </c>
      <c r="B368" s="195" t="s">
        <v>1530</v>
      </c>
      <c r="D368" s="187">
        <v>141670.82</v>
      </c>
      <c r="E368" s="187">
        <v>8583.9</v>
      </c>
      <c r="F368" s="187">
        <v>133086.92000000001</v>
      </c>
    </row>
    <row r="369" spans="1:6" x14ac:dyDescent="0.2">
      <c r="C369" s="206" t="s">
        <v>1154</v>
      </c>
      <c r="D369" s="206" t="s">
        <v>1154</v>
      </c>
      <c r="E369" s="206" t="s">
        <v>1154</v>
      </c>
      <c r="F369" s="206" t="s">
        <v>1154</v>
      </c>
    </row>
    <row r="370" spans="1:6" x14ac:dyDescent="0.2">
      <c r="A370" s="203"/>
      <c r="B370" s="204" t="s">
        <v>1531</v>
      </c>
      <c r="C370" s="205"/>
      <c r="D370" s="205">
        <v>141670.82</v>
      </c>
      <c r="E370" s="205">
        <v>8583.9</v>
      </c>
      <c r="F370" s="205">
        <v>133086.92000000001</v>
      </c>
    </row>
    <row r="372" spans="1:6" x14ac:dyDescent="0.2">
      <c r="A372" s="203"/>
      <c r="B372" s="204" t="s">
        <v>1532</v>
      </c>
      <c r="C372" s="205"/>
      <c r="D372" s="205"/>
      <c r="E372" s="205"/>
      <c r="F372" s="205"/>
    </row>
    <row r="373" spans="1:6" x14ac:dyDescent="0.2">
      <c r="A373" s="195" t="s">
        <v>1533</v>
      </c>
      <c r="B373" s="195" t="s">
        <v>1534</v>
      </c>
      <c r="D373" s="187">
        <v>3028.54</v>
      </c>
      <c r="E373" s="187">
        <v>392.9</v>
      </c>
      <c r="F373" s="187">
        <v>2635.64</v>
      </c>
    </row>
    <row r="374" spans="1:6" x14ac:dyDescent="0.2">
      <c r="A374" s="195" t="s">
        <v>1535</v>
      </c>
      <c r="B374" s="195" t="s">
        <v>1536</v>
      </c>
      <c r="D374" s="187">
        <v>25093</v>
      </c>
      <c r="E374" s="187">
        <v>1910</v>
      </c>
      <c r="F374" s="187">
        <v>23183</v>
      </c>
    </row>
    <row r="375" spans="1:6" x14ac:dyDescent="0.2">
      <c r="A375" s="195" t="s">
        <v>1537</v>
      </c>
      <c r="B375" s="195" t="s">
        <v>1538</v>
      </c>
      <c r="D375" s="187">
        <v>14400</v>
      </c>
      <c r="F375" s="187">
        <v>14400</v>
      </c>
    </row>
    <row r="376" spans="1:6" x14ac:dyDescent="0.2">
      <c r="A376" s="195" t="s">
        <v>1539</v>
      </c>
      <c r="B376" s="195" t="s">
        <v>1540</v>
      </c>
      <c r="D376" s="187">
        <v>61602</v>
      </c>
      <c r="E376" s="187">
        <v>4170</v>
      </c>
      <c r="F376" s="187">
        <v>57432</v>
      </c>
    </row>
    <row r="377" spans="1:6" x14ac:dyDescent="0.2">
      <c r="A377" s="195" t="s">
        <v>1541</v>
      </c>
      <c r="B377" s="195" t="s">
        <v>1542</v>
      </c>
      <c r="D377" s="187">
        <v>70289</v>
      </c>
      <c r="E377" s="187">
        <v>5675</v>
      </c>
      <c r="F377" s="187">
        <v>64614</v>
      </c>
    </row>
    <row r="378" spans="1:6" x14ac:dyDescent="0.2">
      <c r="A378" s="195" t="s">
        <v>1543</v>
      </c>
      <c r="B378" s="195" t="s">
        <v>1544</v>
      </c>
      <c r="D378" s="187">
        <v>673</v>
      </c>
      <c r="E378" s="187">
        <v>51</v>
      </c>
      <c r="F378" s="187">
        <v>622</v>
      </c>
    </row>
    <row r="379" spans="1:6" x14ac:dyDescent="0.2">
      <c r="A379" s="195" t="s">
        <v>1545</v>
      </c>
      <c r="B379" s="195" t="s">
        <v>1546</v>
      </c>
      <c r="D379" s="187">
        <v>16852</v>
      </c>
      <c r="E379" s="187">
        <v>1272</v>
      </c>
      <c r="F379" s="187">
        <v>15580</v>
      </c>
    </row>
    <row r="380" spans="1:6" x14ac:dyDescent="0.2">
      <c r="A380" s="195" t="s">
        <v>1547</v>
      </c>
      <c r="B380" s="195" t="s">
        <v>1548</v>
      </c>
      <c r="D380" s="187">
        <v>2375</v>
      </c>
      <c r="E380" s="187">
        <v>113</v>
      </c>
      <c r="F380" s="187">
        <v>2262</v>
      </c>
    </row>
    <row r="381" spans="1:6" x14ac:dyDescent="0.2">
      <c r="A381" s="195" t="s">
        <v>1549</v>
      </c>
      <c r="B381" s="195" t="s">
        <v>1550</v>
      </c>
      <c r="D381" s="187">
        <v>1179</v>
      </c>
      <c r="E381" s="187">
        <v>79</v>
      </c>
      <c r="F381" s="187">
        <v>1100</v>
      </c>
    </row>
    <row r="382" spans="1:6" x14ac:dyDescent="0.2">
      <c r="A382" s="195" t="s">
        <v>1551</v>
      </c>
      <c r="B382" s="195" t="s">
        <v>1552</v>
      </c>
      <c r="D382" s="187">
        <v>3882</v>
      </c>
      <c r="E382" s="187">
        <v>378</v>
      </c>
      <c r="F382" s="187">
        <v>3504</v>
      </c>
    </row>
    <row r="383" spans="1:6" x14ac:dyDescent="0.2">
      <c r="A383" s="195" t="s">
        <v>1553</v>
      </c>
      <c r="B383" s="195" t="s">
        <v>1554</v>
      </c>
      <c r="D383" s="187">
        <v>9432</v>
      </c>
      <c r="E383" s="187">
        <v>799</v>
      </c>
      <c r="F383" s="187">
        <v>8633</v>
      </c>
    </row>
    <row r="384" spans="1:6" x14ac:dyDescent="0.2">
      <c r="C384" s="206" t="s">
        <v>1154</v>
      </c>
      <c r="D384" s="206" t="s">
        <v>1154</v>
      </c>
      <c r="E384" s="206" t="s">
        <v>1154</v>
      </c>
      <c r="F384" s="206" t="s">
        <v>1154</v>
      </c>
    </row>
    <row r="385" spans="1:6" x14ac:dyDescent="0.2">
      <c r="A385" s="203"/>
      <c r="B385" s="204" t="s">
        <v>1555</v>
      </c>
      <c r="C385" s="205"/>
      <c r="D385" s="205">
        <v>208805.54</v>
      </c>
      <c r="E385" s="205">
        <v>14839.9</v>
      </c>
      <c r="F385" s="205">
        <v>193965.64</v>
      </c>
    </row>
    <row r="387" spans="1:6" x14ac:dyDescent="0.2">
      <c r="A387" s="203"/>
      <c r="B387" s="204" t="s">
        <v>1556</v>
      </c>
      <c r="C387" s="205"/>
      <c r="D387" s="205"/>
      <c r="E387" s="205"/>
      <c r="F387" s="205"/>
    </row>
    <row r="388" spans="1:6" x14ac:dyDescent="0.2">
      <c r="A388" s="195" t="s">
        <v>1557</v>
      </c>
      <c r="B388" s="195" t="s">
        <v>1558</v>
      </c>
      <c r="D388" s="187">
        <v>744.5</v>
      </c>
      <c r="E388" s="187">
        <v>54.76</v>
      </c>
      <c r="F388" s="187">
        <v>689.74</v>
      </c>
    </row>
    <row r="389" spans="1:6" x14ac:dyDescent="0.2">
      <c r="A389" s="195" t="s">
        <v>1559</v>
      </c>
      <c r="B389" s="195" t="s">
        <v>1560</v>
      </c>
      <c r="D389" s="187">
        <v>7069.99</v>
      </c>
      <c r="E389" s="187">
        <v>155.16</v>
      </c>
      <c r="F389" s="187">
        <v>6914.83</v>
      </c>
    </row>
    <row r="390" spans="1:6" x14ac:dyDescent="0.2">
      <c r="A390" s="195" t="s">
        <v>1561</v>
      </c>
      <c r="B390" s="195" t="s">
        <v>1562</v>
      </c>
      <c r="D390" s="187">
        <v>1821.32</v>
      </c>
      <c r="E390" s="187">
        <v>303</v>
      </c>
      <c r="F390" s="187">
        <v>1518.32</v>
      </c>
    </row>
    <row r="391" spans="1:6" x14ac:dyDescent="0.2">
      <c r="A391" s="195" t="s">
        <v>1563</v>
      </c>
      <c r="B391" s="195" t="s">
        <v>1564</v>
      </c>
      <c r="D391" s="187">
        <v>6610</v>
      </c>
      <c r="E391" s="187">
        <v>637.79999999999995</v>
      </c>
      <c r="F391" s="187">
        <v>5972.2</v>
      </c>
    </row>
    <row r="392" spans="1:6" x14ac:dyDescent="0.2">
      <c r="C392" s="206" t="s">
        <v>1154</v>
      </c>
      <c r="D392" s="206" t="s">
        <v>1154</v>
      </c>
      <c r="E392" s="206" t="s">
        <v>1154</v>
      </c>
      <c r="F392" s="206" t="s">
        <v>1154</v>
      </c>
    </row>
    <row r="393" spans="1:6" x14ac:dyDescent="0.2">
      <c r="A393" s="203"/>
      <c r="B393" s="204" t="s">
        <v>1565</v>
      </c>
      <c r="C393" s="205"/>
      <c r="D393" s="205">
        <v>16245.81</v>
      </c>
      <c r="E393" s="205">
        <v>1150.72</v>
      </c>
      <c r="F393" s="205">
        <v>15095.09</v>
      </c>
    </row>
    <row r="395" spans="1:6" x14ac:dyDescent="0.2">
      <c r="A395" s="203"/>
      <c r="B395" s="204" t="s">
        <v>1566</v>
      </c>
      <c r="C395" s="205"/>
      <c r="D395" s="205"/>
      <c r="E395" s="205"/>
      <c r="F395" s="205"/>
    </row>
    <row r="396" spans="1:6" x14ac:dyDescent="0.2">
      <c r="A396" s="195" t="s">
        <v>1567</v>
      </c>
      <c r="B396" s="195" t="s">
        <v>1568</v>
      </c>
      <c r="D396" s="187">
        <v>349470.65</v>
      </c>
      <c r="E396" s="187">
        <v>32318.38</v>
      </c>
      <c r="F396" s="187">
        <v>317152.27</v>
      </c>
    </row>
    <row r="397" spans="1:6" x14ac:dyDescent="0.2">
      <c r="A397" s="195" t="s">
        <v>1569</v>
      </c>
      <c r="B397" s="195" t="s">
        <v>1570</v>
      </c>
      <c r="D397" s="187">
        <v>159256.65</v>
      </c>
      <c r="E397" s="187">
        <v>11345.59</v>
      </c>
      <c r="F397" s="187">
        <v>147911.06</v>
      </c>
    </row>
    <row r="398" spans="1:6" x14ac:dyDescent="0.2">
      <c r="A398" s="195" t="s">
        <v>1571</v>
      </c>
      <c r="B398" s="195" t="s">
        <v>1572</v>
      </c>
      <c r="D398" s="187">
        <v>147742.04</v>
      </c>
      <c r="E398" s="187">
        <v>21142.1</v>
      </c>
      <c r="F398" s="187">
        <v>126599.94</v>
      </c>
    </row>
    <row r="399" spans="1:6" x14ac:dyDescent="0.2">
      <c r="A399" s="195" t="s">
        <v>1573</v>
      </c>
      <c r="B399" s="195" t="s">
        <v>1574</v>
      </c>
      <c r="D399" s="187">
        <v>51847.44</v>
      </c>
      <c r="E399" s="187">
        <v>9578.15</v>
      </c>
      <c r="F399" s="187">
        <v>42269.29</v>
      </c>
    </row>
    <row r="400" spans="1:6" x14ac:dyDescent="0.2">
      <c r="A400" s="195" t="s">
        <v>1575</v>
      </c>
      <c r="B400" s="195" t="s">
        <v>1576</v>
      </c>
      <c r="D400" s="187">
        <v>95060.45</v>
      </c>
      <c r="E400" s="187">
        <v>48864.07</v>
      </c>
      <c r="F400" s="187">
        <v>46196.38</v>
      </c>
    </row>
    <row r="401" spans="1:6" x14ac:dyDescent="0.2">
      <c r="A401" s="195" t="s">
        <v>1577</v>
      </c>
      <c r="B401" s="195" t="s">
        <v>1578</v>
      </c>
      <c r="D401" s="187">
        <v>15472.97</v>
      </c>
      <c r="E401" s="187">
        <v>3702.95</v>
      </c>
      <c r="F401" s="187">
        <v>11770.02</v>
      </c>
    </row>
    <row r="402" spans="1:6" x14ac:dyDescent="0.2">
      <c r="A402" s="195" t="s">
        <v>1579</v>
      </c>
      <c r="B402" s="195" t="s">
        <v>1580</v>
      </c>
      <c r="D402" s="187">
        <v>40403.26</v>
      </c>
      <c r="E402" s="187">
        <v>9779.68</v>
      </c>
      <c r="F402" s="187">
        <v>30623.58</v>
      </c>
    </row>
    <row r="403" spans="1:6" x14ac:dyDescent="0.2">
      <c r="A403" s="195" t="s">
        <v>1581</v>
      </c>
      <c r="B403" s="195" t="s">
        <v>1582</v>
      </c>
      <c r="D403" s="187">
        <v>1260.4000000000001</v>
      </c>
      <c r="E403" s="187">
        <v>735.81</v>
      </c>
      <c r="F403" s="187">
        <v>524.59</v>
      </c>
    </row>
    <row r="404" spans="1:6" x14ac:dyDescent="0.2">
      <c r="A404" s="195" t="s">
        <v>1583</v>
      </c>
      <c r="B404" s="195" t="s">
        <v>1584</v>
      </c>
      <c r="D404" s="187">
        <v>434752.12</v>
      </c>
      <c r="E404" s="187">
        <v>1168.8699999999999</v>
      </c>
      <c r="F404" s="187">
        <v>433583.25</v>
      </c>
    </row>
    <row r="405" spans="1:6" x14ac:dyDescent="0.2">
      <c r="A405" s="195" t="s">
        <v>1585</v>
      </c>
      <c r="B405" s="195" t="s">
        <v>1586</v>
      </c>
      <c r="D405" s="187">
        <v>88424.46</v>
      </c>
      <c r="E405" s="187">
        <v>23365.73</v>
      </c>
      <c r="F405" s="187">
        <v>65058.73</v>
      </c>
    </row>
    <row r="406" spans="1:6" x14ac:dyDescent="0.2">
      <c r="C406" s="206" t="s">
        <v>1154</v>
      </c>
      <c r="D406" s="206" t="s">
        <v>1154</v>
      </c>
      <c r="E406" s="206" t="s">
        <v>1154</v>
      </c>
      <c r="F406" s="206" t="s">
        <v>1154</v>
      </c>
    </row>
    <row r="407" spans="1:6" x14ac:dyDescent="0.2">
      <c r="A407" s="203"/>
      <c r="B407" s="204" t="s">
        <v>1587</v>
      </c>
      <c r="C407" s="205"/>
      <c r="D407" s="205">
        <v>1383690.44</v>
      </c>
      <c r="E407" s="205">
        <v>162001.32999999999</v>
      </c>
      <c r="F407" s="205">
        <v>1221689.1100000001</v>
      </c>
    </row>
    <row r="409" spans="1:6" x14ac:dyDescent="0.2">
      <c r="A409" s="203"/>
      <c r="B409" s="204" t="s">
        <v>1588</v>
      </c>
      <c r="C409" s="205"/>
      <c r="D409" s="205"/>
      <c r="E409" s="205"/>
      <c r="F409" s="205"/>
    </row>
    <row r="410" spans="1:6" x14ac:dyDescent="0.2">
      <c r="A410" s="195" t="s">
        <v>1589</v>
      </c>
      <c r="B410" s="195" t="s">
        <v>1590</v>
      </c>
      <c r="D410" s="187">
        <v>148017.82</v>
      </c>
      <c r="E410" s="187">
        <v>11963.13</v>
      </c>
      <c r="F410" s="187">
        <v>136054.69</v>
      </c>
    </row>
    <row r="411" spans="1:6" x14ac:dyDescent="0.2">
      <c r="A411" s="195" t="s">
        <v>1591</v>
      </c>
      <c r="B411" s="195" t="s">
        <v>1592</v>
      </c>
      <c r="D411" s="187">
        <v>4674.72</v>
      </c>
      <c r="E411" s="187">
        <v>619.57000000000005</v>
      </c>
      <c r="F411" s="187">
        <v>4055.15</v>
      </c>
    </row>
    <row r="412" spans="1:6" x14ac:dyDescent="0.2">
      <c r="A412" s="195" t="s">
        <v>1593</v>
      </c>
      <c r="B412" s="195" t="s">
        <v>1594</v>
      </c>
      <c r="D412" s="187">
        <v>860350.67</v>
      </c>
      <c r="E412" s="187">
        <v>526809.67000000004</v>
      </c>
      <c r="F412" s="187">
        <v>333541</v>
      </c>
    </row>
    <row r="413" spans="1:6" x14ac:dyDescent="0.2">
      <c r="C413" s="206" t="s">
        <v>1154</v>
      </c>
      <c r="D413" s="206" t="s">
        <v>1154</v>
      </c>
      <c r="E413" s="206" t="s">
        <v>1154</v>
      </c>
      <c r="F413" s="206" t="s">
        <v>1154</v>
      </c>
    </row>
    <row r="414" spans="1:6" x14ac:dyDescent="0.2">
      <c r="A414" s="203"/>
      <c r="B414" s="204" t="s">
        <v>1595</v>
      </c>
      <c r="C414" s="205"/>
      <c r="D414" s="205">
        <v>1013043.21</v>
      </c>
      <c r="E414" s="205">
        <v>539392.37</v>
      </c>
      <c r="F414" s="205">
        <v>473650.84</v>
      </c>
    </row>
    <row r="416" spans="1:6" x14ac:dyDescent="0.2">
      <c r="A416" s="204" t="s">
        <v>1596</v>
      </c>
      <c r="B416" s="204" t="s">
        <v>1597</v>
      </c>
      <c r="C416" s="205"/>
      <c r="D416" s="205">
        <v>17100</v>
      </c>
      <c r="E416" s="205">
        <v>17100</v>
      </c>
      <c r="F416" s="205"/>
    </row>
    <row r="418" spans="1:6" x14ac:dyDescent="0.2">
      <c r="A418" s="204" t="s">
        <v>1598</v>
      </c>
      <c r="B418" s="204" t="s">
        <v>1599</v>
      </c>
      <c r="C418" s="205"/>
      <c r="D418" s="205">
        <v>1958.12</v>
      </c>
      <c r="E418" s="205">
        <v>12925.86</v>
      </c>
      <c r="F418" s="205">
        <v>-10967.74</v>
      </c>
    </row>
    <row r="420" spans="1:6" x14ac:dyDescent="0.2">
      <c r="A420" s="204" t="s">
        <v>2008</v>
      </c>
      <c r="B420" s="204" t="s">
        <v>2009</v>
      </c>
      <c r="C420" s="205"/>
      <c r="D420" s="205"/>
      <c r="E420" s="205">
        <v>22695</v>
      </c>
      <c r="F420" s="205">
        <v>-22695</v>
      </c>
    </row>
    <row r="422" spans="1:6" x14ac:dyDescent="0.2">
      <c r="A422" s="203"/>
      <c r="B422" s="204" t="s">
        <v>1600</v>
      </c>
      <c r="C422" s="205"/>
      <c r="D422" s="205"/>
      <c r="E422" s="205"/>
      <c r="F422" s="205"/>
    </row>
    <row r="423" spans="1:6" x14ac:dyDescent="0.2">
      <c r="A423" s="195" t="s">
        <v>1601</v>
      </c>
      <c r="B423" s="195" t="s">
        <v>283</v>
      </c>
      <c r="D423" s="187">
        <v>2961729</v>
      </c>
      <c r="E423" s="187">
        <v>999.65</v>
      </c>
      <c r="F423" s="187">
        <v>2960729.35</v>
      </c>
    </row>
    <row r="424" spans="1:6" x14ac:dyDescent="0.2">
      <c r="A424" s="195" t="s">
        <v>1602</v>
      </c>
      <c r="B424" s="195" t="s">
        <v>1603</v>
      </c>
      <c r="D424" s="187">
        <v>15730.53</v>
      </c>
      <c r="E424" s="187">
        <v>13281.04</v>
      </c>
      <c r="F424" s="187">
        <v>2449.4899999999998</v>
      </c>
    </row>
    <row r="425" spans="1:6" x14ac:dyDescent="0.2">
      <c r="C425" s="206" t="s">
        <v>1154</v>
      </c>
      <c r="D425" s="206" t="s">
        <v>1154</v>
      </c>
      <c r="E425" s="206" t="s">
        <v>1154</v>
      </c>
      <c r="F425" s="206" t="s">
        <v>1154</v>
      </c>
    </row>
    <row r="426" spans="1:6" x14ac:dyDescent="0.2">
      <c r="A426" s="203"/>
      <c r="B426" s="204" t="s">
        <v>1604</v>
      </c>
      <c r="C426" s="205"/>
      <c r="D426" s="205">
        <v>2977459.53</v>
      </c>
      <c r="E426" s="205">
        <v>14280.69</v>
      </c>
      <c r="F426" s="205">
        <v>2963178.84</v>
      </c>
    </row>
    <row r="428" spans="1:6" x14ac:dyDescent="0.2">
      <c r="A428" s="203"/>
      <c r="B428" s="204" t="s">
        <v>1605</v>
      </c>
      <c r="C428" s="205"/>
      <c r="D428" s="205"/>
      <c r="E428" s="205"/>
      <c r="F428" s="205"/>
    </row>
    <row r="429" spans="1:6" x14ac:dyDescent="0.2">
      <c r="A429" s="195" t="s">
        <v>1606</v>
      </c>
      <c r="B429" s="195" t="s">
        <v>1607</v>
      </c>
      <c r="D429" s="187">
        <v>77266.47</v>
      </c>
      <c r="E429" s="187">
        <v>10281.25</v>
      </c>
      <c r="F429" s="187">
        <v>66985.22</v>
      </c>
    </row>
    <row r="430" spans="1:6" x14ac:dyDescent="0.2">
      <c r="A430" s="195" t="s">
        <v>1608</v>
      </c>
      <c r="B430" s="195" t="s">
        <v>1609</v>
      </c>
      <c r="D430" s="187">
        <v>230574.73</v>
      </c>
      <c r="E430" s="187">
        <v>64421.14</v>
      </c>
      <c r="F430" s="187">
        <v>166153.59</v>
      </c>
    </row>
    <row r="431" spans="1:6" x14ac:dyDescent="0.2">
      <c r="A431" s="195" t="s">
        <v>1610</v>
      </c>
      <c r="B431" s="195" t="s">
        <v>267</v>
      </c>
      <c r="D431" s="187">
        <v>1178275.71</v>
      </c>
      <c r="F431" s="187">
        <v>1178275.71</v>
      </c>
    </row>
    <row r="432" spans="1:6" x14ac:dyDescent="0.2">
      <c r="A432" s="195" t="s">
        <v>1611</v>
      </c>
      <c r="B432" s="195" t="s">
        <v>1612</v>
      </c>
      <c r="D432" s="187">
        <v>25045</v>
      </c>
      <c r="E432" s="187">
        <v>1789.18</v>
      </c>
      <c r="F432" s="187">
        <v>23255.82</v>
      </c>
    </row>
    <row r="433" spans="1:6" x14ac:dyDescent="0.2">
      <c r="C433" s="206" t="s">
        <v>1154</v>
      </c>
      <c r="D433" s="206" t="s">
        <v>1154</v>
      </c>
      <c r="E433" s="206" t="s">
        <v>1154</v>
      </c>
      <c r="F433" s="206" t="s">
        <v>1154</v>
      </c>
    </row>
    <row r="434" spans="1:6" x14ac:dyDescent="0.2">
      <c r="A434" s="203"/>
      <c r="B434" s="204" t="s">
        <v>1613</v>
      </c>
      <c r="C434" s="205"/>
      <c r="D434" s="205">
        <v>1511161.91</v>
      </c>
      <c r="E434" s="205">
        <v>76491.570000000007</v>
      </c>
      <c r="F434" s="205">
        <v>1434670.34</v>
      </c>
    </row>
    <row r="436" spans="1:6" x14ac:dyDescent="0.2">
      <c r="A436" s="203"/>
      <c r="B436" s="204" t="s">
        <v>1614</v>
      </c>
      <c r="C436" s="205"/>
      <c r="D436" s="205"/>
      <c r="E436" s="205"/>
      <c r="F436" s="205"/>
    </row>
    <row r="437" spans="1:6" x14ac:dyDescent="0.2">
      <c r="A437" s="195" t="s">
        <v>1615</v>
      </c>
      <c r="B437" s="195" t="s">
        <v>1616</v>
      </c>
      <c r="D437" s="187">
        <v>304289</v>
      </c>
      <c r="E437" s="187">
        <v>314617</v>
      </c>
      <c r="F437" s="187">
        <v>-10328</v>
      </c>
    </row>
    <row r="438" spans="1:6" x14ac:dyDescent="0.2">
      <c r="A438" s="195" t="s">
        <v>1617</v>
      </c>
      <c r="B438" s="195" t="s">
        <v>1618</v>
      </c>
      <c r="D438" s="187">
        <v>3080749</v>
      </c>
      <c r="E438" s="187">
        <v>2344466</v>
      </c>
      <c r="F438" s="187">
        <v>736283</v>
      </c>
    </row>
    <row r="439" spans="1:6" x14ac:dyDescent="0.2">
      <c r="A439" s="195" t="s">
        <v>2010</v>
      </c>
      <c r="B439" s="195" t="s">
        <v>2011</v>
      </c>
      <c r="D439" s="187">
        <v>641</v>
      </c>
      <c r="E439" s="187">
        <v>10</v>
      </c>
      <c r="F439" s="187">
        <v>631</v>
      </c>
    </row>
    <row r="440" spans="1:6" x14ac:dyDescent="0.2">
      <c r="A440" s="195" t="s">
        <v>2012</v>
      </c>
      <c r="B440" s="195" t="s">
        <v>2013</v>
      </c>
      <c r="D440" s="187">
        <v>26602</v>
      </c>
      <c r="F440" s="187">
        <v>26602</v>
      </c>
    </row>
    <row r="441" spans="1:6" x14ac:dyDescent="0.2">
      <c r="A441" s="195" t="s">
        <v>1108</v>
      </c>
      <c r="B441" s="195" t="s">
        <v>1619</v>
      </c>
      <c r="D441" s="187">
        <v>1150421</v>
      </c>
      <c r="E441" s="187">
        <v>528954</v>
      </c>
      <c r="F441" s="187">
        <v>621467</v>
      </c>
    </row>
    <row r="442" spans="1:6" x14ac:dyDescent="0.2">
      <c r="A442" s="195" t="s">
        <v>2014</v>
      </c>
      <c r="B442" s="195" t="s">
        <v>2015</v>
      </c>
      <c r="D442" s="187">
        <v>102917</v>
      </c>
      <c r="F442" s="187">
        <v>102917</v>
      </c>
    </row>
    <row r="443" spans="1:6" x14ac:dyDescent="0.2">
      <c r="A443" s="195" t="s">
        <v>1620</v>
      </c>
      <c r="B443" s="195" t="s">
        <v>1621</v>
      </c>
      <c r="D443" s="187">
        <v>111035</v>
      </c>
      <c r="E443" s="187">
        <v>146314</v>
      </c>
      <c r="F443" s="187">
        <v>-35279</v>
      </c>
    </row>
    <row r="444" spans="1:6" x14ac:dyDescent="0.2">
      <c r="A444" s="195" t="s">
        <v>2016</v>
      </c>
      <c r="B444" s="195" t="s">
        <v>2017</v>
      </c>
      <c r="E444" s="187">
        <v>10</v>
      </c>
      <c r="F444" s="187">
        <v>-10</v>
      </c>
    </row>
    <row r="445" spans="1:6" x14ac:dyDescent="0.2">
      <c r="C445" s="206" t="s">
        <v>1154</v>
      </c>
      <c r="D445" s="206" t="s">
        <v>1154</v>
      </c>
      <c r="E445" s="206" t="s">
        <v>1154</v>
      </c>
      <c r="F445" s="206" t="s">
        <v>1154</v>
      </c>
    </row>
    <row r="446" spans="1:6" x14ac:dyDescent="0.2">
      <c r="A446" s="203"/>
      <c r="B446" s="204" t="s">
        <v>1622</v>
      </c>
      <c r="C446" s="205"/>
      <c r="D446" s="205">
        <v>4776654</v>
      </c>
      <c r="E446" s="205">
        <v>3334371</v>
      </c>
      <c r="F446" s="205">
        <v>1442283</v>
      </c>
    </row>
    <row r="448" spans="1:6" x14ac:dyDescent="0.2">
      <c r="A448" s="203"/>
      <c r="B448" s="204" t="s">
        <v>1623</v>
      </c>
      <c r="C448" s="205"/>
      <c r="D448" s="205"/>
      <c r="E448" s="205"/>
      <c r="F448" s="205"/>
    </row>
    <row r="449" spans="1:6" x14ac:dyDescent="0.2">
      <c r="A449" s="195" t="s">
        <v>1624</v>
      </c>
      <c r="B449" s="195" t="s">
        <v>1129</v>
      </c>
      <c r="D449" s="187">
        <v>811205.72</v>
      </c>
      <c r="E449" s="187">
        <v>2.95</v>
      </c>
      <c r="F449" s="187">
        <v>811202.77</v>
      </c>
    </row>
    <row r="450" spans="1:6" x14ac:dyDescent="0.2">
      <c r="A450" s="195" t="s">
        <v>1625</v>
      </c>
      <c r="B450" s="195" t="s">
        <v>1626</v>
      </c>
      <c r="D450" s="187">
        <v>515459.53</v>
      </c>
      <c r="F450" s="187">
        <v>515459.53</v>
      </c>
    </row>
    <row r="451" spans="1:6" x14ac:dyDescent="0.2">
      <c r="A451" s="195" t="s">
        <v>1627</v>
      </c>
      <c r="B451" s="195" t="s">
        <v>1628</v>
      </c>
      <c r="D451" s="187">
        <v>26533.31</v>
      </c>
      <c r="F451" s="187">
        <v>26533.31</v>
      </c>
    </row>
    <row r="452" spans="1:6" x14ac:dyDescent="0.2">
      <c r="C452" s="206" t="s">
        <v>1154</v>
      </c>
      <c r="D452" s="206" t="s">
        <v>1154</v>
      </c>
      <c r="E452" s="206" t="s">
        <v>1154</v>
      </c>
      <c r="F452" s="206" t="s">
        <v>1154</v>
      </c>
    </row>
    <row r="453" spans="1:6" x14ac:dyDescent="0.2">
      <c r="A453" s="203"/>
      <c r="B453" s="204" t="s">
        <v>1629</v>
      </c>
      <c r="C453" s="205"/>
      <c r="D453" s="205">
        <v>1353198.56</v>
      </c>
      <c r="E453" s="205">
        <v>2.95</v>
      </c>
      <c r="F453" s="205">
        <v>1353195.61</v>
      </c>
    </row>
    <row r="455" spans="1:6" x14ac:dyDescent="0.2">
      <c r="A455" s="203"/>
      <c r="B455" s="204" t="s">
        <v>1630</v>
      </c>
      <c r="C455" s="205"/>
      <c r="D455" s="205"/>
      <c r="E455" s="205"/>
      <c r="F455" s="205"/>
    </row>
    <row r="456" spans="1:6" x14ac:dyDescent="0.2">
      <c r="A456" s="195" t="s">
        <v>1631</v>
      </c>
      <c r="B456" s="195" t="s">
        <v>1632</v>
      </c>
      <c r="D456" s="187">
        <v>67</v>
      </c>
      <c r="E456" s="187">
        <v>2153</v>
      </c>
      <c r="F456" s="187">
        <v>-2086</v>
      </c>
    </row>
    <row r="457" spans="1:6" x14ac:dyDescent="0.2">
      <c r="C457" s="206" t="s">
        <v>1154</v>
      </c>
      <c r="D457" s="206" t="s">
        <v>1154</v>
      </c>
      <c r="E457" s="206" t="s">
        <v>1154</v>
      </c>
      <c r="F457" s="206" t="s">
        <v>1154</v>
      </c>
    </row>
    <row r="458" spans="1:6" x14ac:dyDescent="0.2">
      <c r="A458" s="203"/>
      <c r="B458" s="204" t="s">
        <v>1633</v>
      </c>
      <c r="C458" s="205"/>
      <c r="D458" s="205">
        <v>67</v>
      </c>
      <c r="E458" s="205">
        <v>2153</v>
      </c>
      <c r="F458" s="205">
        <v>-2086</v>
      </c>
    </row>
    <row r="460" spans="1:6" x14ac:dyDescent="0.2">
      <c r="A460" s="203"/>
      <c r="B460" s="204" t="s">
        <v>1634</v>
      </c>
      <c r="C460" s="205"/>
      <c r="D460" s="205"/>
      <c r="E460" s="205"/>
      <c r="F460" s="205"/>
    </row>
    <row r="461" spans="1:6" x14ac:dyDescent="0.2">
      <c r="A461" s="195" t="s">
        <v>1635</v>
      </c>
      <c r="B461" s="195" t="s">
        <v>1636</v>
      </c>
      <c r="D461" s="187">
        <v>1813.2</v>
      </c>
      <c r="F461" s="187">
        <v>1813.2</v>
      </c>
    </row>
    <row r="462" spans="1:6" x14ac:dyDescent="0.2">
      <c r="A462" s="195" t="s">
        <v>1637</v>
      </c>
      <c r="B462" s="195" t="s">
        <v>1462</v>
      </c>
      <c r="D462" s="187">
        <v>4604.92</v>
      </c>
      <c r="E462" s="187">
        <v>2261.08</v>
      </c>
      <c r="F462" s="187">
        <v>2343.84</v>
      </c>
    </row>
    <row r="463" spans="1:6" x14ac:dyDescent="0.2">
      <c r="A463" s="195" t="s">
        <v>1638</v>
      </c>
      <c r="B463" s="195" t="s">
        <v>273</v>
      </c>
      <c r="D463" s="187">
        <v>31867.62</v>
      </c>
      <c r="E463" s="187">
        <v>6066.32</v>
      </c>
      <c r="F463" s="187">
        <v>25801.3</v>
      </c>
    </row>
    <row r="464" spans="1:6" x14ac:dyDescent="0.2">
      <c r="C464" s="206" t="s">
        <v>1154</v>
      </c>
      <c r="D464" s="206" t="s">
        <v>1154</v>
      </c>
      <c r="E464" s="206" t="s">
        <v>1154</v>
      </c>
      <c r="F464" s="206" t="s">
        <v>1154</v>
      </c>
    </row>
    <row r="465" spans="1:6" x14ac:dyDescent="0.2">
      <c r="A465" s="203"/>
      <c r="B465" s="204" t="s">
        <v>1639</v>
      </c>
      <c r="C465" s="205"/>
      <c r="D465" s="205">
        <v>38285.74</v>
      </c>
      <c r="E465" s="205">
        <v>8327.4</v>
      </c>
      <c r="F465" s="205">
        <v>29958.34</v>
      </c>
    </row>
    <row r="467" spans="1:6" x14ac:dyDescent="0.2">
      <c r="A467" s="203"/>
      <c r="B467" s="204" t="s">
        <v>1640</v>
      </c>
      <c r="C467" s="205"/>
      <c r="D467" s="205"/>
      <c r="E467" s="205"/>
      <c r="F467" s="205"/>
    </row>
    <row r="468" spans="1:6" x14ac:dyDescent="0.2">
      <c r="A468" s="195" t="s">
        <v>2018</v>
      </c>
      <c r="B468" s="195" t="s">
        <v>2019</v>
      </c>
      <c r="D468" s="187">
        <v>1847</v>
      </c>
      <c r="E468" s="187">
        <v>3280</v>
      </c>
      <c r="F468" s="187">
        <v>-1433</v>
      </c>
    </row>
    <row r="469" spans="1:6" x14ac:dyDescent="0.2">
      <c r="A469" s="195" t="s">
        <v>1641</v>
      </c>
      <c r="B469" s="195" t="s">
        <v>1642</v>
      </c>
      <c r="D469" s="187">
        <v>11381</v>
      </c>
      <c r="E469" s="187">
        <v>16552</v>
      </c>
      <c r="F469" s="187">
        <v>-5171</v>
      </c>
    </row>
    <row r="470" spans="1:6" x14ac:dyDescent="0.2">
      <c r="A470" s="195" t="s">
        <v>2020</v>
      </c>
      <c r="B470" s="195" t="s">
        <v>2021</v>
      </c>
      <c r="D470" s="187">
        <v>78695</v>
      </c>
      <c r="E470" s="187">
        <v>78695</v>
      </c>
    </row>
    <row r="471" spans="1:6" x14ac:dyDescent="0.2">
      <c r="A471" s="195" t="s">
        <v>1643</v>
      </c>
      <c r="B471" s="195" t="s">
        <v>1644</v>
      </c>
      <c r="D471" s="187">
        <v>372</v>
      </c>
      <c r="E471" s="187">
        <v>372</v>
      </c>
    </row>
    <row r="472" spans="1:6" x14ac:dyDescent="0.2">
      <c r="C472" s="206" t="s">
        <v>1154</v>
      </c>
      <c r="D472" s="206" t="s">
        <v>1154</v>
      </c>
      <c r="E472" s="206" t="s">
        <v>1154</v>
      </c>
      <c r="F472" s="206" t="s">
        <v>1154</v>
      </c>
    </row>
    <row r="473" spans="1:6" x14ac:dyDescent="0.2">
      <c r="A473" s="203"/>
      <c r="B473" s="204" t="s">
        <v>1645</v>
      </c>
      <c r="C473" s="205"/>
      <c r="D473" s="205">
        <v>92295</v>
      </c>
      <c r="E473" s="205">
        <v>98899</v>
      </c>
      <c r="F473" s="205">
        <v>-6604</v>
      </c>
    </row>
    <row r="475" spans="1:6" x14ac:dyDescent="0.2">
      <c r="A475" s="204" t="s">
        <v>1646</v>
      </c>
      <c r="B475" s="204" t="s">
        <v>1647</v>
      </c>
      <c r="C475" s="205"/>
      <c r="D475" s="205">
        <v>41119180.289999999</v>
      </c>
      <c r="E475" s="205">
        <v>37440656.810000002</v>
      </c>
      <c r="F475" s="205">
        <v>3678523.48</v>
      </c>
    </row>
    <row r="477" spans="1:6" x14ac:dyDescent="0.2">
      <c r="C477" s="206" t="s">
        <v>1154</v>
      </c>
      <c r="D477" s="206" t="s">
        <v>1154</v>
      </c>
      <c r="E477" s="206" t="s">
        <v>1154</v>
      </c>
      <c r="F477" s="206" t="s">
        <v>1154</v>
      </c>
    </row>
    <row r="478" spans="1:6" x14ac:dyDescent="0.2">
      <c r="B478" s="195" t="s">
        <v>1107</v>
      </c>
      <c r="D478" s="187">
        <v>489930229.17000002</v>
      </c>
      <c r="E478" s="187">
        <v>489930229.17000002</v>
      </c>
    </row>
    <row r="479" spans="1:6" x14ac:dyDescent="0.2">
      <c r="C479" s="206" t="s">
        <v>1648</v>
      </c>
      <c r="D479" s="206" t="s">
        <v>1648</v>
      </c>
      <c r="E479" s="206" t="s">
        <v>1648</v>
      </c>
      <c r="F479" s="206" t="s">
        <v>1648</v>
      </c>
    </row>
    <row r="484" spans="1:1" x14ac:dyDescent="0.2">
      <c r="A484" s="195" t="s">
        <v>1649</v>
      </c>
    </row>
    <row r="485" spans="1:1" x14ac:dyDescent="0.2">
      <c r="A485" s="195" t="s">
        <v>1650</v>
      </c>
    </row>
    <row r="486" spans="1:1" x14ac:dyDescent="0.2">
      <c r="A486" s="195" t="s">
        <v>2022</v>
      </c>
    </row>
    <row r="487" spans="1:1" x14ac:dyDescent="0.2">
      <c r="A487" s="195" t="s">
        <v>2023</v>
      </c>
    </row>
  </sheetData>
  <pageMargins left="0.75" right="0.75" top="0.75" bottom="0.75" header="0.5" footer="0.5"/>
  <pageSetup orientation="portrait"/>
  <headerFooter alignWithMargins="0"/>
  <rowBreaks count="1" manualBreakCount="1">
    <brk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6"/>
  <sheetViews>
    <sheetView topLeftCell="A6" workbookViewId="0">
      <selection activeCell="A10" sqref="A10:E43"/>
    </sheetView>
  </sheetViews>
  <sheetFormatPr defaultColWidth="9.140625" defaultRowHeight="12.75" x14ac:dyDescent="0.2"/>
  <cols>
    <col min="1" max="3" width="9.140625" style="169"/>
    <col min="4" max="4" width="23.28515625" style="169" customWidth="1"/>
    <col min="5" max="5" width="37.85546875" style="169" customWidth="1"/>
    <col min="6" max="6" width="19" style="169" customWidth="1"/>
    <col min="7" max="7" width="13.28515625" style="169" customWidth="1"/>
    <col min="8" max="8" width="18.7109375" style="169" customWidth="1"/>
    <col min="9" max="9" width="16.140625" style="169" customWidth="1"/>
    <col min="10" max="10" width="11.7109375" style="169" customWidth="1"/>
    <col min="11" max="11" width="20.42578125" style="169" customWidth="1"/>
    <col min="12" max="12" width="9.140625" style="169" customWidth="1"/>
    <col min="13" max="13" width="12.42578125" style="169" customWidth="1"/>
    <col min="14" max="14" width="16" style="169" customWidth="1"/>
    <col min="15" max="15" width="16.5703125" style="169" customWidth="1"/>
    <col min="16" max="16" width="10.5703125" style="169" customWidth="1"/>
    <col min="17" max="17" width="19.42578125" style="169" customWidth="1"/>
    <col min="18" max="18" width="18.28515625" style="169" customWidth="1"/>
    <col min="19" max="19" width="27" style="169" customWidth="1"/>
    <col min="20" max="20" width="21.85546875" style="169" customWidth="1"/>
    <col min="21" max="21" width="30.5703125" style="169" customWidth="1"/>
    <col min="22" max="22" width="5.140625" style="169" customWidth="1"/>
    <col min="23" max="23" width="19.28515625" style="169" customWidth="1"/>
    <col min="24" max="24" width="5.42578125" style="169" customWidth="1"/>
    <col min="25" max="25" width="14.28515625" style="169" customWidth="1"/>
    <col min="26" max="26" width="19.5703125" style="169" customWidth="1"/>
    <col min="27" max="27" width="12.5703125" style="169" customWidth="1"/>
    <col min="28" max="28" width="16.28515625" style="169" customWidth="1"/>
    <col min="29" max="16384" width="9.140625" style="169"/>
  </cols>
  <sheetData>
    <row r="1" spans="1:28" ht="30" x14ac:dyDescent="0.4">
      <c r="A1" s="183" t="s">
        <v>327</v>
      </c>
      <c r="D1" s="180"/>
      <c r="E1" s="180"/>
      <c r="F1" s="180"/>
      <c r="G1" s="180"/>
      <c r="H1" s="180"/>
    </row>
    <row r="2" spans="1:28" ht="18" customHeight="1" x14ac:dyDescent="0.25">
      <c r="D2" s="181" t="s">
        <v>306</v>
      </c>
      <c r="E2" s="180"/>
      <c r="F2" s="180"/>
      <c r="G2" s="180"/>
      <c r="H2" s="180"/>
      <c r="I2" s="169" t="s">
        <v>22</v>
      </c>
      <c r="J2" s="169" t="s">
        <v>22</v>
      </c>
      <c r="K2" s="169" t="s">
        <v>22</v>
      </c>
      <c r="L2" s="169" t="s">
        <v>22</v>
      </c>
      <c r="M2" s="169" t="s">
        <v>22</v>
      </c>
      <c r="N2" s="169" t="s">
        <v>22</v>
      </c>
      <c r="O2" s="169" t="s">
        <v>22</v>
      </c>
      <c r="P2" s="169" t="s">
        <v>22</v>
      </c>
      <c r="Q2" s="169" t="s">
        <v>22</v>
      </c>
      <c r="R2" s="169" t="s">
        <v>22</v>
      </c>
      <c r="S2" s="169" t="s">
        <v>22</v>
      </c>
      <c r="T2" s="169" t="s">
        <v>22</v>
      </c>
      <c r="U2" s="169" t="s">
        <v>22</v>
      </c>
      <c r="V2" s="169" t="s">
        <v>22</v>
      </c>
      <c r="W2" s="169" t="s">
        <v>22</v>
      </c>
      <c r="X2" s="169" t="s">
        <v>22</v>
      </c>
      <c r="Y2" s="169" t="s">
        <v>22</v>
      </c>
      <c r="Z2" s="169" t="s">
        <v>22</v>
      </c>
      <c r="AA2" s="169" t="s">
        <v>22</v>
      </c>
      <c r="AB2" s="169" t="s">
        <v>22</v>
      </c>
    </row>
    <row r="3" spans="1:28" ht="15" customHeight="1" x14ac:dyDescent="0.2">
      <c r="D3" s="182" t="s">
        <v>305</v>
      </c>
      <c r="E3" s="180"/>
      <c r="F3" s="180"/>
      <c r="G3" s="180"/>
      <c r="H3" s="180"/>
      <c r="I3" s="169" t="s">
        <v>22</v>
      </c>
      <c r="J3" s="169" t="s">
        <v>22</v>
      </c>
      <c r="K3" s="169" t="s">
        <v>22</v>
      </c>
      <c r="L3" s="169" t="s">
        <v>22</v>
      </c>
      <c r="M3" s="169" t="s">
        <v>22</v>
      </c>
      <c r="N3" s="169" t="s">
        <v>22</v>
      </c>
      <c r="O3" s="169" t="s">
        <v>22</v>
      </c>
      <c r="P3" s="169" t="s">
        <v>22</v>
      </c>
      <c r="Q3" s="169" t="s">
        <v>22</v>
      </c>
      <c r="R3" s="169" t="s">
        <v>22</v>
      </c>
      <c r="S3" s="169" t="s">
        <v>22</v>
      </c>
      <c r="T3" s="169" t="s">
        <v>22</v>
      </c>
      <c r="U3" s="169" t="s">
        <v>22</v>
      </c>
      <c r="V3" s="169" t="s">
        <v>22</v>
      </c>
      <c r="W3" s="169" t="s">
        <v>22</v>
      </c>
      <c r="X3" s="169" t="s">
        <v>22</v>
      </c>
      <c r="Y3" s="169" t="s">
        <v>22</v>
      </c>
      <c r="Z3" s="169" t="s">
        <v>22</v>
      </c>
      <c r="AA3" s="169" t="s">
        <v>22</v>
      </c>
      <c r="AB3" s="169" t="s">
        <v>22</v>
      </c>
    </row>
    <row r="4" spans="1:28" ht="15" customHeight="1" x14ac:dyDescent="0.25">
      <c r="D4" s="310" t="s">
        <v>1979</v>
      </c>
      <c r="E4" s="311"/>
      <c r="F4" s="311"/>
      <c r="G4" s="311"/>
      <c r="H4" s="311"/>
      <c r="I4" s="169" t="s">
        <v>22</v>
      </c>
      <c r="J4" s="169" t="s">
        <v>22</v>
      </c>
      <c r="K4" s="169" t="s">
        <v>22</v>
      </c>
      <c r="L4" s="169" t="s">
        <v>22</v>
      </c>
      <c r="M4" s="169" t="s">
        <v>22</v>
      </c>
      <c r="N4" s="169" t="s">
        <v>22</v>
      </c>
      <c r="O4" s="169" t="s">
        <v>22</v>
      </c>
      <c r="P4" s="169" t="s">
        <v>22</v>
      </c>
      <c r="Q4" s="169" t="s">
        <v>22</v>
      </c>
      <c r="R4" s="169" t="s">
        <v>22</v>
      </c>
      <c r="S4" s="169" t="s">
        <v>22</v>
      </c>
      <c r="T4" s="169" t="s">
        <v>22</v>
      </c>
      <c r="U4" s="169" t="s">
        <v>22</v>
      </c>
      <c r="V4" s="169" t="s">
        <v>22</v>
      </c>
      <c r="W4" s="169" t="s">
        <v>22</v>
      </c>
      <c r="X4" s="169" t="s">
        <v>22</v>
      </c>
      <c r="Y4" s="169" t="s">
        <v>22</v>
      </c>
      <c r="Z4" s="169" t="s">
        <v>22</v>
      </c>
      <c r="AA4" s="169" t="s">
        <v>22</v>
      </c>
      <c r="AB4" s="169" t="s">
        <v>22</v>
      </c>
    </row>
    <row r="5" spans="1:28" ht="12.75" customHeight="1" x14ac:dyDescent="0.2">
      <c r="D5" s="182" t="s">
        <v>22</v>
      </c>
      <c r="E5" s="180"/>
      <c r="F5" s="180"/>
      <c r="G5" s="180"/>
      <c r="H5" s="180"/>
      <c r="I5" s="169" t="s">
        <v>22</v>
      </c>
      <c r="J5" s="169" t="s">
        <v>22</v>
      </c>
      <c r="K5" s="169" t="s">
        <v>22</v>
      </c>
      <c r="L5" s="169" t="s">
        <v>22</v>
      </c>
      <c r="M5" s="169" t="s">
        <v>22</v>
      </c>
      <c r="N5" s="169" t="s">
        <v>22</v>
      </c>
      <c r="O5" s="169" t="s">
        <v>22</v>
      </c>
      <c r="P5" s="169" t="s">
        <v>22</v>
      </c>
      <c r="Q5" s="169" t="s">
        <v>22</v>
      </c>
      <c r="R5" s="169" t="s">
        <v>22</v>
      </c>
      <c r="S5" s="169" t="s">
        <v>22</v>
      </c>
      <c r="T5" s="169" t="s">
        <v>22</v>
      </c>
      <c r="U5" s="169" t="s">
        <v>22</v>
      </c>
      <c r="V5" s="169" t="s">
        <v>22</v>
      </c>
      <c r="W5" s="169" t="s">
        <v>22</v>
      </c>
      <c r="X5" s="169" t="s">
        <v>22</v>
      </c>
      <c r="Y5" s="169" t="s">
        <v>22</v>
      </c>
      <c r="Z5" s="169" t="s">
        <v>22</v>
      </c>
      <c r="AA5" s="169" t="s">
        <v>22</v>
      </c>
      <c r="AB5" s="169" t="s">
        <v>22</v>
      </c>
    </row>
    <row r="6" spans="1:28" ht="12.75" customHeight="1" x14ac:dyDescent="0.2">
      <c r="D6" s="182"/>
      <c r="E6" s="180"/>
      <c r="F6" s="180"/>
      <c r="G6" s="180"/>
      <c r="H6" s="180"/>
    </row>
    <row r="7" spans="1:28" ht="12.75" customHeight="1" x14ac:dyDescent="0.2">
      <c r="C7" s="174"/>
      <c r="D7" s="184">
        <v>1</v>
      </c>
      <c r="E7" s="184">
        <v>2</v>
      </c>
      <c r="F7" s="184">
        <v>3</v>
      </c>
      <c r="G7" s="184">
        <v>4</v>
      </c>
      <c r="H7" s="184">
        <v>5</v>
      </c>
      <c r="I7" s="184">
        <v>6</v>
      </c>
      <c r="J7" s="184">
        <v>7</v>
      </c>
      <c r="K7" s="184">
        <v>8</v>
      </c>
      <c r="L7" s="184">
        <v>9</v>
      </c>
      <c r="M7" s="184">
        <v>10</v>
      </c>
      <c r="N7" s="184">
        <v>11</v>
      </c>
      <c r="O7" s="184">
        <v>12</v>
      </c>
      <c r="P7" s="184">
        <v>13</v>
      </c>
      <c r="Q7" s="184">
        <v>14</v>
      </c>
      <c r="R7" s="184">
        <v>15</v>
      </c>
      <c r="S7" s="184">
        <v>16</v>
      </c>
      <c r="T7" s="184">
        <v>17</v>
      </c>
      <c r="U7" s="184">
        <v>18</v>
      </c>
      <c r="V7" s="184">
        <v>19</v>
      </c>
      <c r="W7" s="184">
        <v>20</v>
      </c>
      <c r="X7" s="184">
        <v>21</v>
      </c>
      <c r="Y7" s="184">
        <v>22</v>
      </c>
      <c r="Z7" s="184">
        <v>23</v>
      </c>
      <c r="AA7" s="184">
        <v>24</v>
      </c>
      <c r="AB7" s="184">
        <v>25</v>
      </c>
    </row>
    <row r="8" spans="1:28" ht="12.75" customHeight="1" x14ac:dyDescent="0.2">
      <c r="D8" s="169" t="s">
        <v>22</v>
      </c>
      <c r="E8" s="169" t="s">
        <v>22</v>
      </c>
      <c r="F8" s="169" t="s">
        <v>22</v>
      </c>
      <c r="G8" s="169" t="s">
        <v>22</v>
      </c>
      <c r="H8" s="169" t="s">
        <v>22</v>
      </c>
      <c r="I8" s="169" t="s">
        <v>22</v>
      </c>
      <c r="J8" s="169" t="s">
        <v>22</v>
      </c>
      <c r="K8" s="169" t="s">
        <v>22</v>
      </c>
      <c r="L8" s="169" t="s">
        <v>22</v>
      </c>
      <c r="M8" s="169" t="s">
        <v>22</v>
      </c>
      <c r="N8" s="169" t="s">
        <v>22</v>
      </c>
      <c r="O8" s="169" t="s">
        <v>22</v>
      </c>
      <c r="P8" s="169" t="s">
        <v>22</v>
      </c>
      <c r="Q8" s="169" t="s">
        <v>22</v>
      </c>
      <c r="R8" s="169" t="s">
        <v>22</v>
      </c>
      <c r="S8" s="169" t="s">
        <v>22</v>
      </c>
      <c r="T8" s="169" t="s">
        <v>22</v>
      </c>
      <c r="U8" s="169" t="s">
        <v>22</v>
      </c>
      <c r="V8" s="169" t="s">
        <v>22</v>
      </c>
      <c r="W8" s="169" t="s">
        <v>22</v>
      </c>
      <c r="X8" s="169" t="s">
        <v>22</v>
      </c>
      <c r="Y8" s="169" t="s">
        <v>22</v>
      </c>
      <c r="Z8" s="169" t="s">
        <v>22</v>
      </c>
      <c r="AA8" s="169" t="s">
        <v>22</v>
      </c>
      <c r="AB8" s="169" t="s">
        <v>22</v>
      </c>
    </row>
    <row r="9" spans="1:28" ht="12.75" customHeight="1" x14ac:dyDescent="0.25">
      <c r="A9" s="165" t="s">
        <v>304</v>
      </c>
      <c r="B9" s="165" t="s">
        <v>1961</v>
      </c>
      <c r="C9" s="167"/>
      <c r="D9" s="173" t="s">
        <v>303</v>
      </c>
      <c r="E9" s="173" t="s">
        <v>302</v>
      </c>
      <c r="F9" s="173" t="s">
        <v>301</v>
      </c>
      <c r="G9" s="173" t="s">
        <v>300</v>
      </c>
      <c r="H9" s="173" t="s">
        <v>299</v>
      </c>
      <c r="I9" s="173" t="s">
        <v>1977</v>
      </c>
      <c r="J9" s="173" t="s">
        <v>1976</v>
      </c>
      <c r="K9" s="173" t="s">
        <v>1975</v>
      </c>
      <c r="L9" s="173" t="s">
        <v>298</v>
      </c>
      <c r="M9" s="173" t="s">
        <v>297</v>
      </c>
      <c r="N9" s="173" t="s">
        <v>296</v>
      </c>
      <c r="O9" s="173" t="s">
        <v>321</v>
      </c>
      <c r="P9" s="173" t="s">
        <v>310</v>
      </c>
      <c r="Q9" s="173" t="s">
        <v>311</v>
      </c>
      <c r="R9" s="173" t="s">
        <v>312</v>
      </c>
      <c r="S9" s="173" t="s">
        <v>313</v>
      </c>
      <c r="T9" s="173" t="s">
        <v>314</v>
      </c>
      <c r="U9" s="173" t="s">
        <v>315</v>
      </c>
      <c r="V9" s="173" t="s">
        <v>295</v>
      </c>
      <c r="W9" s="173" t="s">
        <v>294</v>
      </c>
      <c r="X9" s="173" t="s">
        <v>293</v>
      </c>
      <c r="Y9" s="173" t="s">
        <v>292</v>
      </c>
      <c r="Z9" s="173" t="s">
        <v>291</v>
      </c>
      <c r="AA9" s="173" t="s">
        <v>290</v>
      </c>
      <c r="AB9" s="173" t="s">
        <v>289</v>
      </c>
    </row>
    <row r="10" spans="1:28" ht="12.75" customHeight="1" x14ac:dyDescent="0.25">
      <c r="A10" s="165" t="str">
        <f t="shared" ref="A10:A41" si="0">LEFT(D10,4)</f>
        <v>25AF</v>
      </c>
      <c r="B10" s="165">
        <v>282</v>
      </c>
      <c r="C10" s="82" t="s">
        <v>1962</v>
      </c>
      <c r="D10" s="169" t="s">
        <v>27</v>
      </c>
      <c r="E10" s="169" t="s">
        <v>288</v>
      </c>
      <c r="F10" s="172">
        <v>11932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11932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11932</v>
      </c>
    </row>
    <row r="11" spans="1:28" ht="12.75" customHeight="1" x14ac:dyDescent="0.25">
      <c r="A11" s="165" t="str">
        <f t="shared" si="0"/>
        <v>25AM</v>
      </c>
      <c r="B11" s="165">
        <v>283</v>
      </c>
      <c r="C11" s="80" t="s">
        <v>1963</v>
      </c>
      <c r="D11" s="169" t="s">
        <v>57</v>
      </c>
      <c r="E11" s="169" t="s">
        <v>419</v>
      </c>
      <c r="F11" s="172">
        <v>189283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189283</v>
      </c>
      <c r="N11" s="172">
        <v>-18139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171144</v>
      </c>
    </row>
    <row r="12" spans="1:28" ht="12.75" customHeight="1" x14ac:dyDescent="0.25">
      <c r="A12" s="165" t="str">
        <f t="shared" si="0"/>
        <v>25AM</v>
      </c>
      <c r="B12" s="165">
        <v>283</v>
      </c>
      <c r="C12" s="80" t="s">
        <v>1963</v>
      </c>
      <c r="D12" s="169" t="s">
        <v>420</v>
      </c>
      <c r="E12" s="169" t="s">
        <v>421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</row>
    <row r="13" spans="1:28" ht="12.75" customHeight="1" x14ac:dyDescent="0.25">
      <c r="A13" s="165" t="str">
        <f t="shared" si="0"/>
        <v>25BD</v>
      </c>
      <c r="B13" s="165">
        <v>283</v>
      </c>
      <c r="C13" s="80" t="s">
        <v>1963</v>
      </c>
      <c r="D13" s="169" t="s">
        <v>63</v>
      </c>
      <c r="E13" s="169" t="s">
        <v>287</v>
      </c>
      <c r="F13" s="172">
        <v>12057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1</v>
      </c>
      <c r="M13" s="172">
        <v>12058</v>
      </c>
      <c r="N13" s="172">
        <v>-1217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10841</v>
      </c>
    </row>
    <row r="14" spans="1:28" ht="12.75" customHeight="1" x14ac:dyDescent="0.25">
      <c r="A14" s="158" t="str">
        <f t="shared" si="0"/>
        <v>25BN</v>
      </c>
      <c r="B14" s="158">
        <v>283</v>
      </c>
      <c r="C14" s="80" t="s">
        <v>1963</v>
      </c>
      <c r="D14" s="169" t="s">
        <v>286</v>
      </c>
      <c r="E14" s="169" t="s">
        <v>285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101864</v>
      </c>
      <c r="L14" s="172">
        <v>0</v>
      </c>
      <c r="M14" s="172">
        <v>101864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101864</v>
      </c>
    </row>
    <row r="15" spans="1:28" ht="12.75" customHeight="1" x14ac:dyDescent="0.25">
      <c r="A15" s="165" t="str">
        <f t="shared" si="0"/>
        <v>25CN</v>
      </c>
      <c r="B15" s="165">
        <v>283</v>
      </c>
      <c r="C15" s="80" t="s">
        <v>1963</v>
      </c>
      <c r="D15" s="169" t="s">
        <v>357</v>
      </c>
      <c r="E15" s="169" t="s">
        <v>422</v>
      </c>
      <c r="F15" s="172">
        <v>56531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56531</v>
      </c>
      <c r="N15" s="172">
        <v>-35494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21037</v>
      </c>
    </row>
    <row r="16" spans="1:28" ht="12.75" customHeight="1" x14ac:dyDescent="0.25">
      <c r="A16" s="165" t="str">
        <f t="shared" si="0"/>
        <v>25DP</v>
      </c>
      <c r="B16" s="165">
        <v>282</v>
      </c>
      <c r="C16" s="79" t="s">
        <v>1964</v>
      </c>
      <c r="D16" s="169" t="s">
        <v>284</v>
      </c>
      <c r="E16" s="169" t="s">
        <v>283</v>
      </c>
      <c r="F16" s="172">
        <v>-12199227</v>
      </c>
      <c r="G16" s="172">
        <v>0</v>
      </c>
      <c r="H16" s="172">
        <v>0</v>
      </c>
      <c r="I16" s="172">
        <v>11507</v>
      </c>
      <c r="J16" s="172">
        <v>-1491582</v>
      </c>
      <c r="K16" s="172">
        <v>0</v>
      </c>
      <c r="L16" s="172">
        <v>0</v>
      </c>
      <c r="M16" s="172">
        <v>-13679302</v>
      </c>
      <c r="N16" s="172">
        <v>-230878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-13910180</v>
      </c>
    </row>
    <row r="17" spans="1:28" ht="12.75" customHeight="1" x14ac:dyDescent="0.25">
      <c r="A17" s="165" t="str">
        <f t="shared" si="0"/>
        <v>25DP</v>
      </c>
      <c r="B17" s="165">
        <v>282</v>
      </c>
      <c r="C17" s="79" t="s">
        <v>1964</v>
      </c>
      <c r="D17" s="169" t="s">
        <v>282</v>
      </c>
      <c r="E17" s="169" t="s">
        <v>281</v>
      </c>
      <c r="F17" s="172">
        <v>61510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61510</v>
      </c>
      <c r="N17" s="172">
        <v>3374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64884</v>
      </c>
    </row>
    <row r="18" spans="1:28" ht="12.75" customHeight="1" x14ac:dyDescent="0.25">
      <c r="A18" s="165" t="str">
        <f t="shared" si="0"/>
        <v>25DP</v>
      </c>
      <c r="B18" s="165">
        <v>282</v>
      </c>
      <c r="C18" s="82" t="s">
        <v>1962</v>
      </c>
      <c r="D18" s="169" t="s">
        <v>280</v>
      </c>
      <c r="E18" s="169" t="s">
        <v>252</v>
      </c>
      <c r="F18" s="172">
        <v>-303819</v>
      </c>
      <c r="G18" s="172">
        <v>0</v>
      </c>
      <c r="H18" s="172">
        <v>-33552</v>
      </c>
      <c r="I18" s="172">
        <v>0</v>
      </c>
      <c r="J18" s="172">
        <v>1583728</v>
      </c>
      <c r="K18" s="172">
        <v>0</v>
      </c>
      <c r="L18" s="172">
        <v>0</v>
      </c>
      <c r="M18" s="172">
        <v>1246357</v>
      </c>
      <c r="N18" s="172">
        <v>-188233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1058124</v>
      </c>
    </row>
    <row r="19" spans="1:28" ht="12.75" customHeight="1" x14ac:dyDescent="0.25">
      <c r="A19" s="165" t="str">
        <f t="shared" si="0"/>
        <v>25DP</v>
      </c>
      <c r="B19" s="165">
        <v>282</v>
      </c>
      <c r="C19" s="79" t="s">
        <v>1964</v>
      </c>
      <c r="D19" s="169" t="s">
        <v>279</v>
      </c>
      <c r="E19" s="169" t="s">
        <v>278</v>
      </c>
      <c r="F19" s="172">
        <v>-22004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-22004</v>
      </c>
      <c r="N19" s="172">
        <v>-2569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2">
        <v>-24573</v>
      </c>
    </row>
    <row r="20" spans="1:28" ht="12.75" customHeight="1" x14ac:dyDescent="0.25">
      <c r="A20" s="165" t="str">
        <f t="shared" si="0"/>
        <v>25DP</v>
      </c>
      <c r="B20" s="165">
        <v>282</v>
      </c>
      <c r="C20" s="79" t="s">
        <v>1964</v>
      </c>
      <c r="D20" s="169" t="s">
        <v>277</v>
      </c>
      <c r="E20" s="169" t="s">
        <v>276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</row>
    <row r="21" spans="1:28" ht="12.75" customHeight="1" x14ac:dyDescent="0.25">
      <c r="A21" s="165" t="str">
        <f t="shared" si="0"/>
        <v>25DR</v>
      </c>
      <c r="B21" s="165">
        <v>283</v>
      </c>
      <c r="C21" s="80" t="s">
        <v>1963</v>
      </c>
      <c r="D21" s="169" t="s">
        <v>1085</v>
      </c>
      <c r="E21" s="169" t="s">
        <v>1086</v>
      </c>
      <c r="F21" s="172">
        <v>-8332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8</v>
      </c>
      <c r="M21" s="172">
        <v>-8324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-8324</v>
      </c>
    </row>
    <row r="22" spans="1:28" ht="12.75" customHeight="1" x14ac:dyDescent="0.25">
      <c r="A22" s="165" t="str">
        <f t="shared" si="0"/>
        <v>25DR</v>
      </c>
      <c r="B22" s="165">
        <v>283</v>
      </c>
      <c r="C22" s="80" t="s">
        <v>1963</v>
      </c>
      <c r="D22" s="169" t="s">
        <v>1087</v>
      </c>
      <c r="E22" s="169" t="s">
        <v>1088</v>
      </c>
      <c r="F22" s="172">
        <v>50050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50050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50050</v>
      </c>
    </row>
    <row r="23" spans="1:28" ht="12.75" customHeight="1" x14ac:dyDescent="0.25">
      <c r="A23" s="165" t="str">
        <f t="shared" si="0"/>
        <v>25EN</v>
      </c>
      <c r="B23" s="165">
        <v>283</v>
      </c>
      <c r="C23" s="80" t="s">
        <v>1963</v>
      </c>
      <c r="D23" s="169" t="s">
        <v>79</v>
      </c>
      <c r="E23" s="169" t="s">
        <v>469</v>
      </c>
      <c r="F23" s="172">
        <v>49932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49932</v>
      </c>
      <c r="N23" s="172">
        <v>-13099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36832</v>
      </c>
    </row>
    <row r="24" spans="1:28" ht="12.75" customHeight="1" x14ac:dyDescent="0.25">
      <c r="A24" s="165" t="str">
        <f t="shared" si="0"/>
        <v>25FR</v>
      </c>
      <c r="B24" s="165">
        <v>283</v>
      </c>
      <c r="C24" s="80" t="s">
        <v>1963</v>
      </c>
      <c r="D24" s="169" t="s">
        <v>501</v>
      </c>
      <c r="E24" s="169" t="s">
        <v>1089</v>
      </c>
      <c r="F24" s="172">
        <v>15638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15638</v>
      </c>
      <c r="N24" s="172">
        <v>309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15947</v>
      </c>
    </row>
    <row r="25" spans="1:28" ht="12.75" customHeight="1" x14ac:dyDescent="0.25">
      <c r="A25" s="165" t="str">
        <f t="shared" si="0"/>
        <v>25GP</v>
      </c>
      <c r="B25" s="165">
        <v>282</v>
      </c>
      <c r="C25" s="80" t="s">
        <v>1963</v>
      </c>
      <c r="D25" s="169" t="s">
        <v>462</v>
      </c>
      <c r="E25" s="169" t="s">
        <v>470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</row>
    <row r="26" spans="1:28" ht="12.75" customHeight="1" x14ac:dyDescent="0.25">
      <c r="A26" s="165" t="str">
        <f t="shared" si="0"/>
        <v>25ID</v>
      </c>
      <c r="B26" s="165">
        <v>283</v>
      </c>
      <c r="C26" s="80" t="s">
        <v>1963</v>
      </c>
      <c r="D26" s="169" t="s">
        <v>111</v>
      </c>
      <c r="E26" s="169" t="s">
        <v>275</v>
      </c>
      <c r="F26" s="172">
        <v>-28451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-28451</v>
      </c>
      <c r="N26" s="172">
        <v>-2874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-31325</v>
      </c>
    </row>
    <row r="27" spans="1:28" ht="12.75" customHeight="1" x14ac:dyDescent="0.25">
      <c r="A27" s="165" t="str">
        <f t="shared" si="0"/>
        <v>25IT</v>
      </c>
      <c r="B27" s="165">
        <v>255</v>
      </c>
      <c r="C27" s="80" t="s">
        <v>1963</v>
      </c>
      <c r="D27" s="169" t="s">
        <v>165</v>
      </c>
      <c r="E27" s="169" t="s">
        <v>423</v>
      </c>
      <c r="F27" s="172">
        <v>1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1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1</v>
      </c>
    </row>
    <row r="28" spans="1:28" ht="12.75" customHeight="1" x14ac:dyDescent="0.25">
      <c r="A28" s="165" t="str">
        <f t="shared" si="0"/>
        <v>25OH</v>
      </c>
      <c r="B28" s="165">
        <v>283</v>
      </c>
      <c r="C28" s="80" t="s">
        <v>1963</v>
      </c>
      <c r="D28" s="169" t="s">
        <v>58</v>
      </c>
      <c r="E28" s="169" t="s">
        <v>1090</v>
      </c>
      <c r="F28" s="172">
        <v>67435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67435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67435</v>
      </c>
    </row>
    <row r="29" spans="1:28" ht="12.75" customHeight="1" x14ac:dyDescent="0.25">
      <c r="A29" s="165" t="str">
        <f t="shared" si="0"/>
        <v>25PG</v>
      </c>
      <c r="B29" s="165">
        <v>283</v>
      </c>
      <c r="C29" s="80" t="s">
        <v>1963</v>
      </c>
      <c r="D29" s="169" t="s">
        <v>59</v>
      </c>
      <c r="E29" s="169" t="s">
        <v>274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</row>
    <row r="30" spans="1:28" ht="12.75" customHeight="1" x14ac:dyDescent="0.25">
      <c r="A30" s="165" t="str">
        <f t="shared" si="0"/>
        <v>25PN</v>
      </c>
      <c r="B30" s="165">
        <v>283</v>
      </c>
      <c r="C30" s="80" t="s">
        <v>1963</v>
      </c>
      <c r="D30" s="169" t="s">
        <v>214</v>
      </c>
      <c r="E30" s="169" t="s">
        <v>273</v>
      </c>
      <c r="F30" s="172">
        <v>96521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96521</v>
      </c>
      <c r="N30" s="172">
        <v>4841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101361</v>
      </c>
    </row>
    <row r="31" spans="1:28" ht="12.75" customHeight="1" x14ac:dyDescent="0.25">
      <c r="A31" s="165" t="str">
        <f t="shared" si="0"/>
        <v>25PR</v>
      </c>
      <c r="B31" s="165">
        <v>283</v>
      </c>
      <c r="C31" s="80" t="s">
        <v>1963</v>
      </c>
      <c r="D31" s="169" t="s">
        <v>191</v>
      </c>
      <c r="E31" s="169" t="s">
        <v>272</v>
      </c>
      <c r="F31" s="172">
        <v>2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2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2</v>
      </c>
    </row>
    <row r="32" spans="1:28" ht="12.75" customHeight="1" x14ac:dyDescent="0.25">
      <c r="A32" s="165" t="str">
        <f t="shared" si="0"/>
        <v>25PR</v>
      </c>
      <c r="B32" s="165">
        <v>283</v>
      </c>
      <c r="C32" s="80" t="s">
        <v>1963</v>
      </c>
      <c r="D32" s="169" t="s">
        <v>271</v>
      </c>
      <c r="E32" s="169" t="s">
        <v>270</v>
      </c>
      <c r="F32" s="172">
        <v>22090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22090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22090</v>
      </c>
    </row>
    <row r="33" spans="1:28" ht="12.75" customHeight="1" x14ac:dyDescent="0.25">
      <c r="A33" s="165" t="str">
        <f t="shared" si="0"/>
        <v>25RC</v>
      </c>
      <c r="B33" s="165">
        <v>283</v>
      </c>
      <c r="C33" s="80" t="s">
        <v>1963</v>
      </c>
      <c r="D33" s="169" t="s">
        <v>203</v>
      </c>
      <c r="E33" s="169" t="s">
        <v>269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</row>
    <row r="34" spans="1:28" ht="12.75" customHeight="1" x14ac:dyDescent="0.25">
      <c r="A34" s="165" t="str">
        <f t="shared" si="0"/>
        <v>25RE</v>
      </c>
      <c r="B34" s="165">
        <v>282</v>
      </c>
      <c r="C34" s="82" t="s">
        <v>1962</v>
      </c>
      <c r="D34" s="169" t="s">
        <v>200</v>
      </c>
      <c r="E34" s="169" t="s">
        <v>268</v>
      </c>
      <c r="F34" s="172">
        <v>-171215</v>
      </c>
      <c r="G34" s="172">
        <v>0</v>
      </c>
      <c r="H34" s="172">
        <v>-1813</v>
      </c>
      <c r="I34" s="172">
        <v>-390</v>
      </c>
      <c r="J34" s="172">
        <v>-92146</v>
      </c>
      <c r="K34" s="172">
        <v>0</v>
      </c>
      <c r="L34" s="172">
        <v>-4</v>
      </c>
      <c r="M34" s="172">
        <v>-265568</v>
      </c>
      <c r="N34" s="172">
        <v>23105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-242462</v>
      </c>
    </row>
    <row r="35" spans="1:28" ht="12.75" customHeight="1" x14ac:dyDescent="0.25">
      <c r="A35" s="165" t="str">
        <f t="shared" si="0"/>
        <v>25RP</v>
      </c>
      <c r="B35" s="165">
        <v>282</v>
      </c>
      <c r="C35" s="80" t="s">
        <v>1963</v>
      </c>
      <c r="D35" s="169" t="s">
        <v>181</v>
      </c>
      <c r="E35" s="169" t="s">
        <v>267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2">
        <v>0</v>
      </c>
    </row>
    <row r="36" spans="1:28" ht="12.75" customHeight="1" x14ac:dyDescent="0.25">
      <c r="A36" s="158" t="str">
        <f t="shared" si="0"/>
        <v>25RT</v>
      </c>
      <c r="B36" s="158">
        <v>283</v>
      </c>
      <c r="C36" s="80" t="s">
        <v>1963</v>
      </c>
      <c r="D36" s="169" t="s">
        <v>228</v>
      </c>
      <c r="E36" s="169" t="s">
        <v>307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51192</v>
      </c>
      <c r="L36" s="172">
        <v>0</v>
      </c>
      <c r="M36" s="172">
        <v>51192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51192</v>
      </c>
    </row>
    <row r="37" spans="1:28" ht="12.75" customHeight="1" x14ac:dyDescent="0.25">
      <c r="A37" s="158" t="str">
        <f t="shared" si="0"/>
        <v>25SD</v>
      </c>
      <c r="B37" s="158">
        <v>283</v>
      </c>
      <c r="C37" s="80" t="s">
        <v>1963</v>
      </c>
      <c r="D37" s="169" t="s">
        <v>176</v>
      </c>
      <c r="E37" s="169" t="s">
        <v>266</v>
      </c>
      <c r="F37" s="172">
        <v>499191</v>
      </c>
      <c r="G37" s="172">
        <v>0</v>
      </c>
      <c r="H37" s="172">
        <v>-67548</v>
      </c>
      <c r="I37" s="172">
        <v>-14549</v>
      </c>
      <c r="J37" s="172">
        <v>0</v>
      </c>
      <c r="K37" s="172">
        <v>0</v>
      </c>
      <c r="L37" s="172">
        <v>0</v>
      </c>
      <c r="M37" s="172">
        <v>417094</v>
      </c>
      <c r="N37" s="172">
        <v>-128964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288130</v>
      </c>
    </row>
    <row r="38" spans="1:28" ht="12.75" customHeight="1" x14ac:dyDescent="0.25">
      <c r="A38" s="165" t="str">
        <f t="shared" si="0"/>
        <v>25SI</v>
      </c>
      <c r="B38" s="165">
        <v>283</v>
      </c>
      <c r="C38" s="80" t="s">
        <v>1963</v>
      </c>
      <c r="D38" s="169" t="s">
        <v>265</v>
      </c>
      <c r="E38" s="169" t="s">
        <v>264</v>
      </c>
      <c r="F38" s="172">
        <v>-48866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1</v>
      </c>
      <c r="M38" s="172">
        <v>-48865</v>
      </c>
      <c r="N38" s="172">
        <v>3650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-45215</v>
      </c>
    </row>
    <row r="39" spans="1:28" ht="12.75" customHeight="1" x14ac:dyDescent="0.25">
      <c r="A39" s="165" t="str">
        <f t="shared" si="0"/>
        <v>25SI</v>
      </c>
      <c r="B39" s="165">
        <v>283</v>
      </c>
      <c r="C39" s="80" t="s">
        <v>1963</v>
      </c>
      <c r="D39" s="169" t="s">
        <v>1091</v>
      </c>
      <c r="E39" s="169" t="s">
        <v>1092</v>
      </c>
      <c r="F39" s="172">
        <v>32553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32553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32553</v>
      </c>
    </row>
    <row r="40" spans="1:28" ht="12.75" customHeight="1" x14ac:dyDescent="0.25">
      <c r="A40" s="165" t="str">
        <f t="shared" si="0"/>
        <v>25SR</v>
      </c>
      <c r="B40" s="165">
        <v>283</v>
      </c>
      <c r="C40" s="80" t="s">
        <v>1963</v>
      </c>
      <c r="D40" s="169" t="s">
        <v>471</v>
      </c>
      <c r="E40" s="169" t="s">
        <v>425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118336</v>
      </c>
      <c r="L40" s="172">
        <v>0</v>
      </c>
      <c r="M40" s="172">
        <v>118336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118336</v>
      </c>
    </row>
    <row r="41" spans="1:28" ht="12.75" customHeight="1" x14ac:dyDescent="0.25">
      <c r="A41" s="165" t="str">
        <f t="shared" si="0"/>
        <v>25SR</v>
      </c>
      <c r="B41" s="165">
        <v>283</v>
      </c>
      <c r="C41" s="80" t="s">
        <v>1963</v>
      </c>
      <c r="D41" s="169" t="s">
        <v>1093</v>
      </c>
      <c r="E41" s="169" t="s">
        <v>1094</v>
      </c>
      <c r="F41" s="172">
        <v>3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3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3</v>
      </c>
    </row>
    <row r="42" spans="1:28" ht="12.75" customHeight="1" x14ac:dyDescent="0.25">
      <c r="A42" s="165" t="s">
        <v>180</v>
      </c>
      <c r="B42" s="165">
        <v>283</v>
      </c>
      <c r="C42" s="80" t="s">
        <v>1963</v>
      </c>
      <c r="D42" s="169" t="s">
        <v>263</v>
      </c>
      <c r="E42" s="169" t="s">
        <v>263</v>
      </c>
      <c r="F42" s="172">
        <v>34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34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34</v>
      </c>
    </row>
    <row r="43" spans="1:28" ht="12.75" customHeight="1" x14ac:dyDescent="0.25">
      <c r="A43" s="165" t="s">
        <v>180</v>
      </c>
      <c r="B43" s="165">
        <v>283</v>
      </c>
      <c r="C43" s="80" t="s">
        <v>1963</v>
      </c>
      <c r="D43" s="169" t="s">
        <v>1095</v>
      </c>
      <c r="E43" s="169" t="s">
        <v>1095</v>
      </c>
      <c r="F43" s="172">
        <v>-591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-591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-591</v>
      </c>
    </row>
    <row r="44" spans="1:28" ht="12.75" customHeight="1" x14ac:dyDescent="0.2">
      <c r="D44" s="169" t="s">
        <v>22</v>
      </c>
      <c r="E44" s="169" t="s">
        <v>22</v>
      </c>
      <c r="F44" s="169" t="s">
        <v>22</v>
      </c>
      <c r="G44" s="169" t="s">
        <v>22</v>
      </c>
      <c r="H44" s="169" t="s">
        <v>22</v>
      </c>
      <c r="I44" s="169" t="s">
        <v>22</v>
      </c>
      <c r="J44" s="169" t="s">
        <v>22</v>
      </c>
      <c r="K44" s="169" t="s">
        <v>22</v>
      </c>
      <c r="L44" s="169" t="s">
        <v>22</v>
      </c>
      <c r="M44" s="169" t="s">
        <v>22</v>
      </c>
      <c r="N44" s="169" t="s">
        <v>22</v>
      </c>
      <c r="O44" s="169" t="s">
        <v>22</v>
      </c>
      <c r="P44" s="169" t="s">
        <v>22</v>
      </c>
      <c r="Q44" s="169" t="s">
        <v>22</v>
      </c>
      <c r="R44" s="169" t="s">
        <v>22</v>
      </c>
      <c r="S44" s="169" t="s">
        <v>22</v>
      </c>
      <c r="T44" s="169" t="s">
        <v>22</v>
      </c>
      <c r="U44" s="169" t="s">
        <v>22</v>
      </c>
      <c r="V44" s="169" t="s">
        <v>22</v>
      </c>
      <c r="W44" s="169" t="s">
        <v>22</v>
      </c>
      <c r="X44" s="169" t="s">
        <v>22</v>
      </c>
      <c r="Y44" s="169" t="s">
        <v>22</v>
      </c>
      <c r="Z44" s="169" t="s">
        <v>22</v>
      </c>
      <c r="AA44" s="169" t="s">
        <v>22</v>
      </c>
      <c r="AB44" s="169" t="s">
        <v>22</v>
      </c>
    </row>
    <row r="45" spans="1:28" ht="12.75" customHeight="1" thickBot="1" x14ac:dyDescent="0.25">
      <c r="D45" s="171" t="s">
        <v>262</v>
      </c>
      <c r="E45" s="171" t="s">
        <v>22</v>
      </c>
      <c r="F45" s="170">
        <f t="shared" ref="F45:AB45" si="1">SUM(F10:F44)</f>
        <v>-11617742</v>
      </c>
      <c r="G45" s="170">
        <f t="shared" si="1"/>
        <v>0</v>
      </c>
      <c r="H45" s="170">
        <f t="shared" si="1"/>
        <v>-102913</v>
      </c>
      <c r="I45" s="170">
        <f t="shared" si="1"/>
        <v>-3432</v>
      </c>
      <c r="J45" s="170">
        <f t="shared" si="1"/>
        <v>0</v>
      </c>
      <c r="K45" s="170">
        <f t="shared" si="1"/>
        <v>271392</v>
      </c>
      <c r="L45" s="170">
        <f t="shared" si="1"/>
        <v>6</v>
      </c>
      <c r="M45" s="170">
        <f t="shared" si="1"/>
        <v>-11452689</v>
      </c>
      <c r="N45" s="170">
        <f t="shared" si="1"/>
        <v>-586188</v>
      </c>
      <c r="O45" s="170">
        <f t="shared" si="1"/>
        <v>0</v>
      </c>
      <c r="P45" s="170">
        <f t="shared" si="1"/>
        <v>0</v>
      </c>
      <c r="Q45" s="170">
        <f t="shared" si="1"/>
        <v>0</v>
      </c>
      <c r="R45" s="170">
        <f t="shared" si="1"/>
        <v>0</v>
      </c>
      <c r="S45" s="170">
        <f t="shared" si="1"/>
        <v>0</v>
      </c>
      <c r="T45" s="170">
        <f t="shared" si="1"/>
        <v>0</v>
      </c>
      <c r="U45" s="170">
        <f t="shared" si="1"/>
        <v>0</v>
      </c>
      <c r="V45" s="170">
        <f t="shared" si="1"/>
        <v>0</v>
      </c>
      <c r="W45" s="170">
        <f t="shared" si="1"/>
        <v>0</v>
      </c>
      <c r="X45" s="170">
        <f t="shared" si="1"/>
        <v>0</v>
      </c>
      <c r="Y45" s="170">
        <f t="shared" si="1"/>
        <v>0</v>
      </c>
      <c r="Z45" s="170">
        <f t="shared" si="1"/>
        <v>0</v>
      </c>
      <c r="AA45" s="170">
        <f t="shared" si="1"/>
        <v>0</v>
      </c>
      <c r="AB45" s="170">
        <f t="shared" si="1"/>
        <v>-12038878</v>
      </c>
    </row>
    <row r="49" spans="4:28" x14ac:dyDescent="0.2">
      <c r="D49" s="169" t="s">
        <v>225</v>
      </c>
      <c r="E49" s="169" t="s">
        <v>309</v>
      </c>
      <c r="F49" s="172">
        <v>2196230</v>
      </c>
      <c r="G49" s="172">
        <v>0</v>
      </c>
      <c r="H49" s="172">
        <v>0</v>
      </c>
      <c r="I49" s="172">
        <v>-1165</v>
      </c>
      <c r="J49" s="172">
        <v>0</v>
      </c>
      <c r="K49" s="172">
        <v>-48095</v>
      </c>
      <c r="L49" s="172">
        <v>0</v>
      </c>
      <c r="M49" s="172">
        <v>2146970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0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72">
        <v>0</v>
      </c>
      <c r="AB49" s="172">
        <v>2146970</v>
      </c>
    </row>
    <row r="50" spans="4:28" x14ac:dyDescent="0.2">
      <c r="E50" s="174"/>
      <c r="F50" s="174"/>
      <c r="G50" s="174"/>
      <c r="H50" s="174"/>
      <c r="I50" s="174"/>
      <c r="J50" s="174"/>
      <c r="K50" s="174"/>
      <c r="L50" s="174"/>
      <c r="M50" s="175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4:28" x14ac:dyDescent="0.2"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4:28" ht="13.5" thickBot="1" x14ac:dyDescent="0.25">
      <c r="E52" s="174"/>
      <c r="F52" s="176">
        <f>SUM(F45:F51)</f>
        <v>-9421512</v>
      </c>
      <c r="G52" s="176">
        <f t="shared" ref="G52:AB52" si="2">SUM(G45:G51)</f>
        <v>0</v>
      </c>
      <c r="H52" s="176">
        <f t="shared" si="2"/>
        <v>-102913</v>
      </c>
      <c r="I52" s="176">
        <f t="shared" si="2"/>
        <v>-4597</v>
      </c>
      <c r="J52" s="176">
        <f t="shared" si="2"/>
        <v>0</v>
      </c>
      <c r="K52" s="176">
        <f t="shared" si="2"/>
        <v>223297</v>
      </c>
      <c r="L52" s="176">
        <f t="shared" si="2"/>
        <v>6</v>
      </c>
      <c r="M52" s="176">
        <f t="shared" si="2"/>
        <v>-9305719</v>
      </c>
      <c r="N52" s="176">
        <f t="shared" si="2"/>
        <v>-586188</v>
      </c>
      <c r="O52" s="176">
        <f t="shared" si="2"/>
        <v>0</v>
      </c>
      <c r="P52" s="176">
        <f t="shared" si="2"/>
        <v>0</v>
      </c>
      <c r="Q52" s="176">
        <f t="shared" si="2"/>
        <v>0</v>
      </c>
      <c r="R52" s="176">
        <f t="shared" si="2"/>
        <v>0</v>
      </c>
      <c r="S52" s="176">
        <f t="shared" si="2"/>
        <v>0</v>
      </c>
      <c r="T52" s="176">
        <f t="shared" si="2"/>
        <v>0</v>
      </c>
      <c r="U52" s="176">
        <f t="shared" si="2"/>
        <v>0</v>
      </c>
      <c r="V52" s="176">
        <f t="shared" si="2"/>
        <v>0</v>
      </c>
      <c r="W52" s="176">
        <f t="shared" si="2"/>
        <v>0</v>
      </c>
      <c r="X52" s="176">
        <f t="shared" si="2"/>
        <v>0</v>
      </c>
      <c r="Y52" s="176">
        <f t="shared" si="2"/>
        <v>0</v>
      </c>
      <c r="Z52" s="176">
        <f t="shared" si="2"/>
        <v>0</v>
      </c>
      <c r="AA52" s="176">
        <f t="shared" si="2"/>
        <v>0</v>
      </c>
      <c r="AB52" s="176">
        <f t="shared" si="2"/>
        <v>-9891908</v>
      </c>
    </row>
    <row r="53" spans="4:28" ht="13.5" thickTop="1" x14ac:dyDescent="0.2"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4:28" x14ac:dyDescent="0.2">
      <c r="E54" s="177" t="s">
        <v>318</v>
      </c>
      <c r="F54" s="178">
        <f>'CF-12-31-2018 TB'!C166</f>
        <v>-9421512</v>
      </c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8">
        <f>'CF-12-31-2018 TB'!F166</f>
        <v>-9891907</v>
      </c>
    </row>
    <row r="55" spans="4:28" x14ac:dyDescent="0.2"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4:28" x14ac:dyDescent="0.2">
      <c r="E56" s="177" t="s">
        <v>1978</v>
      </c>
      <c r="F56" s="179">
        <f>F52-F54</f>
        <v>0</v>
      </c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9">
        <f>AB52-AB54</f>
        <v>-1</v>
      </c>
    </row>
  </sheetData>
  <mergeCells count="1">
    <mergeCell ref="D4:H4"/>
  </mergeCells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2" zoomScale="90" zoomScaleNormal="90" workbookViewId="0">
      <selection activeCell="C45" sqref="C45"/>
    </sheetView>
  </sheetViews>
  <sheetFormatPr defaultRowHeight="15" x14ac:dyDescent="0.25"/>
  <cols>
    <col min="5" max="5" width="55.5703125" bestFit="1" customWidth="1"/>
    <col min="6" max="6" width="12.140625" bestFit="1" customWidth="1"/>
    <col min="7" max="7" width="10.42578125" bestFit="1" customWidth="1"/>
    <col min="8" max="8" width="11.140625" bestFit="1" customWidth="1"/>
    <col min="12" max="12" width="12.140625" bestFit="1" customWidth="1"/>
    <col min="14" max="14" width="12.85546875" bestFit="1" customWidth="1"/>
    <col min="15" max="15" width="11.140625" bestFit="1" customWidth="1"/>
  </cols>
  <sheetData>
    <row r="1" spans="1:15" ht="30" x14ac:dyDescent="0.4">
      <c r="A1" s="39" t="s">
        <v>327</v>
      </c>
      <c r="B1" s="39"/>
      <c r="C1" s="138"/>
      <c r="D1" s="22"/>
      <c r="E1" s="38"/>
      <c r="F1" s="38"/>
      <c r="G1" s="38"/>
      <c r="H1" s="38"/>
      <c r="I1" s="138"/>
      <c r="J1" s="138"/>
      <c r="K1" s="138"/>
      <c r="L1" s="138"/>
      <c r="M1" s="138"/>
      <c r="N1" s="138"/>
      <c r="O1" s="22"/>
    </row>
    <row r="2" spans="1:15" x14ac:dyDescent="0.25">
      <c r="A2" s="138"/>
      <c r="B2" s="138"/>
      <c r="C2" s="138"/>
      <c r="D2" s="312" t="s">
        <v>326</v>
      </c>
      <c r="E2" s="308"/>
      <c r="F2" s="308"/>
      <c r="G2" s="308"/>
      <c r="H2" s="308"/>
      <c r="I2" s="138" t="s">
        <v>22</v>
      </c>
      <c r="J2" s="138" t="s">
        <v>22</v>
      </c>
      <c r="K2" s="138"/>
      <c r="L2" s="138" t="s">
        <v>22</v>
      </c>
      <c r="M2" s="138"/>
      <c r="N2" s="138"/>
      <c r="O2" s="22"/>
    </row>
    <row r="3" spans="1:15" x14ac:dyDescent="0.25">
      <c r="A3" s="138"/>
      <c r="B3" s="138"/>
      <c r="C3" s="138"/>
      <c r="D3" s="307" t="s">
        <v>305</v>
      </c>
      <c r="E3" s="308"/>
      <c r="F3" s="308"/>
      <c r="G3" s="308"/>
      <c r="H3" s="308"/>
      <c r="I3" s="138" t="s">
        <v>22</v>
      </c>
      <c r="J3" s="138" t="s">
        <v>22</v>
      </c>
      <c r="K3" s="138"/>
      <c r="L3" s="138" t="s">
        <v>22</v>
      </c>
      <c r="M3" s="138"/>
      <c r="N3" s="138"/>
      <c r="O3" s="22"/>
    </row>
    <row r="4" spans="1:15" x14ac:dyDescent="0.25">
      <c r="A4" s="138"/>
      <c r="B4" s="138"/>
      <c r="C4" s="138"/>
      <c r="D4" s="313" t="s">
        <v>1974</v>
      </c>
      <c r="E4" s="314"/>
      <c r="F4" s="314"/>
      <c r="G4" s="314"/>
      <c r="H4" s="314"/>
      <c r="I4" s="138" t="s">
        <v>22</v>
      </c>
      <c r="J4" s="138" t="s">
        <v>22</v>
      </c>
      <c r="K4" s="138"/>
      <c r="L4" s="138" t="s">
        <v>22</v>
      </c>
      <c r="M4" s="138"/>
      <c r="N4" s="138"/>
      <c r="O4" s="22"/>
    </row>
    <row r="5" spans="1:15" x14ac:dyDescent="0.25">
      <c r="A5" s="138"/>
      <c r="B5" s="138"/>
      <c r="C5" s="138"/>
      <c r="D5" s="307" t="s">
        <v>22</v>
      </c>
      <c r="E5" s="308"/>
      <c r="F5" s="308"/>
      <c r="G5" s="308"/>
      <c r="H5" s="308"/>
      <c r="I5" s="138" t="s">
        <v>22</v>
      </c>
      <c r="J5" s="138" t="s">
        <v>22</v>
      </c>
      <c r="K5" s="138"/>
      <c r="L5" s="138" t="s">
        <v>22</v>
      </c>
      <c r="M5" s="138"/>
      <c r="N5" s="138"/>
      <c r="O5" s="22"/>
    </row>
    <row r="6" spans="1:15" x14ac:dyDescent="0.25">
      <c r="A6" s="138"/>
      <c r="B6" s="138"/>
      <c r="C6" s="138"/>
      <c r="D6" s="139"/>
      <c r="E6" s="138"/>
      <c r="F6" s="40" t="s">
        <v>328</v>
      </c>
      <c r="G6" s="309" t="s">
        <v>329</v>
      </c>
      <c r="H6" s="309"/>
      <c r="I6" s="309"/>
      <c r="J6" s="309"/>
      <c r="K6" s="309"/>
      <c r="L6" s="309"/>
      <c r="M6" s="309"/>
      <c r="N6" s="309"/>
      <c r="O6" s="22"/>
    </row>
    <row r="7" spans="1:15" x14ac:dyDescent="0.25">
      <c r="A7" s="138" t="s">
        <v>424</v>
      </c>
      <c r="B7" s="138"/>
      <c r="C7" s="17">
        <v>5.5E-2</v>
      </c>
      <c r="D7" s="138" t="s">
        <v>22</v>
      </c>
      <c r="E7" s="138" t="s">
        <v>316</v>
      </c>
      <c r="F7" s="15">
        <v>0.35</v>
      </c>
      <c r="G7" s="15">
        <v>0.21</v>
      </c>
      <c r="H7" s="138" t="s">
        <v>22</v>
      </c>
      <c r="I7" s="138" t="s">
        <v>22</v>
      </c>
      <c r="J7" s="138" t="s">
        <v>22</v>
      </c>
      <c r="K7" s="138"/>
      <c r="L7" s="15">
        <v>0.21</v>
      </c>
      <c r="M7" s="138"/>
      <c r="N7" s="138"/>
      <c r="O7" s="22"/>
    </row>
    <row r="8" spans="1:15" x14ac:dyDescent="0.25">
      <c r="A8" s="138"/>
      <c r="B8" s="138"/>
      <c r="C8" s="17"/>
      <c r="D8" s="138"/>
      <c r="E8" s="138" t="s">
        <v>317</v>
      </c>
      <c r="F8" s="15">
        <f>(1-F7)*$C$7+F7</f>
        <v>0.38574999999999998</v>
      </c>
      <c r="G8" s="15">
        <f>(1-G7)*$C$7+G7</f>
        <v>0.25345000000000001</v>
      </c>
      <c r="H8" s="138"/>
      <c r="I8" s="138"/>
      <c r="J8" s="138"/>
      <c r="K8" s="138"/>
      <c r="L8" s="15">
        <f>(1-L7)*$C$7+L7</f>
        <v>0.25345000000000001</v>
      </c>
      <c r="M8" s="36"/>
      <c r="N8" s="138"/>
      <c r="O8" s="22"/>
    </row>
    <row r="9" spans="1:15" ht="51.75" x14ac:dyDescent="0.25">
      <c r="A9" s="138" t="s">
        <v>304</v>
      </c>
      <c r="B9" s="138" t="s">
        <v>1961</v>
      </c>
      <c r="C9" s="140"/>
      <c r="D9" s="12" t="s">
        <v>303</v>
      </c>
      <c r="E9" s="12" t="s">
        <v>302</v>
      </c>
      <c r="F9" s="12" t="s">
        <v>301</v>
      </c>
      <c r="G9" s="12" t="s">
        <v>300</v>
      </c>
      <c r="H9" s="18" t="s">
        <v>310</v>
      </c>
      <c r="I9" s="18" t="s">
        <v>312</v>
      </c>
      <c r="J9" s="18" t="s">
        <v>314</v>
      </c>
      <c r="K9" s="18" t="s">
        <v>320</v>
      </c>
      <c r="L9" s="18" t="s">
        <v>308</v>
      </c>
      <c r="M9" s="18" t="s">
        <v>325</v>
      </c>
      <c r="N9" s="18" t="s">
        <v>1109</v>
      </c>
      <c r="O9" s="22"/>
    </row>
    <row r="10" spans="1:15" x14ac:dyDescent="0.25">
      <c r="A10" s="138" t="str">
        <f t="shared" ref="A10:A41" si="0">LEFT(D10,4)</f>
        <v>25AF</v>
      </c>
      <c r="B10" s="138">
        <v>282</v>
      </c>
      <c r="C10" s="82" t="s">
        <v>1962</v>
      </c>
      <c r="D10" s="140" t="s">
        <v>27</v>
      </c>
      <c r="E10" s="140" t="s">
        <v>288</v>
      </c>
      <c r="F10" s="81">
        <v>18160</v>
      </c>
      <c r="G10" s="81">
        <v>-6228</v>
      </c>
      <c r="H10" s="19"/>
      <c r="I10" s="19">
        <f>G10</f>
        <v>-6228</v>
      </c>
      <c r="J10" s="19">
        <f t="shared" ref="J10:J43" si="1">G10-H10-I10</f>
        <v>0</v>
      </c>
      <c r="K10" s="19"/>
      <c r="L10" s="19">
        <f t="shared" ref="L10:L43" si="2">SUM(F10:K10)-G10</f>
        <v>11932</v>
      </c>
      <c r="M10" s="19">
        <f>VLOOKUP(D10,'Q1 ADIT Activity'!$B$10:$D$42,3,0)</f>
        <v>0</v>
      </c>
      <c r="N10" s="29">
        <f t="shared" ref="N10:N43" si="3">SUM(L10:M10)</f>
        <v>11932</v>
      </c>
      <c r="O10" s="28"/>
    </row>
    <row r="11" spans="1:15" x14ac:dyDescent="0.25">
      <c r="A11" s="138" t="str">
        <f t="shared" si="0"/>
        <v>25AM</v>
      </c>
      <c r="B11" s="138">
        <v>283</v>
      </c>
      <c r="C11" s="80" t="s">
        <v>1963</v>
      </c>
      <c r="D11" s="140" t="s">
        <v>57</v>
      </c>
      <c r="E11" s="140" t="s">
        <v>419</v>
      </c>
      <c r="F11" s="81">
        <v>288088</v>
      </c>
      <c r="G11" s="81">
        <v>-98805</v>
      </c>
      <c r="H11" s="19"/>
      <c r="I11" s="19"/>
      <c r="J11" s="19">
        <f t="shared" si="1"/>
        <v>-98805</v>
      </c>
      <c r="K11" s="19"/>
      <c r="L11" s="19">
        <f t="shared" si="2"/>
        <v>189283</v>
      </c>
      <c r="M11" s="19">
        <f>VLOOKUP(D11,'Q1 ADIT Activity'!$B$10:$D$42,3,0)</f>
        <v>-4535</v>
      </c>
      <c r="N11" s="29">
        <f t="shared" si="3"/>
        <v>184748</v>
      </c>
      <c r="O11" s="28"/>
    </row>
    <row r="12" spans="1:15" x14ac:dyDescent="0.25">
      <c r="A12" s="138" t="str">
        <f t="shared" si="0"/>
        <v>25AM</v>
      </c>
      <c r="B12" s="138">
        <v>283</v>
      </c>
      <c r="C12" s="80" t="s">
        <v>1963</v>
      </c>
      <c r="D12" s="140" t="s">
        <v>420</v>
      </c>
      <c r="E12" s="140" t="s">
        <v>421</v>
      </c>
      <c r="F12" s="81">
        <v>0</v>
      </c>
      <c r="G12" s="81">
        <v>0</v>
      </c>
      <c r="H12" s="30"/>
      <c r="I12" s="19"/>
      <c r="J12" s="19">
        <f t="shared" si="1"/>
        <v>0</v>
      </c>
      <c r="K12" s="30"/>
      <c r="L12" s="19">
        <f t="shared" si="2"/>
        <v>0</v>
      </c>
      <c r="M12" s="19">
        <f>VLOOKUP(D12,'Q1 ADIT Activity'!$B$10:$D$42,3,0)</f>
        <v>0</v>
      </c>
      <c r="N12" s="29">
        <f t="shared" si="3"/>
        <v>0</v>
      </c>
      <c r="O12" s="28"/>
    </row>
    <row r="13" spans="1:15" x14ac:dyDescent="0.25">
      <c r="A13" s="138" t="str">
        <f t="shared" si="0"/>
        <v>25BD</v>
      </c>
      <c r="B13" s="138">
        <v>283</v>
      </c>
      <c r="C13" s="80" t="s">
        <v>1963</v>
      </c>
      <c r="D13" s="140" t="s">
        <v>63</v>
      </c>
      <c r="E13" s="140" t="s">
        <v>287</v>
      </c>
      <c r="F13" s="81">
        <v>18350</v>
      </c>
      <c r="G13" s="81">
        <v>-6294</v>
      </c>
      <c r="H13" s="30"/>
      <c r="I13" s="19"/>
      <c r="J13" s="19">
        <f t="shared" si="1"/>
        <v>-6294</v>
      </c>
      <c r="K13" s="30"/>
      <c r="L13" s="19">
        <f t="shared" si="2"/>
        <v>12056</v>
      </c>
      <c r="M13" s="19">
        <f>VLOOKUP(D13,'Q1 ADIT Activity'!$B$10:$D$42,3,0)</f>
        <v>1079</v>
      </c>
      <c r="N13" s="29">
        <f t="shared" si="3"/>
        <v>13135</v>
      </c>
      <c r="O13" s="28"/>
    </row>
    <row r="14" spans="1:15" s="79" customFormat="1" x14ac:dyDescent="0.25">
      <c r="A14" s="158" t="str">
        <f t="shared" si="0"/>
        <v>25BN</v>
      </c>
      <c r="B14" s="158">
        <v>283</v>
      </c>
      <c r="C14" s="80" t="s">
        <v>1963</v>
      </c>
      <c r="D14" s="79" t="s">
        <v>286</v>
      </c>
      <c r="E14" s="79" t="s">
        <v>1103</v>
      </c>
      <c r="F14" s="159">
        <f>'CF ADIT Before-After'!H93</f>
        <v>155036.64628131781</v>
      </c>
      <c r="G14" s="159">
        <f>'CF ADIT Before-After'!K93</f>
        <v>-53172.646281317793</v>
      </c>
      <c r="H14" s="160"/>
      <c r="I14" s="160"/>
      <c r="J14" s="160">
        <f t="shared" si="1"/>
        <v>-53172.646281317793</v>
      </c>
      <c r="K14" s="160"/>
      <c r="L14" s="160">
        <f t="shared" si="2"/>
        <v>101864.00000000001</v>
      </c>
      <c r="M14" s="160">
        <f>VLOOKUP(D14,'Q1 ADIT Activity'!$B$10:$D$42,3,0)</f>
        <v>0</v>
      </c>
      <c r="N14" s="161">
        <f t="shared" si="3"/>
        <v>101864.00000000001</v>
      </c>
      <c r="O14" s="162"/>
    </row>
    <row r="15" spans="1:15" x14ac:dyDescent="0.25">
      <c r="A15" s="138" t="str">
        <f t="shared" si="0"/>
        <v>25CN</v>
      </c>
      <c r="B15" s="138">
        <v>283</v>
      </c>
      <c r="C15" s="80" t="s">
        <v>1963</v>
      </c>
      <c r="D15" s="140" t="s">
        <v>357</v>
      </c>
      <c r="E15" s="140" t="s">
        <v>422</v>
      </c>
      <c r="F15" s="81">
        <v>86041</v>
      </c>
      <c r="G15" s="81">
        <v>-29509</v>
      </c>
      <c r="H15" s="30"/>
      <c r="I15" s="19"/>
      <c r="J15" s="19">
        <f t="shared" si="1"/>
        <v>-29509</v>
      </c>
      <c r="K15" s="19"/>
      <c r="L15" s="19">
        <f t="shared" si="2"/>
        <v>56532</v>
      </c>
      <c r="M15" s="19">
        <f>VLOOKUP(D15,'Q1 ADIT Activity'!$B$10:$D$42,3,0)</f>
        <v>18607</v>
      </c>
      <c r="N15" s="29">
        <f t="shared" si="3"/>
        <v>75139</v>
      </c>
      <c r="O15" s="28"/>
    </row>
    <row r="16" spans="1:15" x14ac:dyDescent="0.25">
      <c r="A16" s="138" t="str">
        <f t="shared" si="0"/>
        <v>25DP</v>
      </c>
      <c r="B16" s="138">
        <v>282</v>
      </c>
      <c r="C16" s="79" t="s">
        <v>1964</v>
      </c>
      <c r="D16" s="140" t="s">
        <v>284</v>
      </c>
      <c r="E16" s="140" t="s">
        <v>283</v>
      </c>
      <c r="F16" s="81">
        <f>-18567180+'CF ADIT Before-After'!Q16+'CF ADIT Before-After'!T16</f>
        <v>-20819847.852229785</v>
      </c>
      <c r="G16" s="81">
        <f>6367953+'CF ADIT Before-After'!O16+'CF ADIT Before-After'!R16</f>
        <v>7140547</v>
      </c>
      <c r="H16" s="30">
        <f>G16</f>
        <v>7140547</v>
      </c>
      <c r="I16" s="19"/>
      <c r="J16" s="19">
        <f t="shared" si="1"/>
        <v>0</v>
      </c>
      <c r="K16" s="19">
        <v>1</v>
      </c>
      <c r="L16" s="19">
        <f t="shared" si="2"/>
        <v>-13679299.852229785</v>
      </c>
      <c r="M16" s="19">
        <f>VLOOKUP(D16,'Q1 ADIT Activity'!$B$10:$D$42,3,0)+'CF ADIT Before-After'!U16</f>
        <v>-65833</v>
      </c>
      <c r="N16" s="29">
        <f t="shared" si="3"/>
        <v>-13745132.852229785</v>
      </c>
      <c r="O16" s="28"/>
    </row>
    <row r="17" spans="1:15" x14ac:dyDescent="0.25">
      <c r="A17" s="138" t="str">
        <f t="shared" si="0"/>
        <v>25DP</v>
      </c>
      <c r="B17" s="138">
        <v>282</v>
      </c>
      <c r="C17" s="79" t="s">
        <v>1964</v>
      </c>
      <c r="D17" s="140" t="s">
        <v>282</v>
      </c>
      <c r="E17" s="140" t="s">
        <v>281</v>
      </c>
      <c r="F17" s="81">
        <v>93618</v>
      </c>
      <c r="G17" s="81">
        <v>-32108</v>
      </c>
      <c r="H17" s="30">
        <f t="shared" ref="H17:H20" si="4">G17</f>
        <v>-32108</v>
      </c>
      <c r="I17" s="19"/>
      <c r="J17" s="19">
        <f t="shared" si="1"/>
        <v>0</v>
      </c>
      <c r="K17" s="19"/>
      <c r="L17" s="19">
        <f t="shared" si="2"/>
        <v>61510</v>
      </c>
      <c r="M17" s="19">
        <f>VLOOKUP(D17,'Q1 ADIT Activity'!$B$10:$D$42,3,0)</f>
        <v>15378</v>
      </c>
      <c r="N17" s="29">
        <f t="shared" si="3"/>
        <v>76888</v>
      </c>
      <c r="O17" s="28"/>
    </row>
    <row r="18" spans="1:15" x14ac:dyDescent="0.25">
      <c r="A18" s="138" t="str">
        <f t="shared" si="0"/>
        <v>25DP</v>
      </c>
      <c r="B18" s="138">
        <v>282</v>
      </c>
      <c r="C18" s="82" t="s">
        <v>1962</v>
      </c>
      <c r="D18" s="140" t="s">
        <v>280</v>
      </c>
      <c r="E18" s="140" t="s">
        <v>252</v>
      </c>
      <c r="F18" s="81">
        <f>-462412+'CF ADIT Before-After'!T18</f>
        <v>1717442.8522297852</v>
      </c>
      <c r="G18" s="81">
        <f>158593+'CF ADIT Before-After'!R18+'CF ADIT Before-After'!S18</f>
        <v>-603786</v>
      </c>
      <c r="H18" s="30"/>
      <c r="I18" s="19">
        <f>G18</f>
        <v>-603786</v>
      </c>
      <c r="J18" s="19">
        <f t="shared" si="1"/>
        <v>0</v>
      </c>
      <c r="K18" s="19"/>
      <c r="L18" s="19">
        <f t="shared" si="2"/>
        <v>1113656.8522297852</v>
      </c>
      <c r="M18" s="19">
        <f>VLOOKUP(D18,'Q1 ADIT Activity'!$B$10:$D$42,3,0)</f>
        <v>-25724</v>
      </c>
      <c r="N18" s="29">
        <f t="shared" si="3"/>
        <v>1087932.8522297852</v>
      </c>
      <c r="O18" s="28"/>
    </row>
    <row r="19" spans="1:15" x14ac:dyDescent="0.25">
      <c r="A19" s="138" t="str">
        <f t="shared" si="0"/>
        <v>25DP</v>
      </c>
      <c r="B19" s="138">
        <v>282</v>
      </c>
      <c r="C19" s="79" t="s">
        <v>1964</v>
      </c>
      <c r="D19" s="140" t="s">
        <v>279</v>
      </c>
      <c r="E19" s="140" t="s">
        <v>278</v>
      </c>
      <c r="F19" s="81">
        <v>-33491</v>
      </c>
      <c r="G19" s="81">
        <v>11486</v>
      </c>
      <c r="H19" s="30">
        <f t="shared" si="4"/>
        <v>11486</v>
      </c>
      <c r="I19" s="19"/>
      <c r="J19" s="19">
        <f t="shared" si="1"/>
        <v>0</v>
      </c>
      <c r="K19" s="19"/>
      <c r="L19" s="19">
        <f t="shared" si="2"/>
        <v>-22005</v>
      </c>
      <c r="M19" s="19">
        <f>VLOOKUP(D19,'Q1 ADIT Activity'!$B$10:$D$42,3,0)</f>
        <v>-508</v>
      </c>
      <c r="N19" s="29">
        <f t="shared" si="3"/>
        <v>-22513</v>
      </c>
      <c r="O19" s="28"/>
    </row>
    <row r="20" spans="1:15" x14ac:dyDescent="0.25">
      <c r="A20" s="138" t="str">
        <f t="shared" si="0"/>
        <v>25DP</v>
      </c>
      <c r="B20" s="138">
        <v>282</v>
      </c>
      <c r="C20" s="79" t="s">
        <v>1964</v>
      </c>
      <c r="D20" s="140" t="s">
        <v>277</v>
      </c>
      <c r="E20" s="140" t="s">
        <v>276</v>
      </c>
      <c r="F20" s="81">
        <v>0</v>
      </c>
      <c r="G20" s="81">
        <v>0</v>
      </c>
      <c r="H20" s="30">
        <f t="shared" si="4"/>
        <v>0</v>
      </c>
      <c r="I20" s="19"/>
      <c r="J20" s="19">
        <f t="shared" si="1"/>
        <v>0</v>
      </c>
      <c r="K20" s="19"/>
      <c r="L20" s="19">
        <f t="shared" si="2"/>
        <v>0</v>
      </c>
      <c r="M20" s="19">
        <f>VLOOKUP(D20,'Q1 ADIT Activity'!$B$10:$D$42,3,0)</f>
        <v>0</v>
      </c>
      <c r="N20" s="29">
        <f t="shared" si="3"/>
        <v>0</v>
      </c>
      <c r="O20" s="28"/>
    </row>
    <row r="21" spans="1:15" x14ac:dyDescent="0.25">
      <c r="A21" s="138" t="str">
        <f t="shared" si="0"/>
        <v>25DR</v>
      </c>
      <c r="B21" s="138">
        <v>283</v>
      </c>
      <c r="C21" s="80" t="s">
        <v>1963</v>
      </c>
      <c r="D21" s="140" t="s">
        <v>1085</v>
      </c>
      <c r="E21" s="140" t="s">
        <v>1086</v>
      </c>
      <c r="F21" s="81">
        <v>-12681</v>
      </c>
      <c r="G21" s="81">
        <v>4349</v>
      </c>
      <c r="H21" s="30"/>
      <c r="I21" s="19"/>
      <c r="J21" s="19">
        <f t="shared" si="1"/>
        <v>4349</v>
      </c>
      <c r="K21" s="19"/>
      <c r="L21" s="19">
        <f t="shared" si="2"/>
        <v>-8332</v>
      </c>
      <c r="M21" s="19">
        <f>VLOOKUP(D21,'Q1 ADIT Activity'!$B$10:$D$42,3,0)</f>
        <v>-5104</v>
      </c>
      <c r="N21" s="29">
        <f t="shared" si="3"/>
        <v>-13436</v>
      </c>
      <c r="O21" s="28"/>
    </row>
    <row r="22" spans="1:15" x14ac:dyDescent="0.25">
      <c r="A22" s="138" t="str">
        <f t="shared" si="0"/>
        <v>25DR</v>
      </c>
      <c r="B22" s="138">
        <v>283</v>
      </c>
      <c r="C22" s="80" t="s">
        <v>1963</v>
      </c>
      <c r="D22" s="140" t="s">
        <v>1087</v>
      </c>
      <c r="E22" s="140" t="s">
        <v>1088</v>
      </c>
      <c r="F22" s="81">
        <v>76175</v>
      </c>
      <c r="G22" s="81">
        <v>-26126</v>
      </c>
      <c r="H22" s="30"/>
      <c r="I22" s="19"/>
      <c r="J22" s="19">
        <f t="shared" si="1"/>
        <v>-26126</v>
      </c>
      <c r="K22" s="19"/>
      <c r="L22" s="19">
        <f t="shared" si="2"/>
        <v>50049</v>
      </c>
      <c r="M22" s="19">
        <f>VLOOKUP(D22,'Q1 ADIT Activity'!$B$10:$D$42,3,0)</f>
        <v>0</v>
      </c>
      <c r="N22" s="29">
        <f t="shared" si="3"/>
        <v>50049</v>
      </c>
      <c r="O22" s="28"/>
    </row>
    <row r="23" spans="1:15" x14ac:dyDescent="0.25">
      <c r="A23" s="138" t="str">
        <f t="shared" si="0"/>
        <v>25EN</v>
      </c>
      <c r="B23" s="138">
        <v>283</v>
      </c>
      <c r="C23" s="80" t="s">
        <v>1963</v>
      </c>
      <c r="D23" s="140" t="s">
        <v>79</v>
      </c>
      <c r="E23" s="140" t="s">
        <v>469</v>
      </c>
      <c r="F23" s="81">
        <v>75996</v>
      </c>
      <c r="G23" s="81">
        <v>-26064</v>
      </c>
      <c r="H23" s="30"/>
      <c r="I23" s="19"/>
      <c r="J23" s="19">
        <f t="shared" si="1"/>
        <v>-26064</v>
      </c>
      <c r="K23" s="19"/>
      <c r="L23" s="19">
        <f t="shared" si="2"/>
        <v>49932</v>
      </c>
      <c r="M23" s="19">
        <f>VLOOKUP(D23,'Q1 ADIT Activity'!$B$10:$D$42,3,0)</f>
        <v>-5262</v>
      </c>
      <c r="N23" s="29">
        <f t="shared" si="3"/>
        <v>44670</v>
      </c>
      <c r="O23" s="28"/>
    </row>
    <row r="24" spans="1:15" x14ac:dyDescent="0.25">
      <c r="A24" s="138" t="str">
        <f t="shared" si="0"/>
        <v>25FR</v>
      </c>
      <c r="B24" s="138">
        <v>283</v>
      </c>
      <c r="C24" s="80" t="s">
        <v>1963</v>
      </c>
      <c r="D24" s="140" t="s">
        <v>501</v>
      </c>
      <c r="E24" s="140" t="s">
        <v>1089</v>
      </c>
      <c r="F24" s="81">
        <v>23802</v>
      </c>
      <c r="G24" s="81">
        <v>-8163</v>
      </c>
      <c r="H24" s="19"/>
      <c r="I24" s="19"/>
      <c r="J24" s="19">
        <f t="shared" si="1"/>
        <v>-8163</v>
      </c>
      <c r="K24" s="19"/>
      <c r="L24" s="19">
        <f t="shared" si="2"/>
        <v>15639</v>
      </c>
      <c r="M24" s="19">
        <f>VLOOKUP(D24,'Q1 ADIT Activity'!$B$10:$D$42,3,0)</f>
        <v>63</v>
      </c>
      <c r="N24" s="29">
        <f t="shared" si="3"/>
        <v>15702</v>
      </c>
      <c r="O24" s="28"/>
    </row>
    <row r="25" spans="1:15" x14ac:dyDescent="0.25">
      <c r="A25" s="138" t="str">
        <f t="shared" si="0"/>
        <v>25GP</v>
      </c>
      <c r="B25" s="138">
        <v>282</v>
      </c>
      <c r="C25" s="80" t="s">
        <v>1963</v>
      </c>
      <c r="D25" s="140" t="s">
        <v>462</v>
      </c>
      <c r="E25" s="140" t="s">
        <v>470</v>
      </c>
      <c r="F25" s="81">
        <v>0</v>
      </c>
      <c r="G25" s="81">
        <v>0</v>
      </c>
      <c r="H25" s="19"/>
      <c r="I25" s="19"/>
      <c r="J25" s="19">
        <f t="shared" si="1"/>
        <v>0</v>
      </c>
      <c r="K25" s="19"/>
      <c r="L25" s="19">
        <f t="shared" si="2"/>
        <v>0</v>
      </c>
      <c r="M25" s="19">
        <f>VLOOKUP(D25,'Q1 ADIT Activity'!$B$10:$D$42,3,0)</f>
        <v>0</v>
      </c>
      <c r="N25" s="29">
        <f t="shared" si="3"/>
        <v>0</v>
      </c>
      <c r="O25" s="28"/>
    </row>
    <row r="26" spans="1:15" x14ac:dyDescent="0.25">
      <c r="A26" s="138" t="str">
        <f t="shared" si="0"/>
        <v>25ID</v>
      </c>
      <c r="B26" s="138">
        <v>283</v>
      </c>
      <c r="C26" s="80" t="s">
        <v>1963</v>
      </c>
      <c r="D26" s="140" t="s">
        <v>111</v>
      </c>
      <c r="E26" s="140" t="s">
        <v>275</v>
      </c>
      <c r="F26" s="81">
        <v>-43302</v>
      </c>
      <c r="G26" s="81">
        <v>14851</v>
      </c>
      <c r="H26" s="19"/>
      <c r="I26" s="19"/>
      <c r="J26" s="19">
        <f t="shared" si="1"/>
        <v>14851</v>
      </c>
      <c r="K26" s="19"/>
      <c r="L26" s="19">
        <f t="shared" si="2"/>
        <v>-28451</v>
      </c>
      <c r="M26" s="19">
        <f>VLOOKUP(D26,'Q1 ADIT Activity'!$B$10:$D$42,3,0)</f>
        <v>-33</v>
      </c>
      <c r="N26" s="29">
        <f t="shared" si="3"/>
        <v>-28484</v>
      </c>
      <c r="O26" s="28"/>
    </row>
    <row r="27" spans="1:15" x14ac:dyDescent="0.25">
      <c r="A27" s="138" t="str">
        <f t="shared" si="0"/>
        <v>25IT</v>
      </c>
      <c r="B27" s="138">
        <v>255</v>
      </c>
      <c r="C27" s="80" t="s">
        <v>1963</v>
      </c>
      <c r="D27" s="140" t="s">
        <v>165</v>
      </c>
      <c r="E27" s="140" t="s">
        <v>423</v>
      </c>
      <c r="F27" s="81">
        <v>1</v>
      </c>
      <c r="G27" s="81">
        <v>0</v>
      </c>
      <c r="H27" s="19"/>
      <c r="I27" s="19"/>
      <c r="J27" s="19">
        <f t="shared" si="1"/>
        <v>0</v>
      </c>
      <c r="K27" s="19">
        <v>-1</v>
      </c>
      <c r="L27" s="19">
        <f t="shared" si="2"/>
        <v>0</v>
      </c>
      <c r="M27" s="19">
        <f>VLOOKUP(D27,'Q1 ADIT Activity'!$B$10:$D$42,3,0)</f>
        <v>0</v>
      </c>
      <c r="N27" s="29">
        <f t="shared" si="3"/>
        <v>0</v>
      </c>
      <c r="O27" s="28"/>
    </row>
    <row r="28" spans="1:15" x14ac:dyDescent="0.25">
      <c r="A28" s="138" t="str">
        <f t="shared" si="0"/>
        <v>25OH</v>
      </c>
      <c r="B28" s="138">
        <v>283</v>
      </c>
      <c r="C28" s="80" t="s">
        <v>1963</v>
      </c>
      <c r="D28" s="140" t="s">
        <v>58</v>
      </c>
      <c r="E28" s="140" t="s">
        <v>1090</v>
      </c>
      <c r="F28" s="81">
        <v>102635</v>
      </c>
      <c r="G28" s="81">
        <v>-35201</v>
      </c>
      <c r="H28" s="19"/>
      <c r="I28" s="19"/>
      <c r="J28" s="19">
        <f t="shared" si="1"/>
        <v>-35201</v>
      </c>
      <c r="K28" s="19"/>
      <c r="L28" s="19">
        <f t="shared" si="2"/>
        <v>67434</v>
      </c>
      <c r="M28" s="19">
        <f>VLOOKUP(D28,'Q1 ADIT Activity'!$B$10:$D$42,3,0)</f>
        <v>0</v>
      </c>
      <c r="N28" s="29">
        <f t="shared" si="3"/>
        <v>67434</v>
      </c>
      <c r="O28" s="28"/>
    </row>
    <row r="29" spans="1:15" x14ac:dyDescent="0.25">
      <c r="A29" s="138" t="str">
        <f t="shared" si="0"/>
        <v>25PG</v>
      </c>
      <c r="B29" s="138">
        <v>283</v>
      </c>
      <c r="C29" s="80" t="s">
        <v>1963</v>
      </c>
      <c r="D29" s="140" t="s">
        <v>59</v>
      </c>
      <c r="E29" s="140" t="s">
        <v>274</v>
      </c>
      <c r="F29" s="81">
        <v>0</v>
      </c>
      <c r="G29" s="81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>
        <f>VLOOKUP(D29,'Q1 ADIT Activity'!$B$10:$D$42,3,0)</f>
        <v>0</v>
      </c>
      <c r="N29" s="29">
        <f t="shared" si="3"/>
        <v>0</v>
      </c>
      <c r="O29" s="28"/>
    </row>
    <row r="30" spans="1:15" x14ac:dyDescent="0.25">
      <c r="A30" s="138" t="str">
        <f t="shared" si="0"/>
        <v>25PN</v>
      </c>
      <c r="B30" s="138">
        <v>283</v>
      </c>
      <c r="C30" s="80" t="s">
        <v>1963</v>
      </c>
      <c r="D30" s="140" t="s">
        <v>214</v>
      </c>
      <c r="E30" s="140" t="s">
        <v>273</v>
      </c>
      <c r="F30" s="81">
        <v>146904</v>
      </c>
      <c r="G30" s="81">
        <v>-50383</v>
      </c>
      <c r="H30" s="19"/>
      <c r="I30" s="19"/>
      <c r="J30" s="19">
        <f t="shared" si="1"/>
        <v>-50383</v>
      </c>
      <c r="K30" s="19"/>
      <c r="L30" s="19">
        <f t="shared" si="2"/>
        <v>96521</v>
      </c>
      <c r="M30" s="19">
        <f>VLOOKUP(D30,'Q1 ADIT Activity'!$B$10:$D$42,3,0)</f>
        <v>1588</v>
      </c>
      <c r="N30" s="29">
        <f t="shared" si="3"/>
        <v>98109</v>
      </c>
      <c r="O30" s="28"/>
    </row>
    <row r="31" spans="1:15" x14ac:dyDescent="0.25">
      <c r="A31" s="138" t="str">
        <f t="shared" si="0"/>
        <v>25PR</v>
      </c>
      <c r="B31" s="138">
        <v>283</v>
      </c>
      <c r="C31" s="80" t="s">
        <v>1963</v>
      </c>
      <c r="D31" s="140" t="s">
        <v>191</v>
      </c>
      <c r="E31" s="140" t="s">
        <v>272</v>
      </c>
      <c r="F31" s="81">
        <v>3</v>
      </c>
      <c r="G31" s="81">
        <v>-1</v>
      </c>
      <c r="H31" s="19"/>
      <c r="I31" s="19"/>
      <c r="J31" s="19">
        <f t="shared" si="1"/>
        <v>-1</v>
      </c>
      <c r="K31" s="19">
        <v>1</v>
      </c>
      <c r="L31" s="19">
        <f t="shared" si="2"/>
        <v>3</v>
      </c>
      <c r="M31" s="19">
        <f>VLOOKUP(D31,'Q1 ADIT Activity'!$B$10:$D$42,3,0)</f>
        <v>0</v>
      </c>
      <c r="N31" s="29">
        <f t="shared" si="3"/>
        <v>3</v>
      </c>
      <c r="O31" s="28"/>
    </row>
    <row r="32" spans="1:15" x14ac:dyDescent="0.25">
      <c r="A32" s="138" t="str">
        <f t="shared" si="0"/>
        <v>25PR</v>
      </c>
      <c r="B32" s="138">
        <v>283</v>
      </c>
      <c r="C32" s="80" t="s">
        <v>1963</v>
      </c>
      <c r="D32" s="140" t="s">
        <v>271</v>
      </c>
      <c r="E32" s="140" t="s">
        <v>270</v>
      </c>
      <c r="F32" s="81">
        <v>33621</v>
      </c>
      <c r="G32" s="81">
        <v>-11531</v>
      </c>
      <c r="H32" s="19"/>
      <c r="I32" s="19"/>
      <c r="J32" s="19">
        <f t="shared" si="1"/>
        <v>-11531</v>
      </c>
      <c r="K32" s="19"/>
      <c r="L32" s="19">
        <f t="shared" si="2"/>
        <v>22090</v>
      </c>
      <c r="M32" s="19">
        <f>VLOOKUP(D32,'Q1 ADIT Activity'!$B$10:$D$42,3,0)</f>
        <v>-401</v>
      </c>
      <c r="N32" s="29">
        <f t="shared" si="3"/>
        <v>21689</v>
      </c>
      <c r="O32" s="22"/>
    </row>
    <row r="33" spans="1:15" x14ac:dyDescent="0.25">
      <c r="A33" s="138" t="str">
        <f t="shared" si="0"/>
        <v>25RC</v>
      </c>
      <c r="B33" s="138">
        <v>283</v>
      </c>
      <c r="C33" s="80" t="s">
        <v>1963</v>
      </c>
      <c r="D33" s="140" t="s">
        <v>203</v>
      </c>
      <c r="E33" s="140" t="s">
        <v>269</v>
      </c>
      <c r="F33" s="81">
        <v>0</v>
      </c>
      <c r="G33" s="81">
        <v>0</v>
      </c>
      <c r="H33" s="19"/>
      <c r="I33" s="19"/>
      <c r="J33" s="19">
        <f t="shared" si="1"/>
        <v>0</v>
      </c>
      <c r="K33" s="19"/>
      <c r="L33" s="19">
        <f t="shared" si="2"/>
        <v>0</v>
      </c>
      <c r="M33" s="19">
        <f>VLOOKUP(D33,'Q1 ADIT Activity'!$B$10:$D$42,3,0)</f>
        <v>0</v>
      </c>
      <c r="N33" s="29">
        <f t="shared" si="3"/>
        <v>0</v>
      </c>
      <c r="O33" s="22"/>
    </row>
    <row r="34" spans="1:15" x14ac:dyDescent="0.25">
      <c r="A34" s="138" t="str">
        <f t="shared" si="0"/>
        <v>25RE</v>
      </c>
      <c r="B34" s="138">
        <v>282</v>
      </c>
      <c r="C34" s="82" t="s">
        <v>1962</v>
      </c>
      <c r="D34" s="140" t="s">
        <v>200</v>
      </c>
      <c r="E34" s="140" t="s">
        <v>268</v>
      </c>
      <c r="F34" s="81">
        <f>-238126+'CF ADIT Before-After'!Q34</f>
        <v>-165313</v>
      </c>
      <c r="G34" s="81">
        <f>66912+'CF ADIT Before-After'!P34</f>
        <v>56697</v>
      </c>
      <c r="H34" s="19"/>
      <c r="I34" s="19">
        <f>G34</f>
        <v>56697</v>
      </c>
      <c r="J34" s="19">
        <f t="shared" si="1"/>
        <v>0</v>
      </c>
      <c r="K34" s="19"/>
      <c r="L34" s="19">
        <f t="shared" si="2"/>
        <v>-108616</v>
      </c>
      <c r="M34" s="19">
        <f>VLOOKUP(D34,'Q1 ADIT Activity'!$B$10:$D$42,3,0)+'CF ADIT Before-After'!U34</f>
        <v>0</v>
      </c>
      <c r="N34" s="29">
        <f t="shared" si="3"/>
        <v>-108616</v>
      </c>
      <c r="O34" s="22"/>
    </row>
    <row r="35" spans="1:15" x14ac:dyDescent="0.25">
      <c r="A35" s="138" t="str">
        <f t="shared" si="0"/>
        <v>25RP</v>
      </c>
      <c r="B35" s="138">
        <v>282</v>
      </c>
      <c r="C35" s="80" t="s">
        <v>1963</v>
      </c>
      <c r="D35" s="140" t="s">
        <v>181</v>
      </c>
      <c r="E35" s="140" t="s">
        <v>267</v>
      </c>
      <c r="F35" s="81">
        <v>0</v>
      </c>
      <c r="G35" s="81">
        <v>0</v>
      </c>
      <c r="H35" s="19"/>
      <c r="I35" s="19"/>
      <c r="J35" s="19">
        <f t="shared" si="1"/>
        <v>0</v>
      </c>
      <c r="K35" s="19"/>
      <c r="L35" s="19">
        <f>SUM(F35:K35)-G35</f>
        <v>0</v>
      </c>
      <c r="M35" s="19">
        <f>VLOOKUP(D35,'Q1 ADIT Activity'!$B$10:$D$42,3,0)</f>
        <v>0</v>
      </c>
      <c r="N35" s="29">
        <f t="shared" si="3"/>
        <v>0</v>
      </c>
      <c r="O35" s="22"/>
    </row>
    <row r="36" spans="1:15" s="79" customFormat="1" x14ac:dyDescent="0.25">
      <c r="A36" s="158" t="str">
        <f t="shared" si="0"/>
        <v>25RT</v>
      </c>
      <c r="B36" s="158">
        <v>283</v>
      </c>
      <c r="C36" s="80" t="s">
        <v>1963</v>
      </c>
      <c r="D36" s="79" t="s">
        <v>228</v>
      </c>
      <c r="E36" s="79" t="s">
        <v>307</v>
      </c>
      <c r="F36" s="163">
        <f>'CF ADIT Before-After'!H94</f>
        <v>77914.042217399881</v>
      </c>
      <c r="G36" s="163">
        <f>'CF ADIT Before-After'!K94</f>
        <v>-26722.042217399874</v>
      </c>
      <c r="H36" s="160"/>
      <c r="I36" s="160"/>
      <c r="J36" s="160">
        <f t="shared" si="1"/>
        <v>-26722.042217399874</v>
      </c>
      <c r="K36" s="160"/>
      <c r="L36" s="160">
        <f t="shared" si="2"/>
        <v>51192.000000000007</v>
      </c>
      <c r="M36" s="160"/>
      <c r="N36" s="161">
        <f t="shared" si="3"/>
        <v>51192.000000000007</v>
      </c>
      <c r="O36" s="164"/>
    </row>
    <row r="37" spans="1:15" s="79" customFormat="1" x14ac:dyDescent="0.25">
      <c r="A37" s="158" t="str">
        <f t="shared" si="0"/>
        <v>25SR</v>
      </c>
      <c r="B37" s="158">
        <v>283</v>
      </c>
      <c r="C37" s="80" t="s">
        <v>1963</v>
      </c>
      <c r="D37" s="79" t="s">
        <v>471</v>
      </c>
      <c r="E37" s="79" t="s">
        <v>425</v>
      </c>
      <c r="F37" s="163">
        <f>'CF ADIT Before-After'!H95</f>
        <v>180106.97178930751</v>
      </c>
      <c r="G37" s="163">
        <f>'CF ADIT Before-After'!K95</f>
        <v>-61770.971789307543</v>
      </c>
      <c r="H37" s="160"/>
      <c r="I37" s="160"/>
      <c r="J37" s="160">
        <f t="shared" si="1"/>
        <v>-61770.971789307543</v>
      </c>
      <c r="K37" s="160">
        <v>3</v>
      </c>
      <c r="L37" s="160">
        <f t="shared" si="2"/>
        <v>118338.99999999997</v>
      </c>
      <c r="M37" s="160"/>
      <c r="N37" s="161">
        <f t="shared" si="3"/>
        <v>118338.99999999997</v>
      </c>
      <c r="O37" s="164"/>
    </row>
    <row r="38" spans="1:15" x14ac:dyDescent="0.25">
      <c r="A38" s="138" t="str">
        <f t="shared" si="0"/>
        <v>25SD</v>
      </c>
      <c r="B38" s="138">
        <v>283</v>
      </c>
      <c r="C38" s="80" t="s">
        <v>1963</v>
      </c>
      <c r="D38" s="140" t="s">
        <v>176</v>
      </c>
      <c r="E38" s="140" t="s">
        <v>266</v>
      </c>
      <c r="F38" s="81">
        <v>332256</v>
      </c>
      <c r="G38" s="81">
        <v>166934</v>
      </c>
      <c r="H38" s="19"/>
      <c r="I38" s="19"/>
      <c r="J38" s="19">
        <f t="shared" si="1"/>
        <v>166934</v>
      </c>
      <c r="K38" s="19"/>
      <c r="L38" s="19">
        <f t="shared" si="2"/>
        <v>499190</v>
      </c>
      <c r="M38" s="19">
        <f>VLOOKUP(D38,'Q1 ADIT Activity'!$B$10:$D$42,3,0)</f>
        <v>0</v>
      </c>
      <c r="N38" s="29">
        <f t="shared" si="3"/>
        <v>499190</v>
      </c>
      <c r="O38" s="22"/>
    </row>
    <row r="39" spans="1:15" x14ac:dyDescent="0.25">
      <c r="A39" s="138" t="str">
        <f t="shared" si="0"/>
        <v>25SI</v>
      </c>
      <c r="B39" s="138">
        <v>283</v>
      </c>
      <c r="C39" s="80" t="s">
        <v>1963</v>
      </c>
      <c r="D39" s="140" t="s">
        <v>265</v>
      </c>
      <c r="E39" s="140" t="s">
        <v>264</v>
      </c>
      <c r="F39" s="81">
        <v>-74373</v>
      </c>
      <c r="G39" s="81">
        <v>25508</v>
      </c>
      <c r="H39" s="19"/>
      <c r="I39" s="19"/>
      <c r="J39" s="19">
        <f t="shared" si="1"/>
        <v>25508</v>
      </c>
      <c r="K39" s="19"/>
      <c r="L39" s="19">
        <f t="shared" si="2"/>
        <v>-48865</v>
      </c>
      <c r="M39" s="19">
        <f>VLOOKUP(D39,'Q1 ADIT Activity'!$B$10:$D$42,3,0)</f>
        <v>912</v>
      </c>
      <c r="N39" s="29">
        <f t="shared" si="3"/>
        <v>-47953</v>
      </c>
      <c r="O39" s="22"/>
    </row>
    <row r="40" spans="1:15" x14ac:dyDescent="0.25">
      <c r="A40" s="138" t="str">
        <f t="shared" si="0"/>
        <v>25SI</v>
      </c>
      <c r="B40" s="138">
        <v>283</v>
      </c>
      <c r="C40" s="80" t="s">
        <v>1963</v>
      </c>
      <c r="D40" s="140" t="s">
        <v>1091</v>
      </c>
      <c r="E40" s="140" t="s">
        <v>1092</v>
      </c>
      <c r="F40" s="81">
        <v>49546</v>
      </c>
      <c r="G40" s="81">
        <v>-16993</v>
      </c>
      <c r="H40" s="19"/>
      <c r="I40" s="19"/>
      <c r="J40" s="19">
        <f t="shared" si="1"/>
        <v>-16993</v>
      </c>
      <c r="K40" s="19"/>
      <c r="L40" s="19">
        <f t="shared" si="2"/>
        <v>32553</v>
      </c>
      <c r="M40" s="19">
        <f>VLOOKUP(D40,'Q1 ADIT Activity'!$B$10:$D$42,3,0)</f>
        <v>0</v>
      </c>
      <c r="N40" s="29">
        <f t="shared" si="3"/>
        <v>32553</v>
      </c>
      <c r="O40" s="22"/>
    </row>
    <row r="41" spans="1:15" x14ac:dyDescent="0.25">
      <c r="A41" s="138" t="str">
        <f t="shared" si="0"/>
        <v>25SR</v>
      </c>
      <c r="B41" s="138">
        <v>283</v>
      </c>
      <c r="C41" s="80" t="s">
        <v>1963</v>
      </c>
      <c r="D41" s="140" t="s">
        <v>1093</v>
      </c>
      <c r="E41" s="140" t="s">
        <v>1094</v>
      </c>
      <c r="F41" s="81">
        <v>4</v>
      </c>
      <c r="G41" s="81">
        <v>-1</v>
      </c>
      <c r="H41" s="19"/>
      <c r="I41" s="19"/>
      <c r="J41" s="19">
        <f t="shared" si="1"/>
        <v>-1</v>
      </c>
      <c r="K41" s="19"/>
      <c r="L41" s="19">
        <f t="shared" si="2"/>
        <v>3</v>
      </c>
      <c r="M41" s="19">
        <f>VLOOKUP(D41,'Q1 ADIT Activity'!$B$10:$D$42,3,0)</f>
        <v>0</v>
      </c>
      <c r="N41" s="29">
        <f t="shared" si="3"/>
        <v>3</v>
      </c>
      <c r="O41" s="22"/>
    </row>
    <row r="42" spans="1:15" x14ac:dyDescent="0.25">
      <c r="A42" s="138" t="s">
        <v>180</v>
      </c>
      <c r="B42" s="138">
        <v>283</v>
      </c>
      <c r="C42" s="80" t="s">
        <v>1963</v>
      </c>
      <c r="D42" s="140" t="s">
        <v>263</v>
      </c>
      <c r="E42" s="140" t="s">
        <v>263</v>
      </c>
      <c r="F42" s="81">
        <v>156</v>
      </c>
      <c r="G42" s="81">
        <v>34</v>
      </c>
      <c r="H42" s="19"/>
      <c r="I42" s="19"/>
      <c r="J42" s="19">
        <f t="shared" si="1"/>
        <v>34</v>
      </c>
      <c r="K42" s="19">
        <v>-156</v>
      </c>
      <c r="L42" s="19">
        <f t="shared" si="2"/>
        <v>34</v>
      </c>
      <c r="M42" s="19">
        <f>VLOOKUP(D42,'Q1 ADIT Activity'!$B$10:$D$42,3,0)</f>
        <v>0</v>
      </c>
      <c r="N42" s="29">
        <f t="shared" si="3"/>
        <v>34</v>
      </c>
      <c r="O42" s="22"/>
    </row>
    <row r="43" spans="1:15" x14ac:dyDescent="0.25">
      <c r="A43" s="138" t="s">
        <v>180</v>
      </c>
      <c r="B43" s="138">
        <v>283</v>
      </c>
      <c r="C43" s="80" t="s">
        <v>1963</v>
      </c>
      <c r="D43" s="140" t="s">
        <v>1095</v>
      </c>
      <c r="E43" s="140" t="s">
        <v>1095</v>
      </c>
      <c r="F43" s="81">
        <v>-486</v>
      </c>
      <c r="G43" s="81">
        <v>-105</v>
      </c>
      <c r="H43" s="19"/>
      <c r="I43" s="19"/>
      <c r="J43" s="19">
        <f t="shared" si="1"/>
        <v>-105</v>
      </c>
      <c r="K43" s="19"/>
      <c r="L43" s="19">
        <f t="shared" si="2"/>
        <v>-591</v>
      </c>
      <c r="M43" s="19">
        <f>VLOOKUP(D43,'Q1 ADIT Activity'!$B$10:$D$42,3,0)</f>
        <v>0</v>
      </c>
      <c r="N43" s="29">
        <f t="shared" si="3"/>
        <v>-591</v>
      </c>
      <c r="O43" s="22"/>
    </row>
    <row r="44" spans="1:15" x14ac:dyDescent="0.25">
      <c r="A44" s="138"/>
      <c r="B44" s="138"/>
      <c r="C44" s="138"/>
      <c r="D44" s="138" t="s">
        <v>22</v>
      </c>
      <c r="E44" s="138" t="s">
        <v>22</v>
      </c>
      <c r="F44" s="138" t="s">
        <v>22</v>
      </c>
      <c r="G44" s="138" t="s">
        <v>22</v>
      </c>
      <c r="H44" s="138" t="s">
        <v>22</v>
      </c>
      <c r="I44" s="138" t="s">
        <v>22</v>
      </c>
      <c r="J44" s="138" t="s">
        <v>22</v>
      </c>
      <c r="K44" s="138"/>
      <c r="L44" s="138" t="s">
        <v>22</v>
      </c>
      <c r="M44" s="138"/>
      <c r="N44" s="138"/>
      <c r="O44" s="22"/>
    </row>
    <row r="45" spans="1:15" ht="15.75" thickBot="1" x14ac:dyDescent="0.3">
      <c r="A45" s="138"/>
      <c r="B45" s="138"/>
      <c r="C45" s="138"/>
      <c r="D45" s="20" t="s">
        <v>262</v>
      </c>
      <c r="E45" s="20" t="s">
        <v>22</v>
      </c>
      <c r="F45" s="21">
        <f t="shared" ref="F45:N45" si="5">SUM(F10:F44)</f>
        <v>-17673637.339711975</v>
      </c>
      <c r="G45" s="21">
        <f t="shared" si="5"/>
        <v>6327442.3397119744</v>
      </c>
      <c r="H45" s="21">
        <f t="shared" si="5"/>
        <v>7119925</v>
      </c>
      <c r="I45" s="21">
        <f t="shared" si="5"/>
        <v>-553317</v>
      </c>
      <c r="J45" s="21">
        <f t="shared" si="5"/>
        <v>-239165.66028802522</v>
      </c>
      <c r="K45" s="21">
        <f t="shared" si="5"/>
        <v>-152</v>
      </c>
      <c r="L45" s="21">
        <f t="shared" si="5"/>
        <v>-11346347</v>
      </c>
      <c r="M45" s="21">
        <f t="shared" si="5"/>
        <v>-69773</v>
      </c>
      <c r="N45" s="21">
        <f t="shared" si="5"/>
        <v>-11416120</v>
      </c>
      <c r="O45" s="22"/>
    </row>
    <row r="46" spans="1:15" ht="15.75" thickTop="1" x14ac:dyDescent="0.25">
      <c r="A46" s="138"/>
      <c r="B46" s="138"/>
      <c r="C46" s="138"/>
      <c r="D46" s="138"/>
      <c r="E46" s="138"/>
      <c r="F46" s="37">
        <f>F45-'CF-OTP Deferreds'!X42</f>
        <v>413056.66028802469</v>
      </c>
      <c r="G46" s="37">
        <f>G45-'CF-OTP Deferreds'!J42-'CF-OTP Deferreds'!L42-'CF-OTP Deferreds'!N42</f>
        <v>-141665.66028802563</v>
      </c>
      <c r="H46" s="138"/>
      <c r="I46" s="138"/>
      <c r="J46" s="138"/>
      <c r="K46" s="138"/>
      <c r="L46" s="138"/>
      <c r="M46" s="138"/>
      <c r="N46" s="138"/>
      <c r="O46" s="22"/>
    </row>
    <row r="47" spans="1:15" x14ac:dyDescent="0.25">
      <c r="A47" s="138"/>
      <c r="B47" s="138"/>
      <c r="C47" s="24"/>
      <c r="D47" s="138"/>
      <c r="E47" s="138" t="s">
        <v>311</v>
      </c>
      <c r="F47" s="138"/>
      <c r="G47" s="138"/>
      <c r="H47" s="19">
        <f>(H45/(1-$G$8)-H45)</f>
        <v>2417179.0117875561</v>
      </c>
      <c r="I47" s="138"/>
      <c r="J47" s="138"/>
      <c r="K47" s="138"/>
      <c r="L47" s="19">
        <f>SUM(F47:J47)-G47</f>
        <v>2417179.0117875561</v>
      </c>
      <c r="M47" s="138"/>
      <c r="N47" s="29">
        <f>SUM(L47:M47)</f>
        <v>2417179.0117875561</v>
      </c>
      <c r="O47" s="22"/>
    </row>
    <row r="48" spans="1:15" x14ac:dyDescent="0.25">
      <c r="A48" s="22"/>
      <c r="B48" s="22"/>
      <c r="C48" s="22"/>
      <c r="D48" s="22"/>
      <c r="E48" s="22" t="s">
        <v>313</v>
      </c>
      <c r="F48" s="22"/>
      <c r="G48" s="22"/>
      <c r="H48" s="22"/>
      <c r="I48" s="19">
        <f>(I45/(1-$G$8)-I45)</f>
        <v>-187848.36065903155</v>
      </c>
      <c r="J48" s="22"/>
      <c r="K48" s="22"/>
      <c r="L48" s="19">
        <f>SUM(F48:J48)-G48</f>
        <v>-187848.36065903155</v>
      </c>
      <c r="M48" s="22"/>
      <c r="N48" s="29">
        <f>SUM(L48:M48)</f>
        <v>-187848.36065903155</v>
      </c>
      <c r="O48" s="22"/>
    </row>
    <row r="49" spans="1:15" x14ac:dyDescent="0.25">
      <c r="A49" s="22"/>
      <c r="B49" s="22"/>
      <c r="C49" s="22"/>
      <c r="D49" s="22"/>
      <c r="E49" s="22" t="s">
        <v>315</v>
      </c>
      <c r="F49" s="22"/>
      <c r="G49" s="22"/>
      <c r="H49" s="22"/>
      <c r="I49" s="22"/>
      <c r="J49" s="19">
        <f>(J45/(1-$G$8)-J45)</f>
        <v>-81195.54832228244</v>
      </c>
      <c r="K49" s="19"/>
      <c r="L49" s="19">
        <f>SUM(F49:J49)-G49</f>
        <v>-81195.54832228244</v>
      </c>
      <c r="M49" s="19"/>
      <c r="N49" s="29">
        <f>SUM(L49:M49)</f>
        <v>-81195.54832228244</v>
      </c>
      <c r="O49" s="22"/>
    </row>
    <row r="50" spans="1:15" x14ac:dyDescent="0.25">
      <c r="A50" s="22"/>
      <c r="B50" s="22"/>
      <c r="C50" s="22"/>
      <c r="D50" s="22"/>
      <c r="E50" s="22" t="s">
        <v>351</v>
      </c>
      <c r="F50" s="22"/>
      <c r="G50" s="22"/>
      <c r="H50" s="22"/>
      <c r="I50" s="22"/>
      <c r="J50" s="19"/>
      <c r="K50" s="19"/>
      <c r="L50" s="19">
        <f>SUM(F50:J50)-G50</f>
        <v>0</v>
      </c>
      <c r="M50" s="22"/>
      <c r="N50" s="29">
        <f>SUM(L50:M50)</f>
        <v>0</v>
      </c>
      <c r="O50" s="22"/>
    </row>
    <row r="51" spans="1:15" x14ac:dyDescent="0.25">
      <c r="A51" s="22"/>
      <c r="B51" s="22"/>
      <c r="C51" s="22"/>
      <c r="D51" s="22"/>
      <c r="E51" s="22"/>
      <c r="F51" s="25"/>
      <c r="G51" s="25"/>
      <c r="H51" s="25"/>
      <c r="I51" s="25"/>
      <c r="J51" s="25"/>
      <c r="K51" s="25"/>
      <c r="L51" s="25"/>
      <c r="M51" s="25"/>
      <c r="N51" s="25"/>
      <c r="O51" s="22"/>
    </row>
    <row r="52" spans="1:15" x14ac:dyDescent="0.25">
      <c r="A52" s="138" t="s">
        <v>225</v>
      </c>
      <c r="B52" s="138"/>
      <c r="C52" s="24"/>
      <c r="D52" s="138" t="s">
        <v>225</v>
      </c>
      <c r="E52" s="138" t="s">
        <v>309</v>
      </c>
      <c r="F52" s="22"/>
      <c r="G52" s="22"/>
      <c r="H52" s="26">
        <f>SUM(H47:H51)</f>
        <v>2417179.0117875561</v>
      </c>
      <c r="I52" s="26">
        <f>SUM(I47:I51)</f>
        <v>-187848.36065903155</v>
      </c>
      <c r="J52" s="26">
        <f>SUM(J47:J51)</f>
        <v>-81195.54832228244</v>
      </c>
      <c r="K52" s="26"/>
      <c r="L52" s="26">
        <f>SUM(L47:L51)</f>
        <v>2148135.1028062422</v>
      </c>
      <c r="M52" s="26"/>
      <c r="N52" s="26">
        <f>SUM(N47:N51)</f>
        <v>2148135.1028062422</v>
      </c>
      <c r="O52" s="22"/>
    </row>
    <row r="53" spans="1:1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5.75" thickBot="1" x14ac:dyDescent="0.3">
      <c r="A54" s="22"/>
      <c r="B54" s="22"/>
      <c r="C54" s="22"/>
      <c r="D54" s="20" t="s">
        <v>336</v>
      </c>
      <c r="E54" s="22"/>
      <c r="F54" s="22"/>
      <c r="G54" s="22"/>
      <c r="H54" s="31">
        <f>H45+H52</f>
        <v>9537104.0117875561</v>
      </c>
      <c r="I54" s="31">
        <f>I45+I52</f>
        <v>-741165.36065903155</v>
      </c>
      <c r="J54" s="31">
        <f>J45+J52</f>
        <v>-320361.20861030766</v>
      </c>
      <c r="K54" s="22"/>
      <c r="L54" s="31">
        <f>L45+L52</f>
        <v>-9198211.8971937578</v>
      </c>
      <c r="M54" s="31">
        <f>M45+M52</f>
        <v>-69773</v>
      </c>
      <c r="N54" s="31">
        <f>N45+N52</f>
        <v>-9267984.8971937578</v>
      </c>
      <c r="O54" s="22"/>
    </row>
    <row r="55" spans="1:15" ht="15.75" thickTop="1" x14ac:dyDescent="0.25">
      <c r="A55" s="22"/>
      <c r="B55" s="22"/>
      <c r="C55" s="22"/>
      <c r="D55" s="22"/>
      <c r="E55" s="22"/>
      <c r="F55" s="22"/>
      <c r="G55" s="22"/>
      <c r="H55" s="44" t="s">
        <v>330</v>
      </c>
      <c r="I55" s="44" t="s">
        <v>331</v>
      </c>
      <c r="J55" s="44" t="s">
        <v>332</v>
      </c>
      <c r="K55" s="22"/>
      <c r="L55" s="22"/>
      <c r="M55" s="22"/>
      <c r="N55" s="22"/>
      <c r="O55" s="22"/>
    </row>
    <row r="56" spans="1:15" x14ac:dyDescent="0.25">
      <c r="A56" s="22"/>
      <c r="B56" s="22"/>
      <c r="C56" s="22"/>
      <c r="D56" s="48" t="s">
        <v>354</v>
      </c>
      <c r="E56" s="22"/>
      <c r="F56" s="22"/>
      <c r="G56" s="22"/>
      <c r="H56" s="44"/>
      <c r="I56" s="44"/>
      <c r="J56" s="44"/>
      <c r="K56" s="22"/>
      <c r="L56" s="22"/>
      <c r="M56" s="22"/>
      <c r="N56" s="22"/>
      <c r="O56" s="22"/>
    </row>
    <row r="57" spans="1:15" x14ac:dyDescent="0.25">
      <c r="A57" s="22"/>
      <c r="B57" s="22"/>
      <c r="C57" s="22"/>
      <c r="D57" s="22"/>
      <c r="E57" s="45" t="s">
        <v>347</v>
      </c>
      <c r="F57" s="22"/>
      <c r="G57" s="22"/>
      <c r="H57" s="19">
        <f>-H45</f>
        <v>-7119925</v>
      </c>
      <c r="I57" s="44"/>
      <c r="J57" s="44"/>
      <c r="K57" s="22"/>
      <c r="L57" s="22"/>
      <c r="M57" s="22"/>
      <c r="N57" s="26">
        <f>SUM(H57:M57)</f>
        <v>-7119925</v>
      </c>
      <c r="O57" s="22"/>
    </row>
    <row r="58" spans="1:15" x14ac:dyDescent="0.25">
      <c r="A58" s="22"/>
      <c r="B58" s="22"/>
      <c r="C58" s="22"/>
      <c r="D58" s="22"/>
      <c r="E58" s="45" t="s">
        <v>348</v>
      </c>
      <c r="F58" s="22"/>
      <c r="G58" s="22"/>
      <c r="H58" s="19">
        <f>-I45</f>
        <v>553317</v>
      </c>
      <c r="I58" s="44"/>
      <c r="J58" s="44"/>
      <c r="K58" s="22"/>
      <c r="L58" s="22"/>
      <c r="M58" s="22"/>
      <c r="N58" s="26">
        <f t="shared" ref="N58:N59" si="6">SUM(H58:M58)</f>
        <v>553317</v>
      </c>
      <c r="O58" s="22"/>
    </row>
    <row r="59" spans="1:15" x14ac:dyDescent="0.25">
      <c r="A59" s="22"/>
      <c r="B59" s="22"/>
      <c r="C59" s="22"/>
      <c r="D59" s="22"/>
      <c r="E59" s="45" t="s">
        <v>349</v>
      </c>
      <c r="F59" s="22"/>
      <c r="G59" s="22"/>
      <c r="H59" s="19">
        <f>-J45</f>
        <v>239165.66028802522</v>
      </c>
      <c r="I59" s="44"/>
      <c r="J59" s="50"/>
      <c r="K59" s="22"/>
      <c r="L59" s="22"/>
      <c r="M59" s="22"/>
      <c r="N59" s="26">
        <f t="shared" si="6"/>
        <v>239165.66028802522</v>
      </c>
      <c r="O59" s="22"/>
    </row>
    <row r="60" spans="1:15" x14ac:dyDescent="0.25">
      <c r="A60" s="22"/>
      <c r="B60" s="22"/>
      <c r="C60" s="22"/>
      <c r="D60" s="22"/>
      <c r="E60" s="49"/>
      <c r="F60" s="22"/>
      <c r="G60" s="22"/>
      <c r="H60" s="46"/>
      <c r="I60" s="44"/>
      <c r="J60" s="44"/>
      <c r="K60" s="22"/>
      <c r="L60" s="22"/>
      <c r="M60" s="22"/>
      <c r="N60" s="46"/>
      <c r="O60" s="22"/>
    </row>
    <row r="61" spans="1:15" ht="15.75" thickBot="1" x14ac:dyDescent="0.3">
      <c r="A61" s="22"/>
      <c r="B61" s="22"/>
      <c r="C61" s="22"/>
      <c r="D61" s="22"/>
      <c r="E61" s="45" t="s">
        <v>350</v>
      </c>
      <c r="F61" s="22"/>
      <c r="G61" s="22"/>
      <c r="H61" s="47">
        <f>SUM(H57:H60)</f>
        <v>-6327442.3397119744</v>
      </c>
      <c r="I61" s="44"/>
      <c r="J61" s="44"/>
      <c r="K61" s="22"/>
      <c r="L61" s="22"/>
      <c r="M61" s="22"/>
      <c r="N61" s="47">
        <f>SUM(N57:N60)</f>
        <v>-6327442.3397119744</v>
      </c>
      <c r="O61" s="26">
        <f>N61-N52</f>
        <v>-8475577.4425182156</v>
      </c>
    </row>
    <row r="62" spans="1:15" ht="15.75" thickTop="1" x14ac:dyDescent="0.25">
      <c r="A62" s="22"/>
      <c r="B62" s="22"/>
      <c r="C62" s="22"/>
      <c r="D62" s="22"/>
      <c r="E62" s="45"/>
      <c r="F62" s="22"/>
      <c r="G62" s="22"/>
      <c r="H62" s="51"/>
      <c r="I62" s="44"/>
      <c r="J62" s="44"/>
      <c r="K62" s="22"/>
      <c r="L62" s="22"/>
      <c r="M62" s="22"/>
      <c r="N62" s="22"/>
      <c r="O62" s="22"/>
    </row>
    <row r="63" spans="1:15" x14ac:dyDescent="0.25">
      <c r="A63" s="22"/>
      <c r="B63" s="22"/>
      <c r="C63" s="52"/>
      <c r="D63" s="52"/>
      <c r="E63" s="53"/>
      <c r="F63" s="52"/>
      <c r="G63" s="52"/>
      <c r="H63" s="54"/>
      <c r="I63" s="55"/>
      <c r="J63" s="55"/>
      <c r="K63" s="52"/>
      <c r="L63" s="52"/>
      <c r="M63" s="52"/>
      <c r="N63" s="52"/>
      <c r="O63" s="52"/>
    </row>
    <row r="64" spans="1:15" x14ac:dyDescent="0.25">
      <c r="A64" s="22"/>
      <c r="B64" s="22"/>
      <c r="C64" s="22"/>
      <c r="D64" s="22"/>
      <c r="E64" s="45"/>
      <c r="F64" s="22"/>
      <c r="G64" s="22"/>
      <c r="H64" s="51"/>
      <c r="I64" s="44"/>
      <c r="J64" s="44"/>
      <c r="K64" s="22"/>
      <c r="L64" s="22"/>
      <c r="M64" s="22"/>
      <c r="N64" s="22"/>
      <c r="O64" s="22"/>
    </row>
    <row r="65" spans="1:15" x14ac:dyDescent="0.25">
      <c r="A65" s="22"/>
      <c r="B65" s="22"/>
      <c r="C65" s="22"/>
      <c r="D65" s="22"/>
      <c r="E65" s="22"/>
      <c r="F65" s="22"/>
      <c r="G65" s="22"/>
      <c r="H65" s="44"/>
      <c r="I65" s="44"/>
      <c r="J65" s="44"/>
      <c r="K65" s="22"/>
      <c r="L65" s="22"/>
      <c r="M65" s="22"/>
      <c r="N65" s="22"/>
      <c r="O65" s="22"/>
    </row>
    <row r="66" spans="1:15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42" t="s">
        <v>1096</v>
      </c>
      <c r="K66" s="42" t="s">
        <v>318</v>
      </c>
      <c r="L66" s="26">
        <f>'CF TB'!C160</f>
        <v>-9421512</v>
      </c>
      <c r="M66" s="22"/>
      <c r="N66" s="26">
        <f>'CF TB'!F160</f>
        <v>-9267988</v>
      </c>
      <c r="O66" s="22"/>
    </row>
    <row r="67" spans="1:15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5"/>
      <c r="M67" s="22"/>
      <c r="N67" s="25"/>
      <c r="O67" s="22"/>
    </row>
    <row r="68" spans="1:15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 t="s">
        <v>319</v>
      </c>
      <c r="K68" s="22"/>
      <c r="L68" s="26">
        <f>L54-L66</f>
        <v>223300.10280624218</v>
      </c>
      <c r="M68" s="22"/>
      <c r="N68" s="26">
        <f>N54-N66</f>
        <v>3.1028062421828508</v>
      </c>
      <c r="O68" s="22"/>
    </row>
    <row r="69" spans="1:15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x14ac:dyDescent="0.25">
      <c r="A71" s="22"/>
      <c r="B71" s="22"/>
      <c r="C71" s="22"/>
      <c r="D71" s="138" t="s">
        <v>225</v>
      </c>
      <c r="E71" s="138" t="s">
        <v>309</v>
      </c>
      <c r="F71" s="22"/>
      <c r="G71" s="22"/>
      <c r="H71" s="22"/>
      <c r="I71" s="22"/>
      <c r="J71" s="22"/>
      <c r="K71" s="22"/>
      <c r="L71" s="26">
        <f>L52</f>
        <v>2148135.1028062422</v>
      </c>
      <c r="M71" s="22"/>
      <c r="N71" s="26">
        <f>N52</f>
        <v>2148135.1028062422</v>
      </c>
      <c r="O71" s="22"/>
    </row>
    <row r="72" spans="1:15" x14ac:dyDescent="0.25">
      <c r="A72" s="22"/>
      <c r="B72" s="22"/>
      <c r="C72" s="22"/>
      <c r="D72" s="138" t="s">
        <v>225</v>
      </c>
      <c r="E72" s="22" t="s">
        <v>318</v>
      </c>
      <c r="F72" s="22"/>
      <c r="G72" s="22"/>
      <c r="H72" s="22"/>
      <c r="I72" s="22"/>
      <c r="J72" s="22"/>
      <c r="K72" s="22"/>
      <c r="L72" s="27">
        <f>'CF TB'!C158</f>
        <v>2196230</v>
      </c>
      <c r="M72" s="22"/>
      <c r="N72" s="27">
        <f>'CF TB'!F158</f>
        <v>2148135</v>
      </c>
      <c r="O72" s="22"/>
    </row>
    <row r="73" spans="1:15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5"/>
      <c r="M73" s="22"/>
      <c r="N73" s="25"/>
      <c r="O73" s="22"/>
    </row>
    <row r="74" spans="1:15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 t="s">
        <v>319</v>
      </c>
      <c r="K74" s="22"/>
      <c r="L74" s="27">
        <f>L71-L72</f>
        <v>-48094.897193757817</v>
      </c>
      <c r="M74" s="22"/>
      <c r="N74" s="27">
        <f>N71-N72</f>
        <v>0.10280624218285084</v>
      </c>
      <c r="O74" s="22"/>
    </row>
    <row r="75" spans="1:15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4" t="s">
        <v>333</v>
      </c>
      <c r="M75" s="22"/>
      <c r="N75" s="22"/>
      <c r="O75" s="22"/>
    </row>
    <row r="76" spans="1:15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3"/>
      <c r="M76" s="22"/>
      <c r="N76" s="22"/>
      <c r="O76" s="22"/>
    </row>
    <row r="77" spans="1:15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x14ac:dyDescent="0.25">
      <c r="A78" s="22"/>
      <c r="B78" s="22"/>
      <c r="C78" s="22"/>
      <c r="D78" s="22" t="s">
        <v>322</v>
      </c>
      <c r="E78" s="22" t="s">
        <v>334</v>
      </c>
      <c r="F78" s="22"/>
      <c r="G78" s="22"/>
      <c r="H78" s="22"/>
      <c r="I78" s="22"/>
      <c r="J78" s="22"/>
      <c r="K78" s="44" t="s">
        <v>330</v>
      </c>
      <c r="L78" s="26">
        <f>-H54</f>
        <v>-9537104.0117875561</v>
      </c>
      <c r="M78" s="22"/>
      <c r="N78" s="26">
        <f>SUM(L78:M78)</f>
        <v>-9537104.0117875561</v>
      </c>
      <c r="O78" s="27">
        <f>N78-'Reg Liab'!F6</f>
        <v>-822451.01178755611</v>
      </c>
    </row>
    <row r="79" spans="1:15" x14ac:dyDescent="0.25">
      <c r="A79" s="22"/>
      <c r="B79" s="22"/>
      <c r="C79" s="22"/>
      <c r="D79" s="22" t="s">
        <v>323</v>
      </c>
      <c r="E79" s="22" t="s">
        <v>335</v>
      </c>
      <c r="F79" s="22"/>
      <c r="G79" s="22"/>
      <c r="H79" s="22"/>
      <c r="I79" s="22"/>
      <c r="J79" s="22"/>
      <c r="K79" s="141" t="s">
        <v>1968</v>
      </c>
      <c r="L79" s="28">
        <f>-I54-J54</f>
        <v>1061526.5692693391</v>
      </c>
      <c r="M79" s="22"/>
      <c r="N79" s="26">
        <f>SUM(L79:M79)</f>
        <v>1061526.5692693391</v>
      </c>
      <c r="O79" s="28">
        <f>N79-'Reg Liab'!D6-'CF ADIT Before-After'!N79</f>
        <v>822450.56926933909</v>
      </c>
    </row>
    <row r="80" spans="1:15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5"/>
      <c r="M80" s="22"/>
      <c r="N80" s="25"/>
      <c r="O80" s="22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6">
        <f>SUM(L78:L80)</f>
        <v>-8475577.4425182175</v>
      </c>
      <c r="M81" s="22"/>
      <c r="N81" s="26">
        <f>SUM(N78:N80)</f>
        <v>-8475577.4425182175</v>
      </c>
      <c r="O81" s="26">
        <f>N81-'CF TB'!F186</f>
        <v>-0.44251821748912334</v>
      </c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8"/>
      <c r="O82" s="22"/>
    </row>
    <row r="83" spans="1:15" x14ac:dyDescent="0.25">
      <c r="A83" s="22"/>
      <c r="B83" s="22"/>
      <c r="C83" s="22"/>
      <c r="D83" s="22"/>
      <c r="E83" s="22" t="s">
        <v>352</v>
      </c>
      <c r="F83" s="22"/>
      <c r="G83" s="22"/>
      <c r="H83" s="22"/>
      <c r="I83" s="22"/>
      <c r="J83" s="22"/>
      <c r="K83" s="22"/>
      <c r="L83" s="26">
        <f>-I54</f>
        <v>741165.36065903155</v>
      </c>
      <c r="M83" s="22"/>
      <c r="N83" s="26">
        <f>SUM(L83:M83)</f>
        <v>741165.36065903155</v>
      </c>
      <c r="O83" s="28">
        <f>O79</f>
        <v>822450.56926933909</v>
      </c>
    </row>
    <row r="84" spans="1:15" x14ac:dyDescent="0.25">
      <c r="A84" s="22"/>
      <c r="B84" s="22"/>
      <c r="C84" s="22"/>
      <c r="D84" s="22"/>
      <c r="E84" s="22" t="s">
        <v>353</v>
      </c>
      <c r="F84" s="22"/>
      <c r="G84" s="22"/>
      <c r="H84" s="22"/>
      <c r="I84" s="22"/>
      <c r="J84" s="22"/>
      <c r="K84" s="22"/>
      <c r="L84" s="26">
        <f>-J54</f>
        <v>320361.20861030766</v>
      </c>
      <c r="M84" s="22"/>
      <c r="N84" s="26">
        <f>SUM(L84:M84)</f>
        <v>320361.20861030766</v>
      </c>
      <c r="O84" s="22"/>
    </row>
    <row r="85" spans="1:15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5"/>
      <c r="M85" s="22"/>
      <c r="N85" s="25"/>
      <c r="O85" s="22"/>
    </row>
    <row r="86" spans="1:15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6">
        <f>SUM(L83:L85)</f>
        <v>1061526.5692693391</v>
      </c>
      <c r="M86" s="22"/>
      <c r="N86" s="26">
        <f>SUM(N83:N85)</f>
        <v>1061526.5692693391</v>
      </c>
      <c r="O86" s="27"/>
    </row>
    <row r="87" spans="1:15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</sheetData>
  <mergeCells count="5">
    <mergeCell ref="D2:H2"/>
    <mergeCell ref="D3:H3"/>
    <mergeCell ref="D4:H4"/>
    <mergeCell ref="D5:H5"/>
    <mergeCell ref="G6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"/>
  <sheetViews>
    <sheetView zoomScaleNormal="100" workbookViewId="0">
      <selection activeCell="D3" sqref="D3:H3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22" width="12.7109375" style="22" customWidth="1"/>
    <col min="23" max="23" width="13.5703125" style="22" bestFit="1" customWidth="1"/>
    <col min="24" max="24" width="18" style="22" bestFit="1" customWidth="1"/>
    <col min="25" max="25" width="14.5703125" style="27" customWidth="1"/>
    <col min="26" max="26" width="12.85546875" style="22" bestFit="1" customWidth="1"/>
    <col min="27" max="27" width="9.140625" style="22" customWidth="1"/>
    <col min="28" max="16384" width="9.140625" style="22"/>
  </cols>
  <sheetData>
    <row r="1" spans="1:26" ht="30" x14ac:dyDescent="0.4">
      <c r="A1" s="39" t="s">
        <v>327</v>
      </c>
      <c r="B1" s="39"/>
      <c r="C1" s="13"/>
      <c r="E1" s="38"/>
      <c r="F1" s="38"/>
      <c r="G1" s="38"/>
      <c r="H1" s="38"/>
      <c r="I1" s="13"/>
      <c r="J1" s="13"/>
      <c r="K1" s="13"/>
      <c r="L1" s="13"/>
      <c r="M1" s="13"/>
      <c r="N1" s="85"/>
      <c r="O1" s="138"/>
      <c r="P1" s="138"/>
      <c r="Q1" s="138"/>
      <c r="R1" s="138"/>
      <c r="S1" s="138"/>
      <c r="T1" s="138"/>
      <c r="U1" s="138"/>
      <c r="V1" s="13"/>
      <c r="W1" s="13"/>
    </row>
    <row r="2" spans="1:26" x14ac:dyDescent="0.2">
      <c r="A2" s="13"/>
      <c r="B2" s="102"/>
      <c r="C2" s="13"/>
      <c r="D2" s="312" t="s">
        <v>326</v>
      </c>
      <c r="E2" s="308"/>
      <c r="F2" s="308"/>
      <c r="G2" s="308"/>
      <c r="H2" s="308"/>
      <c r="I2" s="13" t="s">
        <v>22</v>
      </c>
      <c r="J2" s="13" t="s">
        <v>22</v>
      </c>
      <c r="K2" s="13"/>
      <c r="L2" s="13" t="s">
        <v>22</v>
      </c>
      <c r="M2" s="13"/>
      <c r="N2" s="85"/>
      <c r="O2" s="138"/>
      <c r="P2" s="138"/>
      <c r="Q2" s="138"/>
      <c r="R2" s="138"/>
      <c r="S2" s="138"/>
      <c r="T2" s="138"/>
      <c r="U2" s="138"/>
      <c r="V2" s="13"/>
      <c r="W2" s="13"/>
    </row>
    <row r="3" spans="1:26" x14ac:dyDescent="0.2">
      <c r="A3" s="13"/>
      <c r="B3" s="102"/>
      <c r="C3" s="13"/>
      <c r="D3" s="307" t="s">
        <v>305</v>
      </c>
      <c r="E3" s="308"/>
      <c r="F3" s="308"/>
      <c r="G3" s="308"/>
      <c r="H3" s="308"/>
      <c r="I3" s="13" t="s">
        <v>22</v>
      </c>
      <c r="J3" s="13" t="s">
        <v>22</v>
      </c>
      <c r="K3" s="13"/>
      <c r="L3" s="13" t="s">
        <v>22</v>
      </c>
      <c r="M3" s="13"/>
      <c r="N3" s="85"/>
      <c r="O3" s="138"/>
      <c r="P3" s="138"/>
      <c r="Q3" s="138"/>
      <c r="R3" s="138"/>
      <c r="S3" s="138"/>
      <c r="T3" s="138"/>
      <c r="U3" s="138"/>
      <c r="V3" s="13"/>
      <c r="W3" s="13"/>
    </row>
    <row r="4" spans="1:26" ht="17.25" customHeight="1" x14ac:dyDescent="0.25">
      <c r="A4" s="13"/>
      <c r="B4" s="102"/>
      <c r="C4" s="13"/>
      <c r="D4" s="313" t="s">
        <v>1974</v>
      </c>
      <c r="E4" s="314"/>
      <c r="F4" s="314"/>
      <c r="G4" s="314"/>
      <c r="H4" s="314"/>
      <c r="I4" s="13" t="s">
        <v>22</v>
      </c>
      <c r="J4" s="13" t="s">
        <v>22</v>
      </c>
      <c r="K4" s="13"/>
      <c r="L4" s="13" t="s">
        <v>22</v>
      </c>
      <c r="M4" s="13"/>
      <c r="N4" s="85"/>
      <c r="O4" s="138"/>
      <c r="P4" s="138"/>
      <c r="Q4" s="138"/>
      <c r="R4" s="138"/>
      <c r="S4" s="138"/>
      <c r="T4" s="138"/>
      <c r="U4" s="138"/>
      <c r="V4" s="13"/>
      <c r="W4" s="13"/>
    </row>
    <row r="5" spans="1:26" x14ac:dyDescent="0.2">
      <c r="A5" s="13"/>
      <c r="B5" s="102"/>
      <c r="C5" s="13"/>
      <c r="D5" s="307" t="s">
        <v>22</v>
      </c>
      <c r="E5" s="308"/>
      <c r="F5" s="308"/>
      <c r="G5" s="308"/>
      <c r="H5" s="308"/>
      <c r="I5" s="13" t="s">
        <v>22</v>
      </c>
      <c r="J5" s="13" t="s">
        <v>22</v>
      </c>
      <c r="K5" s="13"/>
      <c r="L5" s="13" t="s">
        <v>22</v>
      </c>
      <c r="M5" s="13"/>
      <c r="N5" s="85"/>
      <c r="O5" s="138"/>
      <c r="P5" s="138"/>
      <c r="Q5" s="138"/>
      <c r="R5" s="138"/>
      <c r="S5" s="138"/>
      <c r="T5" s="138"/>
      <c r="U5" s="138"/>
      <c r="V5" s="13"/>
      <c r="W5" s="13"/>
    </row>
    <row r="6" spans="1:26" x14ac:dyDescent="0.2">
      <c r="A6" s="16"/>
      <c r="B6" s="102"/>
      <c r="C6" s="16"/>
      <c r="D6" s="23"/>
      <c r="E6" s="16"/>
      <c r="F6" s="40" t="s">
        <v>328</v>
      </c>
      <c r="G6" s="309" t="s">
        <v>329</v>
      </c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</row>
    <row r="7" spans="1:26" x14ac:dyDescent="0.2">
      <c r="A7" s="13" t="s">
        <v>424</v>
      </c>
      <c r="B7" s="102"/>
      <c r="C7" s="17">
        <v>5.5E-2</v>
      </c>
      <c r="D7" s="13" t="s">
        <v>22</v>
      </c>
      <c r="E7" s="13" t="s">
        <v>316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85"/>
      <c r="O7" s="138"/>
      <c r="P7" s="138"/>
      <c r="Q7" s="138"/>
      <c r="R7" s="138"/>
      <c r="S7" s="138"/>
      <c r="T7" s="138"/>
      <c r="U7" s="138"/>
      <c r="V7" s="13"/>
      <c r="W7" s="13"/>
    </row>
    <row r="8" spans="1:26" ht="25.5" x14ac:dyDescent="0.2">
      <c r="A8" s="13"/>
      <c r="B8" s="102"/>
      <c r="C8" s="17"/>
      <c r="D8" s="13"/>
      <c r="E8" s="13" t="s">
        <v>317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6" t="s">
        <v>324</v>
      </c>
      <c r="N8" s="99">
        <v>43190</v>
      </c>
      <c r="O8" s="315" t="s">
        <v>1965</v>
      </c>
      <c r="P8" s="315"/>
      <c r="Q8" s="315"/>
      <c r="R8" s="316" t="s">
        <v>1966</v>
      </c>
      <c r="S8" s="316"/>
      <c r="T8" s="316"/>
      <c r="U8" s="36"/>
      <c r="V8" s="36"/>
      <c r="W8" s="13"/>
    </row>
    <row r="9" spans="1:26" ht="26.25" x14ac:dyDescent="0.25">
      <c r="A9" s="60" t="s">
        <v>304</v>
      </c>
      <c r="B9" s="102" t="s">
        <v>1961</v>
      </c>
      <c r="C9"/>
      <c r="D9" s="12" t="s">
        <v>303</v>
      </c>
      <c r="E9" s="12" t="s">
        <v>302</v>
      </c>
      <c r="F9" s="12" t="s">
        <v>301</v>
      </c>
      <c r="G9" s="12" t="s">
        <v>300</v>
      </c>
      <c r="H9" s="18" t="s">
        <v>310</v>
      </c>
      <c r="I9" s="18" t="s">
        <v>312</v>
      </c>
      <c r="J9" s="18" t="s">
        <v>314</v>
      </c>
      <c r="K9" s="18" t="s">
        <v>320</v>
      </c>
      <c r="L9" s="18" t="s">
        <v>308</v>
      </c>
      <c r="M9" s="18" t="s">
        <v>314</v>
      </c>
      <c r="N9" s="18" t="s">
        <v>1104</v>
      </c>
      <c r="O9" s="18" t="s">
        <v>310</v>
      </c>
      <c r="P9" s="18" t="s">
        <v>312</v>
      </c>
      <c r="Q9" s="18" t="s">
        <v>1967</v>
      </c>
      <c r="R9" s="18" t="s">
        <v>310</v>
      </c>
      <c r="S9" s="18" t="s">
        <v>312</v>
      </c>
      <c r="T9" s="18" t="s">
        <v>1967</v>
      </c>
      <c r="U9" s="18" t="s">
        <v>1967</v>
      </c>
      <c r="V9" s="18" t="s">
        <v>325</v>
      </c>
      <c r="W9" s="18" t="s">
        <v>1109</v>
      </c>
    </row>
    <row r="10" spans="1:26" ht="15" x14ac:dyDescent="0.25">
      <c r="A10" s="60" t="str">
        <f t="shared" ref="A10:A41" si="0">LEFT(D10,4)</f>
        <v>25AF</v>
      </c>
      <c r="B10" s="102">
        <v>282</v>
      </c>
      <c r="C10" s="82" t="s">
        <v>1962</v>
      </c>
      <c r="D10" s="86" t="s">
        <v>27</v>
      </c>
      <c r="E10" s="86" t="s">
        <v>288</v>
      </c>
      <c r="F10" s="81">
        <v>18160</v>
      </c>
      <c r="G10" s="81">
        <v>-6228</v>
      </c>
      <c r="H10" s="19"/>
      <c r="I10" s="19">
        <f>G10</f>
        <v>-6228</v>
      </c>
      <c r="J10" s="19">
        <f t="shared" ref="J10:J32" si="1">G10-H10-I10</f>
        <v>0</v>
      </c>
      <c r="K10" s="19"/>
      <c r="L10" s="19">
        <f t="shared" ref="L10:L32" si="2">SUM(F10:K10)-G10</f>
        <v>11932</v>
      </c>
      <c r="M10" s="19"/>
      <c r="N10" s="19"/>
      <c r="O10" s="19"/>
      <c r="P10" s="19"/>
      <c r="Q10" s="19"/>
      <c r="R10" s="19"/>
      <c r="S10" s="19"/>
      <c r="T10" s="19"/>
      <c r="U10" s="19"/>
      <c r="V10" s="19">
        <f>VLOOKUP(D10,'Q1 ADIT Activity'!$B$10:$D$42,3,0)</f>
        <v>0</v>
      </c>
      <c r="W10" s="29">
        <f>SUM(L10:V10)</f>
        <v>11932</v>
      </c>
      <c r="X10" s="28"/>
      <c r="Y10" s="27">
        <f>SUM(L10:U10)</f>
        <v>11932</v>
      </c>
      <c r="Z10" s="26">
        <f>Y10-L10</f>
        <v>0</v>
      </c>
    </row>
    <row r="11" spans="1:26" ht="15" x14ac:dyDescent="0.25">
      <c r="A11" s="60" t="str">
        <f t="shared" si="0"/>
        <v>25AM</v>
      </c>
      <c r="B11" s="102">
        <v>283</v>
      </c>
      <c r="C11" s="80" t="s">
        <v>1963</v>
      </c>
      <c r="D11" s="86" t="s">
        <v>57</v>
      </c>
      <c r="E11" s="86" t="s">
        <v>419</v>
      </c>
      <c r="F11" s="81">
        <v>288088</v>
      </c>
      <c r="G11" s="81">
        <v>-98805</v>
      </c>
      <c r="H11" s="19"/>
      <c r="I11" s="19"/>
      <c r="J11" s="19">
        <f t="shared" si="1"/>
        <v>-98805</v>
      </c>
      <c r="K11" s="19"/>
      <c r="L11" s="19">
        <f t="shared" si="2"/>
        <v>189283</v>
      </c>
      <c r="M11" s="19"/>
      <c r="N11" s="19"/>
      <c r="O11" s="19"/>
      <c r="P11" s="19"/>
      <c r="Q11" s="19"/>
      <c r="R11" s="19"/>
      <c r="S11" s="19"/>
      <c r="T11" s="19"/>
      <c r="U11" s="19"/>
      <c r="V11" s="19">
        <f>VLOOKUP(D11,'Q1 ADIT Activity'!$B$10:$D$42,3,0)</f>
        <v>-4535</v>
      </c>
      <c r="W11" s="29">
        <f t="shared" ref="W11:W32" si="3">SUM(L11:V11)</f>
        <v>184748</v>
      </c>
      <c r="X11" s="28"/>
      <c r="Y11" s="27">
        <f t="shared" ref="Y11:Y43" si="4">SUM(L11:U11)</f>
        <v>189283</v>
      </c>
      <c r="Z11" s="26">
        <f t="shared" ref="Z11:Z43" si="5">Y11-L11</f>
        <v>0</v>
      </c>
    </row>
    <row r="12" spans="1:26" ht="15" x14ac:dyDescent="0.25">
      <c r="A12" s="60" t="str">
        <f t="shared" si="0"/>
        <v>25AM</v>
      </c>
      <c r="B12" s="102">
        <v>283</v>
      </c>
      <c r="C12" s="80" t="s">
        <v>1963</v>
      </c>
      <c r="D12" s="86" t="s">
        <v>420</v>
      </c>
      <c r="E12" s="86" t="s">
        <v>421</v>
      </c>
      <c r="F12" s="81">
        <v>0</v>
      </c>
      <c r="G12" s="81">
        <v>0</v>
      </c>
      <c r="H12" s="30"/>
      <c r="I12" s="19"/>
      <c r="J12" s="19">
        <f t="shared" si="1"/>
        <v>0</v>
      </c>
      <c r="K12" s="30"/>
      <c r="L12" s="19">
        <f t="shared" si="2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>
        <f>VLOOKUP(D12,'Q1 ADIT Activity'!$B$10:$D$42,3,0)</f>
        <v>0</v>
      </c>
      <c r="W12" s="29">
        <f t="shared" si="3"/>
        <v>0</v>
      </c>
      <c r="X12" s="28"/>
      <c r="Y12" s="27">
        <f t="shared" si="4"/>
        <v>0</v>
      </c>
      <c r="Z12" s="26">
        <f t="shared" si="5"/>
        <v>0</v>
      </c>
    </row>
    <row r="13" spans="1:26" ht="15" x14ac:dyDescent="0.25">
      <c r="A13" s="60" t="str">
        <f t="shared" si="0"/>
        <v>25BD</v>
      </c>
      <c r="B13" s="102">
        <v>283</v>
      </c>
      <c r="C13" s="80" t="s">
        <v>1963</v>
      </c>
      <c r="D13" s="86" t="s">
        <v>63</v>
      </c>
      <c r="E13" s="86" t="s">
        <v>287</v>
      </c>
      <c r="F13" s="81">
        <v>18350</v>
      </c>
      <c r="G13" s="81">
        <v>-6294</v>
      </c>
      <c r="H13" s="30"/>
      <c r="I13" s="19"/>
      <c r="J13" s="19">
        <f t="shared" si="1"/>
        <v>-6294</v>
      </c>
      <c r="K13" s="30"/>
      <c r="L13" s="19">
        <f t="shared" si="2"/>
        <v>12056</v>
      </c>
      <c r="M13" s="19"/>
      <c r="N13" s="19"/>
      <c r="O13" s="19"/>
      <c r="P13" s="19"/>
      <c r="Q13" s="19"/>
      <c r="R13" s="19"/>
      <c r="S13" s="19"/>
      <c r="T13" s="19"/>
      <c r="U13" s="19"/>
      <c r="V13" s="19">
        <f>VLOOKUP(D13,'Q1 ADIT Activity'!$B$10:$D$42,3,0)</f>
        <v>1079</v>
      </c>
      <c r="W13" s="29">
        <f t="shared" si="3"/>
        <v>13135</v>
      </c>
      <c r="X13" s="28"/>
      <c r="Y13" s="27">
        <f t="shared" si="4"/>
        <v>12056</v>
      </c>
      <c r="Z13" s="26">
        <f t="shared" si="5"/>
        <v>0</v>
      </c>
    </row>
    <row r="14" spans="1:26" ht="15" x14ac:dyDescent="0.25">
      <c r="A14" s="60" t="str">
        <f t="shared" si="0"/>
        <v>25BN</v>
      </c>
      <c r="B14" s="102">
        <v>283</v>
      </c>
      <c r="C14" s="80" t="s">
        <v>1963</v>
      </c>
      <c r="D14" s="86" t="s">
        <v>286</v>
      </c>
      <c r="E14" s="86" t="s">
        <v>1103</v>
      </c>
      <c r="F14" s="81">
        <v>0</v>
      </c>
      <c r="G14" s="81">
        <v>0</v>
      </c>
      <c r="H14" s="30"/>
      <c r="I14" s="19"/>
      <c r="J14" s="19">
        <f t="shared" si="1"/>
        <v>0</v>
      </c>
      <c r="K14" s="19"/>
      <c r="L14" s="19">
        <f t="shared" si="2"/>
        <v>0</v>
      </c>
      <c r="M14" s="19">
        <f>'Tax Reform Entries TX-SPCL'!C10</f>
        <v>71433</v>
      </c>
      <c r="N14" s="19">
        <f>'Q1 ADIT 2018'!E292</f>
        <v>30431</v>
      </c>
      <c r="O14" s="19"/>
      <c r="P14" s="19"/>
      <c r="Q14" s="19"/>
      <c r="R14" s="19"/>
      <c r="S14" s="19"/>
      <c r="T14" s="19"/>
      <c r="U14" s="19"/>
      <c r="V14" s="19">
        <f>VLOOKUP(D14,'Q1 ADIT Activity'!$B$10:$D$42,3,0)</f>
        <v>0</v>
      </c>
      <c r="W14" s="29">
        <f t="shared" si="3"/>
        <v>101864</v>
      </c>
      <c r="X14" s="28"/>
      <c r="Y14" s="27">
        <f t="shared" si="4"/>
        <v>101864</v>
      </c>
      <c r="Z14" s="26">
        <f t="shared" si="5"/>
        <v>101864</v>
      </c>
    </row>
    <row r="15" spans="1:26" ht="15" x14ac:dyDescent="0.25">
      <c r="A15" s="60" t="str">
        <f t="shared" si="0"/>
        <v>25CN</v>
      </c>
      <c r="B15" s="102">
        <v>283</v>
      </c>
      <c r="C15" s="80" t="s">
        <v>1963</v>
      </c>
      <c r="D15" s="86" t="s">
        <v>357</v>
      </c>
      <c r="E15" s="86" t="s">
        <v>422</v>
      </c>
      <c r="F15" s="81">
        <v>86041</v>
      </c>
      <c r="G15" s="81">
        <v>-29509</v>
      </c>
      <c r="H15" s="30"/>
      <c r="I15" s="19"/>
      <c r="J15" s="19">
        <f t="shared" si="1"/>
        <v>-29509</v>
      </c>
      <c r="K15" s="19"/>
      <c r="L15" s="19">
        <f t="shared" si="2"/>
        <v>56532</v>
      </c>
      <c r="M15" s="19"/>
      <c r="N15" s="19"/>
      <c r="O15" s="19"/>
      <c r="P15" s="19"/>
      <c r="Q15" s="19"/>
      <c r="R15" s="19"/>
      <c r="S15" s="19"/>
      <c r="T15" s="19"/>
      <c r="U15" s="19"/>
      <c r="V15" s="19">
        <f>VLOOKUP(D15,'Q1 ADIT Activity'!$B$10:$D$42,3,0)</f>
        <v>18607</v>
      </c>
      <c r="W15" s="29">
        <f t="shared" si="3"/>
        <v>75139</v>
      </c>
      <c r="X15" s="28"/>
      <c r="Y15" s="27">
        <f t="shared" si="4"/>
        <v>56532</v>
      </c>
      <c r="Z15" s="26">
        <f t="shared" si="5"/>
        <v>0</v>
      </c>
    </row>
    <row r="16" spans="1:26" ht="15" x14ac:dyDescent="0.25">
      <c r="A16" s="60" t="str">
        <f t="shared" si="0"/>
        <v>25DP</v>
      </c>
      <c r="B16" s="102">
        <v>282</v>
      </c>
      <c r="C16" s="79" t="s">
        <v>1964</v>
      </c>
      <c r="D16" s="86" t="s">
        <v>284</v>
      </c>
      <c r="E16" s="86" t="s">
        <v>283</v>
      </c>
      <c r="F16" s="81">
        <v>-18567180</v>
      </c>
      <c r="G16" s="81">
        <v>6367953</v>
      </c>
      <c r="H16" s="30">
        <f>G16</f>
        <v>6367953</v>
      </c>
      <c r="I16" s="19"/>
      <c r="J16" s="19">
        <f t="shared" si="1"/>
        <v>0</v>
      </c>
      <c r="K16" s="19">
        <v>1</v>
      </c>
      <c r="L16" s="19">
        <f t="shared" si="2"/>
        <v>-12199226</v>
      </c>
      <c r="M16" s="19"/>
      <c r="N16" s="19"/>
      <c r="O16" s="19">
        <v>10215</v>
      </c>
      <c r="P16" s="19"/>
      <c r="Q16" s="19">
        <v>-72813</v>
      </c>
      <c r="R16" s="19">
        <v>762379</v>
      </c>
      <c r="S16" s="19"/>
      <c r="T16" s="19">
        <v>-2179854.8522297852</v>
      </c>
      <c r="U16" s="19">
        <f>-U34</f>
        <v>3195</v>
      </c>
      <c r="V16" s="19">
        <f>VLOOKUP(D16,'Q1 ADIT Activity'!$B$10:$D$42,3,0)</f>
        <v>-69028</v>
      </c>
      <c r="W16" s="29">
        <f t="shared" si="3"/>
        <v>-13745132.852229785</v>
      </c>
      <c r="X16" s="28"/>
      <c r="Y16" s="27">
        <f t="shared" si="4"/>
        <v>-13676104.852229785</v>
      </c>
      <c r="Z16" s="26">
        <f t="shared" si="5"/>
        <v>-1476878.8522297852</v>
      </c>
    </row>
    <row r="17" spans="1:26" ht="15" x14ac:dyDescent="0.25">
      <c r="A17" s="60" t="str">
        <f t="shared" si="0"/>
        <v>25DP</v>
      </c>
      <c r="B17" s="102">
        <v>282</v>
      </c>
      <c r="C17" s="79" t="s">
        <v>1964</v>
      </c>
      <c r="D17" s="86" t="s">
        <v>282</v>
      </c>
      <c r="E17" s="86" t="s">
        <v>281</v>
      </c>
      <c r="F17" s="81">
        <v>93618</v>
      </c>
      <c r="G17" s="81">
        <v>-32108</v>
      </c>
      <c r="H17" s="30">
        <f t="shared" ref="H17:H20" si="6">G17</f>
        <v>-32108</v>
      </c>
      <c r="I17" s="19"/>
      <c r="J17" s="19">
        <f t="shared" si="1"/>
        <v>0</v>
      </c>
      <c r="K17" s="19"/>
      <c r="L17" s="19">
        <f t="shared" si="2"/>
        <v>61510</v>
      </c>
      <c r="M17" s="19"/>
      <c r="N17" s="19"/>
      <c r="O17" s="19"/>
      <c r="P17" s="19"/>
      <c r="Q17" s="19"/>
      <c r="R17" s="19"/>
      <c r="S17" s="19"/>
      <c r="T17" s="19"/>
      <c r="U17" s="19"/>
      <c r="V17" s="19">
        <f>VLOOKUP(D17,'Q1 ADIT Activity'!$B$10:$D$42,3,0)</f>
        <v>15378</v>
      </c>
      <c r="W17" s="29">
        <f t="shared" si="3"/>
        <v>76888</v>
      </c>
      <c r="X17" s="28"/>
      <c r="Y17" s="27">
        <f t="shared" si="4"/>
        <v>61510</v>
      </c>
      <c r="Z17" s="26">
        <f t="shared" si="5"/>
        <v>0</v>
      </c>
    </row>
    <row r="18" spans="1:26" ht="15" x14ac:dyDescent="0.25">
      <c r="A18" s="60" t="str">
        <f t="shared" si="0"/>
        <v>25DP</v>
      </c>
      <c r="B18" s="102">
        <v>282</v>
      </c>
      <c r="C18" s="82" t="s">
        <v>1962</v>
      </c>
      <c r="D18" s="86" t="s">
        <v>280</v>
      </c>
      <c r="E18" s="86" t="s">
        <v>252</v>
      </c>
      <c r="F18" s="81">
        <v>-462412</v>
      </c>
      <c r="G18" s="81">
        <v>158593</v>
      </c>
      <c r="H18" s="30">
        <f t="shared" si="6"/>
        <v>158593</v>
      </c>
      <c r="I18" s="19"/>
      <c r="J18" s="19">
        <f t="shared" si="1"/>
        <v>0</v>
      </c>
      <c r="K18" s="19"/>
      <c r="L18" s="19">
        <f t="shared" si="2"/>
        <v>-303819</v>
      </c>
      <c r="M18" s="19"/>
      <c r="N18" s="19"/>
      <c r="O18" s="19"/>
      <c r="P18" s="19"/>
      <c r="Q18" s="19"/>
      <c r="R18" s="19">
        <f>-H18</f>
        <v>-158593</v>
      </c>
      <c r="S18" s="19">
        <f>-R16-R18</f>
        <v>-603786</v>
      </c>
      <c r="T18" s="19">
        <f>-T16</f>
        <v>2179854.8522297852</v>
      </c>
      <c r="U18" s="19"/>
      <c r="V18" s="19">
        <f>VLOOKUP(D18,'Q1 ADIT Activity'!$B$10:$D$42,3,0)</f>
        <v>-25724</v>
      </c>
      <c r="W18" s="29">
        <f t="shared" si="3"/>
        <v>1087932.8522297852</v>
      </c>
      <c r="X18" s="28"/>
      <c r="Y18" s="27">
        <f t="shared" si="4"/>
        <v>1113656.8522297852</v>
      </c>
      <c r="Z18" s="26">
        <f t="shared" si="5"/>
        <v>1417475.8522297852</v>
      </c>
    </row>
    <row r="19" spans="1:26" ht="15" x14ac:dyDescent="0.25">
      <c r="A19" s="60" t="str">
        <f t="shared" si="0"/>
        <v>25DP</v>
      </c>
      <c r="B19" s="102">
        <v>282</v>
      </c>
      <c r="C19" s="79" t="s">
        <v>1964</v>
      </c>
      <c r="D19" s="86" t="s">
        <v>279</v>
      </c>
      <c r="E19" s="86" t="s">
        <v>278</v>
      </c>
      <c r="F19" s="81">
        <v>-33491</v>
      </c>
      <c r="G19" s="81">
        <v>11486</v>
      </c>
      <c r="H19" s="30">
        <f t="shared" si="6"/>
        <v>11486</v>
      </c>
      <c r="I19" s="19"/>
      <c r="J19" s="19">
        <f t="shared" si="1"/>
        <v>0</v>
      </c>
      <c r="K19" s="19"/>
      <c r="L19" s="19">
        <f t="shared" si="2"/>
        <v>-22005</v>
      </c>
      <c r="M19" s="19"/>
      <c r="N19" s="19"/>
      <c r="O19" s="19"/>
      <c r="P19" s="19"/>
      <c r="Q19" s="19"/>
      <c r="R19" s="19"/>
      <c r="S19" s="19"/>
      <c r="T19" s="19"/>
      <c r="U19" s="19"/>
      <c r="V19" s="19">
        <f>VLOOKUP(D19,'Q1 ADIT Activity'!$B$10:$D$42,3,0)</f>
        <v>-508</v>
      </c>
      <c r="W19" s="29">
        <f t="shared" si="3"/>
        <v>-22513</v>
      </c>
      <c r="X19" s="28"/>
      <c r="Y19" s="27">
        <f t="shared" si="4"/>
        <v>-22005</v>
      </c>
      <c r="Z19" s="26">
        <f t="shared" si="5"/>
        <v>0</v>
      </c>
    </row>
    <row r="20" spans="1:26" ht="15" x14ac:dyDescent="0.25">
      <c r="A20" s="60" t="str">
        <f t="shared" si="0"/>
        <v>25DP</v>
      </c>
      <c r="B20" s="102">
        <v>282</v>
      </c>
      <c r="C20" s="79" t="s">
        <v>1964</v>
      </c>
      <c r="D20" s="86" t="s">
        <v>277</v>
      </c>
      <c r="E20" s="86" t="s">
        <v>276</v>
      </c>
      <c r="F20" s="81">
        <v>0</v>
      </c>
      <c r="G20" s="81">
        <v>0</v>
      </c>
      <c r="H20" s="30">
        <f t="shared" si="6"/>
        <v>0</v>
      </c>
      <c r="I20" s="19"/>
      <c r="J20" s="19">
        <f t="shared" si="1"/>
        <v>0</v>
      </c>
      <c r="K20" s="19"/>
      <c r="L20" s="19">
        <f t="shared" si="2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>
        <f>VLOOKUP(D20,'Q1 ADIT Activity'!$B$10:$D$42,3,0)</f>
        <v>0</v>
      </c>
      <c r="W20" s="29">
        <f t="shared" si="3"/>
        <v>0</v>
      </c>
      <c r="X20" s="28"/>
      <c r="Y20" s="27">
        <f t="shared" si="4"/>
        <v>0</v>
      </c>
      <c r="Z20" s="26">
        <f t="shared" si="5"/>
        <v>0</v>
      </c>
    </row>
    <row r="21" spans="1:26" ht="15" x14ac:dyDescent="0.25">
      <c r="A21" s="60" t="str">
        <f t="shared" si="0"/>
        <v>25DR</v>
      </c>
      <c r="B21" s="102">
        <v>283</v>
      </c>
      <c r="C21" s="80" t="s">
        <v>1963</v>
      </c>
      <c r="D21" s="86" t="s">
        <v>1085</v>
      </c>
      <c r="E21" s="86" t="s">
        <v>1086</v>
      </c>
      <c r="F21" s="81">
        <v>-12681</v>
      </c>
      <c r="G21" s="81">
        <v>4349</v>
      </c>
      <c r="H21" s="30"/>
      <c r="I21" s="19"/>
      <c r="J21" s="19">
        <f t="shared" si="1"/>
        <v>4349</v>
      </c>
      <c r="K21" s="19"/>
      <c r="L21" s="19">
        <f t="shared" si="2"/>
        <v>-8332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f>VLOOKUP(D21,'Q1 ADIT Activity'!$B$10:$D$42,3,0)</f>
        <v>-5104</v>
      </c>
      <c r="W21" s="29">
        <f t="shared" si="3"/>
        <v>-13436</v>
      </c>
      <c r="X21" s="28"/>
      <c r="Y21" s="27">
        <f t="shared" si="4"/>
        <v>-8332</v>
      </c>
      <c r="Z21" s="26">
        <f t="shared" si="5"/>
        <v>0</v>
      </c>
    </row>
    <row r="22" spans="1:26" ht="15" x14ac:dyDescent="0.25">
      <c r="A22" s="60" t="str">
        <f t="shared" si="0"/>
        <v>25DR</v>
      </c>
      <c r="B22" s="102">
        <v>283</v>
      </c>
      <c r="C22" s="80" t="s">
        <v>1963</v>
      </c>
      <c r="D22" s="86" t="s">
        <v>1087</v>
      </c>
      <c r="E22" s="86" t="s">
        <v>1088</v>
      </c>
      <c r="F22" s="81">
        <v>76175</v>
      </c>
      <c r="G22" s="81">
        <v>-26126</v>
      </c>
      <c r="H22" s="30"/>
      <c r="I22" s="19"/>
      <c r="J22" s="19">
        <f t="shared" si="1"/>
        <v>-26126</v>
      </c>
      <c r="K22" s="19"/>
      <c r="L22" s="19">
        <f t="shared" si="2"/>
        <v>50049</v>
      </c>
      <c r="M22" s="19"/>
      <c r="N22" s="19"/>
      <c r="O22" s="19"/>
      <c r="P22" s="19"/>
      <c r="Q22" s="19"/>
      <c r="R22" s="19"/>
      <c r="S22" s="19"/>
      <c r="T22" s="19"/>
      <c r="U22" s="19"/>
      <c r="V22" s="19">
        <f>VLOOKUP(D22,'Q1 ADIT Activity'!$B$10:$D$42,3,0)</f>
        <v>0</v>
      </c>
      <c r="W22" s="29">
        <f t="shared" si="3"/>
        <v>50049</v>
      </c>
      <c r="X22" s="28"/>
      <c r="Y22" s="27">
        <f t="shared" si="4"/>
        <v>50049</v>
      </c>
      <c r="Z22" s="26">
        <f t="shared" si="5"/>
        <v>0</v>
      </c>
    </row>
    <row r="23" spans="1:26" ht="15" x14ac:dyDescent="0.25">
      <c r="A23" s="60" t="str">
        <f t="shared" si="0"/>
        <v>25EN</v>
      </c>
      <c r="B23" s="102">
        <v>283</v>
      </c>
      <c r="C23" s="80" t="s">
        <v>1963</v>
      </c>
      <c r="D23" s="86" t="s">
        <v>79</v>
      </c>
      <c r="E23" s="86" t="s">
        <v>469</v>
      </c>
      <c r="F23" s="81">
        <v>75996</v>
      </c>
      <c r="G23" s="81">
        <v>-26064</v>
      </c>
      <c r="H23" s="30"/>
      <c r="I23" s="19"/>
      <c r="J23" s="19">
        <f t="shared" si="1"/>
        <v>-26064</v>
      </c>
      <c r="K23" s="19"/>
      <c r="L23" s="19">
        <f t="shared" si="2"/>
        <v>49932</v>
      </c>
      <c r="M23" s="19"/>
      <c r="N23" s="19"/>
      <c r="O23" s="19"/>
      <c r="P23" s="19"/>
      <c r="Q23" s="19"/>
      <c r="R23" s="19"/>
      <c r="S23" s="19"/>
      <c r="T23" s="19"/>
      <c r="U23" s="19"/>
      <c r="V23" s="19">
        <f>VLOOKUP(D23,'Q1 ADIT Activity'!$B$10:$D$42,3,0)</f>
        <v>-5262</v>
      </c>
      <c r="W23" s="29">
        <f t="shared" si="3"/>
        <v>44670</v>
      </c>
      <c r="X23" s="28"/>
      <c r="Y23" s="27">
        <f t="shared" si="4"/>
        <v>49932</v>
      </c>
      <c r="Z23" s="26">
        <f t="shared" si="5"/>
        <v>0</v>
      </c>
    </row>
    <row r="24" spans="1:26" ht="15" x14ac:dyDescent="0.25">
      <c r="A24" s="60" t="str">
        <f t="shared" si="0"/>
        <v>25FR</v>
      </c>
      <c r="B24" s="102">
        <v>283</v>
      </c>
      <c r="C24" s="80" t="s">
        <v>1963</v>
      </c>
      <c r="D24" s="86" t="s">
        <v>501</v>
      </c>
      <c r="E24" s="86" t="s">
        <v>1089</v>
      </c>
      <c r="F24" s="81">
        <v>23802</v>
      </c>
      <c r="G24" s="81">
        <v>-8163</v>
      </c>
      <c r="H24" s="19"/>
      <c r="I24" s="19"/>
      <c r="J24" s="19">
        <f t="shared" si="1"/>
        <v>-8163</v>
      </c>
      <c r="K24" s="19"/>
      <c r="L24" s="19">
        <f t="shared" si="2"/>
        <v>15639</v>
      </c>
      <c r="M24" s="19"/>
      <c r="N24" s="19"/>
      <c r="O24" s="19"/>
      <c r="P24" s="19"/>
      <c r="Q24" s="19"/>
      <c r="R24" s="19"/>
      <c r="S24" s="19"/>
      <c r="T24" s="19"/>
      <c r="U24" s="19"/>
      <c r="V24" s="19">
        <f>VLOOKUP(D24,'Q1 ADIT Activity'!$B$10:$D$42,3,0)</f>
        <v>63</v>
      </c>
      <c r="W24" s="29">
        <f t="shared" si="3"/>
        <v>15702</v>
      </c>
      <c r="X24" s="28"/>
      <c r="Y24" s="27">
        <f t="shared" si="4"/>
        <v>15639</v>
      </c>
      <c r="Z24" s="26">
        <f t="shared" si="5"/>
        <v>0</v>
      </c>
    </row>
    <row r="25" spans="1:26" ht="15" x14ac:dyDescent="0.25">
      <c r="A25" s="60" t="str">
        <f t="shared" si="0"/>
        <v>25GP</v>
      </c>
      <c r="B25" s="102">
        <v>282</v>
      </c>
      <c r="C25" s="80" t="s">
        <v>1963</v>
      </c>
      <c r="D25" s="86" t="s">
        <v>462</v>
      </c>
      <c r="E25" s="86" t="s">
        <v>470</v>
      </c>
      <c r="F25" s="81">
        <v>0</v>
      </c>
      <c r="G25" s="81">
        <v>0</v>
      </c>
      <c r="H25" s="19"/>
      <c r="I25" s="19"/>
      <c r="J25" s="19">
        <f t="shared" si="1"/>
        <v>0</v>
      </c>
      <c r="K25" s="19"/>
      <c r="L25" s="19">
        <f t="shared" si="2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>
        <f>VLOOKUP(D25,'Q1 ADIT Activity'!$B$10:$D$42,3,0)</f>
        <v>0</v>
      </c>
      <c r="W25" s="29">
        <f t="shared" si="3"/>
        <v>0</v>
      </c>
      <c r="X25" s="28"/>
      <c r="Y25" s="27">
        <f t="shared" si="4"/>
        <v>0</v>
      </c>
      <c r="Z25" s="26">
        <f t="shared" si="5"/>
        <v>0</v>
      </c>
    </row>
    <row r="26" spans="1:26" ht="15" x14ac:dyDescent="0.25">
      <c r="A26" s="60" t="str">
        <f t="shared" si="0"/>
        <v>25ID</v>
      </c>
      <c r="B26" s="102">
        <v>283</v>
      </c>
      <c r="C26" s="80" t="s">
        <v>1963</v>
      </c>
      <c r="D26" s="86" t="s">
        <v>111</v>
      </c>
      <c r="E26" s="86" t="s">
        <v>275</v>
      </c>
      <c r="F26" s="81">
        <v>-43302</v>
      </c>
      <c r="G26" s="81">
        <v>14851</v>
      </c>
      <c r="H26" s="19"/>
      <c r="I26" s="19"/>
      <c r="J26" s="19">
        <f t="shared" si="1"/>
        <v>14851</v>
      </c>
      <c r="K26" s="19"/>
      <c r="L26" s="19">
        <f t="shared" si="2"/>
        <v>-28451</v>
      </c>
      <c r="M26" s="19"/>
      <c r="N26" s="19"/>
      <c r="O26" s="19"/>
      <c r="P26" s="19"/>
      <c r="Q26" s="19"/>
      <c r="R26" s="19"/>
      <c r="S26" s="19"/>
      <c r="T26" s="19"/>
      <c r="U26" s="19"/>
      <c r="V26" s="19">
        <f>VLOOKUP(D26,'Q1 ADIT Activity'!$B$10:$D$42,3,0)</f>
        <v>-33</v>
      </c>
      <c r="W26" s="29">
        <f t="shared" si="3"/>
        <v>-28484</v>
      </c>
      <c r="X26" s="28"/>
      <c r="Y26" s="27">
        <f t="shared" si="4"/>
        <v>-28451</v>
      </c>
      <c r="Z26" s="26">
        <f t="shared" si="5"/>
        <v>0</v>
      </c>
    </row>
    <row r="27" spans="1:26" ht="15" x14ac:dyDescent="0.25">
      <c r="A27" s="60" t="str">
        <f t="shared" si="0"/>
        <v>25IT</v>
      </c>
      <c r="B27" s="102">
        <v>255</v>
      </c>
      <c r="C27" s="80" t="s">
        <v>1963</v>
      </c>
      <c r="D27" s="86" t="s">
        <v>165</v>
      </c>
      <c r="E27" s="86" t="s">
        <v>423</v>
      </c>
      <c r="F27" s="81">
        <v>1</v>
      </c>
      <c r="G27" s="81">
        <v>0</v>
      </c>
      <c r="H27" s="19"/>
      <c r="I27" s="19"/>
      <c r="J27" s="19">
        <f t="shared" si="1"/>
        <v>0</v>
      </c>
      <c r="K27" s="19">
        <v>-1</v>
      </c>
      <c r="L27" s="19">
        <f t="shared" si="2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>
        <f>VLOOKUP(D27,'Q1 ADIT Activity'!$B$10:$D$42,3,0)</f>
        <v>0</v>
      </c>
      <c r="W27" s="29">
        <f t="shared" si="3"/>
        <v>0</v>
      </c>
      <c r="X27" s="28"/>
      <c r="Y27" s="27">
        <f t="shared" si="4"/>
        <v>0</v>
      </c>
      <c r="Z27" s="26">
        <f t="shared" si="5"/>
        <v>0</v>
      </c>
    </row>
    <row r="28" spans="1:26" ht="15" x14ac:dyDescent="0.25">
      <c r="A28" s="60" t="str">
        <f t="shared" si="0"/>
        <v>25OH</v>
      </c>
      <c r="B28" s="102">
        <v>283</v>
      </c>
      <c r="C28" s="80" t="s">
        <v>1963</v>
      </c>
      <c r="D28" s="86" t="s">
        <v>58</v>
      </c>
      <c r="E28" s="86" t="s">
        <v>1090</v>
      </c>
      <c r="F28" s="81">
        <v>102635</v>
      </c>
      <c r="G28" s="81">
        <v>-35201</v>
      </c>
      <c r="H28" s="19"/>
      <c r="I28" s="19"/>
      <c r="J28" s="19">
        <f t="shared" si="1"/>
        <v>-35201</v>
      </c>
      <c r="K28" s="19"/>
      <c r="L28" s="19">
        <f t="shared" si="2"/>
        <v>67434</v>
      </c>
      <c r="M28" s="19"/>
      <c r="N28" s="19"/>
      <c r="O28" s="19"/>
      <c r="P28" s="19"/>
      <c r="Q28" s="19"/>
      <c r="R28" s="19"/>
      <c r="S28" s="19"/>
      <c r="T28" s="19"/>
      <c r="U28" s="19"/>
      <c r="V28" s="19">
        <f>VLOOKUP(D28,'Q1 ADIT Activity'!$B$10:$D$42,3,0)</f>
        <v>0</v>
      </c>
      <c r="W28" s="29">
        <f t="shared" si="3"/>
        <v>67434</v>
      </c>
      <c r="X28" s="28"/>
      <c r="Y28" s="27">
        <f t="shared" si="4"/>
        <v>67434</v>
      </c>
      <c r="Z28" s="26">
        <f t="shared" si="5"/>
        <v>0</v>
      </c>
    </row>
    <row r="29" spans="1:26" ht="15" x14ac:dyDescent="0.25">
      <c r="A29" s="60" t="str">
        <f t="shared" si="0"/>
        <v>25PG</v>
      </c>
      <c r="B29" s="102">
        <v>283</v>
      </c>
      <c r="C29" s="80" t="s">
        <v>1963</v>
      </c>
      <c r="D29" s="86" t="s">
        <v>59</v>
      </c>
      <c r="E29" s="86" t="s">
        <v>274</v>
      </c>
      <c r="F29" s="81">
        <v>0</v>
      </c>
      <c r="G29" s="81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>
        <f>VLOOKUP(D29,'Q1 ADIT Activity'!$B$10:$D$42,3,0)</f>
        <v>0</v>
      </c>
      <c r="W29" s="29">
        <f t="shared" si="3"/>
        <v>0</v>
      </c>
      <c r="X29" s="28"/>
      <c r="Y29" s="27">
        <f t="shared" si="4"/>
        <v>0</v>
      </c>
      <c r="Z29" s="26">
        <f t="shared" si="5"/>
        <v>0</v>
      </c>
    </row>
    <row r="30" spans="1:26" ht="15" x14ac:dyDescent="0.25">
      <c r="A30" s="60" t="str">
        <f t="shared" si="0"/>
        <v>25PN</v>
      </c>
      <c r="B30" s="102">
        <v>283</v>
      </c>
      <c r="C30" s="80" t="s">
        <v>1963</v>
      </c>
      <c r="D30" s="86" t="s">
        <v>214</v>
      </c>
      <c r="E30" s="86" t="s">
        <v>273</v>
      </c>
      <c r="F30" s="81">
        <v>146904</v>
      </c>
      <c r="G30" s="81">
        <v>-50383</v>
      </c>
      <c r="H30" s="19"/>
      <c r="I30" s="19"/>
      <c r="J30" s="19">
        <f t="shared" si="1"/>
        <v>-50383</v>
      </c>
      <c r="K30" s="19"/>
      <c r="L30" s="19">
        <f t="shared" si="2"/>
        <v>96521</v>
      </c>
      <c r="M30" s="19"/>
      <c r="N30" s="19"/>
      <c r="O30" s="19"/>
      <c r="P30" s="19"/>
      <c r="Q30" s="19"/>
      <c r="R30" s="19"/>
      <c r="S30" s="19"/>
      <c r="T30" s="19"/>
      <c r="U30" s="19"/>
      <c r="V30" s="19">
        <f>VLOOKUP(D30,'Q1 ADIT Activity'!$B$10:$D$42,3,0)</f>
        <v>1588</v>
      </c>
      <c r="W30" s="29">
        <f t="shared" si="3"/>
        <v>98109</v>
      </c>
      <c r="X30" s="28"/>
      <c r="Y30" s="27">
        <f t="shared" si="4"/>
        <v>96521</v>
      </c>
      <c r="Z30" s="26">
        <f t="shared" si="5"/>
        <v>0</v>
      </c>
    </row>
    <row r="31" spans="1:26" ht="15" x14ac:dyDescent="0.25">
      <c r="A31" s="60" t="str">
        <f t="shared" si="0"/>
        <v>25PR</v>
      </c>
      <c r="B31" s="102">
        <v>283</v>
      </c>
      <c r="C31" s="80" t="s">
        <v>1963</v>
      </c>
      <c r="D31" s="86" t="s">
        <v>191</v>
      </c>
      <c r="E31" s="86" t="s">
        <v>272</v>
      </c>
      <c r="F31" s="81">
        <v>3</v>
      </c>
      <c r="G31" s="81">
        <v>-1</v>
      </c>
      <c r="H31" s="19"/>
      <c r="I31" s="19"/>
      <c r="J31" s="19">
        <f t="shared" si="1"/>
        <v>-1</v>
      </c>
      <c r="K31" s="19">
        <v>1</v>
      </c>
      <c r="L31" s="19">
        <f t="shared" si="2"/>
        <v>3</v>
      </c>
      <c r="M31" s="19"/>
      <c r="N31" s="19"/>
      <c r="O31" s="19"/>
      <c r="P31" s="19"/>
      <c r="Q31" s="19"/>
      <c r="R31" s="19"/>
      <c r="S31" s="19"/>
      <c r="T31" s="19"/>
      <c r="U31" s="19"/>
      <c r="V31" s="19">
        <f>VLOOKUP(D31,'Q1 ADIT Activity'!$B$10:$D$42,3,0)</f>
        <v>0</v>
      </c>
      <c r="W31" s="29">
        <f t="shared" si="3"/>
        <v>3</v>
      </c>
      <c r="X31" s="28"/>
      <c r="Y31" s="27">
        <f t="shared" si="4"/>
        <v>3</v>
      </c>
      <c r="Z31" s="26">
        <f t="shared" si="5"/>
        <v>0</v>
      </c>
    </row>
    <row r="32" spans="1:26" ht="15" x14ac:dyDescent="0.25">
      <c r="A32" s="60" t="str">
        <f t="shared" si="0"/>
        <v>25PR</v>
      </c>
      <c r="B32" s="102">
        <v>283</v>
      </c>
      <c r="C32" s="80" t="s">
        <v>1963</v>
      </c>
      <c r="D32" s="86" t="s">
        <v>271</v>
      </c>
      <c r="E32" s="86" t="s">
        <v>270</v>
      </c>
      <c r="F32" s="81">
        <v>33621</v>
      </c>
      <c r="G32" s="81">
        <v>-11531</v>
      </c>
      <c r="H32" s="19"/>
      <c r="I32" s="19"/>
      <c r="J32" s="19">
        <f t="shared" si="1"/>
        <v>-11531</v>
      </c>
      <c r="K32" s="19"/>
      <c r="L32" s="19">
        <f t="shared" si="2"/>
        <v>22090</v>
      </c>
      <c r="M32" s="19"/>
      <c r="N32" s="19"/>
      <c r="O32" s="19"/>
      <c r="P32" s="19"/>
      <c r="Q32" s="19"/>
      <c r="R32" s="19"/>
      <c r="S32" s="19"/>
      <c r="T32" s="19"/>
      <c r="U32" s="19"/>
      <c r="V32" s="19">
        <f>VLOOKUP(D32,'Q1 ADIT Activity'!$B$10:$D$42,3,0)</f>
        <v>-401</v>
      </c>
      <c r="W32" s="29">
        <f t="shared" si="3"/>
        <v>21689</v>
      </c>
      <c r="Y32" s="27">
        <f t="shared" si="4"/>
        <v>22090</v>
      </c>
      <c r="Z32" s="26">
        <f t="shared" si="5"/>
        <v>0</v>
      </c>
    </row>
    <row r="33" spans="1:26" ht="15" x14ac:dyDescent="0.25">
      <c r="A33" s="60" t="str">
        <f t="shared" si="0"/>
        <v>25RC</v>
      </c>
      <c r="B33" s="102">
        <v>283</v>
      </c>
      <c r="C33" s="80" t="s">
        <v>1963</v>
      </c>
      <c r="D33" s="86" t="s">
        <v>203</v>
      </c>
      <c r="E33" s="86" t="s">
        <v>269</v>
      </c>
      <c r="F33" s="81">
        <v>0</v>
      </c>
      <c r="G33" s="81">
        <v>0</v>
      </c>
      <c r="H33" s="19"/>
      <c r="I33" s="19"/>
      <c r="J33" s="19">
        <f t="shared" ref="J33:J40" si="7">G33-H33-I33</f>
        <v>0</v>
      </c>
      <c r="K33" s="19"/>
      <c r="L33" s="19">
        <f t="shared" ref="L33:L40" si="8">SUM(F33:K33)-G33</f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>
        <f>VLOOKUP(D33,'Q1 ADIT Activity'!$B$10:$D$42,3,0)</f>
        <v>0</v>
      </c>
      <c r="W33" s="29">
        <f t="shared" ref="W33:W40" si="9">SUM(L33:V33)</f>
        <v>0</v>
      </c>
      <c r="Y33" s="27">
        <f t="shared" si="4"/>
        <v>0</v>
      </c>
      <c r="Z33" s="26">
        <f t="shared" si="5"/>
        <v>0</v>
      </c>
    </row>
    <row r="34" spans="1:26" ht="15" x14ac:dyDescent="0.25">
      <c r="A34" s="60" t="str">
        <f t="shared" si="0"/>
        <v>25RE</v>
      </c>
      <c r="B34" s="102">
        <v>282</v>
      </c>
      <c r="C34" s="82" t="s">
        <v>1962</v>
      </c>
      <c r="D34" s="86" t="s">
        <v>200</v>
      </c>
      <c r="E34" s="86" t="s">
        <v>268</v>
      </c>
      <c r="F34" s="81">
        <v>-238126</v>
      </c>
      <c r="G34" s="81">
        <v>66912</v>
      </c>
      <c r="H34" s="19"/>
      <c r="I34" s="19">
        <f>G34</f>
        <v>66912</v>
      </c>
      <c r="J34" s="19">
        <f t="shared" si="7"/>
        <v>0</v>
      </c>
      <c r="K34" s="19"/>
      <c r="L34" s="19">
        <f t="shared" ref="L34" si="10">SUM(F34:K34)-G34</f>
        <v>-171214</v>
      </c>
      <c r="M34" s="19"/>
      <c r="N34" s="19"/>
      <c r="O34" s="19"/>
      <c r="P34" s="19">
        <f>-O16</f>
        <v>-10215</v>
      </c>
      <c r="Q34" s="19">
        <f>-Q16</f>
        <v>72813</v>
      </c>
      <c r="R34" s="19"/>
      <c r="S34" s="19"/>
      <c r="T34" s="19"/>
      <c r="U34" s="19">
        <f>-V34</f>
        <v>-3195</v>
      </c>
      <c r="V34" s="19">
        <f>VLOOKUP(D34,'Q1 ADIT Activity'!$B$10:$D$42,3,0)</f>
        <v>3195</v>
      </c>
      <c r="W34" s="29">
        <f t="shared" ref="W34" si="11">SUM(L34:V34)</f>
        <v>-108616</v>
      </c>
      <c r="Y34" s="27">
        <f t="shared" si="4"/>
        <v>-111811</v>
      </c>
      <c r="Z34" s="26">
        <f t="shared" si="5"/>
        <v>59403</v>
      </c>
    </row>
    <row r="35" spans="1:26" ht="15" x14ac:dyDescent="0.25">
      <c r="A35" s="60" t="str">
        <f t="shared" si="0"/>
        <v>25RP</v>
      </c>
      <c r="B35" s="102">
        <v>282</v>
      </c>
      <c r="C35" s="80" t="s">
        <v>1963</v>
      </c>
      <c r="D35" s="86" t="s">
        <v>181</v>
      </c>
      <c r="E35" s="86" t="s">
        <v>267</v>
      </c>
      <c r="F35" s="81">
        <v>0</v>
      </c>
      <c r="G35" s="81">
        <v>0</v>
      </c>
      <c r="H35" s="19"/>
      <c r="I35" s="19"/>
      <c r="J35" s="19">
        <f t="shared" si="7"/>
        <v>0</v>
      </c>
      <c r="K35" s="19"/>
      <c r="L35" s="19">
        <f>SUM(F35:K35)-G35</f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>
        <f>VLOOKUP(D35,'Q1 ADIT Activity'!$B$10:$D$42,3,0)</f>
        <v>0</v>
      </c>
      <c r="W35" s="29">
        <f t="shared" si="9"/>
        <v>0</v>
      </c>
      <c r="Y35" s="27">
        <f t="shared" si="4"/>
        <v>0</v>
      </c>
      <c r="Z35" s="26">
        <f t="shared" si="5"/>
        <v>0</v>
      </c>
    </row>
    <row r="36" spans="1:26" ht="15" x14ac:dyDescent="0.25">
      <c r="A36" s="60" t="str">
        <f t="shared" si="0"/>
        <v>25RT</v>
      </c>
      <c r="B36" s="102">
        <v>283</v>
      </c>
      <c r="C36" s="80" t="s">
        <v>1963</v>
      </c>
      <c r="D36" s="86" t="s">
        <v>228</v>
      </c>
      <c r="E36" s="86" t="s">
        <v>307</v>
      </c>
      <c r="F36" s="32"/>
      <c r="G36" s="32"/>
      <c r="H36" s="19"/>
      <c r="I36" s="19"/>
      <c r="J36" s="19">
        <f t="shared" si="7"/>
        <v>0</v>
      </c>
      <c r="K36" s="19"/>
      <c r="L36" s="19">
        <f t="shared" si="8"/>
        <v>0</v>
      </c>
      <c r="M36" s="19">
        <f>'Tax Reform Entries TX-SPCL'!C18</f>
        <v>51192</v>
      </c>
      <c r="N36" s="19"/>
      <c r="O36" s="19"/>
      <c r="P36" s="19"/>
      <c r="Q36" s="19"/>
      <c r="R36" s="19"/>
      <c r="S36" s="19"/>
      <c r="T36" s="19"/>
      <c r="U36" s="19"/>
      <c r="V36" s="19"/>
      <c r="W36" s="29">
        <f t="shared" si="9"/>
        <v>51192</v>
      </c>
      <c r="Y36" s="27">
        <f t="shared" si="4"/>
        <v>51192</v>
      </c>
      <c r="Z36" s="26">
        <f t="shared" si="5"/>
        <v>51192</v>
      </c>
    </row>
    <row r="37" spans="1:26" ht="15" x14ac:dyDescent="0.25">
      <c r="A37" s="60" t="str">
        <f t="shared" si="0"/>
        <v>25SR</v>
      </c>
      <c r="B37" s="102">
        <v>283</v>
      </c>
      <c r="C37" s="80" t="s">
        <v>1963</v>
      </c>
      <c r="D37" s="86" t="s">
        <v>471</v>
      </c>
      <c r="E37" s="86" t="s">
        <v>425</v>
      </c>
      <c r="F37" s="32"/>
      <c r="G37" s="32"/>
      <c r="H37" s="19"/>
      <c r="I37" s="19"/>
      <c r="J37" s="19">
        <f t="shared" si="7"/>
        <v>0</v>
      </c>
      <c r="K37" s="19">
        <v>3</v>
      </c>
      <c r="L37" s="19">
        <f t="shared" si="8"/>
        <v>3</v>
      </c>
      <c r="M37" s="19">
        <f>'Tax Reform Entries TX-SPCL'!C22</f>
        <v>118336</v>
      </c>
      <c r="N37" s="19"/>
      <c r="O37" s="19"/>
      <c r="P37" s="19"/>
      <c r="Q37" s="19"/>
      <c r="R37" s="19"/>
      <c r="S37" s="19"/>
      <c r="T37" s="19"/>
      <c r="U37" s="19"/>
      <c r="V37" s="19"/>
      <c r="W37" s="29">
        <f t="shared" si="9"/>
        <v>118339</v>
      </c>
      <c r="Y37" s="27">
        <f t="shared" si="4"/>
        <v>118339</v>
      </c>
      <c r="Z37" s="26">
        <f t="shared" si="5"/>
        <v>118336</v>
      </c>
    </row>
    <row r="38" spans="1:26" ht="15" x14ac:dyDescent="0.25">
      <c r="A38" s="60" t="str">
        <f t="shared" si="0"/>
        <v>25SD</v>
      </c>
      <c r="B38" s="102">
        <v>283</v>
      </c>
      <c r="C38" s="80" t="s">
        <v>1963</v>
      </c>
      <c r="D38" s="86" t="s">
        <v>176</v>
      </c>
      <c r="E38" s="86" t="s">
        <v>266</v>
      </c>
      <c r="F38" s="81">
        <v>332256</v>
      </c>
      <c r="G38" s="81">
        <v>166934</v>
      </c>
      <c r="H38" s="19"/>
      <c r="I38" s="19"/>
      <c r="J38" s="19">
        <f t="shared" si="7"/>
        <v>166934</v>
      </c>
      <c r="K38" s="19"/>
      <c r="L38" s="19">
        <f t="shared" si="8"/>
        <v>499190</v>
      </c>
      <c r="M38" s="19"/>
      <c r="N38" s="19"/>
      <c r="O38" s="19"/>
      <c r="P38" s="19"/>
      <c r="Q38" s="19"/>
      <c r="R38" s="19"/>
      <c r="S38" s="19"/>
      <c r="T38" s="19"/>
      <c r="U38" s="19"/>
      <c r="V38" s="19">
        <f>VLOOKUP(D38,'Q1 ADIT Activity'!$B$10:$D$42,3,0)</f>
        <v>0</v>
      </c>
      <c r="W38" s="29">
        <f t="shared" si="9"/>
        <v>499190</v>
      </c>
      <c r="Y38" s="27">
        <f t="shared" si="4"/>
        <v>499190</v>
      </c>
      <c r="Z38" s="26">
        <f t="shared" si="5"/>
        <v>0</v>
      </c>
    </row>
    <row r="39" spans="1:26" ht="15" x14ac:dyDescent="0.25">
      <c r="A39" s="60" t="str">
        <f t="shared" si="0"/>
        <v>25SI</v>
      </c>
      <c r="B39" s="102">
        <v>283</v>
      </c>
      <c r="C39" s="80" t="s">
        <v>1963</v>
      </c>
      <c r="D39" s="86" t="s">
        <v>265</v>
      </c>
      <c r="E39" s="86" t="s">
        <v>264</v>
      </c>
      <c r="F39" s="81">
        <v>-74373</v>
      </c>
      <c r="G39" s="81">
        <v>25508</v>
      </c>
      <c r="H39" s="19"/>
      <c r="I39" s="19"/>
      <c r="J39" s="19">
        <f t="shared" si="7"/>
        <v>25508</v>
      </c>
      <c r="K39" s="19"/>
      <c r="L39" s="19">
        <f t="shared" si="8"/>
        <v>-48865</v>
      </c>
      <c r="M39" s="19"/>
      <c r="N39" s="19"/>
      <c r="O39" s="19"/>
      <c r="P39" s="19"/>
      <c r="Q39" s="19"/>
      <c r="R39" s="19"/>
      <c r="S39" s="19"/>
      <c r="T39" s="19"/>
      <c r="U39" s="19"/>
      <c r="V39" s="19">
        <f>VLOOKUP(D39,'Q1 ADIT Activity'!$B$10:$D$42,3,0)</f>
        <v>912</v>
      </c>
      <c r="W39" s="29">
        <f t="shared" si="9"/>
        <v>-47953</v>
      </c>
      <c r="Y39" s="27">
        <f t="shared" si="4"/>
        <v>-48865</v>
      </c>
      <c r="Z39" s="26">
        <f t="shared" si="5"/>
        <v>0</v>
      </c>
    </row>
    <row r="40" spans="1:26" ht="15" x14ac:dyDescent="0.25">
      <c r="A40" s="60" t="str">
        <f t="shared" si="0"/>
        <v>25SI</v>
      </c>
      <c r="B40" s="102">
        <v>283</v>
      </c>
      <c r="C40" s="80" t="s">
        <v>1963</v>
      </c>
      <c r="D40" s="86" t="s">
        <v>1091</v>
      </c>
      <c r="E40" s="86" t="s">
        <v>1092</v>
      </c>
      <c r="F40" s="81">
        <v>49546</v>
      </c>
      <c r="G40" s="81">
        <v>-16993</v>
      </c>
      <c r="H40" s="19"/>
      <c r="I40" s="19"/>
      <c r="J40" s="19">
        <f t="shared" si="7"/>
        <v>-16993</v>
      </c>
      <c r="K40" s="19"/>
      <c r="L40" s="19">
        <f t="shared" si="8"/>
        <v>32553</v>
      </c>
      <c r="M40" s="19"/>
      <c r="N40" s="19"/>
      <c r="O40" s="19"/>
      <c r="P40" s="19"/>
      <c r="Q40" s="19"/>
      <c r="R40" s="19"/>
      <c r="S40" s="19"/>
      <c r="T40" s="19"/>
      <c r="U40" s="19"/>
      <c r="V40" s="19">
        <f>VLOOKUP(D40,'Q1 ADIT Activity'!$B$10:$D$42,3,0)</f>
        <v>0</v>
      </c>
      <c r="W40" s="29">
        <f t="shared" si="9"/>
        <v>32553</v>
      </c>
      <c r="Y40" s="27">
        <f t="shared" si="4"/>
        <v>32553</v>
      </c>
      <c r="Z40" s="26">
        <f t="shared" si="5"/>
        <v>0</v>
      </c>
    </row>
    <row r="41" spans="1:26" ht="15" x14ac:dyDescent="0.25">
      <c r="A41" s="60" t="str">
        <f t="shared" si="0"/>
        <v>25SR</v>
      </c>
      <c r="B41" s="102">
        <v>283</v>
      </c>
      <c r="C41" s="80" t="s">
        <v>1963</v>
      </c>
      <c r="D41" s="86" t="s">
        <v>1093</v>
      </c>
      <c r="E41" s="86" t="s">
        <v>1094</v>
      </c>
      <c r="F41" s="81">
        <v>4</v>
      </c>
      <c r="G41" s="81">
        <v>-1</v>
      </c>
      <c r="H41" s="19"/>
      <c r="I41" s="19"/>
      <c r="J41" s="19">
        <f t="shared" ref="J41:J43" si="12">G41-H41-I41</f>
        <v>-1</v>
      </c>
      <c r="K41" s="19"/>
      <c r="L41" s="19">
        <f t="shared" ref="L41:L43" si="13">SUM(F41:K41)-G41</f>
        <v>3</v>
      </c>
      <c r="M41" s="19"/>
      <c r="N41" s="19"/>
      <c r="O41" s="19"/>
      <c r="P41" s="19"/>
      <c r="Q41" s="19"/>
      <c r="R41" s="19"/>
      <c r="S41" s="19"/>
      <c r="T41" s="19"/>
      <c r="U41" s="19"/>
      <c r="V41" s="19">
        <f>VLOOKUP(D41,'Q1 ADIT Activity'!$B$10:$D$42,3,0)</f>
        <v>0</v>
      </c>
      <c r="W41" s="29">
        <f t="shared" ref="W41:W43" si="14">SUM(L41:V41)</f>
        <v>3</v>
      </c>
      <c r="Y41" s="27">
        <f t="shared" si="4"/>
        <v>3</v>
      </c>
      <c r="Z41" s="26">
        <f t="shared" si="5"/>
        <v>0</v>
      </c>
    </row>
    <row r="42" spans="1:26" ht="15" x14ac:dyDescent="0.25">
      <c r="A42" s="85" t="s">
        <v>180</v>
      </c>
      <c r="B42" s="102">
        <v>283</v>
      </c>
      <c r="C42" s="80" t="s">
        <v>1963</v>
      </c>
      <c r="D42" s="86" t="s">
        <v>263</v>
      </c>
      <c r="E42" s="86" t="s">
        <v>263</v>
      </c>
      <c r="F42" s="81">
        <v>156</v>
      </c>
      <c r="G42" s="81">
        <v>34</v>
      </c>
      <c r="H42" s="19"/>
      <c r="I42" s="19"/>
      <c r="J42" s="19">
        <f t="shared" si="12"/>
        <v>34</v>
      </c>
      <c r="K42" s="19">
        <v>-156</v>
      </c>
      <c r="L42" s="19">
        <f t="shared" si="13"/>
        <v>34</v>
      </c>
      <c r="M42" s="19"/>
      <c r="N42" s="19"/>
      <c r="O42" s="19"/>
      <c r="P42" s="19"/>
      <c r="Q42" s="19"/>
      <c r="R42" s="19"/>
      <c r="S42" s="19"/>
      <c r="T42" s="19"/>
      <c r="U42" s="19"/>
      <c r="V42" s="19">
        <f>VLOOKUP(D42,'Q1 ADIT Activity'!$B$10:$D$42,3,0)</f>
        <v>0</v>
      </c>
      <c r="W42" s="29">
        <f t="shared" si="14"/>
        <v>34</v>
      </c>
      <c r="Y42" s="27">
        <f t="shared" si="4"/>
        <v>34</v>
      </c>
      <c r="Z42" s="26">
        <f t="shared" si="5"/>
        <v>0</v>
      </c>
    </row>
    <row r="43" spans="1:26" ht="15" x14ac:dyDescent="0.25">
      <c r="A43" s="60" t="s">
        <v>180</v>
      </c>
      <c r="B43" s="102">
        <v>283</v>
      </c>
      <c r="C43" s="80" t="s">
        <v>1963</v>
      </c>
      <c r="D43" s="86" t="s">
        <v>1095</v>
      </c>
      <c r="E43" s="86" t="s">
        <v>1095</v>
      </c>
      <c r="F43" s="81">
        <v>-486</v>
      </c>
      <c r="G43" s="81">
        <v>-105</v>
      </c>
      <c r="H43" s="19"/>
      <c r="I43" s="19"/>
      <c r="J43" s="19">
        <f t="shared" si="12"/>
        <v>-105</v>
      </c>
      <c r="K43" s="19"/>
      <c r="L43" s="19">
        <f t="shared" si="13"/>
        <v>-591</v>
      </c>
      <c r="M43" s="19"/>
      <c r="N43" s="19"/>
      <c r="O43" s="19"/>
      <c r="P43" s="19"/>
      <c r="Q43" s="19"/>
      <c r="R43" s="19"/>
      <c r="S43" s="19"/>
      <c r="T43" s="19"/>
      <c r="U43" s="19"/>
      <c r="V43" s="19">
        <f>VLOOKUP(D43,'Q1 ADIT Activity'!$B$10:$D$42,3,0)</f>
        <v>0</v>
      </c>
      <c r="W43" s="29">
        <f t="shared" si="14"/>
        <v>-591</v>
      </c>
      <c r="Y43" s="27">
        <f t="shared" si="4"/>
        <v>-591</v>
      </c>
      <c r="Z43" s="26">
        <f t="shared" si="5"/>
        <v>0</v>
      </c>
    </row>
    <row r="44" spans="1:26" x14ac:dyDescent="0.2">
      <c r="A44" s="13"/>
      <c r="B44" s="102"/>
      <c r="C44" s="13"/>
      <c r="D44" s="13" t="s">
        <v>22</v>
      </c>
      <c r="E44" s="13" t="s">
        <v>22</v>
      </c>
      <c r="F44" s="13" t="s">
        <v>22</v>
      </c>
      <c r="G44" s="13" t="s">
        <v>22</v>
      </c>
      <c r="H44" s="13" t="s">
        <v>22</v>
      </c>
      <c r="I44" s="13" t="s">
        <v>22</v>
      </c>
      <c r="J44" s="13" t="s">
        <v>22</v>
      </c>
      <c r="K44" s="13"/>
      <c r="L44" s="13" t="s">
        <v>22</v>
      </c>
      <c r="M44" s="13" t="s">
        <v>22</v>
      </c>
      <c r="N44" s="85"/>
      <c r="O44" s="138"/>
      <c r="P44" s="138"/>
      <c r="Q44" s="138"/>
      <c r="R44" s="138"/>
      <c r="S44" s="138"/>
      <c r="T44" s="138"/>
      <c r="U44" s="138"/>
      <c r="V44" s="13"/>
      <c r="W44" s="13"/>
    </row>
    <row r="45" spans="1:26" ht="13.5" thickBot="1" x14ac:dyDescent="0.25">
      <c r="A45" s="13"/>
      <c r="B45" s="102"/>
      <c r="C45" s="13"/>
      <c r="D45" s="20" t="s">
        <v>262</v>
      </c>
      <c r="E45" s="20" t="s">
        <v>22</v>
      </c>
      <c r="F45" s="21">
        <f t="shared" ref="F45:W45" si="15">SUM(F10:F44)</f>
        <v>-18086695</v>
      </c>
      <c r="G45" s="21">
        <f t="shared" si="15"/>
        <v>6469108</v>
      </c>
      <c r="H45" s="21">
        <f t="shared" si="15"/>
        <v>6505924</v>
      </c>
      <c r="I45" s="21">
        <f t="shared" si="15"/>
        <v>60684</v>
      </c>
      <c r="J45" s="21">
        <f t="shared" si="15"/>
        <v>-97500</v>
      </c>
      <c r="K45" s="21">
        <f t="shared" si="15"/>
        <v>-152</v>
      </c>
      <c r="L45" s="21">
        <f t="shared" si="15"/>
        <v>-11617739</v>
      </c>
      <c r="M45" s="21">
        <f t="shared" si="15"/>
        <v>240961</v>
      </c>
      <c r="N45" s="21">
        <f t="shared" si="15"/>
        <v>30431</v>
      </c>
      <c r="O45" s="21">
        <f t="shared" si="15"/>
        <v>10215</v>
      </c>
      <c r="P45" s="21">
        <f t="shared" si="15"/>
        <v>-10215</v>
      </c>
      <c r="Q45" s="21">
        <f t="shared" si="15"/>
        <v>0</v>
      </c>
      <c r="R45" s="21">
        <f t="shared" si="15"/>
        <v>603786</v>
      </c>
      <c r="S45" s="21">
        <f t="shared" si="15"/>
        <v>-603786</v>
      </c>
      <c r="T45" s="21">
        <f t="shared" si="15"/>
        <v>0</v>
      </c>
      <c r="U45" s="21">
        <f t="shared" si="15"/>
        <v>0</v>
      </c>
      <c r="V45" s="21">
        <f t="shared" si="15"/>
        <v>-69773</v>
      </c>
      <c r="W45" s="21">
        <f t="shared" si="15"/>
        <v>-11416120</v>
      </c>
      <c r="Y45" s="95">
        <f>SUM(Y10:Y44)</f>
        <v>-11346347</v>
      </c>
      <c r="Z45" s="21">
        <f>SUM(Z10:Z44)</f>
        <v>271392</v>
      </c>
    </row>
    <row r="46" spans="1:26" ht="13.5" thickTop="1" x14ac:dyDescent="0.2">
      <c r="A46" s="13"/>
      <c r="B46" s="102"/>
      <c r="C46" s="13"/>
      <c r="D46" s="13"/>
      <c r="E46" s="13"/>
      <c r="F46" s="37">
        <f>F45-'CF-OTP Deferreds'!X42</f>
        <v>-1</v>
      </c>
      <c r="G46" s="37">
        <f>G45-'CF-OTP Deferreds'!J42-'CF-OTP Deferreds'!L42-'CF-OTP Deferreds'!N42</f>
        <v>0</v>
      </c>
      <c r="H46" s="13"/>
      <c r="I46" s="13"/>
      <c r="J46" s="13"/>
      <c r="K46" s="13"/>
      <c r="L46" s="13"/>
      <c r="M46" s="13"/>
      <c r="N46" s="85"/>
      <c r="O46" s="138"/>
      <c r="P46" s="138"/>
      <c r="Q46" s="138"/>
      <c r="R46" s="138"/>
      <c r="S46" s="138"/>
      <c r="T46" s="138"/>
      <c r="U46" s="138"/>
      <c r="V46" s="13"/>
      <c r="W46" s="13"/>
    </row>
    <row r="47" spans="1:26" x14ac:dyDescent="0.2">
      <c r="A47" s="13"/>
      <c r="B47" s="102"/>
      <c r="C47" s="24"/>
      <c r="D47" s="13"/>
      <c r="E47" s="13" t="s">
        <v>311</v>
      </c>
      <c r="F47" s="13"/>
      <c r="G47" s="13"/>
      <c r="H47" s="19">
        <f>(H45/(1-$G$8)-H45)</f>
        <v>2208728.7359185573</v>
      </c>
      <c r="I47" s="13"/>
      <c r="J47" s="13"/>
      <c r="K47" s="13"/>
      <c r="L47" s="19">
        <f>SUM(F47:J47)-G47</f>
        <v>2208728.7359185573</v>
      </c>
      <c r="M47" s="13"/>
      <c r="N47" s="85"/>
      <c r="O47" s="19">
        <f>(O45/(1-$G$8)-O45)</f>
        <v>3467.9415310427958</v>
      </c>
      <c r="P47" s="138"/>
      <c r="Q47" s="138"/>
      <c r="R47" s="19">
        <f>(R45/(1-$G$8)-R45)</f>
        <v>204982.33433795453</v>
      </c>
      <c r="S47" s="138"/>
      <c r="T47" s="138"/>
      <c r="U47" s="138"/>
      <c r="V47" s="13"/>
      <c r="W47" s="29">
        <f t="shared" ref="W47:W50" si="16">SUM(L47:V47)</f>
        <v>2417179.0117875542</v>
      </c>
      <c r="Y47" s="27">
        <f>+Y45-Z45</f>
        <v>-11617739</v>
      </c>
    </row>
    <row r="48" spans="1:26" x14ac:dyDescent="0.2">
      <c r="E48" s="22" t="s">
        <v>313</v>
      </c>
      <c r="I48" s="19">
        <f>(I45/(1-$G$8)-I45)</f>
        <v>20601.915209965839</v>
      </c>
      <c r="L48" s="19">
        <f>SUM(F48:J48)-G48</f>
        <v>20601.915209965839</v>
      </c>
      <c r="O48" s="19"/>
      <c r="P48" s="19">
        <f>(P45/(1-$G$8)-P45)</f>
        <v>-3467.9415310427958</v>
      </c>
      <c r="R48" s="19"/>
      <c r="S48" s="19">
        <f>(S45/(1-$G$8)-S45)</f>
        <v>-204982.33433795453</v>
      </c>
      <c r="W48" s="29">
        <f t="shared" si="16"/>
        <v>-187848.36065903149</v>
      </c>
    </row>
    <row r="49" spans="1:26" x14ac:dyDescent="0.2">
      <c r="E49" s="22" t="s">
        <v>315</v>
      </c>
      <c r="J49" s="19">
        <f>(J45/(1-$G$8)-J45)</f>
        <v>-33100.763512155914</v>
      </c>
      <c r="K49" s="19"/>
      <c r="L49" s="19">
        <f>SUM(F49:J49)-G49</f>
        <v>-33100.763512155914</v>
      </c>
      <c r="M49" s="19">
        <f>'Tax Reform Entries TX-SPCL'!C23</f>
        <v>-42702</v>
      </c>
      <c r="N49" s="19">
        <f>'Q1 ADIT 2018'!E320</f>
        <v>-5393</v>
      </c>
      <c r="O49" s="19"/>
      <c r="P49" s="19"/>
      <c r="Q49" s="19"/>
      <c r="R49" s="19"/>
      <c r="S49" s="19"/>
      <c r="T49" s="19"/>
      <c r="U49" s="19"/>
      <c r="V49" s="19"/>
      <c r="W49" s="29">
        <f t="shared" si="16"/>
        <v>-81195.763512155914</v>
      </c>
    </row>
    <row r="50" spans="1:26" x14ac:dyDescent="0.2">
      <c r="E50" s="22" t="s">
        <v>351</v>
      </c>
      <c r="J50" s="19"/>
      <c r="K50" s="19"/>
      <c r="L50" s="19">
        <f>SUM(F50:J50)-G50</f>
        <v>0</v>
      </c>
      <c r="W50" s="29">
        <f t="shared" si="16"/>
        <v>0</v>
      </c>
    </row>
    <row r="51" spans="1:26" x14ac:dyDescent="0.2"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1:26" x14ac:dyDescent="0.2">
      <c r="A52" s="13" t="s">
        <v>225</v>
      </c>
      <c r="B52" s="102"/>
      <c r="C52" s="24"/>
      <c r="D52" s="13" t="s">
        <v>225</v>
      </c>
      <c r="E52" s="13" t="s">
        <v>309</v>
      </c>
      <c r="H52" s="26">
        <f>SUM(H47:H51)</f>
        <v>2208728.7359185573</v>
      </c>
      <c r="I52" s="26">
        <f>SUM(I47:I51)</f>
        <v>20601.915209965839</v>
      </c>
      <c r="J52" s="26">
        <f>SUM(J47:J51)</f>
        <v>-33100.763512155914</v>
      </c>
      <c r="K52" s="26"/>
      <c r="L52" s="26">
        <f>SUM(L47:L51)</f>
        <v>2196229.8876163671</v>
      </c>
      <c r="M52" s="26">
        <f>SUM(M47:M51)</f>
        <v>-42702</v>
      </c>
      <c r="N52" s="26">
        <f>SUM(N47:N51)</f>
        <v>-5393</v>
      </c>
      <c r="O52" s="26">
        <f t="shared" ref="O52:S52" si="17">SUM(O47:O51)</f>
        <v>3467.9415310427958</v>
      </c>
      <c r="P52" s="26">
        <f t="shared" si="17"/>
        <v>-3467.9415310427958</v>
      </c>
      <c r="Q52" s="26">
        <f t="shared" si="17"/>
        <v>0</v>
      </c>
      <c r="R52" s="26">
        <f t="shared" si="17"/>
        <v>204982.33433795453</v>
      </c>
      <c r="S52" s="26">
        <f t="shared" si="17"/>
        <v>-204982.33433795453</v>
      </c>
      <c r="T52" s="26"/>
      <c r="U52" s="26"/>
      <c r="V52" s="26"/>
      <c r="W52" s="26">
        <f>SUM(W47:W51)</f>
        <v>2148134.8876163666</v>
      </c>
      <c r="Z52" s="59"/>
    </row>
    <row r="54" spans="1:26" ht="13.5" thickBot="1" x14ac:dyDescent="0.25">
      <c r="D54" s="20" t="s">
        <v>336</v>
      </c>
      <c r="H54" s="31">
        <f>H45+H52</f>
        <v>8714652.7359185573</v>
      </c>
      <c r="I54" s="31">
        <f>I45+I52</f>
        <v>81285.915209965839</v>
      </c>
      <c r="J54" s="31">
        <f>J45+J52</f>
        <v>-130600.76351215591</v>
      </c>
      <c r="L54" s="31">
        <f>L45+L52</f>
        <v>-9421509.1123836339</v>
      </c>
      <c r="M54" s="31">
        <f>M45+M52</f>
        <v>198259</v>
      </c>
      <c r="N54" s="31">
        <f>N45+N52</f>
        <v>25038</v>
      </c>
      <c r="O54" s="31">
        <f t="shared" ref="O54:S54" si="18">O45+O52</f>
        <v>13682.941531042796</v>
      </c>
      <c r="P54" s="31">
        <f t="shared" si="18"/>
        <v>-13682.941531042796</v>
      </c>
      <c r="Q54" s="31">
        <f t="shared" si="18"/>
        <v>0</v>
      </c>
      <c r="R54" s="31">
        <f t="shared" si="18"/>
        <v>808768.33433795453</v>
      </c>
      <c r="S54" s="31">
        <f t="shared" si="18"/>
        <v>-808768.33433795453</v>
      </c>
      <c r="T54" s="31"/>
      <c r="U54" s="31"/>
      <c r="V54" s="31">
        <f>V45+V52</f>
        <v>-69773</v>
      </c>
      <c r="W54" s="31">
        <f>W45+W52</f>
        <v>-9267985.1123836339</v>
      </c>
    </row>
    <row r="55" spans="1:26" ht="13.5" thickTop="1" x14ac:dyDescent="0.2">
      <c r="H55" s="44" t="s">
        <v>330</v>
      </c>
      <c r="I55" s="44" t="s">
        <v>331</v>
      </c>
      <c r="J55" s="44" t="s">
        <v>332</v>
      </c>
    </row>
    <row r="56" spans="1:26" ht="15" x14ac:dyDescent="0.25">
      <c r="D56" s="48" t="s">
        <v>354</v>
      </c>
      <c r="H56" s="44"/>
      <c r="I56" s="44"/>
      <c r="J56" s="44"/>
    </row>
    <row r="57" spans="1:26" ht="15" x14ac:dyDescent="0.25">
      <c r="E57" s="45" t="s">
        <v>347</v>
      </c>
      <c r="H57" s="19">
        <f>-H45</f>
        <v>-6505924</v>
      </c>
      <c r="I57" s="44"/>
      <c r="J57" s="44"/>
      <c r="O57" s="19">
        <f>-O45</f>
        <v>-10215</v>
      </c>
      <c r="R57" s="19">
        <f>-R45</f>
        <v>-603786</v>
      </c>
      <c r="W57" s="26">
        <f>SUM(H57:V57)</f>
        <v>-7119925</v>
      </c>
    </row>
    <row r="58" spans="1:26" ht="15" x14ac:dyDescent="0.25">
      <c r="E58" s="45" t="s">
        <v>348</v>
      </c>
      <c r="H58" s="19">
        <f>-I45</f>
        <v>-60684</v>
      </c>
      <c r="I58" s="44"/>
      <c r="J58" s="44"/>
      <c r="P58" s="19">
        <f>-P45</f>
        <v>10215</v>
      </c>
      <c r="S58" s="19">
        <f>-S45</f>
        <v>603786</v>
      </c>
      <c r="W58" s="26">
        <f t="shared" ref="W58:W59" si="19">SUM(H58:V58)</f>
        <v>553317</v>
      </c>
    </row>
    <row r="59" spans="1:26" ht="15" x14ac:dyDescent="0.25">
      <c r="E59" s="45" t="s">
        <v>349</v>
      </c>
      <c r="H59" s="19">
        <f>-J45</f>
        <v>97500</v>
      </c>
      <c r="I59" s="44"/>
      <c r="J59" s="50"/>
      <c r="M59" s="26">
        <f>-M45</f>
        <v>-240961</v>
      </c>
      <c r="N59" s="26">
        <f>-N45</f>
        <v>-30431</v>
      </c>
      <c r="O59" s="26"/>
      <c r="P59" s="26"/>
      <c r="Q59" s="26"/>
      <c r="R59" s="26"/>
      <c r="S59" s="26"/>
      <c r="T59" s="26"/>
      <c r="U59" s="26"/>
      <c r="W59" s="26">
        <f t="shared" si="19"/>
        <v>-173892</v>
      </c>
    </row>
    <row r="60" spans="1:26" ht="15" x14ac:dyDescent="0.25">
      <c r="E60" s="49"/>
      <c r="H60" s="46"/>
      <c r="I60" s="44"/>
      <c r="J60" s="44"/>
      <c r="W60" s="46"/>
    </row>
    <row r="61" spans="1:26" ht="15.75" thickBot="1" x14ac:dyDescent="0.3">
      <c r="E61" s="45" t="s">
        <v>350</v>
      </c>
      <c r="H61" s="47">
        <f>SUM(H57:H60)</f>
        <v>-6469108</v>
      </c>
      <c r="I61" s="44"/>
      <c r="J61" s="44"/>
      <c r="W61" s="47">
        <f>SUM(W57:W60)</f>
        <v>-6740500</v>
      </c>
      <c r="X61" s="26">
        <f>W61-W52</f>
        <v>-8888634.8876163661</v>
      </c>
    </row>
    <row r="62" spans="1:26" ht="15.75" thickTop="1" x14ac:dyDescent="0.25">
      <c r="E62" s="45"/>
      <c r="H62" s="51"/>
      <c r="I62" s="44"/>
      <c r="J62" s="44"/>
    </row>
    <row r="63" spans="1:26" ht="6.75" customHeight="1" x14ac:dyDescent="0.25">
      <c r="C63" s="52"/>
      <c r="D63" s="52"/>
      <c r="E63" s="53"/>
      <c r="F63" s="52"/>
      <c r="G63" s="52"/>
      <c r="H63" s="54"/>
      <c r="I63" s="55"/>
      <c r="J63" s="55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</row>
    <row r="64" spans="1:26" ht="15" x14ac:dyDescent="0.25">
      <c r="E64" s="45"/>
      <c r="H64" s="51"/>
      <c r="I64" s="44"/>
      <c r="J64" s="44"/>
    </row>
    <row r="65" spans="4:24" x14ac:dyDescent="0.2">
      <c r="H65" s="44"/>
      <c r="I65" s="44"/>
      <c r="J65" s="44"/>
    </row>
    <row r="66" spans="4:24" x14ac:dyDescent="0.2">
      <c r="J66" s="42" t="s">
        <v>1096</v>
      </c>
      <c r="K66" s="42" t="s">
        <v>318</v>
      </c>
      <c r="L66" s="26">
        <f>'CF TB'!C160</f>
        <v>-9421512</v>
      </c>
      <c r="W66" s="26">
        <f>'CF TB'!F160</f>
        <v>-9267988</v>
      </c>
    </row>
    <row r="67" spans="4:24" x14ac:dyDescent="0.2">
      <c r="L67" s="25"/>
      <c r="W67" s="25"/>
    </row>
    <row r="68" spans="4:24" x14ac:dyDescent="0.2">
      <c r="J68" s="22" t="s">
        <v>319</v>
      </c>
      <c r="L68" s="26">
        <f>L54-L66</f>
        <v>2.887616366147995</v>
      </c>
      <c r="W68" s="26">
        <f>W54-W66</f>
        <v>2.887616366147995</v>
      </c>
    </row>
    <row r="71" spans="4:24" x14ac:dyDescent="0.2">
      <c r="D71" s="13" t="s">
        <v>225</v>
      </c>
      <c r="E71" s="13" t="s">
        <v>309</v>
      </c>
      <c r="L71" s="26">
        <f>L52</f>
        <v>2196229.8876163671</v>
      </c>
      <c r="W71" s="26">
        <f>W52</f>
        <v>2148134.8876163666</v>
      </c>
    </row>
    <row r="72" spans="4:24" x14ac:dyDescent="0.2">
      <c r="D72" s="13" t="s">
        <v>225</v>
      </c>
      <c r="E72" s="22" t="s">
        <v>318</v>
      </c>
      <c r="L72" s="27">
        <f>'CF TB'!C158</f>
        <v>2196230</v>
      </c>
      <c r="W72" s="27">
        <f>'CF TB'!F158</f>
        <v>2148135</v>
      </c>
    </row>
    <row r="73" spans="4:24" x14ac:dyDescent="0.2">
      <c r="L73" s="25"/>
      <c r="W73" s="25"/>
    </row>
    <row r="74" spans="4:24" x14ac:dyDescent="0.2">
      <c r="J74" s="22" t="s">
        <v>319</v>
      </c>
      <c r="L74" s="27">
        <f>L71-L72</f>
        <v>-0.11238363292068243</v>
      </c>
      <c r="W74" s="27">
        <f>W71-W72</f>
        <v>-0.11238363338634372</v>
      </c>
    </row>
    <row r="75" spans="4:24" x14ac:dyDescent="0.2">
      <c r="L75" s="44" t="s">
        <v>333</v>
      </c>
    </row>
    <row r="76" spans="4:24" x14ac:dyDescent="0.2">
      <c r="L76" s="43"/>
    </row>
    <row r="78" spans="4:24" x14ac:dyDescent="0.2">
      <c r="D78" s="22" t="s">
        <v>322</v>
      </c>
      <c r="E78" s="22" t="s">
        <v>334</v>
      </c>
      <c r="K78" s="44" t="s">
        <v>330</v>
      </c>
      <c r="L78" s="26">
        <f>-H54</f>
        <v>-8714652.7359185573</v>
      </c>
      <c r="O78" s="26">
        <f>-O54</f>
        <v>-13682.941531042796</v>
      </c>
      <c r="R78" s="26">
        <f>-R54</f>
        <v>-808768.33433795453</v>
      </c>
      <c r="W78" s="26">
        <f>SUM(L78:V78)</f>
        <v>-9537104.0117875561</v>
      </c>
      <c r="X78" s="27">
        <f>W78-'Reg Liab'!F6</f>
        <v>-822451.01178755611</v>
      </c>
    </row>
    <row r="79" spans="4:24" x14ac:dyDescent="0.2">
      <c r="D79" s="22" t="s">
        <v>323</v>
      </c>
      <c r="E79" s="22" t="s">
        <v>335</v>
      </c>
      <c r="K79" s="141" t="s">
        <v>1968</v>
      </c>
      <c r="L79" s="28">
        <f>-I54-J54</f>
        <v>49314.848302190076</v>
      </c>
      <c r="M79" s="27">
        <f>'Reg Liab'!C7</f>
        <v>168483</v>
      </c>
      <c r="N79" s="27">
        <v>21278</v>
      </c>
      <c r="O79" s="27"/>
      <c r="P79" s="27">
        <f>-P54</f>
        <v>13682.941531042796</v>
      </c>
      <c r="Q79" s="27"/>
      <c r="R79" s="27"/>
      <c r="S79" s="27">
        <f>-S54</f>
        <v>808768.33433795453</v>
      </c>
      <c r="T79" s="27"/>
      <c r="U79" s="27"/>
      <c r="W79" s="26">
        <f>SUM(L79:V79)</f>
        <v>1061527.1241711874</v>
      </c>
      <c r="X79" s="28">
        <f>W79-'Reg Liab'!D6-N79</f>
        <v>822451.1241711874</v>
      </c>
    </row>
    <row r="80" spans="4:24" x14ac:dyDescent="0.2">
      <c r="L80" s="25"/>
      <c r="W80" s="25"/>
    </row>
    <row r="81" spans="5:24" x14ac:dyDescent="0.2">
      <c r="L81" s="26">
        <f>SUM(L78:L80)</f>
        <v>-8665337.887616368</v>
      </c>
      <c r="W81" s="26">
        <f>SUM(W78:W80)</f>
        <v>-8475576.887616368</v>
      </c>
      <c r="X81" s="26">
        <f>W81-'CF TB'!F186</f>
        <v>0.11238363198935986</v>
      </c>
    </row>
    <row r="82" spans="5:24" x14ac:dyDescent="0.2">
      <c r="W82" s="28"/>
    </row>
    <row r="83" spans="5:24" x14ac:dyDescent="0.2">
      <c r="E83" s="22" t="s">
        <v>352</v>
      </c>
      <c r="L83" s="26">
        <f>-I54</f>
        <v>-81285.915209965839</v>
      </c>
      <c r="P83" s="28">
        <f>P79</f>
        <v>13682.941531042796</v>
      </c>
      <c r="S83" s="28">
        <f>S79</f>
        <v>808768.33433795453</v>
      </c>
      <c r="W83" s="26">
        <f>SUM(L83:V83)</f>
        <v>741165.36065903143</v>
      </c>
      <c r="X83" s="28">
        <f>X79</f>
        <v>822451.1241711874</v>
      </c>
    </row>
    <row r="84" spans="5:24" x14ac:dyDescent="0.2">
      <c r="E84" s="22" t="s">
        <v>353</v>
      </c>
      <c r="L84" s="26">
        <f>-J54</f>
        <v>130600.76351215591</v>
      </c>
      <c r="M84" s="28">
        <f>+M79</f>
        <v>168483</v>
      </c>
      <c r="N84" s="28">
        <f>N79</f>
        <v>21278</v>
      </c>
      <c r="O84" s="28"/>
      <c r="P84" s="28"/>
      <c r="Q84" s="28"/>
      <c r="R84" s="28"/>
      <c r="S84" s="28"/>
      <c r="T84" s="28"/>
      <c r="U84" s="28"/>
      <c r="W84" s="26">
        <f>SUM(L84:V84)</f>
        <v>320361.76351215591</v>
      </c>
    </row>
    <row r="85" spans="5:24" x14ac:dyDescent="0.2">
      <c r="L85" s="25"/>
      <c r="W85" s="25"/>
    </row>
    <row r="86" spans="5:24" x14ac:dyDescent="0.2">
      <c r="L86" s="26">
        <f>SUM(L83:L85)</f>
        <v>49314.848302190076</v>
      </c>
      <c r="W86" s="26">
        <f>SUM(W83:W85)</f>
        <v>1061527.1241711874</v>
      </c>
      <c r="X86" s="27"/>
    </row>
    <row r="89" spans="5:24" x14ac:dyDescent="0.2">
      <c r="G89" s="142"/>
      <c r="H89" s="143"/>
      <c r="I89" s="143"/>
      <c r="J89" s="143"/>
      <c r="K89" s="143"/>
      <c r="L89" s="143"/>
      <c r="M89" s="143"/>
      <c r="N89" s="143"/>
      <c r="O89" s="144"/>
    </row>
    <row r="90" spans="5:24" x14ac:dyDescent="0.2">
      <c r="G90" s="145"/>
      <c r="H90" s="146" t="s">
        <v>1969</v>
      </c>
      <c r="I90" s="147"/>
      <c r="J90" s="147"/>
      <c r="K90" s="147"/>
      <c r="L90" s="147"/>
      <c r="M90" s="147"/>
      <c r="N90" s="147"/>
      <c r="O90" s="148"/>
    </row>
    <row r="91" spans="5:24" x14ac:dyDescent="0.2">
      <c r="G91" s="145"/>
      <c r="H91" s="147"/>
      <c r="I91" s="147"/>
      <c r="J91" s="147"/>
      <c r="K91" s="147"/>
      <c r="L91" s="147"/>
      <c r="M91" s="147"/>
      <c r="N91" s="147"/>
      <c r="O91" s="148"/>
    </row>
    <row r="92" spans="5:24" ht="25.5" x14ac:dyDescent="0.2">
      <c r="G92" s="145"/>
      <c r="H92" s="149" t="s">
        <v>308</v>
      </c>
      <c r="I92" s="149" t="s">
        <v>1970</v>
      </c>
      <c r="J92" s="150">
        <v>0.21</v>
      </c>
      <c r="K92" s="149" t="s">
        <v>1971</v>
      </c>
      <c r="L92" s="149" t="s">
        <v>1972</v>
      </c>
      <c r="M92" s="149"/>
      <c r="N92" s="149" t="s">
        <v>1973</v>
      </c>
      <c r="O92" s="148"/>
    </row>
    <row r="93" spans="5:24" x14ac:dyDescent="0.2">
      <c r="G93" s="151" t="s">
        <v>47</v>
      </c>
      <c r="H93" s="152">
        <v>155036.64628131781</v>
      </c>
      <c r="I93" s="152">
        <f>H93/$F$8</f>
        <v>401909.64687315054</v>
      </c>
      <c r="J93" s="152">
        <f>I93*$G$8</f>
        <v>101864.00000000001</v>
      </c>
      <c r="K93" s="152">
        <f>J93-H93</f>
        <v>-53172.646281317793</v>
      </c>
      <c r="L93" s="153">
        <f>H93+K93</f>
        <v>101864.00000000001</v>
      </c>
      <c r="M93" s="154"/>
      <c r="N93" s="155">
        <f>(K93/(1-$G$8)-K93)</f>
        <v>-18051.848101265816</v>
      </c>
      <c r="O93" s="148"/>
    </row>
    <row r="94" spans="5:24" x14ac:dyDescent="0.2">
      <c r="G94" s="151" t="s">
        <v>228</v>
      </c>
      <c r="H94" s="152">
        <v>77914.042217399881</v>
      </c>
      <c r="I94" s="152">
        <f t="shared" ref="I94:I95" si="20">H94/$F$8</f>
        <v>201980.66679818506</v>
      </c>
      <c r="J94" s="152">
        <f t="shared" ref="J94:J95" si="21">I94*$G$8</f>
        <v>51192.000000000007</v>
      </c>
      <c r="K94" s="152">
        <f t="shared" ref="K94:K95" si="22">J94-H94</f>
        <v>-26722.042217399874</v>
      </c>
      <c r="L94" s="153">
        <f t="shared" ref="L94:L95" si="23">H94+K94</f>
        <v>51192.000000000007</v>
      </c>
      <c r="M94" s="154"/>
      <c r="N94" s="155">
        <f t="shared" ref="N94:N95" si="24">(K94/(1-$G$8)-K94)</f>
        <v>-9071.9999999999927</v>
      </c>
      <c r="O94" s="148"/>
    </row>
    <row r="95" spans="5:24" x14ac:dyDescent="0.2">
      <c r="G95" s="151" t="s">
        <v>248</v>
      </c>
      <c r="H95" s="152">
        <v>180106.97178930751</v>
      </c>
      <c r="I95" s="152">
        <f t="shared" si="20"/>
        <v>466900.7693825211</v>
      </c>
      <c r="J95" s="152">
        <f t="shared" si="21"/>
        <v>118335.99999999997</v>
      </c>
      <c r="K95" s="152">
        <f t="shared" si="22"/>
        <v>-61770.971789307543</v>
      </c>
      <c r="L95" s="153">
        <f t="shared" si="23"/>
        <v>118335.99999999997</v>
      </c>
      <c r="M95" s="154"/>
      <c r="N95" s="155">
        <f t="shared" si="24"/>
        <v>-20970.936708860754</v>
      </c>
      <c r="O95" s="148"/>
    </row>
    <row r="96" spans="5:24" x14ac:dyDescent="0.2">
      <c r="G96" s="145"/>
      <c r="H96" s="25"/>
      <c r="I96" s="25"/>
      <c r="J96" s="25"/>
      <c r="K96" s="25"/>
      <c r="L96" s="25"/>
      <c r="M96" s="25"/>
      <c r="N96" s="25"/>
      <c r="O96" s="148"/>
    </row>
    <row r="97" spans="7:15" x14ac:dyDescent="0.2">
      <c r="G97" s="145"/>
      <c r="H97" s="153">
        <f>SUM(H93:H96)</f>
        <v>413057.66028802516</v>
      </c>
      <c r="I97" s="153">
        <f t="shared" ref="I97:N97" si="25">SUM(I93:I96)</f>
        <v>1070791.0830538566</v>
      </c>
      <c r="J97" s="153">
        <f t="shared" si="25"/>
        <v>271392</v>
      </c>
      <c r="K97" s="153">
        <f t="shared" si="25"/>
        <v>-141665.66028802522</v>
      </c>
      <c r="L97" s="153">
        <f t="shared" si="25"/>
        <v>271392</v>
      </c>
      <c r="M97" s="153">
        <f t="shared" si="25"/>
        <v>0</v>
      </c>
      <c r="N97" s="153">
        <f t="shared" si="25"/>
        <v>-48094.784810126563</v>
      </c>
      <c r="O97" s="148"/>
    </row>
    <row r="98" spans="7:15" x14ac:dyDescent="0.2">
      <c r="G98" s="145"/>
      <c r="H98" s="147"/>
      <c r="I98" s="147"/>
      <c r="J98" s="147"/>
      <c r="K98" s="147"/>
      <c r="L98" s="147"/>
      <c r="M98" s="147"/>
      <c r="N98" s="147"/>
      <c r="O98" s="148"/>
    </row>
    <row r="99" spans="7:15" x14ac:dyDescent="0.2">
      <c r="G99" s="145"/>
      <c r="H99" s="147"/>
      <c r="I99" s="147"/>
      <c r="J99" s="147"/>
      <c r="K99" s="147"/>
      <c r="L99" s="147"/>
      <c r="M99" s="147"/>
      <c r="N99" s="147"/>
      <c r="O99" s="148"/>
    </row>
    <row r="100" spans="7:15" x14ac:dyDescent="0.2">
      <c r="G100" s="145"/>
      <c r="H100" s="147"/>
      <c r="I100" s="147"/>
      <c r="J100" s="147"/>
      <c r="K100" s="147"/>
      <c r="L100" s="147"/>
      <c r="M100" s="147"/>
      <c r="N100" s="147"/>
      <c r="O100" s="148"/>
    </row>
    <row r="101" spans="7:15" x14ac:dyDescent="0.2">
      <c r="G101" s="156"/>
      <c r="H101" s="25"/>
      <c r="I101" s="25"/>
      <c r="J101" s="25"/>
      <c r="K101" s="25"/>
      <c r="L101" s="25"/>
      <c r="M101" s="25"/>
      <c r="N101" s="25"/>
      <c r="O101" s="157"/>
    </row>
  </sheetData>
  <mergeCells count="7">
    <mergeCell ref="O8:Q8"/>
    <mergeCell ref="R8:T8"/>
    <mergeCell ref="G6:W6"/>
    <mergeCell ref="D2:H2"/>
    <mergeCell ref="D3:H3"/>
    <mergeCell ref="D4:H4"/>
    <mergeCell ref="D5:H5"/>
  </mergeCells>
  <pageMargins left="0.7" right="0.7" top="0.75" bottom="0.75" header="0.3" footer="0.3"/>
  <pageSetup scale="44" orientation="landscape" horizontalDpi="4294967293" verticalDpi="0" r:id="rId1"/>
  <headerFooter>
    <oddFooter>&amp;L&amp;Z&amp;F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 A C T I V E ! 1 5 6 5 1 9 7 2 . 1 < / d o c u m e n t i d >  
     < s e n d e r i d > K E A B E T < / s e n d e r i d >  
     < s e n d e r e m a i l > B K E A T I N G @ G U N S T E R . C O M < / s e n d e r e m a i l >  
     < l a s t m o d i f i e d > 2 0 2 2 - 0 6 - 2 1 T 1 6 : 3 9 : 5 6 . 0 0 0 0 0 0 0 - 0 4 : 0 0 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Amort. of Reg Liab UnPr</vt:lpstr>
      <vt:lpstr>Amortization of Reg Liab Pr</vt:lpstr>
      <vt:lpstr>Amort. of 25TX</vt:lpstr>
      <vt:lpstr>CF ADIT Before-After As IF</vt:lpstr>
      <vt:lpstr>CF Combined ARAM Summary</vt:lpstr>
      <vt:lpstr>CF-12-31-2018 TB</vt:lpstr>
      <vt:lpstr>CF-2018 RF</vt:lpstr>
      <vt:lpstr>CF ADIT B-A with 2018 Adj As If</vt:lpstr>
      <vt:lpstr>CF ADIT Before-After</vt:lpstr>
      <vt:lpstr>CF FED -  STATE </vt:lpstr>
      <vt:lpstr>CF-OTP Deferreds</vt:lpstr>
      <vt:lpstr>Tax Reform Entries TX-SPCL</vt:lpstr>
      <vt:lpstr>CF ADIT </vt:lpstr>
      <vt:lpstr>DATA</vt:lpstr>
      <vt:lpstr>Reg Liab</vt:lpstr>
      <vt:lpstr>DATA-Reg Liab</vt:lpstr>
      <vt:lpstr>Q1 ADIT Activity</vt:lpstr>
      <vt:lpstr>CF TB</vt:lpstr>
      <vt:lpstr>Q1 ADIT 2018</vt:lpstr>
      <vt:lpstr>'CF Combined ARAM Summary'!Print_Titles</vt:lpstr>
    </vt:vector>
  </TitlesOfParts>
  <Company>Chesapeake Utilities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Moir</dc:creator>
  <cp:lastModifiedBy>Onsomu, Philip</cp:lastModifiedBy>
  <cp:lastPrinted>2018-04-04T18:51:22Z</cp:lastPrinted>
  <dcterms:created xsi:type="dcterms:W3CDTF">2018-03-15T13:26:19Z</dcterms:created>
  <dcterms:modified xsi:type="dcterms:W3CDTF">2022-06-21T20:39:56Z</dcterms:modified>
</cp:coreProperties>
</file>