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90" yWindow="6255" windowWidth="9660" windowHeight="5730" tabRatio="972" firstSheet="3" activeTab="4"/>
  </bookViews>
  <sheets>
    <sheet name="Amortization Schedule" sheetId="1" state="hidden" r:id="rId1"/>
    <sheet name="Amort timeline" sheetId="2" state="hidden" r:id="rId2"/>
    <sheet name="balance" sheetId="3" state="hidden" r:id="rId3"/>
    <sheet name="Summary" sheetId="4" r:id="rId4"/>
    <sheet name="36710" sheetId="5" r:id="rId5"/>
    <sheet name="details" sheetId="6" r:id="rId6"/>
  </sheets>
  <definedNames>
    <definedName name="_3300">#REF!</definedName>
    <definedName name="_3310">#REF!</definedName>
    <definedName name="_3325">#REF!</definedName>
    <definedName name="_3500">#REF!</definedName>
    <definedName name="_3500TOT">#REF!</definedName>
    <definedName name="_3510">#REF!</definedName>
    <definedName name="_3510TOT">#REF!</definedName>
    <definedName name="_3560">#REF!</definedName>
    <definedName name="_3590">#REF!</definedName>
    <definedName name="_3590TOT">#REF!</definedName>
    <definedName name="_3600">#REF!</definedName>
    <definedName name="_3690">#REF!</definedName>
    <definedName name="_3730">#REF!</definedName>
    <definedName name="_3760">#REF!</definedName>
    <definedName name="_3760TOT">#REF!</definedName>
    <definedName name="_3890">#REF!</definedName>
    <definedName name="_3900">#REF!</definedName>
    <definedName name="_3910">#REF!</definedName>
    <definedName name="_3911">#REF!</definedName>
    <definedName name="_3912">#REF!</definedName>
    <definedName name="_3913">#REF!</definedName>
    <definedName name="_4040">#REF!</definedName>
    <definedName name="_4090">#REF!</definedName>
    <definedName name="_5000">#REF!</definedName>
    <definedName name="_5050">#REF!</definedName>
    <definedName name="_56564">#REF!</definedName>
    <definedName name="_6050">#REF!</definedName>
    <definedName name="_6052">#REF!</definedName>
    <definedName name="_6152">#REF!</definedName>
    <definedName name="_7060">#REF!</definedName>
    <definedName name="_9999">#REF!</definedName>
    <definedName name="DEBARY">#REF!</definedName>
    <definedName name="GEORGIA">#REF!</definedName>
    <definedName name="_xlnm.Print_Area" localSheetId="4">'36710'!$A$1:$M$166</definedName>
    <definedName name="_xlnm.Print_Area" localSheetId="1">'Amort timeline'!$B$7:$F$56</definedName>
    <definedName name="_xlnm.Print_Area" localSheetId="0">'Amortization Schedule'!$A$1:$O$41</definedName>
    <definedName name="_xlnm.Print_Area" localSheetId="2">'balance'!$A$1:$Q$34</definedName>
    <definedName name="_xlnm.Print_Area" localSheetId="3">'Summary'!$A$1:$G$24</definedName>
    <definedName name="_xlnm.Print_Titles" localSheetId="4">'36710'!$1:$4</definedName>
    <definedName name="_xlnm.Print_Titles" localSheetId="2">'balance'!$1:$4</definedName>
    <definedName name="RECAP">#REF!</definedName>
    <definedName name="Y2K">#REF!</definedName>
  </definedNames>
  <calcPr fullCalcOnLoad="1"/>
</workbook>
</file>

<file path=xl/comments3.xml><?xml version="1.0" encoding="utf-8"?>
<comments xmlns="http://schemas.openxmlformats.org/spreadsheetml/2006/main">
  <authors>
    <author>cmahan</author>
  </authors>
  <commentList>
    <comment ref="Q20" authorId="0">
      <text>
        <r>
          <rPr>
            <b/>
            <sz val="12"/>
            <rFont val="Tahoma"/>
            <family val="2"/>
          </rPr>
          <t>cmahan:</t>
        </r>
        <r>
          <rPr>
            <sz val="12"/>
            <rFont val="Tahoma"/>
            <family val="2"/>
          </rPr>
          <t xml:space="preserve">
current portion of of long term assests &amp; liabilites</t>
        </r>
      </text>
    </comment>
    <comment ref="Q27" authorId="0">
      <text>
        <r>
          <rPr>
            <b/>
            <sz val="12"/>
            <rFont val="Tahoma"/>
            <family val="2"/>
          </rPr>
          <t>cmahan:</t>
        </r>
        <r>
          <rPr>
            <sz val="12"/>
            <rFont val="Tahoma"/>
            <family val="2"/>
          </rPr>
          <t xml:space="preserve">
Current portion of long term assests &amp; liabilites</t>
        </r>
      </text>
    </comment>
  </commentList>
</comments>
</file>

<file path=xl/sharedStrings.xml><?xml version="1.0" encoding="utf-8"?>
<sst xmlns="http://schemas.openxmlformats.org/spreadsheetml/2006/main" count="2006" uniqueCount="378">
  <si>
    <t>APPROVED BY:</t>
  </si>
  <si>
    <t xml:space="preserve"> </t>
  </si>
  <si>
    <t>SPECIAL JOB</t>
  </si>
  <si>
    <t>BALANCE</t>
  </si>
  <si>
    <t>DESCRIPTION</t>
  </si>
  <si>
    <t>100.1860.1</t>
  </si>
  <si>
    <t>LEGAL</t>
  </si>
  <si>
    <t>CONSULTING</t>
  </si>
  <si>
    <t>JE34</t>
  </si>
  <si>
    <t>TOTAL</t>
  </si>
  <si>
    <t>MISC</t>
  </si>
  <si>
    <t>CHERYL MARTIN</t>
  </si>
  <si>
    <t>ODORANT-FOR DEBARY GATE STATION</t>
  </si>
  <si>
    <t>DETAIL OF SJs</t>
  </si>
  <si>
    <t>JE #</t>
  </si>
  <si>
    <t>NOTES</t>
  </si>
  <si>
    <t>34</t>
  </si>
  <si>
    <t>60 MONTHS</t>
  </si>
  <si>
    <t>6 MONTHS</t>
  </si>
  <si>
    <t xml:space="preserve">PREPARED BY: </t>
  </si>
  <si>
    <t>MICHELLE NAPIER</t>
  </si>
  <si>
    <t>ELECTRIC DIVISION RATE CASE</t>
  </si>
  <si>
    <t>PREPAID BILLING COSTS</t>
  </si>
  <si>
    <t>GL TOTAL</t>
  </si>
  <si>
    <t>CURTIS YOUNG</t>
  </si>
  <si>
    <t>123.4010.813</t>
  </si>
  <si>
    <t>AMORT. OVER 60 MONTHS BEGINNING 11/03 ENDING 10/08</t>
  </si>
  <si>
    <t>SJ NUM.</t>
  </si>
  <si>
    <t>CONTRACT LABOR</t>
  </si>
  <si>
    <t>EMPLOYEE JE9</t>
  </si>
  <si>
    <t>COMPUTER SOFTWARE</t>
  </si>
  <si>
    <t>993.4000.4802</t>
  </si>
  <si>
    <t>991.4000.4812</t>
  </si>
  <si>
    <t>995.4000.4812</t>
  </si>
  <si>
    <t>991.4000.4802</t>
  </si>
  <si>
    <t>993.4000.4812</t>
  </si>
  <si>
    <t>995.4000.4802</t>
  </si>
  <si>
    <t>11*.4010.928</t>
  </si>
  <si>
    <t>2/34</t>
  </si>
  <si>
    <t>DATE PREPARED:</t>
  </si>
  <si>
    <t>ACCOUNT USED FOR FUTURE CLEARING</t>
  </si>
  <si>
    <t>AMORT PERIOD IF APPLICABLE</t>
  </si>
  <si>
    <t>NAME OF PERSON REQUESTING SJ</t>
  </si>
  <si>
    <t xml:space="preserve"> DATE INITIATED</t>
  </si>
  <si>
    <t>PERIOD ENDING</t>
  </si>
  <si>
    <t>WEST PALM BEACH PREPAID CUSTOMER CHARGES - RESIDENTIAL</t>
  </si>
  <si>
    <t>FERNANDINA PREPAID CUSTOMER CHARGES - COMMERCIAL</t>
  </si>
  <si>
    <t>WEST PALM BEACH PREPAID CUSTOMER CHARGES - COMMERCIAL</t>
  </si>
  <si>
    <t>CENTRAL PREPAID CUSTOMER CHARGES - COMMERCIAL</t>
  </si>
  <si>
    <t>FERNANDINA PREPAID CUSTOMER CHARGES - RESIDENTIAL</t>
  </si>
  <si>
    <t>CENTRAL PREPAID CUSTOMER CHARGES - RESIDENTIAL</t>
  </si>
  <si>
    <t>CONSULTANT FEES ON FUEL COSTS</t>
  </si>
  <si>
    <t>114.4010.928    115.4010.928</t>
  </si>
  <si>
    <t>AMORTIZE OVER 5 YEARS STARTING 1/2006 ENDING 12/2010.  FIRST MONTH $407.89 REMAINING MONTHS $408.18. REVISED MAR/06 FROM PSC AUDIT.  $1,008.35 MONTHLY.</t>
  </si>
  <si>
    <t>ODORANT-NATURAL GAS</t>
  </si>
  <si>
    <t>121.4010.813</t>
  </si>
  <si>
    <t>ELECTRIC RATE PROCEEDING 2007</t>
  </si>
  <si>
    <t>AUDITORS</t>
  </si>
  <si>
    <t xml:space="preserve">RECAP EXPENSES ASSOCIATE WITH RATE CASE AND TO BE WRITTEN OFF OVER 5 YRS BEGIN IN APRIL 2004 ENDING 3/2009.  THE FIRST MONTH WILL ONLY BE FOR 1/2 MONTH.::Nov 05 expense entered with sub ledger, corrected w/ je:: re-amortized starting May 22, 2008 </t>
  </si>
  <si>
    <t>60 months</t>
  </si>
  <si>
    <t>Expenses related to electric rate case:: starting May 22, 2008 ending May 21, 2012</t>
  </si>
  <si>
    <t>NATURAL GAS DIVISION RATE CASE</t>
  </si>
  <si>
    <t>PRE BUY GAS AGREEMENT</t>
  </si>
  <si>
    <t>MARC SEAGRAVE</t>
  </si>
  <si>
    <t>12 MONTHS</t>
  </si>
  <si>
    <t>MERGER REALTED COSTS</t>
  </si>
  <si>
    <t>TO CAPTURE EXPENSES RELATED TO THE MERGER</t>
  </si>
  <si>
    <t>BRIDGE CROSSING</t>
  </si>
  <si>
    <t>APRIL LUNDGREN</t>
  </si>
  <si>
    <t>Bridge Crossing repairs &amp; maintenance - AMORT FOR 48 MNTHS STARTING SEPT 09</t>
  </si>
  <si>
    <t>121.4020.887</t>
  </si>
  <si>
    <t>48 months</t>
  </si>
  <si>
    <t>AMORT. OVER 60 MONTHS BEGINNING 10/06 ENDING 9/11 - transferred to 100.1650.4 per MDN starting 01/2010.</t>
  </si>
  <si>
    <t>NORTHEAST PROJECT</t>
  </si>
  <si>
    <t>TO TRACK EXPENSES</t>
  </si>
  <si>
    <t>F_ _ _- 00000-1760-1860</t>
  </si>
  <si>
    <t>(Old acct #: 100.1860.1)</t>
  </si>
  <si>
    <t>Ending Balance</t>
  </si>
  <si>
    <t>Natual Gas Division</t>
  </si>
  <si>
    <t xml:space="preserve">JE 34 Amortization </t>
  </si>
  <si>
    <t>Differences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</si>
  <si>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</si>
  <si>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</si>
  <si>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</si>
  <si>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</si>
  <si>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</si>
  <si>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</si>
  <si>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</si>
  <si>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</si>
  <si>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</si>
  <si>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</si>
  <si>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</si>
  <si>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</si>
  <si>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Monthly Amor</t>
  </si>
  <si>
    <t xml:space="preserve"># of month </t>
  </si>
  <si>
    <t>FN00-00000-1760-1860</t>
  </si>
  <si>
    <t>Monthly Journal Entry</t>
  </si>
  <si>
    <t>Debit</t>
  </si>
  <si>
    <t>Credit</t>
  </si>
  <si>
    <t>Reg Expense</t>
  </si>
  <si>
    <t>Amortization Period Begins</t>
  </si>
  <si>
    <t>Monthly Balance</t>
  </si>
  <si>
    <t>Amortization Period Ends</t>
  </si>
  <si>
    <t>period - months</t>
  </si>
  <si>
    <t>Beginning Balance:</t>
  </si>
  <si>
    <t>Yearly</t>
  </si>
  <si>
    <t>Change</t>
  </si>
  <si>
    <t>Months</t>
  </si>
  <si>
    <t>Initials</t>
  </si>
  <si>
    <t>Date</t>
  </si>
  <si>
    <t>Prepared By:</t>
  </si>
  <si>
    <t>Approved By:</t>
  </si>
  <si>
    <t>Amortize the asset over 4 years</t>
  </si>
  <si>
    <t>Florida Public Utilities</t>
  </si>
  <si>
    <t>Natural Gas</t>
  </si>
  <si>
    <t>Rate Case Expense</t>
  </si>
  <si>
    <t>Account - FN00-00000-1760-1860</t>
  </si>
  <si>
    <t>The rate case related expenses started accruing in June 2008. The rate case expense amortized 48 months started in June 2009 and will end in May 2013</t>
  </si>
  <si>
    <r>
      <rPr>
        <b/>
        <sz val="10"/>
        <rFont val="Arial"/>
        <family val="2"/>
      </rPr>
      <t>FN00</t>
    </r>
    <r>
      <rPr>
        <sz val="10"/>
        <rFont val="Arial"/>
        <family val="2"/>
      </rPr>
      <t>-RA400-7310-9280</t>
    </r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</si>
  <si>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</si>
  <si>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</si>
  <si>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</si>
  <si>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</si>
  <si>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</si>
  <si>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</si>
  <si>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</si>
  <si>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</si>
  <si>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</si>
  <si>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</si>
  <si>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</si>
  <si>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</si>
  <si>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</si>
  <si>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</si>
  <si>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</si>
  <si>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</si>
  <si>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</si>
  <si>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SYS-AP</t>
  </si>
  <si>
    <t>FC00</t>
  </si>
  <si>
    <t>JRNL00528441</t>
  </si>
  <si>
    <t>FN00</t>
  </si>
  <si>
    <t>00000</t>
  </si>
  <si>
    <t>1760</t>
  </si>
  <si>
    <t>1860</t>
  </si>
  <si>
    <t/>
  </si>
  <si>
    <t>ATRIUM</t>
  </si>
  <si>
    <t>PIERPONT AND MCLELLAND LLC</t>
  </si>
  <si>
    <t>458</t>
  </si>
  <si>
    <t>VO828429</t>
  </si>
  <si>
    <t>Yes</t>
  </si>
  <si>
    <t>JRNL00530461</t>
  </si>
  <si>
    <t>TARIFF REWRITE PROJECT - COST A</t>
  </si>
  <si>
    <t>ATRIUM ECONOMICS LLC</t>
  </si>
  <si>
    <t>INV0565-03</t>
  </si>
  <si>
    <t>VO836557</t>
  </si>
  <si>
    <t>ATRIUM; TARIFF REWRITE PROJECT</t>
  </si>
  <si>
    <t>465</t>
  </si>
  <si>
    <t>VO836651</t>
  </si>
  <si>
    <t>JRNL00530509</t>
  </si>
  <si>
    <t>INV 0550-01</t>
  </si>
  <si>
    <t>VO836764</t>
  </si>
  <si>
    <t>AP-ACCR</t>
  </si>
  <si>
    <t>Accrue - KATHY L WELCH</t>
  </si>
  <si>
    <t>839213</t>
  </si>
  <si>
    <t>Accrue- PIERPONT &amp; MCLELLAND</t>
  </si>
  <si>
    <t>JRNL00531329</t>
  </si>
  <si>
    <t>TARIFF PROJECT</t>
  </si>
  <si>
    <t>KATHY L WELCH</t>
  </si>
  <si>
    <t>VO839172</t>
  </si>
  <si>
    <t>JRNL00531974</t>
  </si>
  <si>
    <t>INV 0545-04</t>
  </si>
  <si>
    <t>VO840764</t>
  </si>
  <si>
    <t>TARIFF REWRITE PROJECT</t>
  </si>
  <si>
    <t>468</t>
  </si>
  <si>
    <t>VO840804</t>
  </si>
  <si>
    <t>JRNL00532673</t>
  </si>
  <si>
    <t>LDC TARIFF REVIEW</t>
  </si>
  <si>
    <t>INV0550-02</t>
  </si>
  <si>
    <t>VO845461</t>
  </si>
  <si>
    <t>JRNL00533130</t>
  </si>
  <si>
    <t>846163</t>
  </si>
  <si>
    <t>PIERPONT &amp; MCLELLAND</t>
  </si>
  <si>
    <t>ESTIMATE</t>
  </si>
  <si>
    <t>KATHY WELCH</t>
  </si>
  <si>
    <t>JRNL00533343</t>
  </si>
  <si>
    <t>March Estimate</t>
  </si>
  <si>
    <t>Balance from 2021</t>
  </si>
  <si>
    <t>.</t>
  </si>
  <si>
    <t>M G Moore</t>
  </si>
  <si>
    <t>The rate case related expenses started accruing in January  2021</t>
  </si>
  <si>
    <t xml:space="preserve">Do not use - old case </t>
  </si>
  <si>
    <t>MGM</t>
  </si>
  <si>
    <t>*Seg 1's were changed from FN41 and FN43 to FN00 1/31/21</t>
  </si>
  <si>
    <t>Balance as of 2021 for the following account numbers:</t>
  </si>
  <si>
    <t>JRNL00533217</t>
  </si>
  <si>
    <t>JRNL00533552</t>
  </si>
  <si>
    <t>JRNL00533726</t>
  </si>
  <si>
    <t>VO846776</t>
  </si>
  <si>
    <t>JRNL00533857</t>
  </si>
  <si>
    <t>VO847298</t>
  </si>
  <si>
    <t>JRNL00533895</t>
  </si>
  <si>
    <t>INV 0550-03</t>
  </si>
  <si>
    <t>VO847541</t>
  </si>
  <si>
    <t>INV 0545-05</t>
  </si>
  <si>
    <t>VO847546</t>
  </si>
  <si>
    <t>JRNL00534826</t>
  </si>
  <si>
    <t>TARIFF PROJECT; RATE CASE</t>
  </si>
  <si>
    <t>VO852393</t>
  </si>
  <si>
    <t>JRNL00535024</t>
  </si>
  <si>
    <t>Accrue   KATHY L WELCH</t>
  </si>
  <si>
    <t>Accrue  PIERPONT  MCLELLAND</t>
  </si>
  <si>
    <t>April Estimate</t>
  </si>
  <si>
    <t>JRNL00535066</t>
  </si>
  <si>
    <t>Accrue - WELCH, KATHY L</t>
  </si>
  <si>
    <t>JRNL00535067</t>
  </si>
  <si>
    <t>JRNL00535220</t>
  </si>
  <si>
    <t>JRNL00535619</t>
  </si>
  <si>
    <t>VO853513</t>
  </si>
  <si>
    <t>JRNL00536602</t>
  </si>
  <si>
    <t>Accrue    WELCH KATHY L</t>
  </si>
  <si>
    <t>Accrue    KATHY L WELCH</t>
  </si>
  <si>
    <t>accrue PIERPONT MCLELLAND</t>
  </si>
  <si>
    <t>May Estimate</t>
  </si>
  <si>
    <t>JRNL00536712</t>
  </si>
  <si>
    <t>Accrue - PATRICIA LEE</t>
  </si>
  <si>
    <t>Accrue - RUTH ASSOCIATES</t>
  </si>
  <si>
    <t>JRNL00536721</t>
  </si>
  <si>
    <t>JRNL00536796</t>
  </si>
  <si>
    <t>JRNL00537063</t>
  </si>
  <si>
    <t>RATE CASE CHECKLIST</t>
  </si>
  <si>
    <t>VO858496</t>
  </si>
  <si>
    <t>JRNL00537563</t>
  </si>
  <si>
    <t>VO860940</t>
  </si>
  <si>
    <t>JRNL00538226</t>
  </si>
  <si>
    <t>accrue PIERPONT  MCLELLAND</t>
  </si>
  <si>
    <t>June Estimate</t>
  </si>
  <si>
    <t>JRNL00538426</t>
  </si>
  <si>
    <t>471</t>
  </si>
  <si>
    <t>851527</t>
  </si>
  <si>
    <t>475</t>
  </si>
  <si>
    <t>857013</t>
  </si>
  <si>
    <t>478</t>
  </si>
  <si>
    <t>PATRICIA LEE</t>
  </si>
  <si>
    <t>RUTH ASSOCIATES</t>
  </si>
  <si>
    <t>GL Balance 9/30/2021</t>
  </si>
  <si>
    <t>JRNL00540136</t>
  </si>
  <si>
    <t>Accrue - PIERPONT &amp; MCLELLAND</t>
  </si>
  <si>
    <t>July Estimate</t>
  </si>
  <si>
    <t>Accrue - Kathy Welch</t>
  </si>
  <si>
    <t>868275</t>
  </si>
  <si>
    <t>JRNL00540215</t>
  </si>
  <si>
    <t>Accrue   WELCH KATHY L</t>
  </si>
  <si>
    <t>JRNL00539983</t>
  </si>
  <si>
    <t>Accrue CONSULTING SERVICES</t>
  </si>
  <si>
    <t>JRNL00541759</t>
  </si>
  <si>
    <t>August Estimate</t>
  </si>
  <si>
    <t>873566</t>
  </si>
  <si>
    <t>JRNL00541931</t>
  </si>
  <si>
    <t>JRNL00541965</t>
  </si>
  <si>
    <t>Accrue - GUNSTER YOAKLEY &amp; STEWART PA</t>
  </si>
  <si>
    <t>677403</t>
  </si>
  <si>
    <t>Accrue PIERPONT  MCLELLAND</t>
  </si>
  <si>
    <t>JRNL00542525</t>
  </si>
  <si>
    <t>488</t>
  </si>
  <si>
    <t>VO877194</t>
  </si>
  <si>
    <t>JRNL00543345</t>
  </si>
  <si>
    <t>878288</t>
  </si>
  <si>
    <t>Accrue - BETY MAITRE</t>
  </si>
  <si>
    <t>00042</t>
  </si>
  <si>
    <t>Accrue PIERPONT &amp; MCLELLAND</t>
  </si>
  <si>
    <t>September Estimate</t>
  </si>
  <si>
    <t>JRNL00542796</t>
  </si>
  <si>
    <t>RATE CASE</t>
  </si>
  <si>
    <t>GUNSTER YOAKLEY &amp; STEWART PA</t>
  </si>
  <si>
    <t>680566</t>
  </si>
  <si>
    <t>VO878413</t>
  </si>
  <si>
    <t>JRNL00539961</t>
  </si>
  <si>
    <t>RATE CASE; TARIFF PROJECT; CHEC</t>
  </si>
  <si>
    <t>VO868937</t>
  </si>
  <si>
    <t>JRNL00541740</t>
  </si>
  <si>
    <t>MFR WAIVER</t>
  </si>
  <si>
    <t>VO874611</t>
  </si>
  <si>
    <t>JRNL00538494</t>
  </si>
  <si>
    <t>JRNL00538669</t>
  </si>
  <si>
    <t>JRNL00542044</t>
  </si>
  <si>
    <t>JRNL00538527</t>
  </si>
  <si>
    <t>863383</t>
  </si>
  <si>
    <t>VO864108</t>
  </si>
  <si>
    <t>JRNL00539044</t>
  </si>
  <si>
    <t>482</t>
  </si>
  <si>
    <t>VO864839</t>
  </si>
  <si>
    <t>JRNL00540751</t>
  </si>
  <si>
    <t>485</t>
  </si>
  <si>
    <t>VO870712</t>
  </si>
  <si>
    <t>JRNL00542326</t>
  </si>
  <si>
    <t>FPU RATE CASE</t>
  </si>
  <si>
    <t>VO875615</t>
  </si>
  <si>
    <t>JRNL00540174</t>
  </si>
  <si>
    <t>JRNL00547401</t>
  </si>
  <si>
    <t>DONNA RANCE W/E 11/21/21</t>
  </si>
  <si>
    <t>ACCOUNTING PRINCIPALS DBA PARKER &amp; LYNCH</t>
  </si>
  <si>
    <t>12174376</t>
  </si>
  <si>
    <t>VO892085</t>
  </si>
  <si>
    <t>JRNL00543301</t>
  </si>
  <si>
    <t>VO879631</t>
  </si>
  <si>
    <t>JRNL00543872</t>
  </si>
  <si>
    <t>491</t>
  </si>
  <si>
    <t>VO880339</t>
  </si>
  <si>
    <t>JRNL00545815</t>
  </si>
  <si>
    <t>495</t>
  </si>
  <si>
    <t>VO885865</t>
  </si>
  <si>
    <t>JRNL00547050</t>
  </si>
  <si>
    <t>888863</t>
  </si>
  <si>
    <t>VO891329</t>
  </si>
  <si>
    <t>JRNL00545009</t>
  </si>
  <si>
    <t>883590</t>
  </si>
  <si>
    <t>VO884760</t>
  </si>
  <si>
    <t>JRNL00544077</t>
  </si>
  <si>
    <t>FPUC GAS RATE CASE</t>
  </si>
  <si>
    <t>INV 0567-01</t>
  </si>
  <si>
    <t>VO880629</t>
  </si>
  <si>
    <t>JRNL00545980</t>
  </si>
  <si>
    <t>INV 0567-02</t>
  </si>
  <si>
    <t>VO887387</t>
  </si>
  <si>
    <t>FN RATE CASE ASSISTANCE</t>
  </si>
  <si>
    <t>GRAYSON ACCOUNTING &amp; CONSULTING</t>
  </si>
  <si>
    <t>4441</t>
  </si>
  <si>
    <t>VO892126</t>
  </si>
  <si>
    <t>JRNL00547871</t>
  </si>
  <si>
    <t>4455</t>
  </si>
  <si>
    <t>VO895781</t>
  </si>
  <si>
    <t>NG RATE CASE</t>
  </si>
  <si>
    <t>691781</t>
  </si>
  <si>
    <t>VO895834</t>
  </si>
  <si>
    <t>JRNL00545905</t>
  </si>
  <si>
    <t>12136469</t>
  </si>
  <si>
    <t>VO886711</t>
  </si>
  <si>
    <t>JRNL00547647</t>
  </si>
  <si>
    <t>INV 0567-03</t>
  </si>
  <si>
    <t>VO894156</t>
  </si>
  <si>
    <t>DONNA RANCE W/E 12/12/21</t>
  </si>
  <si>
    <t>12213345</t>
  </si>
  <si>
    <t>VO895722</t>
  </si>
  <si>
    <t>12204299</t>
  </si>
  <si>
    <t>VO895752</t>
  </si>
  <si>
    <t>684327</t>
  </si>
  <si>
    <t>VO884666</t>
  </si>
  <si>
    <t>JRNL00544209</t>
  </si>
  <si>
    <t>FL NG RATE CASE DEPRECIATION ST</t>
  </si>
  <si>
    <t>BETY MAITRE</t>
  </si>
  <si>
    <t>VO881369</t>
  </si>
  <si>
    <t>JRNL00546614</t>
  </si>
  <si>
    <t>688100</t>
  </si>
  <si>
    <t>VO890695</t>
  </si>
  <si>
    <t>JRNL00546710</t>
  </si>
  <si>
    <t>Accrue - ACCOUNTING PRINCIPALS DBA PARKE</t>
  </si>
  <si>
    <t>JRNL00545449</t>
  </si>
  <si>
    <t>JRNL00545367</t>
  </si>
  <si>
    <t>JRNL00548288</t>
  </si>
  <si>
    <t>12222011</t>
  </si>
  <si>
    <t>JRNL00546753</t>
  </si>
  <si>
    <t>JRNL00543647</t>
  </si>
  <si>
    <t>November Estimate</t>
  </si>
  <si>
    <t>December Estimate</t>
  </si>
  <si>
    <t>Accrue GRAYSON ACCTG &amp; CONSULTING</t>
  </si>
  <si>
    <t>Accrue - PIERPONT AND MCLELLAND LLC</t>
  </si>
  <si>
    <t>498</t>
  </si>
  <si>
    <t>Accrue ATRIUM ECONOMICS</t>
  </si>
  <si>
    <t>Accrue JAMES T DEASON</t>
  </si>
  <si>
    <t>Accrue Atrium difference</t>
  </si>
  <si>
    <t>0567-04</t>
  </si>
  <si>
    <t>SLCLR</t>
  </si>
  <si>
    <t>CU00</t>
  </si>
  <si>
    <t>JRNL00548746</t>
  </si>
  <si>
    <t>FN0022RC</t>
  </si>
  <si>
    <t>SL Clearing</t>
  </si>
  <si>
    <t>Accrue_PIERPONT &amp; MCLELLAND</t>
  </si>
  <si>
    <t>October Estimate</t>
  </si>
  <si>
    <t>894924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</si>
</sst>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0.00_);\(0.00\)"/>
    <numFmt numFmtId="167" formatCode="0_);\(0\)"/>
    <numFmt numFmtId="168" formatCode="0.00_);[Red]\(0.00\)"/>
    <numFmt numFmtId="169" formatCode="mmmm\ d\,\ yyyy"/>
    <numFmt numFmtId="170" formatCode="mm/dd/yy"/>
    <numFmt numFmtId="171" formatCode="0_);[Red]\(0\)"/>
    <numFmt numFmtId="172" formatCode="mm/dd/yy;@"/>
    <numFmt numFmtId="173" formatCode="[$-409]mmm\-yy;@"/>
    <numFmt numFmtId="174" formatCode="0.0"/>
    <numFmt numFmtId="175" formatCode="#,##0.00;[Red]\-#,##0.00"/>
    <numFmt numFmtId="176" formatCode="_(&quot;$&quot;* #,##0_);_(&quot;$&quot;* \(#,##0\);_(&quot;$&quot;* &quot;-&quot;??_);_(@_)"/>
    <numFmt numFmtId="177" formatCode="_(* #,##0_);_(* \(#,##0\);_(* &quot;-&quot;??_);_(@_)"/>
    <numFmt numFmtId="178" formatCode="0_)"/>
    <numFmt numFmtId="179" formatCode="d\-mmm\-yyyy"/>
    <numFmt numFmtId="180" formatCode="[$-409]dddd\,\ mmmm\ dd\,\ yyyy"/>
    <numFmt numFmtId="181" formatCode="#,##0.00;[Red]#,##0.00"/>
    <numFmt numFmtId="182" formatCode="#,##0.000000000000;[Red]#,##0.000000000000"/>
  </numFmts>
  <fonts count="71">
    <font>
      <sz val="12"/>
      <name val="Franklin Gothic Book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sz val="12"/>
      <name val="Arial MT"/>
      <family val="0"/>
    </font>
    <font>
      <b/>
      <sz val="18"/>
      <name val="Cordia New"/>
      <family val="2"/>
    </font>
    <font>
      <sz val="18"/>
      <name val="Cordia New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 MT"/>
      <family val="0"/>
    </font>
    <font>
      <b/>
      <sz val="18"/>
      <name val="Courier New"/>
      <family val="3"/>
    </font>
    <font>
      <sz val="16"/>
      <name val="Arial MT"/>
      <family val="0"/>
    </font>
    <font>
      <b/>
      <sz val="9"/>
      <name val="Franklin Gothic Book"/>
      <family val="2"/>
    </font>
    <font>
      <sz val="9"/>
      <name val="Franklin Gothic Book"/>
      <family val="2"/>
    </font>
    <font>
      <b/>
      <sz val="10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Franklin Gothic Book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Franklin Gothic Boo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22"/>
      <color indexed="10"/>
      <name val="Calibri"/>
      <family val="2"/>
    </font>
    <font>
      <sz val="22"/>
      <color indexed="8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Franklin Gothic Book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Franklin Gothic Book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22"/>
      <color rgb="FFFF0000"/>
      <name val="Calibri"/>
      <family val="2"/>
    </font>
    <font>
      <sz val="22"/>
      <color theme="1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b/>
      <sz val="8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178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7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 applyProtection="1">
      <alignment horizontal="center"/>
      <protection/>
    </xf>
    <xf numFmtId="17" fontId="3" fillId="0" borderId="0" xfId="0" applyNumberFormat="1" applyFont="1" applyFill="1" applyBorder="1" applyAlignment="1" applyProtection="1">
      <alignment horizontal="center"/>
      <protection/>
    </xf>
    <xf numFmtId="43" fontId="5" fillId="0" borderId="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 applyProtection="1">
      <alignment/>
      <protection/>
    </xf>
    <xf numFmtId="43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70" fontId="7" fillId="0" borderId="0" xfId="0" applyNumberFormat="1" applyFont="1" applyAlignment="1">
      <alignment horizontal="center"/>
    </xf>
    <xf numFmtId="3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9" fontId="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wrapText="1"/>
    </xf>
    <xf numFmtId="14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wrapText="1"/>
    </xf>
    <xf numFmtId="43" fontId="5" fillId="0" borderId="0" xfId="0" applyNumberFormat="1" applyFont="1" applyFill="1" applyBorder="1" applyAlignment="1" applyProtection="1">
      <alignment wrapText="1"/>
      <protection/>
    </xf>
    <xf numFmtId="43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wrapText="1"/>
    </xf>
    <xf numFmtId="43" fontId="3" fillId="0" borderId="0" xfId="0" applyNumberFormat="1" applyFont="1" applyFill="1" applyAlignment="1">
      <alignment/>
    </xf>
    <xf numFmtId="43" fontId="5" fillId="0" borderId="1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Alignment="1" applyProtection="1">
      <alignment/>
      <protection/>
    </xf>
    <xf numFmtId="43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Alignment="1">
      <alignment horizontal="center"/>
    </xf>
    <xf numFmtId="43" fontId="5" fillId="0" borderId="13" xfId="0" applyNumberFormat="1" applyFont="1" applyFill="1" applyBorder="1" applyAlignment="1" applyProtection="1">
      <alignment/>
      <protection/>
    </xf>
    <xf numFmtId="43" fontId="5" fillId="0" borderId="1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 applyProtection="1">
      <alignment horizontal="left"/>
      <protection/>
    </xf>
    <xf numFmtId="43" fontId="5" fillId="0" borderId="0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Alignment="1" applyProtection="1">
      <alignment horizontal="center"/>
      <protection/>
    </xf>
    <xf numFmtId="43" fontId="0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 horizontal="left"/>
    </xf>
    <xf numFmtId="39" fontId="7" fillId="0" borderId="0" xfId="0" applyNumberFormat="1" applyFont="1" applyFill="1" applyBorder="1" applyAlignment="1">
      <alignment horizontal="right"/>
    </xf>
    <xf numFmtId="43" fontId="10" fillId="0" borderId="0" xfId="0" applyNumberFormat="1" applyFont="1" applyFill="1" applyBorder="1" applyAlignment="1" applyProtection="1">
      <alignment/>
      <protection/>
    </xf>
    <xf numFmtId="14" fontId="7" fillId="0" borderId="0" xfId="0" applyNumberFormat="1" applyFont="1" applyBorder="1" applyAlignment="1">
      <alignment horizontal="center"/>
    </xf>
    <xf numFmtId="43" fontId="46" fillId="0" borderId="0" xfId="42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4" fontId="14" fillId="0" borderId="0" xfId="0" applyNumberFormat="1" applyFont="1" applyFill="1" applyAlignment="1" applyProtection="1">
      <alignment/>
      <protection/>
    </xf>
    <xf numFmtId="0" fontId="14" fillId="0" borderId="14" xfId="0" applyFont="1" applyBorder="1" applyAlignment="1">
      <alignment/>
    </xf>
    <xf numFmtId="172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6" xfId="0" applyFont="1" applyFill="1" applyBorder="1" applyAlignment="1">
      <alignment horizontal="center"/>
    </xf>
    <xf numFmtId="39" fontId="14" fillId="0" borderId="0" xfId="0" applyNumberFormat="1" applyFont="1" applyFill="1" applyAlignment="1">
      <alignment/>
    </xf>
    <xf numFmtId="40" fontId="1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44" fontId="14" fillId="0" borderId="0" xfId="0" applyNumberFormat="1" applyFont="1" applyFill="1" applyAlignment="1">
      <alignment/>
    </xf>
    <xf numFmtId="44" fontId="14" fillId="0" borderId="0" xfId="0" applyNumberFormat="1" applyFont="1" applyAlignment="1">
      <alignment/>
    </xf>
    <xf numFmtId="44" fontId="14" fillId="0" borderId="0" xfId="0" applyNumberFormat="1" applyFont="1" applyFill="1" applyAlignment="1" applyProtection="1">
      <alignment/>
      <protection/>
    </xf>
    <xf numFmtId="44" fontId="14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4" fillId="0" borderId="0" xfId="0" applyNumberFormat="1" applyFont="1" applyBorder="1" applyAlignment="1">
      <alignment/>
    </xf>
    <xf numFmtId="4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46" fillId="0" borderId="0" xfId="59">
      <alignment/>
      <protection/>
    </xf>
    <xf numFmtId="44" fontId="46" fillId="0" borderId="0" xfId="45" applyFont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60" applyFont="1">
      <alignment/>
      <protection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0" xfId="60" applyBorder="1">
      <alignment/>
      <protection/>
    </xf>
    <xf numFmtId="44" fontId="2" fillId="0" borderId="0" xfId="60" applyNumberFormat="1">
      <alignment/>
      <protection/>
    </xf>
    <xf numFmtId="43" fontId="2" fillId="0" borderId="0" xfId="42" applyBorder="1" applyAlignment="1">
      <alignment/>
    </xf>
    <xf numFmtId="176" fontId="2" fillId="0" borderId="0" xfId="60" applyNumberFormat="1" applyBorder="1">
      <alignment/>
      <protection/>
    </xf>
    <xf numFmtId="176" fontId="2" fillId="0" borderId="0" xfId="60" applyNumberFormat="1">
      <alignment/>
      <protection/>
    </xf>
    <xf numFmtId="0" fontId="2" fillId="0" borderId="0" xfId="60" applyFont="1" applyBorder="1">
      <alignment/>
      <protection/>
    </xf>
    <xf numFmtId="176" fontId="2" fillId="0" borderId="0" xfId="47" applyNumberFormat="1" applyBorder="1" applyAlignment="1">
      <alignment/>
    </xf>
    <xf numFmtId="176" fontId="15" fillId="0" borderId="0" xfId="47" applyNumberFormat="1" applyFont="1" applyBorder="1" applyAlignment="1">
      <alignment/>
    </xf>
    <xf numFmtId="44" fontId="15" fillId="0" borderId="0" xfId="47" applyNumberFormat="1" applyFont="1" applyAlignment="1">
      <alignment/>
    </xf>
    <xf numFmtId="0" fontId="16" fillId="0" borderId="0" xfId="60" applyFont="1">
      <alignment/>
      <protection/>
    </xf>
    <xf numFmtId="17" fontId="15" fillId="0" borderId="0" xfId="60" applyNumberFormat="1" applyFont="1">
      <alignment/>
      <protection/>
    </xf>
    <xf numFmtId="0" fontId="17" fillId="0" borderId="0" xfId="60" applyFont="1">
      <alignment/>
      <protection/>
    </xf>
    <xf numFmtId="0" fontId="2" fillId="0" borderId="0" xfId="60" applyFont="1">
      <alignment/>
      <protection/>
    </xf>
    <xf numFmtId="44" fontId="2" fillId="0" borderId="0" xfId="47" applyAlignment="1">
      <alignment/>
    </xf>
    <xf numFmtId="44" fontId="2" fillId="0" borderId="0" xfId="47" applyNumberFormat="1" applyAlignment="1">
      <alignment horizontal="center"/>
    </xf>
    <xf numFmtId="177" fontId="2" fillId="0" borderId="0" xfId="42" applyNumberFormat="1" applyAlignment="1">
      <alignment horizontal="center"/>
    </xf>
    <xf numFmtId="49" fontId="2" fillId="0" borderId="17" xfId="60" applyNumberFormat="1" applyBorder="1" applyAlignment="1">
      <alignment horizontal="center"/>
      <protection/>
    </xf>
    <xf numFmtId="49" fontId="2" fillId="0" borderId="18" xfId="60" applyNumberFormat="1" applyBorder="1" applyAlignment="1">
      <alignment horizontal="center"/>
      <protection/>
    </xf>
    <xf numFmtId="49" fontId="2" fillId="0" borderId="19" xfId="60" applyNumberFormat="1" applyBorder="1" applyAlignment="1">
      <alignment horizontal="center"/>
      <protection/>
    </xf>
    <xf numFmtId="44" fontId="2" fillId="0" borderId="20" xfId="47" applyNumberFormat="1" applyFill="1" applyBorder="1" applyAlignment="1">
      <alignment horizontal="center"/>
    </xf>
    <xf numFmtId="177" fontId="2" fillId="0" borderId="11" xfId="42" applyNumberFormat="1" applyFill="1" applyBorder="1" applyAlignment="1">
      <alignment horizontal="center"/>
    </xf>
    <xf numFmtId="0" fontId="18" fillId="0" borderId="0" xfId="60" applyFont="1" applyBorder="1" applyAlignment="1">
      <alignment horizontal="center"/>
      <protection/>
    </xf>
    <xf numFmtId="44" fontId="2" fillId="0" borderId="0" xfId="47" applyNumberFormat="1" applyAlignment="1">
      <alignment/>
    </xf>
    <xf numFmtId="177" fontId="2" fillId="0" borderId="0" xfId="42" applyNumberFormat="1" applyAlignment="1">
      <alignment/>
    </xf>
    <xf numFmtId="43" fontId="2" fillId="0" borderId="0" xfId="60" applyNumberFormat="1" applyBorder="1" applyAlignment="1">
      <alignment horizontal="center"/>
      <protection/>
    </xf>
    <xf numFmtId="178" fontId="2" fillId="0" borderId="0" xfId="62" applyFont="1">
      <alignment/>
      <protection/>
    </xf>
    <xf numFmtId="178" fontId="19" fillId="0" borderId="0" xfId="62" applyFont="1" applyAlignment="1">
      <alignment horizontal="center"/>
      <protection/>
    </xf>
    <xf numFmtId="178" fontId="2" fillId="0" borderId="0" xfId="62" applyFont="1" applyAlignment="1">
      <alignment horizontal="right"/>
      <protection/>
    </xf>
    <xf numFmtId="178" fontId="20" fillId="0" borderId="14" xfId="62" applyFont="1" applyBorder="1" applyAlignment="1">
      <alignment horizontal="center"/>
      <protection/>
    </xf>
    <xf numFmtId="178" fontId="2" fillId="0" borderId="14" xfId="62" applyFont="1" applyBorder="1">
      <alignment/>
      <protection/>
    </xf>
    <xf numFmtId="43" fontId="46" fillId="33" borderId="0" xfId="42" applyFont="1" applyFill="1" applyAlignment="1">
      <alignment/>
    </xf>
    <xf numFmtId="43" fontId="2" fillId="0" borderId="0" xfId="60" applyNumberFormat="1" applyFill="1" applyBorder="1" applyAlignment="1">
      <alignment horizontal="center"/>
      <protection/>
    </xf>
    <xf numFmtId="43" fontId="46" fillId="0" borderId="0" xfId="59" applyNumberFormat="1">
      <alignment/>
      <protection/>
    </xf>
    <xf numFmtId="44" fontId="46" fillId="0" borderId="0" xfId="59" applyNumberFormat="1">
      <alignment/>
      <protection/>
    </xf>
    <xf numFmtId="43" fontId="2" fillId="0" borderId="0" xfId="42" applyAlignment="1">
      <alignment/>
    </xf>
    <xf numFmtId="0" fontId="2" fillId="0" borderId="0" xfId="60" applyFill="1">
      <alignment/>
      <protection/>
    </xf>
    <xf numFmtId="44" fontId="2" fillId="0" borderId="21" xfId="60" applyNumberFormat="1" applyBorder="1">
      <alignment/>
      <protection/>
    </xf>
    <xf numFmtId="172" fontId="21" fillId="0" borderId="14" xfId="62" applyNumberFormat="1" applyFont="1" applyBorder="1" applyAlignment="1" applyProtection="1">
      <alignment horizontal="center"/>
      <protection locked="0"/>
    </xf>
    <xf numFmtId="43" fontId="15" fillId="0" borderId="0" xfId="60" applyNumberFormat="1" applyFont="1" applyBorder="1" applyAlignment="1">
      <alignment horizontal="center"/>
      <protection/>
    </xf>
    <xf numFmtId="43" fontId="2" fillId="0" borderId="0" xfId="60" applyNumberFormat="1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65" fillId="0" borderId="0" xfId="0" applyNumberFormat="1" applyFont="1" applyAlignment="1">
      <alignment horizontal="center"/>
    </xf>
    <xf numFmtId="175" fontId="65" fillId="0" borderId="0" xfId="0" applyNumberFormat="1" applyFont="1" applyAlignment="1">
      <alignment horizontal="center"/>
    </xf>
    <xf numFmtId="14" fontId="6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175" fontId="14" fillId="0" borderId="0" xfId="0" applyNumberFormat="1" applyFont="1" applyFill="1" applyAlignment="1">
      <alignment/>
    </xf>
    <xf numFmtId="49" fontId="14" fillId="14" borderId="0" xfId="0" applyNumberFormat="1" applyFont="1" applyFill="1" applyAlignment="1">
      <alignment/>
    </xf>
    <xf numFmtId="181" fontId="14" fillId="0" borderId="0" xfId="0" applyNumberFormat="1" applyFont="1" applyAlignment="1">
      <alignment/>
    </xf>
    <xf numFmtId="175" fontId="14" fillId="34" borderId="0" xfId="0" applyNumberFormat="1" applyFont="1" applyFill="1" applyAlignment="1">
      <alignment/>
    </xf>
    <xf numFmtId="44" fontId="14" fillId="34" borderId="22" xfId="0" applyNumberFormat="1" applyFont="1" applyFill="1" applyBorder="1" applyAlignment="1" applyProtection="1">
      <alignment/>
      <protection/>
    </xf>
    <xf numFmtId="0" fontId="66" fillId="0" borderId="0" xfId="59" applyFont="1">
      <alignment/>
      <protection/>
    </xf>
    <xf numFmtId="0" fontId="67" fillId="0" borderId="0" xfId="59" applyFont="1">
      <alignment/>
      <protection/>
    </xf>
    <xf numFmtId="43" fontId="67" fillId="0" borderId="0" xfId="42" applyFont="1" applyAlignment="1">
      <alignment/>
    </xf>
    <xf numFmtId="0" fontId="68" fillId="0" borderId="0" xfId="60" applyFont="1">
      <alignment/>
      <protection/>
    </xf>
    <xf numFmtId="0" fontId="22" fillId="0" borderId="0" xfId="60" applyFont="1">
      <alignment/>
      <protection/>
    </xf>
    <xf numFmtId="175" fontId="46" fillId="0" borderId="0" xfId="61" applyNumberFormat="1">
      <alignment/>
      <protection/>
    </xf>
    <xf numFmtId="49" fontId="46" fillId="0" borderId="0" xfId="61" applyNumberFormat="1">
      <alignment/>
      <protection/>
    </xf>
    <xf numFmtId="14" fontId="46" fillId="0" borderId="0" xfId="61" applyNumberFormat="1">
      <alignment/>
      <protection/>
    </xf>
    <xf numFmtId="182" fontId="14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69" fillId="0" borderId="0" xfId="60" applyFont="1" applyAlignment="1">
      <alignment horizontal="center" wrapText="1"/>
      <protection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details" xfId="61"/>
    <cellStyle name="Normal_MD 1140-1310 Bk of America 200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9525</xdr:rowOff>
    </xdr:from>
    <xdr:to>
      <xdr:col>5</xdr:col>
      <xdr:colOff>523875</xdr:colOff>
      <xdr:row>53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56292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194</xdr:row>
      <xdr:rowOff>0</xdr:rowOff>
    </xdr:from>
    <xdr:to>
      <xdr:col>10</xdr:col>
      <xdr:colOff>981075</xdr:colOff>
      <xdr:row>244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99475"/>
          <a:ext cx="10306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5</xdr:col>
      <xdr:colOff>609600</xdr:colOff>
      <xdr:row>185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17700"/>
          <a:ext cx="56292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0" zoomScaleNormal="80" zoomScaleSheetLayoutView="75" zoomScalePageLayoutView="0" workbookViewId="0" topLeftCell="A1">
      <selection activeCell="D1" sqref="D1:F1"/>
    </sheetView>
  </sheetViews>
  <sheetFormatPr defaultColWidth="8.88671875" defaultRowHeight="16.5"/>
  <cols>
    <col min="1" max="1" width="9.99609375" style="100" customWidth="1"/>
    <col min="2" max="12" width="11.77734375" style="100" customWidth="1"/>
    <col min="13" max="13" width="9.99609375" style="100" bestFit="1" customWidth="1"/>
    <col min="14" max="14" width="11.21484375" style="100" bestFit="1" customWidth="1"/>
    <col min="15" max="15" width="7.21484375" style="100" bestFit="1" customWidth="1"/>
    <col min="16" max="16384" width="8.88671875" style="100" customWidth="1"/>
  </cols>
  <sheetData>
    <row r="1" spans="1:6" ht="33">
      <c r="A1" s="99" t="s">
        <v>113</v>
      </c>
      <c r="D1" s="157" t="s">
        <v>189</v>
      </c>
      <c r="E1" s="158"/>
      <c r="F1" s="158"/>
    </row>
    <row r="2" ht="12.75">
      <c r="A2" s="99" t="s">
        <v>114</v>
      </c>
    </row>
    <row r="3" spans="1:10" ht="13.5" thickBot="1">
      <c r="A3" s="99" t="s">
        <v>115</v>
      </c>
      <c r="G3" s="100" t="s">
        <v>96</v>
      </c>
      <c r="I3" s="101" t="s">
        <v>97</v>
      </c>
      <c r="J3" s="101" t="s">
        <v>98</v>
      </c>
    </row>
    <row r="4" spans="1:12" ht="12.75">
      <c r="A4" s="99" t="s">
        <v>116</v>
      </c>
      <c r="G4" s="142" t="s">
        <v>118</v>
      </c>
      <c r="H4" s="137"/>
      <c r="I4" s="103">
        <v>12576</v>
      </c>
      <c r="K4" s="100" t="s">
        <v>99</v>
      </c>
      <c r="L4" s="104"/>
    </row>
    <row r="5" spans="1:10" ht="12.75">
      <c r="A5" s="102"/>
      <c r="B5" s="102"/>
      <c r="C5" s="105"/>
      <c r="D5" s="102"/>
      <c r="F5" s="106"/>
      <c r="G5" s="114" t="s">
        <v>95</v>
      </c>
      <c r="J5" s="103">
        <f>D12</f>
        <v>12576</v>
      </c>
    </row>
    <row r="6" spans="1:11" ht="13.5" thickBot="1">
      <c r="A6" s="107"/>
      <c r="B6" s="108"/>
      <c r="C6" s="109"/>
      <c r="D6" s="102"/>
      <c r="I6" s="138">
        <f>SUM(I4:I5)</f>
        <v>12576</v>
      </c>
      <c r="J6" s="138">
        <f>SUM(J4:J5)</f>
        <v>12576</v>
      </c>
      <c r="K6" s="103">
        <f>I6-J6</f>
        <v>0</v>
      </c>
    </row>
    <row r="7" spans="1:4" ht="12.75">
      <c r="A7" s="107" t="s">
        <v>191</v>
      </c>
      <c r="B7" s="102"/>
      <c r="C7" s="102"/>
      <c r="D7" s="102"/>
    </row>
    <row r="8" spans="1:7" ht="27.75">
      <c r="A8" s="99"/>
      <c r="B8" s="110"/>
      <c r="G8" s="111" t="s">
        <v>112</v>
      </c>
    </row>
    <row r="9" spans="7:10" ht="12.75">
      <c r="G9" s="99" t="s">
        <v>100</v>
      </c>
      <c r="H9" s="99"/>
      <c r="J9" s="112">
        <v>39994</v>
      </c>
    </row>
    <row r="10" spans="1:10" ht="12.75">
      <c r="A10" s="113" t="s">
        <v>101</v>
      </c>
      <c r="D10" s="100">
        <v>48</v>
      </c>
      <c r="G10" s="99" t="s">
        <v>102</v>
      </c>
      <c r="H10" s="99"/>
      <c r="J10" s="112">
        <v>41425</v>
      </c>
    </row>
    <row r="11" spans="1:4" ht="12.75">
      <c r="A11" s="99"/>
      <c r="D11" s="100" t="s">
        <v>103</v>
      </c>
    </row>
    <row r="12" spans="1:4" ht="12.75">
      <c r="A12" s="114" t="s">
        <v>104</v>
      </c>
      <c r="C12" s="115">
        <v>603643</v>
      </c>
      <c r="D12" s="136">
        <f>ROUND(C12/D10,0)</f>
        <v>12576</v>
      </c>
    </row>
    <row r="13" spans="1:15" ht="13.5" thickBot="1">
      <c r="A13" s="99"/>
      <c r="N13" s="116" t="s">
        <v>105</v>
      </c>
      <c r="O13" s="117"/>
    </row>
    <row r="14" spans="2:15" ht="13.5" thickBot="1">
      <c r="B14" s="118" t="s">
        <v>88</v>
      </c>
      <c r="C14" s="119" t="s">
        <v>89</v>
      </c>
      <c r="D14" s="119" t="s">
        <v>90</v>
      </c>
      <c r="E14" s="119" t="s">
        <v>91</v>
      </c>
      <c r="F14" s="119" t="s">
        <v>92</v>
      </c>
      <c r="G14" s="119" t="s">
        <v>81</v>
      </c>
      <c r="H14" s="119" t="s">
        <v>82</v>
      </c>
      <c r="I14" s="119" t="s">
        <v>83</v>
      </c>
      <c r="J14" s="119" t="s">
        <v>84</v>
      </c>
      <c r="K14" s="119" t="s">
        <v>85</v>
      </c>
      <c r="L14" s="119" t="s">
        <v>86</v>
      </c>
      <c r="M14" s="120" t="s">
        <v>87</v>
      </c>
      <c r="N14" s="121" t="s">
        <v>106</v>
      </c>
      <c r="O14" s="122" t="s">
        <v>107</v>
      </c>
    </row>
    <row r="15" spans="2:15" ht="12.75" hidden="1">
      <c r="B15" s="123">
        <v>1</v>
      </c>
      <c r="C15" s="123">
        <v>2</v>
      </c>
      <c r="D15" s="123">
        <v>3</v>
      </c>
      <c r="E15" s="123">
        <v>4</v>
      </c>
      <c r="F15" s="123">
        <v>5</v>
      </c>
      <c r="G15" s="123">
        <v>6</v>
      </c>
      <c r="H15" s="123">
        <v>7</v>
      </c>
      <c r="I15" s="123">
        <v>8</v>
      </c>
      <c r="J15" s="123">
        <v>9</v>
      </c>
      <c r="K15" s="123">
        <v>10</v>
      </c>
      <c r="L15" s="123">
        <v>11</v>
      </c>
      <c r="M15" s="123">
        <v>12</v>
      </c>
      <c r="N15" s="124"/>
      <c r="O15" s="125"/>
    </row>
    <row r="16" spans="2:15" ht="12.7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25"/>
    </row>
    <row r="17" spans="1:15" ht="12.75">
      <c r="A17" s="100">
        <v>2008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4"/>
      <c r="O17" s="125">
        <f aca="true" t="shared" si="0" ref="O17:O22">+N17/$D$12</f>
        <v>0</v>
      </c>
    </row>
    <row r="18" spans="1:15" ht="12.75">
      <c r="A18" s="100">
        <f>+A17+1</f>
        <v>2009</v>
      </c>
      <c r="B18" s="126"/>
      <c r="C18" s="126"/>
      <c r="D18" s="126"/>
      <c r="E18" s="126"/>
      <c r="F18" s="126"/>
      <c r="G18" s="126">
        <f>+C12-$D$12</f>
        <v>591067</v>
      </c>
      <c r="H18" s="126">
        <f aca="true" t="shared" si="1" ref="H18:M21">+G18-$D$12</f>
        <v>578491</v>
      </c>
      <c r="I18" s="126">
        <f t="shared" si="1"/>
        <v>565915</v>
      </c>
      <c r="J18" s="126">
        <f t="shared" si="1"/>
        <v>553339</v>
      </c>
      <c r="K18" s="126">
        <f t="shared" si="1"/>
        <v>540763</v>
      </c>
      <c r="L18" s="126">
        <f t="shared" si="1"/>
        <v>528187</v>
      </c>
      <c r="M18" s="126">
        <f t="shared" si="1"/>
        <v>515611</v>
      </c>
      <c r="N18" s="124">
        <f>+M18-C12</f>
        <v>-88032</v>
      </c>
      <c r="O18" s="125">
        <f t="shared" si="0"/>
        <v>-7</v>
      </c>
    </row>
    <row r="19" spans="1:15" ht="12.75">
      <c r="A19" s="100">
        <f>+A18+1</f>
        <v>2010</v>
      </c>
      <c r="B19" s="126">
        <f>+M18-$D$12</f>
        <v>503035</v>
      </c>
      <c r="C19" s="126">
        <f aca="true" t="shared" si="2" ref="C19:G21">+B19-$D$12</f>
        <v>490459</v>
      </c>
      <c r="D19" s="126">
        <f t="shared" si="2"/>
        <v>477883</v>
      </c>
      <c r="E19" s="126">
        <f t="shared" si="2"/>
        <v>465307</v>
      </c>
      <c r="F19" s="126">
        <f t="shared" si="2"/>
        <v>452731</v>
      </c>
      <c r="G19" s="126">
        <f t="shared" si="2"/>
        <v>440155</v>
      </c>
      <c r="H19" s="126">
        <f t="shared" si="1"/>
        <v>427579</v>
      </c>
      <c r="I19" s="126">
        <f t="shared" si="1"/>
        <v>415003</v>
      </c>
      <c r="J19" s="126">
        <f t="shared" si="1"/>
        <v>402427</v>
      </c>
      <c r="K19" s="126">
        <f t="shared" si="1"/>
        <v>389851</v>
      </c>
      <c r="L19" s="126">
        <f t="shared" si="1"/>
        <v>377275</v>
      </c>
      <c r="M19" s="126">
        <f t="shared" si="1"/>
        <v>364699</v>
      </c>
      <c r="N19" s="124">
        <f>+M19-M18</f>
        <v>-150912</v>
      </c>
      <c r="O19" s="125">
        <f t="shared" si="0"/>
        <v>-12</v>
      </c>
    </row>
    <row r="20" spans="1:15" ht="12.75">
      <c r="A20" s="100">
        <f>+A19+1</f>
        <v>2011</v>
      </c>
      <c r="B20" s="126">
        <f>+M19-$D$12</f>
        <v>352123</v>
      </c>
      <c r="C20" s="126">
        <f t="shared" si="2"/>
        <v>339547</v>
      </c>
      <c r="D20" s="126">
        <f t="shared" si="2"/>
        <v>326971</v>
      </c>
      <c r="E20" s="126">
        <f t="shared" si="2"/>
        <v>314395</v>
      </c>
      <c r="F20" s="126">
        <f t="shared" si="2"/>
        <v>301819</v>
      </c>
      <c r="G20" s="133">
        <f t="shared" si="2"/>
        <v>289243</v>
      </c>
      <c r="H20" s="133">
        <f t="shared" si="1"/>
        <v>276667</v>
      </c>
      <c r="I20" s="133">
        <f t="shared" si="1"/>
        <v>264091</v>
      </c>
      <c r="J20" s="133">
        <f t="shared" si="1"/>
        <v>251515</v>
      </c>
      <c r="K20" s="133">
        <f t="shared" si="1"/>
        <v>238939</v>
      </c>
      <c r="L20" s="133">
        <f t="shared" si="1"/>
        <v>226363</v>
      </c>
      <c r="M20" s="133">
        <f t="shared" si="1"/>
        <v>213787</v>
      </c>
      <c r="N20" s="124">
        <f>+M20-M19</f>
        <v>-150912</v>
      </c>
      <c r="O20" s="125">
        <f t="shared" si="0"/>
        <v>-12</v>
      </c>
    </row>
    <row r="21" spans="1:15" ht="12.75">
      <c r="A21" s="100">
        <f>+A20+1</f>
        <v>2012</v>
      </c>
      <c r="B21" s="126">
        <f>+M20-$D$12</f>
        <v>201211</v>
      </c>
      <c r="C21" s="126">
        <f t="shared" si="2"/>
        <v>188635</v>
      </c>
      <c r="D21" s="126">
        <f t="shared" si="2"/>
        <v>176059</v>
      </c>
      <c r="E21" s="141">
        <f t="shared" si="2"/>
        <v>163483</v>
      </c>
      <c r="F21" s="141">
        <f t="shared" si="2"/>
        <v>150907</v>
      </c>
      <c r="G21" s="141">
        <f t="shared" si="2"/>
        <v>138331</v>
      </c>
      <c r="H21" s="141">
        <f t="shared" si="1"/>
        <v>125755</v>
      </c>
      <c r="I21" s="141">
        <f t="shared" si="1"/>
        <v>113179</v>
      </c>
      <c r="J21" s="141">
        <f t="shared" si="1"/>
        <v>100603</v>
      </c>
      <c r="K21" s="141">
        <f t="shared" si="1"/>
        <v>88027</v>
      </c>
      <c r="L21" s="141">
        <f t="shared" si="1"/>
        <v>75451</v>
      </c>
      <c r="M21" s="141">
        <f t="shared" si="1"/>
        <v>62875</v>
      </c>
      <c r="N21" s="124">
        <f>+M21-M20</f>
        <v>-150912</v>
      </c>
      <c r="O21" s="125">
        <f t="shared" si="0"/>
        <v>-12</v>
      </c>
    </row>
    <row r="22" spans="1:15" ht="12.75">
      <c r="A22" s="100">
        <f>+A21+1</f>
        <v>2013</v>
      </c>
      <c r="B22" s="141">
        <f>+M21-$D$12</f>
        <v>50299</v>
      </c>
      <c r="C22" s="141">
        <f>+B22-$D$12</f>
        <v>37723</v>
      </c>
      <c r="D22" s="141">
        <f>+C22-$D$12</f>
        <v>25147</v>
      </c>
      <c r="E22" s="141">
        <f>+D22-$D$12</f>
        <v>12571</v>
      </c>
      <c r="F22" s="140">
        <f>+E22-$E$22</f>
        <v>0</v>
      </c>
      <c r="G22" s="126"/>
      <c r="H22" s="126"/>
      <c r="I22" s="126"/>
      <c r="J22" s="126"/>
      <c r="K22" s="126"/>
      <c r="L22" s="126"/>
      <c r="M22" s="126"/>
      <c r="N22" s="124">
        <f>+M22-M21</f>
        <v>-62875</v>
      </c>
      <c r="O22" s="125">
        <f t="shared" si="0"/>
        <v>-4.999602417302799</v>
      </c>
    </row>
    <row r="23" spans="2:15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4"/>
      <c r="O23" s="125"/>
    </row>
    <row r="24" spans="2:15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4"/>
      <c r="O24" s="125"/>
    </row>
    <row r="25" spans="2:15" ht="12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4"/>
      <c r="O25" s="125"/>
    </row>
    <row r="26" spans="2:15" ht="12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SUM(N17:N23)</f>
        <v>-603643</v>
      </c>
      <c r="O26" s="125">
        <f>+N26/D12</f>
        <v>-47.999602417302796</v>
      </c>
    </row>
    <row r="27" spans="2:15" ht="12.7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4"/>
      <c r="O27" s="125"/>
    </row>
    <row r="28" spans="11:13" ht="12.75">
      <c r="K28" s="127"/>
      <c r="L28" s="128" t="s">
        <v>108</v>
      </c>
      <c r="M28" s="128" t="s">
        <v>109</v>
      </c>
    </row>
    <row r="29" spans="11:13" ht="12.75">
      <c r="K29" s="129" t="s">
        <v>110</v>
      </c>
      <c r="L29" s="130" t="s">
        <v>190</v>
      </c>
      <c r="M29" s="139">
        <f ca="1">NOW()</f>
        <v>44732.68017708333</v>
      </c>
    </row>
    <row r="30" spans="11:13" ht="12.75">
      <c r="K30" s="129" t="s">
        <v>111</v>
      </c>
      <c r="L30" s="131"/>
      <c r="M30" s="131"/>
    </row>
    <row r="33" spans="2:13" ht="66.75" customHeight="1">
      <c r="B33" s="164" t="s">
        <v>117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</sheetData>
  <sheetProtection sheet="1"/>
  <mergeCells count="1">
    <mergeCell ref="B33:M33"/>
  </mergeCells>
  <printOptions/>
  <pageMargins left="0.75" right="0.75" top="0.76" bottom="0.32" header="0.5" footer="0.24"/>
  <pageSetup fitToHeight="1" fitToWidth="1" horizontalDpi="600" verticalDpi="600" orientation="landscape" scale="57" r:id="rId1"/>
  <headerFooter alignWithMargins="0">
    <oddFooter>&amp;L&amp;D&amp;C&amp;T&amp;R&amp;F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H55"/>
  <sheetViews>
    <sheetView zoomScalePageLayoutView="0" workbookViewId="0" topLeftCell="A1">
      <selection activeCell="H1" sqref="H1"/>
    </sheetView>
  </sheetViews>
  <sheetFormatPr defaultColWidth="8.88671875" defaultRowHeight="16.5"/>
  <cols>
    <col min="1" max="4" width="8.88671875" style="96" customWidth="1"/>
    <col min="5" max="5" width="11.77734375" style="65" bestFit="1" customWidth="1"/>
    <col min="6" max="6" width="11.77734375" style="96" bestFit="1" customWidth="1"/>
    <col min="7" max="16384" width="8.88671875" style="96" customWidth="1"/>
  </cols>
  <sheetData>
    <row r="5" spans="3:5" ht="28.5">
      <c r="C5" s="154" t="s">
        <v>189</v>
      </c>
      <c r="D5" s="155"/>
      <c r="E5" s="156"/>
    </row>
    <row r="7" spans="4:5" ht="15">
      <c r="D7" s="96" t="s">
        <v>94</v>
      </c>
      <c r="E7" s="65" t="s">
        <v>77</v>
      </c>
    </row>
    <row r="8" spans="2:6" ht="15">
      <c r="B8" s="96" t="s">
        <v>81</v>
      </c>
      <c r="C8" s="96">
        <v>2009</v>
      </c>
      <c r="D8" s="96">
        <v>1</v>
      </c>
      <c r="E8" s="65">
        <f>E9+$F$9</f>
        <v>591067</v>
      </c>
      <c r="F8" s="65" t="s">
        <v>93</v>
      </c>
    </row>
    <row r="9" spans="2:6" ht="15">
      <c r="B9" s="96" t="s">
        <v>82</v>
      </c>
      <c r="C9" s="96">
        <v>2009</v>
      </c>
      <c r="D9" s="96">
        <v>2</v>
      </c>
      <c r="E9" s="65">
        <f>E10+$F$9</f>
        <v>578491</v>
      </c>
      <c r="F9" s="97">
        <v>12576</v>
      </c>
    </row>
    <row r="10" spans="2:5" ht="15">
      <c r="B10" s="96" t="s">
        <v>83</v>
      </c>
      <c r="C10" s="96">
        <v>2009</v>
      </c>
      <c r="D10" s="96">
        <v>3</v>
      </c>
      <c r="E10" s="65">
        <f>E11+$F$9</f>
        <v>565915</v>
      </c>
    </row>
    <row r="11" spans="2:5" ht="15">
      <c r="B11" s="96" t="s">
        <v>84</v>
      </c>
      <c r="C11" s="96">
        <v>2009</v>
      </c>
      <c r="D11" s="96">
        <v>4</v>
      </c>
      <c r="E11" s="65">
        <f>E12+$F$9</f>
        <v>553339</v>
      </c>
    </row>
    <row r="12" spans="2:5" ht="15">
      <c r="B12" s="96" t="s">
        <v>85</v>
      </c>
      <c r="C12" s="96">
        <v>2009</v>
      </c>
      <c r="D12" s="96">
        <v>5</v>
      </c>
      <c r="E12" s="65">
        <f>E13+$F$9</f>
        <v>540763</v>
      </c>
    </row>
    <row r="13" spans="2:6" ht="15">
      <c r="B13" s="96" t="s">
        <v>86</v>
      </c>
      <c r="C13" s="96">
        <v>2009</v>
      </c>
      <c r="D13" s="96">
        <v>6</v>
      </c>
      <c r="E13" s="65">
        <f aca="true" t="shared" si="0" ref="E13:E25">E14+$F$9</f>
        <v>528187</v>
      </c>
      <c r="F13" s="135"/>
    </row>
    <row r="14" spans="2:8" ht="15">
      <c r="B14" s="96" t="s">
        <v>87</v>
      </c>
      <c r="C14" s="96">
        <v>2009</v>
      </c>
      <c r="D14" s="96">
        <v>7</v>
      </c>
      <c r="E14" s="65">
        <f t="shared" si="0"/>
        <v>515611</v>
      </c>
      <c r="H14" s="134">
        <f>E8/48</f>
        <v>12313.895833333334</v>
      </c>
    </row>
    <row r="15" spans="2:5" ht="15">
      <c r="B15" s="96" t="s">
        <v>88</v>
      </c>
      <c r="C15" s="96">
        <v>2010</v>
      </c>
      <c r="D15" s="96">
        <v>8</v>
      </c>
      <c r="E15" s="65">
        <f t="shared" si="0"/>
        <v>503035</v>
      </c>
    </row>
    <row r="16" spans="2:5" ht="15">
      <c r="B16" s="96" t="s">
        <v>89</v>
      </c>
      <c r="C16" s="96">
        <v>2010</v>
      </c>
      <c r="D16" s="96">
        <v>9</v>
      </c>
      <c r="E16" s="65">
        <f t="shared" si="0"/>
        <v>490459</v>
      </c>
    </row>
    <row r="17" spans="2:5" ht="15">
      <c r="B17" s="96" t="s">
        <v>90</v>
      </c>
      <c r="C17" s="96">
        <v>2010</v>
      </c>
      <c r="D17" s="96">
        <v>10</v>
      </c>
      <c r="E17" s="65">
        <f t="shared" si="0"/>
        <v>477883</v>
      </c>
    </row>
    <row r="18" spans="2:5" ht="15">
      <c r="B18" s="96" t="s">
        <v>91</v>
      </c>
      <c r="C18" s="96">
        <v>2010</v>
      </c>
      <c r="D18" s="96">
        <v>11</v>
      </c>
      <c r="E18" s="65">
        <f t="shared" si="0"/>
        <v>465307</v>
      </c>
    </row>
    <row r="19" spans="2:5" ht="15">
      <c r="B19" s="96" t="s">
        <v>92</v>
      </c>
      <c r="C19" s="96">
        <v>2010</v>
      </c>
      <c r="D19" s="96">
        <v>12</v>
      </c>
      <c r="E19" s="65">
        <f t="shared" si="0"/>
        <v>452731</v>
      </c>
    </row>
    <row r="20" spans="2:5" ht="15">
      <c r="B20" s="96" t="s">
        <v>81</v>
      </c>
      <c r="C20" s="96">
        <v>2010</v>
      </c>
      <c r="D20" s="96">
        <v>13</v>
      </c>
      <c r="E20" s="65">
        <f t="shared" si="0"/>
        <v>440155</v>
      </c>
    </row>
    <row r="21" spans="2:5" ht="15">
      <c r="B21" s="96" t="s">
        <v>82</v>
      </c>
      <c r="C21" s="96">
        <v>2010</v>
      </c>
      <c r="D21" s="96">
        <v>14</v>
      </c>
      <c r="E21" s="65">
        <f t="shared" si="0"/>
        <v>427579</v>
      </c>
    </row>
    <row r="22" spans="2:5" ht="15">
      <c r="B22" s="96" t="s">
        <v>83</v>
      </c>
      <c r="C22" s="96">
        <v>2010</v>
      </c>
      <c r="D22" s="96">
        <v>15</v>
      </c>
      <c r="E22" s="65">
        <f t="shared" si="0"/>
        <v>415003</v>
      </c>
    </row>
    <row r="23" spans="2:5" ht="15">
      <c r="B23" s="96" t="s">
        <v>84</v>
      </c>
      <c r="C23" s="96">
        <v>2010</v>
      </c>
      <c r="D23" s="96">
        <v>16</v>
      </c>
      <c r="E23" s="65">
        <f t="shared" si="0"/>
        <v>402427</v>
      </c>
    </row>
    <row r="24" spans="2:5" ht="15">
      <c r="B24" s="96" t="s">
        <v>85</v>
      </c>
      <c r="C24" s="96">
        <v>2010</v>
      </c>
      <c r="D24" s="96">
        <v>17</v>
      </c>
      <c r="E24" s="65">
        <f t="shared" si="0"/>
        <v>389851</v>
      </c>
    </row>
    <row r="25" spans="2:5" ht="15">
      <c r="B25" s="96" t="s">
        <v>86</v>
      </c>
      <c r="C25" s="96">
        <v>2010</v>
      </c>
      <c r="D25" s="96">
        <v>18</v>
      </c>
      <c r="E25" s="65">
        <f t="shared" si="0"/>
        <v>377275</v>
      </c>
    </row>
    <row r="26" spans="2:5" ht="15">
      <c r="B26" s="96" t="s">
        <v>87</v>
      </c>
      <c r="C26" s="96">
        <v>2010</v>
      </c>
      <c r="D26" s="96">
        <v>19</v>
      </c>
      <c r="E26" s="65">
        <f>E27+$F$9</f>
        <v>364699</v>
      </c>
    </row>
    <row r="27" spans="2:5" ht="15">
      <c r="B27" s="96" t="s">
        <v>88</v>
      </c>
      <c r="C27" s="96">
        <v>2011</v>
      </c>
      <c r="D27" s="96">
        <v>20</v>
      </c>
      <c r="E27" s="132">
        <v>352123</v>
      </c>
    </row>
    <row r="28" spans="2:5" ht="15">
      <c r="B28" s="96" t="s">
        <v>89</v>
      </c>
      <c r="C28" s="96">
        <v>2011</v>
      </c>
      <c r="D28" s="96">
        <v>21</v>
      </c>
      <c r="E28" s="65">
        <f aca="true" t="shared" si="1" ref="E28:E55">+E27-$F$9</f>
        <v>339547</v>
      </c>
    </row>
    <row r="29" spans="2:5" ht="15">
      <c r="B29" s="96" t="s">
        <v>90</v>
      </c>
      <c r="C29" s="96">
        <v>2011</v>
      </c>
      <c r="D29" s="96">
        <v>22</v>
      </c>
      <c r="E29" s="65">
        <f t="shared" si="1"/>
        <v>326971</v>
      </c>
    </row>
    <row r="30" spans="2:5" ht="15">
      <c r="B30" s="96" t="s">
        <v>91</v>
      </c>
      <c r="C30" s="96">
        <v>2011</v>
      </c>
      <c r="D30" s="96">
        <v>23</v>
      </c>
      <c r="E30" s="65">
        <f t="shared" si="1"/>
        <v>314395</v>
      </c>
    </row>
    <row r="31" spans="2:5" ht="15">
      <c r="B31" s="96" t="s">
        <v>92</v>
      </c>
      <c r="C31" s="96">
        <v>2011</v>
      </c>
      <c r="D31" s="96">
        <v>24</v>
      </c>
      <c r="E31" s="65">
        <f t="shared" si="1"/>
        <v>301819</v>
      </c>
    </row>
    <row r="32" spans="2:5" ht="15">
      <c r="B32" s="96" t="s">
        <v>81</v>
      </c>
      <c r="C32" s="96">
        <v>2011</v>
      </c>
      <c r="D32" s="96">
        <v>25</v>
      </c>
      <c r="E32" s="65">
        <f t="shared" si="1"/>
        <v>289243</v>
      </c>
    </row>
    <row r="33" spans="2:5" ht="15">
      <c r="B33" s="96" t="s">
        <v>82</v>
      </c>
      <c r="C33" s="96">
        <v>2011</v>
      </c>
      <c r="D33" s="96">
        <v>26</v>
      </c>
      <c r="E33" s="65">
        <f t="shared" si="1"/>
        <v>276667</v>
      </c>
    </row>
    <row r="34" spans="2:5" ht="15">
      <c r="B34" s="96" t="s">
        <v>83</v>
      </c>
      <c r="C34" s="96">
        <v>2011</v>
      </c>
      <c r="D34" s="96">
        <v>27</v>
      </c>
      <c r="E34" s="65">
        <f t="shared" si="1"/>
        <v>264091</v>
      </c>
    </row>
    <row r="35" spans="2:5" ht="15">
      <c r="B35" s="96" t="s">
        <v>84</v>
      </c>
      <c r="C35" s="96">
        <v>2011</v>
      </c>
      <c r="D35" s="96">
        <v>28</v>
      </c>
      <c r="E35" s="65">
        <f t="shared" si="1"/>
        <v>251515</v>
      </c>
    </row>
    <row r="36" spans="2:5" ht="15">
      <c r="B36" s="96" t="s">
        <v>85</v>
      </c>
      <c r="C36" s="96">
        <v>2011</v>
      </c>
      <c r="D36" s="96">
        <v>29</v>
      </c>
      <c r="E36" s="65">
        <f t="shared" si="1"/>
        <v>238939</v>
      </c>
    </row>
    <row r="37" spans="2:5" ht="15">
      <c r="B37" s="96" t="s">
        <v>86</v>
      </c>
      <c r="C37" s="96">
        <v>2011</v>
      </c>
      <c r="D37" s="96">
        <v>30</v>
      </c>
      <c r="E37" s="65">
        <f t="shared" si="1"/>
        <v>226363</v>
      </c>
    </row>
    <row r="38" spans="2:5" ht="15">
      <c r="B38" s="96" t="s">
        <v>87</v>
      </c>
      <c r="C38" s="96">
        <v>2011</v>
      </c>
      <c r="D38" s="96">
        <v>31</v>
      </c>
      <c r="E38" s="65">
        <f t="shared" si="1"/>
        <v>213787</v>
      </c>
    </row>
    <row r="39" spans="2:5" ht="15">
      <c r="B39" s="96" t="s">
        <v>88</v>
      </c>
      <c r="C39" s="96">
        <v>2012</v>
      </c>
      <c r="D39" s="96">
        <v>32</v>
      </c>
      <c r="E39" s="65">
        <f t="shared" si="1"/>
        <v>201211</v>
      </c>
    </row>
    <row r="40" spans="2:5" ht="15">
      <c r="B40" s="96" t="s">
        <v>89</v>
      </c>
      <c r="C40" s="96">
        <v>2012</v>
      </c>
      <c r="D40" s="96">
        <v>33</v>
      </c>
      <c r="E40" s="65">
        <f t="shared" si="1"/>
        <v>188635</v>
      </c>
    </row>
    <row r="41" spans="2:5" ht="15">
      <c r="B41" s="96" t="s">
        <v>90</v>
      </c>
      <c r="C41" s="96">
        <v>2012</v>
      </c>
      <c r="D41" s="96">
        <v>34</v>
      </c>
      <c r="E41" s="65">
        <f t="shared" si="1"/>
        <v>176059</v>
      </c>
    </row>
    <row r="42" spans="2:5" ht="15">
      <c r="B42" s="96" t="s">
        <v>91</v>
      </c>
      <c r="C42" s="96">
        <v>2012</v>
      </c>
      <c r="D42" s="96">
        <v>35</v>
      </c>
      <c r="E42" s="65">
        <f t="shared" si="1"/>
        <v>163483</v>
      </c>
    </row>
    <row r="43" spans="2:5" ht="15">
      <c r="B43" s="96" t="s">
        <v>92</v>
      </c>
      <c r="C43" s="96">
        <v>2012</v>
      </c>
      <c r="D43" s="96">
        <v>36</v>
      </c>
      <c r="E43" s="65">
        <f t="shared" si="1"/>
        <v>150907</v>
      </c>
    </row>
    <row r="44" spans="2:5" ht="15">
      <c r="B44" s="96" t="s">
        <v>81</v>
      </c>
      <c r="C44" s="96">
        <v>2012</v>
      </c>
      <c r="D44" s="96">
        <v>37</v>
      </c>
      <c r="E44" s="65">
        <f t="shared" si="1"/>
        <v>138331</v>
      </c>
    </row>
    <row r="45" spans="2:5" ht="15">
      <c r="B45" s="96" t="s">
        <v>82</v>
      </c>
      <c r="C45" s="96">
        <v>2012</v>
      </c>
      <c r="D45" s="96">
        <v>38</v>
      </c>
      <c r="E45" s="65">
        <f t="shared" si="1"/>
        <v>125755</v>
      </c>
    </row>
    <row r="46" spans="2:5" ht="15">
      <c r="B46" s="96" t="s">
        <v>83</v>
      </c>
      <c r="C46" s="96">
        <v>2012</v>
      </c>
      <c r="D46" s="96">
        <v>39</v>
      </c>
      <c r="E46" s="65">
        <f t="shared" si="1"/>
        <v>113179</v>
      </c>
    </row>
    <row r="47" spans="2:5" ht="15">
      <c r="B47" s="96" t="s">
        <v>84</v>
      </c>
      <c r="C47" s="96">
        <v>2012</v>
      </c>
      <c r="D47" s="96">
        <v>40</v>
      </c>
      <c r="E47" s="65">
        <f t="shared" si="1"/>
        <v>100603</v>
      </c>
    </row>
    <row r="48" spans="2:5" ht="15">
      <c r="B48" s="96" t="s">
        <v>85</v>
      </c>
      <c r="C48" s="96">
        <v>2012</v>
      </c>
      <c r="D48" s="96">
        <v>41</v>
      </c>
      <c r="E48" s="65">
        <f t="shared" si="1"/>
        <v>88027</v>
      </c>
    </row>
    <row r="49" spans="2:5" ht="15">
      <c r="B49" s="96" t="s">
        <v>86</v>
      </c>
      <c r="C49" s="96">
        <v>2012</v>
      </c>
      <c r="D49" s="96">
        <v>42</v>
      </c>
      <c r="E49" s="65">
        <f t="shared" si="1"/>
        <v>75451</v>
      </c>
    </row>
    <row r="50" spans="2:5" ht="15">
      <c r="B50" s="96" t="s">
        <v>87</v>
      </c>
      <c r="C50" s="96">
        <v>2012</v>
      </c>
      <c r="D50" s="96">
        <v>43</v>
      </c>
      <c r="E50" s="65">
        <f t="shared" si="1"/>
        <v>62875</v>
      </c>
    </row>
    <row r="51" spans="2:5" ht="15">
      <c r="B51" s="96" t="s">
        <v>88</v>
      </c>
      <c r="C51" s="96">
        <v>2013</v>
      </c>
      <c r="D51" s="96">
        <v>44</v>
      </c>
      <c r="E51" s="65">
        <f t="shared" si="1"/>
        <v>50299</v>
      </c>
    </row>
    <row r="52" spans="2:5" ht="15">
      <c r="B52" s="96" t="s">
        <v>89</v>
      </c>
      <c r="C52" s="96">
        <v>2013</v>
      </c>
      <c r="D52" s="96">
        <v>45</v>
      </c>
      <c r="E52" s="65">
        <f t="shared" si="1"/>
        <v>37723</v>
      </c>
    </row>
    <row r="53" spans="2:5" ht="15">
      <c r="B53" s="96" t="s">
        <v>90</v>
      </c>
      <c r="C53" s="96">
        <v>2013</v>
      </c>
      <c r="D53" s="96">
        <v>46</v>
      </c>
      <c r="E53" s="65">
        <f t="shared" si="1"/>
        <v>25147</v>
      </c>
    </row>
    <row r="54" spans="2:5" ht="15">
      <c r="B54" s="96" t="s">
        <v>91</v>
      </c>
      <c r="C54" s="96">
        <v>2013</v>
      </c>
      <c r="D54" s="96">
        <v>47</v>
      </c>
      <c r="E54" s="65">
        <f t="shared" si="1"/>
        <v>12571</v>
      </c>
    </row>
    <row r="55" spans="2:5" ht="15">
      <c r="B55" s="96" t="s">
        <v>92</v>
      </c>
      <c r="C55" s="96">
        <v>2013</v>
      </c>
      <c r="D55" s="96">
        <v>48</v>
      </c>
      <c r="E55" s="65">
        <f t="shared" si="1"/>
        <v>-5</v>
      </c>
    </row>
  </sheetData>
  <sheetProtection sheet="1"/>
  <printOptions/>
  <pageMargins left="0.7" right="0.7" top="0.75" bottom="0.75" header="0.3" footer="0.3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50" zoomScaleNormal="50" zoomScalePageLayoutView="0" workbookViewId="0" topLeftCell="A1">
      <pane xSplit="3" ySplit="4" topLeftCell="D5" activePane="bottomRight" state="frozen"/>
      <selection pane="topLeft" activeCell="C79" sqref="C79:D88"/>
      <selection pane="topRight" activeCell="C79" sqref="C79:D88"/>
      <selection pane="bottomLeft" activeCell="C79" sqref="C79:D88"/>
      <selection pane="bottomRight" activeCell="Q27" sqref="Q27"/>
    </sheetView>
  </sheetViews>
  <sheetFormatPr defaultColWidth="8.88671875" defaultRowHeight="26.25" customHeight="1"/>
  <cols>
    <col min="1" max="1" width="10.88671875" style="16" customWidth="1"/>
    <col min="2" max="2" width="0.78125" style="16" customWidth="1"/>
    <col min="3" max="3" width="58.21484375" style="16" bestFit="1" customWidth="1"/>
    <col min="4" max="4" width="0.671875" style="16" customWidth="1"/>
    <col min="5" max="5" width="19.88671875" style="16" customWidth="1"/>
    <col min="6" max="6" width="0.671875" style="16" customWidth="1"/>
    <col min="7" max="7" width="32.5546875" style="16" bestFit="1" customWidth="1"/>
    <col min="8" max="8" width="0.671875" style="16" customWidth="1"/>
    <col min="9" max="9" width="18.77734375" style="17" customWidth="1"/>
    <col min="10" max="10" width="0.671875" style="16" customWidth="1"/>
    <col min="11" max="11" width="27.21484375" style="16" customWidth="1"/>
    <col min="12" max="12" width="0.671875" style="16" customWidth="1"/>
    <col min="13" max="13" width="6.3359375" style="16" customWidth="1"/>
    <col min="14" max="14" width="0.671875" style="16" customWidth="1"/>
    <col min="15" max="15" width="20.6640625" style="16" customWidth="1"/>
    <col min="16" max="16" width="0.671875" style="16" customWidth="1"/>
    <col min="17" max="17" width="39.6640625" style="18" customWidth="1"/>
    <col min="18" max="18" width="3.21484375" style="16" customWidth="1"/>
    <col min="19" max="16384" width="8.88671875" style="16" customWidth="1"/>
  </cols>
  <sheetData>
    <row r="1" spans="1:17" ht="26.25" customHeight="1">
      <c r="A1" s="13" t="s">
        <v>5</v>
      </c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  <c r="O1" s="13"/>
      <c r="P1" s="13"/>
      <c r="Q1" s="15"/>
    </row>
    <row r="2" spans="1:17" ht="26.25" customHeight="1">
      <c r="A2" s="13" t="s">
        <v>13</v>
      </c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  <c r="O2" s="13"/>
      <c r="P2" s="13"/>
      <c r="Q2" s="15"/>
    </row>
    <row r="3" spans="1:16" ht="26.25" customHeight="1">
      <c r="A3" s="19"/>
      <c r="B3" s="19"/>
      <c r="C3" s="19"/>
      <c r="D3" s="19"/>
      <c r="E3" s="20"/>
      <c r="F3" s="19"/>
      <c r="G3" s="32" t="s">
        <v>44</v>
      </c>
      <c r="H3" s="19"/>
      <c r="I3" s="33">
        <v>44227</v>
      </c>
      <c r="J3" s="19"/>
      <c r="K3" s="20"/>
      <c r="L3" s="19"/>
      <c r="M3" s="20"/>
      <c r="N3" s="19"/>
      <c r="O3" s="20"/>
      <c r="P3" s="19"/>
    </row>
    <row r="4" spans="1:17" ht="68.25" customHeight="1">
      <c r="A4" s="31" t="s">
        <v>27</v>
      </c>
      <c r="B4" s="31"/>
      <c r="C4" s="31" t="s">
        <v>4</v>
      </c>
      <c r="D4" s="31"/>
      <c r="E4" s="31" t="s">
        <v>43</v>
      </c>
      <c r="F4" s="22"/>
      <c r="G4" s="31" t="s">
        <v>42</v>
      </c>
      <c r="H4" s="22"/>
      <c r="I4" s="31" t="s">
        <v>3</v>
      </c>
      <c r="J4" s="22"/>
      <c r="K4" s="31" t="s">
        <v>40</v>
      </c>
      <c r="L4" s="22"/>
      <c r="M4" s="21" t="s">
        <v>14</v>
      </c>
      <c r="N4" s="22"/>
      <c r="O4" s="31" t="s">
        <v>41</v>
      </c>
      <c r="P4" s="22"/>
      <c r="Q4" s="23" t="s">
        <v>15</v>
      </c>
    </row>
    <row r="5" spans="1:17" ht="26.25" customHeight="1" hidden="1">
      <c r="A5" s="22">
        <v>3350</v>
      </c>
      <c r="B5" s="22"/>
      <c r="C5" s="61" t="s">
        <v>62</v>
      </c>
      <c r="D5" s="22"/>
      <c r="E5" s="64">
        <v>36774</v>
      </c>
      <c r="F5" s="22"/>
      <c r="G5" s="61" t="s">
        <v>63</v>
      </c>
      <c r="H5" s="22"/>
      <c r="I5" s="62" t="e">
        <f>#REF!</f>
        <v>#REF!</v>
      </c>
      <c r="J5" s="22"/>
      <c r="K5" s="22"/>
      <c r="L5" s="22"/>
      <c r="M5" s="27" t="s">
        <v>38</v>
      </c>
      <c r="N5" s="22"/>
      <c r="O5" s="61" t="s">
        <v>64</v>
      </c>
      <c r="P5" s="22"/>
      <c r="Q5" s="18" t="s">
        <v>22</v>
      </c>
    </row>
    <row r="6" spans="1:15" ht="26.25" customHeight="1" hidden="1">
      <c r="A6" s="20"/>
      <c r="B6" s="20"/>
      <c r="E6" s="24"/>
      <c r="I6" s="25"/>
      <c r="K6" s="26"/>
      <c r="M6" s="26"/>
      <c r="O6" s="19"/>
    </row>
    <row r="7" spans="1:17" ht="46.5" hidden="1">
      <c r="A7" s="20">
        <v>3950</v>
      </c>
      <c r="B7" s="20"/>
      <c r="C7" s="18" t="s">
        <v>50</v>
      </c>
      <c r="E7" s="24">
        <v>37285</v>
      </c>
      <c r="G7" s="16" t="s">
        <v>20</v>
      </c>
      <c r="I7" s="25" t="e">
        <f>+#REF!</f>
        <v>#REF!</v>
      </c>
      <c r="K7" s="26" t="s">
        <v>31</v>
      </c>
      <c r="M7" s="27" t="s">
        <v>38</v>
      </c>
      <c r="O7" s="18" t="s">
        <v>18</v>
      </c>
      <c r="Q7" s="18" t="s">
        <v>22</v>
      </c>
    </row>
    <row r="8" spans="1:15" ht="26.25" customHeight="1" hidden="1">
      <c r="A8" s="20"/>
      <c r="B8" s="20"/>
      <c r="E8" s="24"/>
      <c r="I8" s="25"/>
      <c r="K8" s="26"/>
      <c r="M8" s="26"/>
      <c r="O8" s="19"/>
    </row>
    <row r="9" spans="1:17" ht="46.5" hidden="1">
      <c r="A9" s="20">
        <v>3955</v>
      </c>
      <c r="B9" s="20"/>
      <c r="C9" s="18" t="s">
        <v>49</v>
      </c>
      <c r="E9" s="24">
        <v>37757</v>
      </c>
      <c r="G9" s="16" t="s">
        <v>20</v>
      </c>
      <c r="I9" s="25" t="e">
        <f>#REF!</f>
        <v>#REF!</v>
      </c>
      <c r="K9" s="26" t="s">
        <v>36</v>
      </c>
      <c r="M9" s="27" t="s">
        <v>38</v>
      </c>
      <c r="O9" s="19"/>
      <c r="Q9" s="18" t="s">
        <v>22</v>
      </c>
    </row>
    <row r="10" spans="1:15" ht="26.25" customHeight="1" hidden="1">
      <c r="A10" s="20"/>
      <c r="B10" s="20"/>
      <c r="E10" s="24"/>
      <c r="I10" s="25"/>
      <c r="K10" s="26"/>
      <c r="M10" s="26"/>
      <c r="O10" s="19"/>
    </row>
    <row r="11" spans="1:17" ht="46.5" hidden="1">
      <c r="A11" s="20">
        <v>3960</v>
      </c>
      <c r="B11" s="20"/>
      <c r="C11" s="18" t="s">
        <v>48</v>
      </c>
      <c r="E11" s="24">
        <v>37285</v>
      </c>
      <c r="G11" s="16" t="s">
        <v>20</v>
      </c>
      <c r="I11" s="25" t="e">
        <f>+#REF!</f>
        <v>#REF!</v>
      </c>
      <c r="K11" s="26" t="s">
        <v>35</v>
      </c>
      <c r="M11" s="27" t="s">
        <v>38</v>
      </c>
      <c r="O11" s="18" t="s">
        <v>18</v>
      </c>
      <c r="Q11" s="18" t="s">
        <v>22</v>
      </c>
    </row>
    <row r="12" spans="1:15" ht="26.25" customHeight="1" hidden="1">
      <c r="A12" s="20"/>
      <c r="B12" s="20"/>
      <c r="E12" s="24"/>
      <c r="I12" s="25"/>
      <c r="K12" s="26"/>
      <c r="M12" s="26"/>
      <c r="O12" s="19"/>
    </row>
    <row r="13" spans="1:17" ht="46.5" hidden="1">
      <c r="A13" s="20">
        <v>3991</v>
      </c>
      <c r="B13" s="20"/>
      <c r="C13" s="18" t="s">
        <v>45</v>
      </c>
      <c r="E13" s="24">
        <v>37755</v>
      </c>
      <c r="G13" s="16" t="s">
        <v>20</v>
      </c>
      <c r="I13" s="25" t="e">
        <f>+#REF!</f>
        <v>#REF!</v>
      </c>
      <c r="K13" s="26" t="s">
        <v>34</v>
      </c>
      <c r="M13" s="27" t="s">
        <v>38</v>
      </c>
      <c r="O13" s="19"/>
      <c r="Q13" s="18" t="s">
        <v>22</v>
      </c>
    </row>
    <row r="14" spans="1:15" ht="26.25" customHeight="1" hidden="1">
      <c r="A14" s="20"/>
      <c r="B14" s="20"/>
      <c r="E14" s="24"/>
      <c r="I14" s="25"/>
      <c r="K14" s="26"/>
      <c r="M14" s="26"/>
      <c r="O14" s="19"/>
    </row>
    <row r="15" spans="1:17" ht="46.5" hidden="1">
      <c r="A15" s="20">
        <v>3995</v>
      </c>
      <c r="B15" s="20"/>
      <c r="C15" s="18" t="s">
        <v>46</v>
      </c>
      <c r="E15" s="24">
        <v>37755</v>
      </c>
      <c r="G15" s="16" t="s">
        <v>20</v>
      </c>
      <c r="I15" s="25" t="e">
        <f>+#REF!</f>
        <v>#REF!</v>
      </c>
      <c r="K15" s="26" t="s">
        <v>33</v>
      </c>
      <c r="M15" s="27" t="s">
        <v>38</v>
      </c>
      <c r="O15" s="19"/>
      <c r="Q15" s="18" t="s">
        <v>22</v>
      </c>
    </row>
    <row r="16" spans="1:15" ht="26.25" customHeight="1" hidden="1">
      <c r="A16" s="20"/>
      <c r="B16" s="20"/>
      <c r="E16" s="24"/>
      <c r="I16" s="25"/>
      <c r="K16" s="26"/>
      <c r="M16" s="26"/>
      <c r="O16" s="19"/>
    </row>
    <row r="17" spans="1:17" ht="46.5" hidden="1">
      <c r="A17" s="20">
        <v>3999</v>
      </c>
      <c r="B17" s="20"/>
      <c r="C17" s="18" t="s">
        <v>47</v>
      </c>
      <c r="E17" s="24">
        <v>37755</v>
      </c>
      <c r="G17" s="16" t="s">
        <v>20</v>
      </c>
      <c r="I17" s="25" t="e">
        <f>+#REF!</f>
        <v>#REF!</v>
      </c>
      <c r="K17" s="26" t="s">
        <v>32</v>
      </c>
      <c r="M17" s="27" t="s">
        <v>38</v>
      </c>
      <c r="O17" s="19"/>
      <c r="Q17" s="18" t="s">
        <v>22</v>
      </c>
    </row>
    <row r="18" spans="1:15" ht="26.25" customHeight="1" hidden="1">
      <c r="A18" s="20"/>
      <c r="B18" s="20"/>
      <c r="E18" s="24"/>
      <c r="I18" s="25"/>
      <c r="K18" s="26"/>
      <c r="M18" s="26"/>
      <c r="O18" s="19"/>
    </row>
    <row r="19" spans="1:17" ht="111.75" customHeight="1" hidden="1">
      <c r="A19" s="20">
        <v>6050</v>
      </c>
      <c r="B19" s="20"/>
      <c r="C19" s="16" t="s">
        <v>54</v>
      </c>
      <c r="E19" s="24">
        <v>38991</v>
      </c>
      <c r="G19" s="16" t="s">
        <v>20</v>
      </c>
      <c r="I19" s="25" t="e">
        <f>#REF!</f>
        <v>#REF!</v>
      </c>
      <c r="K19" s="26" t="s">
        <v>55</v>
      </c>
      <c r="M19" s="26" t="s">
        <v>16</v>
      </c>
      <c r="O19" s="19"/>
      <c r="Q19" s="18" t="s">
        <v>72</v>
      </c>
    </row>
    <row r="20" spans="1:17" ht="78.75" customHeight="1" hidden="1">
      <c r="A20" s="20">
        <v>6052</v>
      </c>
      <c r="B20" s="20"/>
      <c r="C20" s="18" t="s">
        <v>12</v>
      </c>
      <c r="E20" s="24">
        <v>37926</v>
      </c>
      <c r="G20" s="16" t="s">
        <v>24</v>
      </c>
      <c r="I20" s="25" t="e">
        <f>+#REF!</f>
        <v>#REF!</v>
      </c>
      <c r="K20" s="26" t="s">
        <v>25</v>
      </c>
      <c r="M20" s="26" t="s">
        <v>16</v>
      </c>
      <c r="O20" s="18" t="s">
        <v>17</v>
      </c>
      <c r="Q20" s="35" t="s">
        <v>26</v>
      </c>
    </row>
    <row r="21" spans="1:15" ht="26.25" customHeight="1" hidden="1">
      <c r="A21" s="20"/>
      <c r="B21" s="20"/>
      <c r="E21" s="24"/>
      <c r="I21" s="25"/>
      <c r="K21" s="26"/>
      <c r="M21" s="26"/>
      <c r="O21" s="19"/>
    </row>
    <row r="22" spans="1:17" ht="252" customHeight="1" hidden="1">
      <c r="A22" s="20">
        <v>33556</v>
      </c>
      <c r="B22" s="20"/>
      <c r="C22" s="18" t="s">
        <v>21</v>
      </c>
      <c r="E22" s="24">
        <v>37691</v>
      </c>
      <c r="G22" s="16" t="s">
        <v>11</v>
      </c>
      <c r="I22" s="25" t="e">
        <f>#REF!</f>
        <v>#REF!</v>
      </c>
      <c r="K22" s="34" t="s">
        <v>37</v>
      </c>
      <c r="M22" s="26" t="s">
        <v>16</v>
      </c>
      <c r="O22" s="18" t="s">
        <v>17</v>
      </c>
      <c r="Q22" s="18" t="s">
        <v>58</v>
      </c>
    </row>
    <row r="23" spans="1:15" ht="26.25" customHeight="1" hidden="1">
      <c r="A23" s="20"/>
      <c r="B23" s="20"/>
      <c r="E23" s="24"/>
      <c r="I23" s="25"/>
      <c r="K23" s="26"/>
      <c r="M23" s="26"/>
      <c r="O23" s="19"/>
    </row>
    <row r="24" spans="1:17" ht="167.25" customHeight="1" hidden="1">
      <c r="A24" s="20">
        <v>35256</v>
      </c>
      <c r="B24" s="20"/>
      <c r="C24" s="18" t="s">
        <v>51</v>
      </c>
      <c r="E24" s="24">
        <v>38666</v>
      </c>
      <c r="G24" s="18" t="s">
        <v>11</v>
      </c>
      <c r="I24" s="25" t="e">
        <f>#REF!</f>
        <v>#REF!</v>
      </c>
      <c r="K24" s="18" t="s">
        <v>52</v>
      </c>
      <c r="M24" s="26" t="s">
        <v>16</v>
      </c>
      <c r="O24" s="19" t="s">
        <v>17</v>
      </c>
      <c r="Q24" s="18" t="s">
        <v>53</v>
      </c>
    </row>
    <row r="25" spans="1:15" ht="23.25" hidden="1">
      <c r="A25" s="20"/>
      <c r="B25" s="20"/>
      <c r="C25" s="18"/>
      <c r="E25" s="24"/>
      <c r="G25" s="18"/>
      <c r="I25" s="25"/>
      <c r="K25" s="18"/>
      <c r="M25" s="26"/>
      <c r="O25" s="19"/>
    </row>
    <row r="26" spans="1:17" ht="69.75" hidden="1">
      <c r="A26" s="20">
        <v>36164</v>
      </c>
      <c r="B26" s="20"/>
      <c r="C26" s="18" t="s">
        <v>56</v>
      </c>
      <c r="E26" s="24">
        <v>39203</v>
      </c>
      <c r="G26" s="18" t="s">
        <v>11</v>
      </c>
      <c r="I26" s="25" t="e">
        <f>#REF!</f>
        <v>#REF!</v>
      </c>
      <c r="K26" s="34" t="s">
        <v>37</v>
      </c>
      <c r="M26" s="26" t="s">
        <v>16</v>
      </c>
      <c r="O26" s="19" t="s">
        <v>59</v>
      </c>
      <c r="Q26" s="18" t="s">
        <v>60</v>
      </c>
    </row>
    <row r="27" spans="1:17" ht="27.75">
      <c r="A27" s="20"/>
      <c r="B27" s="20"/>
      <c r="C27" s="18"/>
      <c r="E27" s="24"/>
      <c r="G27" s="18" t="s">
        <v>11</v>
      </c>
      <c r="I27" s="25"/>
      <c r="K27" s="26"/>
      <c r="M27" s="26"/>
      <c r="O27" s="19"/>
      <c r="Q27" s="35"/>
    </row>
    <row r="28" spans="1:17" ht="47.25" hidden="1">
      <c r="A28" s="37">
        <v>37204</v>
      </c>
      <c r="B28" s="11"/>
      <c r="C28" s="63" t="s">
        <v>65</v>
      </c>
      <c r="D28" s="12"/>
      <c r="E28" s="36">
        <v>39952</v>
      </c>
      <c r="G28" s="18" t="s">
        <v>11</v>
      </c>
      <c r="I28" s="25" t="e">
        <f>#REF!</f>
        <v>#REF!</v>
      </c>
      <c r="K28" s="26"/>
      <c r="M28" s="26" t="s">
        <v>16</v>
      </c>
      <c r="O28" s="19"/>
      <c r="Q28" s="35" t="s">
        <v>66</v>
      </c>
    </row>
    <row r="29" spans="1:17" ht="51.75" customHeight="1" hidden="1">
      <c r="A29" s="37">
        <v>37308</v>
      </c>
      <c r="B29" s="11"/>
      <c r="C29" s="63" t="s">
        <v>67</v>
      </c>
      <c r="D29" s="12"/>
      <c r="E29" s="36">
        <v>40049</v>
      </c>
      <c r="G29" s="18" t="s">
        <v>68</v>
      </c>
      <c r="I29" s="25" t="e">
        <f>#REF!</f>
        <v>#REF!</v>
      </c>
      <c r="K29" s="26" t="s">
        <v>70</v>
      </c>
      <c r="M29" s="26" t="s">
        <v>16</v>
      </c>
      <c r="O29" s="19" t="s">
        <v>71</v>
      </c>
      <c r="Q29" s="35" t="s">
        <v>69</v>
      </c>
    </row>
    <row r="30" spans="1:17" ht="51.75" customHeight="1" hidden="1">
      <c r="A30" s="37">
        <v>37523</v>
      </c>
      <c r="B30" s="11"/>
      <c r="C30" s="63" t="s">
        <v>73</v>
      </c>
      <c r="D30" s="12"/>
      <c r="E30" s="36">
        <v>40242</v>
      </c>
      <c r="G30" s="18" t="s">
        <v>20</v>
      </c>
      <c r="I30" s="25" t="e">
        <f>#REF!</f>
        <v>#REF!</v>
      </c>
      <c r="K30" s="26"/>
      <c r="M30" s="26"/>
      <c r="O30" s="19"/>
      <c r="Q30" s="35" t="s">
        <v>74</v>
      </c>
    </row>
    <row r="31" spans="9:15" ht="26.25" customHeight="1" hidden="1" thickBot="1">
      <c r="I31" s="30" t="e">
        <f>SUM(I5:I30)</f>
        <v>#REF!</v>
      </c>
      <c r="K31" s="26"/>
      <c r="M31" s="26"/>
      <c r="O31" s="19"/>
    </row>
    <row r="32" spans="1:15" ht="26.25" customHeight="1" hidden="1" thickTop="1">
      <c r="A32" s="20"/>
      <c r="B32" s="20"/>
      <c r="C32" s="18"/>
      <c r="E32" s="24"/>
      <c r="I32" s="25"/>
      <c r="K32" s="26"/>
      <c r="M32" s="26"/>
      <c r="O32" s="19"/>
    </row>
    <row r="33" spans="1:15" ht="26.25" customHeight="1" hidden="1">
      <c r="A33" s="28" t="s">
        <v>23</v>
      </c>
      <c r="B33" s="29"/>
      <c r="E33" s="24"/>
      <c r="I33" s="25" t="e">
        <f>#REF!</f>
        <v>#REF!</v>
      </c>
      <c r="K33" s="26"/>
      <c r="M33" s="26"/>
      <c r="O33" s="19"/>
    </row>
    <row r="34" spans="1:15" ht="26.25" customHeight="1" hidden="1">
      <c r="A34" s="20"/>
      <c r="B34" s="20"/>
      <c r="E34" s="24"/>
      <c r="I34" s="25" t="e">
        <f>I33-I31</f>
        <v>#REF!</v>
      </c>
      <c r="K34" s="26"/>
      <c r="M34" s="26"/>
      <c r="O34" s="19"/>
    </row>
    <row r="35" spans="1:15" ht="26.25" customHeight="1" hidden="1">
      <c r="A35" s="20"/>
      <c r="B35" s="20"/>
      <c r="C35" s="20"/>
      <c r="E35" s="24"/>
      <c r="I35" s="25"/>
      <c r="K35" s="26"/>
      <c r="M35" s="26"/>
      <c r="O35" s="19"/>
    </row>
    <row r="36" spans="1:15" ht="26.25" customHeight="1">
      <c r="A36" s="20"/>
      <c r="B36" s="20"/>
      <c r="C36" s="20"/>
      <c r="E36" s="24"/>
      <c r="I36" s="25"/>
      <c r="K36" s="26"/>
      <c r="M36" s="26"/>
      <c r="O36" s="19"/>
    </row>
    <row r="37" spans="1:15" ht="26.25" customHeight="1">
      <c r="A37" s="20"/>
      <c r="B37" s="20"/>
      <c r="C37" s="20"/>
      <c r="E37" s="24"/>
      <c r="I37" s="25"/>
      <c r="K37" s="26"/>
      <c r="M37" s="26"/>
      <c r="O37" s="19"/>
    </row>
    <row r="38" spans="1:15" ht="26.25" customHeight="1">
      <c r="A38" s="20"/>
      <c r="B38" s="20"/>
      <c r="C38" s="20"/>
      <c r="E38" s="24"/>
      <c r="I38" s="25"/>
      <c r="K38" s="26"/>
      <c r="M38" s="26"/>
      <c r="O38" s="19"/>
    </row>
    <row r="39" spans="1:15" ht="26.25" customHeight="1">
      <c r="A39" s="20"/>
      <c r="B39" s="20"/>
      <c r="C39" s="20"/>
      <c r="E39" s="24"/>
      <c r="I39" s="25"/>
      <c r="K39" s="26"/>
      <c r="M39" s="26"/>
      <c r="O39" s="19"/>
    </row>
    <row r="40" spans="1:15" ht="26.25" customHeight="1">
      <c r="A40" s="20"/>
      <c r="B40" s="20"/>
      <c r="C40" s="20"/>
      <c r="E40" s="24"/>
      <c r="I40" s="25"/>
      <c r="K40" s="26"/>
      <c r="M40" s="26"/>
      <c r="O40" s="19"/>
    </row>
    <row r="41" spans="1:15" ht="26.25" customHeight="1">
      <c r="A41" s="20"/>
      <c r="B41" s="20"/>
      <c r="C41" s="20"/>
      <c r="E41" s="24"/>
      <c r="I41" s="16"/>
      <c r="K41" s="26"/>
      <c r="M41" s="26"/>
      <c r="O41" s="19"/>
    </row>
    <row r="42" spans="1:15" ht="26.25" customHeight="1">
      <c r="A42" s="20"/>
      <c r="B42" s="20"/>
      <c r="C42" s="20"/>
      <c r="E42" s="24"/>
      <c r="I42" s="25"/>
      <c r="K42" s="26"/>
      <c r="M42" s="26"/>
      <c r="O42" s="19"/>
    </row>
    <row r="43" spans="1:15" ht="26.25" customHeight="1">
      <c r="A43" s="20"/>
      <c r="B43" s="20"/>
      <c r="C43" s="20"/>
      <c r="E43" s="24"/>
      <c r="I43" s="25"/>
      <c r="K43" s="26"/>
      <c r="M43" s="26"/>
      <c r="O43" s="19"/>
    </row>
    <row r="44" spans="1:15" ht="26.25" customHeight="1">
      <c r="A44" s="20"/>
      <c r="B44" s="20"/>
      <c r="C44" s="20"/>
      <c r="E44" s="24"/>
      <c r="I44" s="25"/>
      <c r="K44" s="26"/>
      <c r="M44" s="26"/>
      <c r="O44" s="19"/>
    </row>
    <row r="45" spans="1:15" ht="26.25" customHeight="1">
      <c r="A45" s="20"/>
      <c r="B45" s="20"/>
      <c r="C45" s="20"/>
      <c r="E45" s="24"/>
      <c r="I45" s="25"/>
      <c r="K45" s="26"/>
      <c r="M45" s="26"/>
      <c r="O45" s="19"/>
    </row>
    <row r="46" spans="1:5" ht="26.25" customHeight="1">
      <c r="A46" s="20"/>
      <c r="B46" s="20"/>
      <c r="C46" s="20"/>
      <c r="E46" s="24"/>
    </row>
    <row r="47" spans="1:5" ht="26.25" customHeight="1">
      <c r="A47" s="20"/>
      <c r="B47" s="20"/>
      <c r="C47" s="20"/>
      <c r="E47" s="24"/>
    </row>
    <row r="48" spans="1:3" ht="26.25" customHeight="1">
      <c r="A48" s="20"/>
      <c r="B48" s="20"/>
      <c r="C48" s="20"/>
    </row>
    <row r="49" spans="1:3" ht="26.25" customHeight="1">
      <c r="A49" s="20"/>
      <c r="B49" s="20"/>
      <c r="C49" s="20"/>
    </row>
    <row r="50" spans="1:3" ht="26.25" customHeight="1">
      <c r="A50" s="20"/>
      <c r="B50" s="20"/>
      <c r="C50" s="20"/>
    </row>
    <row r="51" spans="1:3" ht="26.25" customHeight="1">
      <c r="A51" s="20"/>
      <c r="B51" s="20"/>
      <c r="C51" s="20"/>
    </row>
    <row r="52" spans="1:3" ht="26.25" customHeight="1">
      <c r="A52" s="20"/>
      <c r="B52" s="20"/>
      <c r="C52" s="20"/>
    </row>
  </sheetData>
  <sheetProtection/>
  <printOptions gridLines="1" horizontalCentered="1"/>
  <pageMargins left="0.25" right="0.25" top="0.5" bottom="0.25" header="0.5" footer="0"/>
  <pageSetup horizontalDpi="600" verticalDpi="600" orientation="landscape" scale="43" r:id="rId3"/>
  <headerFooter alignWithMargins="0">
    <oddFooter>&amp;L&amp;8&amp;Z&amp;F
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G13" sqref="G13"/>
    </sheetView>
  </sheetViews>
  <sheetFormatPr defaultColWidth="11.4453125" defaultRowHeight="16.5"/>
  <cols>
    <col min="1" max="1" width="12.3359375" style="68" customWidth="1"/>
    <col min="2" max="2" width="9.77734375" style="68" customWidth="1"/>
    <col min="3" max="3" width="15.3359375" style="67" customWidth="1"/>
    <col min="4" max="4" width="9.88671875" style="67" customWidth="1"/>
    <col min="5" max="5" width="12.21484375" style="67" customWidth="1"/>
    <col min="6" max="6" width="10.10546875" style="67" customWidth="1"/>
    <col min="7" max="7" width="10.3359375" style="67" customWidth="1"/>
    <col min="8" max="8" width="2.99609375" style="67" customWidth="1"/>
    <col min="9" max="9" width="5.99609375" style="67" customWidth="1"/>
    <col min="10" max="10" width="5.21484375" style="67" customWidth="1"/>
    <col min="11" max="11" width="4.4453125" style="67" customWidth="1"/>
    <col min="12" max="12" width="8.10546875" style="67" customWidth="1"/>
    <col min="13" max="16384" width="11.4453125" style="67" customWidth="1"/>
  </cols>
  <sheetData>
    <row r="1" spans="1:2" ht="12.75">
      <c r="A1" s="66"/>
      <c r="B1" s="66"/>
    </row>
    <row r="3" ht="12.75">
      <c r="A3" s="69"/>
    </row>
    <row r="4" spans="1:6" ht="21" customHeight="1">
      <c r="A4" s="68" t="s">
        <v>76</v>
      </c>
      <c r="D4" s="67" t="s">
        <v>19</v>
      </c>
      <c r="F4" s="70" t="s">
        <v>187</v>
      </c>
    </row>
    <row r="5" spans="4:6" ht="19.5" customHeight="1">
      <c r="D5" s="67" t="s">
        <v>39</v>
      </c>
      <c r="F5" s="71">
        <f ca="1">NOW()</f>
        <v>44732.68017708333</v>
      </c>
    </row>
    <row r="6" spans="4:6" ht="19.5" customHeight="1">
      <c r="D6" s="67" t="s">
        <v>0</v>
      </c>
      <c r="F6" s="72"/>
    </row>
    <row r="7" spans="1:7" ht="24" customHeight="1">
      <c r="A7" s="66" t="s">
        <v>192</v>
      </c>
      <c r="C7" s="73"/>
      <c r="D7" s="73"/>
      <c r="E7" s="73"/>
      <c r="F7" s="73"/>
      <c r="G7" s="73"/>
    </row>
    <row r="8" spans="1:7" ht="22.5" customHeight="1">
      <c r="A8" s="74" t="s">
        <v>75</v>
      </c>
      <c r="C8" s="75"/>
      <c r="E8" s="75"/>
      <c r="F8" s="75"/>
      <c r="G8" s="75"/>
    </row>
    <row r="9" spans="2:7" ht="12" customHeight="1">
      <c r="B9" s="76"/>
      <c r="C9" s="75"/>
      <c r="E9" s="75"/>
      <c r="F9" s="75"/>
      <c r="G9" s="75"/>
    </row>
    <row r="10" spans="2:7" ht="13.5" customHeight="1">
      <c r="B10" s="76"/>
      <c r="C10" s="75"/>
      <c r="E10" s="75"/>
      <c r="F10" s="75"/>
      <c r="G10" s="75"/>
    </row>
    <row r="11" spans="2:5" ht="30.75" customHeight="1">
      <c r="B11" s="165" t="s">
        <v>78</v>
      </c>
      <c r="C11" s="166"/>
      <c r="E11" s="85"/>
    </row>
    <row r="12" spans="2:3" ht="27" customHeight="1" thickBot="1">
      <c r="B12" s="82" t="s">
        <v>2</v>
      </c>
      <c r="C12" s="77" t="s">
        <v>3</v>
      </c>
    </row>
    <row r="13" spans="1:6" ht="27.75" customHeight="1" thickTop="1">
      <c r="A13" s="67"/>
      <c r="B13" s="90">
        <v>36710</v>
      </c>
      <c r="C13" s="88">
        <f>+'36710'!M161</f>
        <v>289794.85000000003</v>
      </c>
      <c r="F13" s="67" t="s">
        <v>1</v>
      </c>
    </row>
    <row r="14" spans="1:6" ht="9.75" customHeight="1">
      <c r="A14" s="67"/>
      <c r="C14" s="87"/>
      <c r="F14" s="67" t="s">
        <v>1</v>
      </c>
    </row>
    <row r="15" spans="1:3" ht="31.5" customHeight="1" thickBot="1">
      <c r="A15" s="67"/>
      <c r="B15" s="83" t="s">
        <v>243</v>
      </c>
      <c r="C15" s="153">
        <v>289794.85</v>
      </c>
    </row>
    <row r="16" spans="1:3" ht="13.5" thickTop="1">
      <c r="A16" s="67"/>
      <c r="B16" s="81" t="s">
        <v>1</v>
      </c>
      <c r="C16" s="86" t="s">
        <v>1</v>
      </c>
    </row>
    <row r="17" spans="1:3" ht="12.75">
      <c r="A17" s="67"/>
      <c r="C17" s="87"/>
    </row>
    <row r="18" spans="1:3" ht="13.5" thickBot="1">
      <c r="A18" s="67"/>
      <c r="B18" s="80" t="s">
        <v>80</v>
      </c>
      <c r="C18" s="89">
        <f>+C13-C15</f>
        <v>0</v>
      </c>
    </row>
    <row r="19" spans="1:2" ht="13.5" thickTop="1">
      <c r="A19" s="80"/>
      <c r="B19" s="87"/>
    </row>
    <row r="20" ht="12.75">
      <c r="B20" s="87"/>
    </row>
    <row r="21" spans="1:10" ht="12.75">
      <c r="A21" s="80"/>
      <c r="B21" s="87"/>
      <c r="H21" s="75"/>
      <c r="I21" s="75"/>
      <c r="J21" s="75"/>
    </row>
    <row r="22" spans="1:2" ht="12.75">
      <c r="A22" s="95" t="s">
        <v>188</v>
      </c>
      <c r="B22" s="87"/>
    </row>
    <row r="23" spans="1:2" ht="12.75">
      <c r="A23" s="95"/>
      <c r="B23" s="87"/>
    </row>
    <row r="24" spans="1:2" ht="12.75">
      <c r="A24" s="73"/>
      <c r="B24" s="67"/>
    </row>
    <row r="25" ht="12.75">
      <c r="B25" s="87"/>
    </row>
    <row r="26" spans="2:4" ht="12.75">
      <c r="B26" s="86"/>
      <c r="C26" s="87"/>
      <c r="D26" s="87"/>
    </row>
    <row r="27" spans="2:7" ht="12.75">
      <c r="B27" s="86"/>
      <c r="C27" s="87"/>
      <c r="D27" s="87"/>
      <c r="E27" s="87"/>
      <c r="F27" s="87"/>
      <c r="G27" s="87"/>
    </row>
    <row r="28" spans="2:14" ht="12.75">
      <c r="B28" s="86"/>
      <c r="C28" s="87"/>
      <c r="D28" s="87"/>
      <c r="E28" s="87"/>
      <c r="F28" s="87"/>
      <c r="G28" s="87"/>
      <c r="M28" s="84"/>
      <c r="N28" s="84"/>
    </row>
    <row r="29" spans="1:14" ht="12.75">
      <c r="A29" s="91"/>
      <c r="B29" s="92"/>
      <c r="C29" s="92"/>
      <c r="D29" s="92"/>
      <c r="E29" s="93"/>
      <c r="F29" s="93"/>
      <c r="G29" s="92"/>
      <c r="M29" s="84"/>
      <c r="N29" s="84"/>
    </row>
    <row r="30" spans="1:16" ht="12.75">
      <c r="A30" s="91"/>
      <c r="B30" s="92"/>
      <c r="C30" s="92"/>
      <c r="D30" s="92"/>
      <c r="E30" s="92"/>
      <c r="F30" s="93"/>
      <c r="G30" s="92"/>
      <c r="P30" s="67" t="s">
        <v>1</v>
      </c>
    </row>
    <row r="31" spans="1:7" ht="12.75">
      <c r="A31" s="91"/>
      <c r="B31" s="92"/>
      <c r="C31" s="92"/>
      <c r="D31" s="92"/>
      <c r="E31" s="92"/>
      <c r="F31" s="93"/>
      <c r="G31" s="92"/>
    </row>
    <row r="32" spans="1:7" ht="12.75">
      <c r="A32" s="91"/>
      <c r="B32" s="92"/>
      <c r="C32" s="92"/>
      <c r="D32" s="92"/>
      <c r="E32" s="92"/>
      <c r="F32" s="93"/>
      <c r="G32" s="92"/>
    </row>
    <row r="33" spans="1:7" ht="12.75">
      <c r="A33" s="91"/>
      <c r="B33" s="92"/>
      <c r="C33" s="92"/>
      <c r="D33" s="92"/>
      <c r="E33" s="93"/>
      <c r="F33" s="93"/>
      <c r="G33" s="92"/>
    </row>
    <row r="34" spans="1:7" ht="12.75">
      <c r="A34" s="91"/>
      <c r="B34" s="92"/>
      <c r="C34" s="92"/>
      <c r="D34" s="92"/>
      <c r="E34" s="92"/>
      <c r="F34" s="93"/>
      <c r="G34" s="92"/>
    </row>
    <row r="35" spans="1:7" ht="12.75">
      <c r="A35" s="94"/>
      <c r="B35" s="92"/>
      <c r="C35" s="92"/>
      <c r="D35" s="92"/>
      <c r="E35" s="92"/>
      <c r="F35" s="93"/>
      <c r="G35" s="92"/>
    </row>
    <row r="36" spans="1:7" ht="12.75">
      <c r="A36" s="94"/>
      <c r="B36" s="93"/>
      <c r="C36" s="92"/>
      <c r="D36" s="92"/>
      <c r="E36" s="92"/>
      <c r="F36" s="92"/>
      <c r="G36" s="92"/>
    </row>
    <row r="37" spans="1:7" ht="12.75">
      <c r="A37" s="94"/>
      <c r="B37" s="93"/>
      <c r="C37" s="92"/>
      <c r="D37" s="93"/>
      <c r="E37" s="92"/>
      <c r="F37" s="92"/>
      <c r="G37" s="92"/>
    </row>
    <row r="38" spans="2:7" ht="12.75">
      <c r="B38" s="86"/>
      <c r="C38" s="87"/>
      <c r="D38" s="86"/>
      <c r="E38" s="86"/>
      <c r="F38" s="86"/>
      <c r="G38" s="87"/>
    </row>
    <row r="39" spans="4:6" ht="12.75">
      <c r="D39" s="78"/>
      <c r="E39" s="68"/>
      <c r="F39" s="68"/>
    </row>
    <row r="40" spans="4:6" ht="12.75">
      <c r="D40" s="79"/>
      <c r="E40" s="68"/>
      <c r="F40" s="68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1">
    <mergeCell ref="B11:C11"/>
  </mergeCells>
  <printOptions/>
  <pageMargins left="0.25" right="0.25" top="0.75" bottom="0.75" header="0.3" footer="0.3"/>
  <pageSetup horizontalDpi="600" verticalDpi="600" orientation="portrait" r:id="rId2"/>
  <headerFooter>
    <oddFooter>&amp;L&amp;Z&amp;F&amp;R&amp;D&amp;T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zoomScale="70" zoomScaleNormal="70" zoomScalePageLayoutView="0" workbookViewId="0" topLeftCell="A1">
      <pane xSplit="3" ySplit="5" topLeftCell="D141" activePane="bottomRight" state="frozen"/>
      <selection pane="topLeft" activeCell="C79" sqref="C79:D88"/>
      <selection pane="topRight" activeCell="C79" sqref="C79:D88"/>
      <selection pane="bottomLeft" activeCell="C79" sqref="C79:D88"/>
      <selection pane="bottomRight" activeCell="D160" sqref="D160"/>
    </sheetView>
  </sheetViews>
  <sheetFormatPr defaultColWidth="11.4453125" defaultRowHeight="18.75" customHeight="1"/>
  <cols>
    <col min="1" max="1" width="3.21484375" style="38" customWidth="1"/>
    <col min="2" max="2" width="11.10546875" style="38" customWidth="1"/>
    <col min="3" max="3" width="12.21484375" style="49" customWidth="1"/>
    <col min="4" max="4" width="32.88671875" style="38" customWidth="1"/>
    <col min="5" max="5" width="11.99609375" style="38" customWidth="1"/>
    <col min="6" max="6" width="10.3359375" style="38" customWidth="1"/>
    <col min="7" max="7" width="11.6640625" style="38" customWidth="1"/>
    <col min="8" max="8" width="10.99609375" style="38" customWidth="1"/>
    <col min="9" max="9" width="9.4453125" style="38" customWidth="1"/>
    <col min="10" max="10" width="11.4453125" style="38" customWidth="1"/>
    <col min="11" max="11" width="10.88671875" style="38" customWidth="1"/>
    <col min="12" max="12" width="12.99609375" style="38" bestFit="1" customWidth="1"/>
    <col min="13" max="13" width="12.3359375" style="38" bestFit="1" customWidth="1"/>
    <col min="14" max="16384" width="11.4453125" style="38" customWidth="1"/>
  </cols>
  <sheetData>
    <row r="1" spans="2:3" ht="18.75" customHeight="1">
      <c r="B1" s="98" t="s">
        <v>95</v>
      </c>
      <c r="C1" s="2"/>
    </row>
    <row r="2" spans="2:13" ht="18.75" customHeight="1" thickBot="1">
      <c r="B2" s="10" t="s">
        <v>5</v>
      </c>
      <c r="C2" s="8">
        <v>2021</v>
      </c>
      <c r="D2" s="7"/>
      <c r="E2" s="7"/>
      <c r="F2" s="9"/>
      <c r="G2" s="9" t="s">
        <v>61</v>
      </c>
      <c r="H2" s="7"/>
      <c r="I2" s="7"/>
      <c r="J2" s="41">
        <v>36710</v>
      </c>
      <c r="K2" s="41"/>
      <c r="L2" s="7"/>
      <c r="M2" s="40">
        <v>36710</v>
      </c>
    </row>
    <row r="3" spans="2:11" ht="18.75" customHeight="1">
      <c r="B3" s="6"/>
      <c r="C3" s="39"/>
      <c r="D3" s="6"/>
      <c r="E3" s="6"/>
      <c r="F3" s="2"/>
      <c r="G3" s="6"/>
      <c r="H3" s="6"/>
      <c r="I3" s="6"/>
      <c r="J3" s="42"/>
      <c r="K3" s="42"/>
    </row>
    <row r="4" spans="1:13" s="46" customFormat="1" ht="26.25" customHeight="1">
      <c r="A4" s="43"/>
      <c r="B4" s="43"/>
      <c r="C4" s="44"/>
      <c r="D4" s="43"/>
      <c r="E4" s="43" t="s">
        <v>8</v>
      </c>
      <c r="F4" s="45" t="s">
        <v>29</v>
      </c>
      <c r="G4" s="43" t="s">
        <v>30</v>
      </c>
      <c r="H4" s="43" t="s">
        <v>6</v>
      </c>
      <c r="I4" s="45" t="s">
        <v>57</v>
      </c>
      <c r="J4" s="45" t="s">
        <v>28</v>
      </c>
      <c r="K4" s="45" t="s">
        <v>10</v>
      </c>
      <c r="L4" s="45" t="s">
        <v>7</v>
      </c>
      <c r="M4" s="45" t="s">
        <v>9</v>
      </c>
    </row>
    <row r="5" spans="1:13" ht="18.75" customHeight="1" thickBot="1">
      <c r="A5" s="47"/>
      <c r="B5" s="7" t="s">
        <v>185</v>
      </c>
      <c r="C5" s="48"/>
      <c r="D5" s="7"/>
      <c r="E5" s="48"/>
      <c r="F5" s="48"/>
      <c r="G5" s="48">
        <v>0</v>
      </c>
      <c r="H5" s="48"/>
      <c r="I5" s="48">
        <v>0</v>
      </c>
      <c r="J5" s="48"/>
      <c r="K5" s="48"/>
      <c r="L5" s="48"/>
      <c r="M5" s="48">
        <f aca="true" t="shared" si="0" ref="M5:M11">SUM(E5:L5)</f>
        <v>0</v>
      </c>
    </row>
    <row r="6" spans="2:13" ht="18.75" customHeight="1">
      <c r="B6" s="5">
        <v>44197</v>
      </c>
      <c r="F6" s="50"/>
      <c r="G6" s="50"/>
      <c r="H6" s="50"/>
      <c r="I6" s="50"/>
      <c r="J6" s="50"/>
      <c r="K6" s="50"/>
      <c r="L6" s="50"/>
      <c r="M6" s="50">
        <f t="shared" si="0"/>
        <v>0</v>
      </c>
    </row>
    <row r="7" spans="2:13" ht="18.75" customHeight="1">
      <c r="B7" s="5"/>
      <c r="C7" s="49">
        <f>E7</f>
        <v>0</v>
      </c>
      <c r="D7" s="38" t="s">
        <v>79</v>
      </c>
      <c r="F7" s="50"/>
      <c r="G7" s="50"/>
      <c r="H7" s="50"/>
      <c r="I7" s="50"/>
      <c r="J7" s="50"/>
      <c r="K7" s="50"/>
      <c r="L7" s="50"/>
      <c r="M7" s="50">
        <f t="shared" si="0"/>
        <v>0</v>
      </c>
    </row>
    <row r="8" spans="2:13" ht="18.75" customHeight="1">
      <c r="B8" s="5"/>
      <c r="D8" s="38" t="s">
        <v>145</v>
      </c>
      <c r="F8" s="50"/>
      <c r="G8" s="50"/>
      <c r="H8" s="50"/>
      <c r="I8" s="50"/>
      <c r="J8" s="50">
        <v>140.29</v>
      </c>
      <c r="K8" s="50"/>
      <c r="L8" s="50"/>
      <c r="M8" s="50">
        <f t="shared" si="0"/>
        <v>140.29</v>
      </c>
    </row>
    <row r="9" spans="2:13" ht="18.75" customHeight="1">
      <c r="B9" s="5"/>
      <c r="F9" s="50"/>
      <c r="G9" s="50"/>
      <c r="H9" s="50"/>
      <c r="I9" s="50"/>
      <c r="J9" s="50"/>
      <c r="K9" s="50"/>
      <c r="L9" s="50"/>
      <c r="M9" s="50">
        <f t="shared" si="0"/>
        <v>0</v>
      </c>
    </row>
    <row r="10" spans="2:13" ht="18.75" customHeight="1">
      <c r="B10" s="5"/>
      <c r="F10" s="50"/>
      <c r="G10" s="50"/>
      <c r="H10" s="50"/>
      <c r="I10" s="50"/>
      <c r="J10" s="50"/>
      <c r="K10" s="50"/>
      <c r="L10" s="50"/>
      <c r="M10" s="50">
        <f t="shared" si="0"/>
        <v>0</v>
      </c>
    </row>
    <row r="11" spans="2:13" ht="18.75" customHeight="1">
      <c r="B11" s="5"/>
      <c r="F11" s="50"/>
      <c r="G11" s="50"/>
      <c r="H11" s="50"/>
      <c r="I11" s="50"/>
      <c r="J11" s="50"/>
      <c r="K11" s="50"/>
      <c r="L11" s="50"/>
      <c r="M11" s="50">
        <f t="shared" si="0"/>
        <v>0</v>
      </c>
    </row>
    <row r="12" spans="2:13" ht="18.75" customHeight="1" thickBot="1">
      <c r="B12" s="51"/>
      <c r="C12" s="52">
        <f>SUM(C5:C11)</f>
        <v>0</v>
      </c>
      <c r="E12" s="52">
        <f>SUM(E5:E11)</f>
        <v>0</v>
      </c>
      <c r="F12" s="52">
        <f>SUM(F5:F11)</f>
        <v>0</v>
      </c>
      <c r="G12" s="52">
        <f>SUM(G5:G6)</f>
        <v>0</v>
      </c>
      <c r="H12" s="52">
        <f>SUM(H5:H11)</f>
        <v>0</v>
      </c>
      <c r="I12" s="52">
        <f>SUM(I5:I6)</f>
        <v>0</v>
      </c>
      <c r="J12" s="52">
        <f>SUM(J5:J11)</f>
        <v>140.29</v>
      </c>
      <c r="K12" s="52">
        <f>SUM(K5:K11)</f>
        <v>0</v>
      </c>
      <c r="L12" s="52">
        <f>SUM(L5:L11)</f>
        <v>0</v>
      </c>
      <c r="M12" s="52">
        <f>SUM(E12:L12)</f>
        <v>140.29</v>
      </c>
    </row>
    <row r="13" spans="2:13" ht="18.75" customHeight="1" thickBot="1" thickTop="1">
      <c r="B13" s="53"/>
      <c r="C13" s="48"/>
      <c r="D13" s="7"/>
      <c r="E13" s="48"/>
      <c r="F13" s="48"/>
      <c r="G13" s="48"/>
      <c r="H13" s="48"/>
      <c r="I13" s="48"/>
      <c r="J13" s="48"/>
      <c r="K13" s="48"/>
      <c r="L13" s="48"/>
      <c r="M13" s="48"/>
    </row>
    <row r="14" spans="2:13" ht="18.75" customHeight="1">
      <c r="B14" s="4">
        <v>44228</v>
      </c>
      <c r="C14" s="54"/>
      <c r="E14" s="50"/>
      <c r="M14" s="50">
        <f>SUM(E14:L14)</f>
        <v>0</v>
      </c>
    </row>
    <row r="15" spans="2:13" ht="18.75" customHeight="1">
      <c r="B15" s="4"/>
      <c r="C15" s="49" t="str">
        <f>E15</f>
        <v>.</v>
      </c>
      <c r="D15" s="38" t="s">
        <v>79</v>
      </c>
      <c r="E15" s="38" t="s">
        <v>186</v>
      </c>
      <c r="M15" s="50">
        <f>SUM(E15:L15)</f>
        <v>0</v>
      </c>
    </row>
    <row r="16" spans="2:13" ht="18.75" customHeight="1">
      <c r="B16" s="4"/>
      <c r="C16" s="54"/>
      <c r="D16" s="38" t="s">
        <v>151</v>
      </c>
      <c r="E16" s="50"/>
      <c r="J16" s="38">
        <v>2994.16</v>
      </c>
      <c r="M16" s="50">
        <f>SUM(E16:L16)</f>
        <v>2994.16</v>
      </c>
    </row>
    <row r="17" spans="2:13" ht="18.75" customHeight="1">
      <c r="B17" s="4"/>
      <c r="C17" s="54"/>
      <c r="D17" s="38" t="s">
        <v>145</v>
      </c>
      <c r="E17" s="50"/>
      <c r="J17" s="38">
        <v>612.24</v>
      </c>
      <c r="M17" s="50">
        <f>SUM(E17:L17)</f>
        <v>612.24</v>
      </c>
    </row>
    <row r="18" spans="2:13" ht="18.75" customHeight="1">
      <c r="B18" s="4"/>
      <c r="C18" s="54"/>
      <c r="E18" s="50"/>
      <c r="M18" s="50">
        <f>SUM(E18:L18)</f>
        <v>0</v>
      </c>
    </row>
    <row r="19" spans="2:13" ht="18.75" customHeight="1" thickBot="1">
      <c r="B19" s="3"/>
      <c r="C19" s="52">
        <f>SUM(C12:C18)</f>
        <v>0</v>
      </c>
      <c r="E19" s="52">
        <f>SUM(E12:E18)</f>
        <v>0</v>
      </c>
      <c r="F19" s="52">
        <f aca="true" t="shared" si="1" ref="F19:M19">SUM(F12:F18)</f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3746.6899999999996</v>
      </c>
      <c r="K19" s="52">
        <f t="shared" si="1"/>
        <v>0</v>
      </c>
      <c r="L19" s="52">
        <f t="shared" si="1"/>
        <v>0</v>
      </c>
      <c r="M19" s="52">
        <f t="shared" si="1"/>
        <v>3746.6899999999996</v>
      </c>
    </row>
    <row r="20" spans="2:13" ht="18.75" customHeight="1" thickBot="1" thickTop="1">
      <c r="B20" s="53"/>
      <c r="C20" s="48"/>
      <c r="D20" s="7"/>
      <c r="E20" s="48"/>
      <c r="F20" s="48"/>
      <c r="G20" s="48"/>
      <c r="H20" s="48"/>
      <c r="I20" s="48"/>
      <c r="J20" s="48"/>
      <c r="K20" s="48"/>
      <c r="L20" s="48"/>
      <c r="M20" s="48"/>
    </row>
    <row r="21" spans="2:13" ht="18.75" customHeight="1">
      <c r="B21" s="4">
        <f>B14+30</f>
        <v>44258</v>
      </c>
      <c r="C21" s="54"/>
      <c r="E21" s="50"/>
      <c r="M21" s="50">
        <f aca="true" t="shared" si="2" ref="M21:M26">SUM(E21:L21)</f>
        <v>0</v>
      </c>
    </row>
    <row r="22" spans="2:13" ht="18.75" customHeight="1">
      <c r="B22" s="4"/>
      <c r="C22" s="49">
        <f>E22</f>
        <v>0</v>
      </c>
      <c r="D22" s="38" t="s">
        <v>79</v>
      </c>
      <c r="E22" s="38">
        <v>0</v>
      </c>
      <c r="M22" s="50">
        <f t="shared" si="2"/>
        <v>0</v>
      </c>
    </row>
    <row r="23" spans="2:13" ht="18.75" customHeight="1">
      <c r="B23" s="4"/>
      <c r="C23" s="54"/>
      <c r="D23" s="38" t="s">
        <v>166</v>
      </c>
      <c r="E23" s="50"/>
      <c r="J23" s="38">
        <v>2415.68</v>
      </c>
      <c r="M23" s="50">
        <f t="shared" si="2"/>
        <v>2415.68</v>
      </c>
    </row>
    <row r="24" spans="2:13" ht="18.75" customHeight="1">
      <c r="B24" s="4"/>
      <c r="C24" s="54"/>
      <c r="D24" s="38" t="s">
        <v>151</v>
      </c>
      <c r="E24" s="50"/>
      <c r="J24" s="38">
        <v>8947.34</v>
      </c>
      <c r="M24" s="50">
        <f t="shared" si="2"/>
        <v>8947.34</v>
      </c>
    </row>
    <row r="25" spans="2:13" ht="18.75" customHeight="1">
      <c r="B25" s="4"/>
      <c r="C25" s="54"/>
      <c r="D25" s="38" t="s">
        <v>145</v>
      </c>
      <c r="E25" s="50"/>
      <c r="J25" s="38">
        <v>5003.31</v>
      </c>
      <c r="M25" s="50">
        <f t="shared" si="2"/>
        <v>5003.31</v>
      </c>
    </row>
    <row r="26" spans="2:13" ht="18.75" customHeight="1">
      <c r="B26" s="4"/>
      <c r="C26" s="54"/>
      <c r="E26" s="50"/>
      <c r="M26" s="50">
        <f t="shared" si="2"/>
        <v>0</v>
      </c>
    </row>
    <row r="27" spans="2:13" ht="18.75" customHeight="1">
      <c r="B27" s="4"/>
      <c r="C27" s="54"/>
      <c r="E27" s="50"/>
      <c r="M27" s="50"/>
    </row>
    <row r="28" spans="2:13" ht="18.75" customHeight="1" thickBot="1">
      <c r="B28" s="3"/>
      <c r="C28" s="52">
        <f>SUM(C19:C26)</f>
        <v>0</v>
      </c>
      <c r="E28" s="52">
        <f>SUM(E19:E27)</f>
        <v>0</v>
      </c>
      <c r="F28" s="52">
        <f aca="true" t="shared" si="3" ref="F28:K28">SUM(F19:F27)</f>
        <v>0</v>
      </c>
      <c r="G28" s="52">
        <f t="shared" si="3"/>
        <v>0</v>
      </c>
      <c r="H28" s="52">
        <f t="shared" si="3"/>
        <v>0</v>
      </c>
      <c r="I28" s="52">
        <f t="shared" si="3"/>
        <v>0</v>
      </c>
      <c r="J28" s="52">
        <f t="shared" si="3"/>
        <v>20113.02</v>
      </c>
      <c r="K28" s="52">
        <f t="shared" si="3"/>
        <v>0</v>
      </c>
      <c r="L28" s="52">
        <f>SUM(L19:L27)</f>
        <v>0</v>
      </c>
      <c r="M28" s="52">
        <f>SUM(M19:M27)</f>
        <v>20113.02</v>
      </c>
    </row>
    <row r="29" spans="2:13" ht="18.75" customHeight="1" thickBot="1" thickTop="1">
      <c r="B29" s="53"/>
      <c r="C29" s="48"/>
      <c r="D29" s="7"/>
      <c r="E29" s="48"/>
      <c r="F29" s="48"/>
      <c r="G29" s="48"/>
      <c r="H29" s="48"/>
      <c r="I29" s="48"/>
      <c r="J29" s="48"/>
      <c r="K29" s="48"/>
      <c r="L29" s="48"/>
      <c r="M29" s="48"/>
    </row>
    <row r="30" spans="2:13" ht="18.75" customHeight="1">
      <c r="B30" s="4">
        <v>44287</v>
      </c>
      <c r="C30" s="55"/>
      <c r="E30" s="50"/>
      <c r="F30" s="55"/>
      <c r="G30" s="55"/>
      <c r="H30" s="55"/>
      <c r="I30" s="55"/>
      <c r="J30" s="55"/>
      <c r="K30" s="55"/>
      <c r="L30" s="55"/>
      <c r="M30" s="50">
        <f>SUM(E30:L30)</f>
        <v>0</v>
      </c>
    </row>
    <row r="31" spans="2:13" ht="18.75" customHeight="1">
      <c r="B31" s="4"/>
      <c r="C31" s="49" t="str">
        <f>E31</f>
        <v>.</v>
      </c>
      <c r="D31" s="38" t="s">
        <v>79</v>
      </c>
      <c r="E31" s="38" t="s">
        <v>186</v>
      </c>
      <c r="F31" s="55"/>
      <c r="G31" s="55"/>
      <c r="H31" s="55"/>
      <c r="I31" s="55"/>
      <c r="J31" s="55"/>
      <c r="K31" s="55"/>
      <c r="L31" s="55"/>
      <c r="M31" s="50">
        <f>SUM(E31:L31)</f>
        <v>0</v>
      </c>
    </row>
    <row r="32" spans="2:13" ht="18.75" customHeight="1">
      <c r="B32" s="4"/>
      <c r="D32" s="38" t="s">
        <v>166</v>
      </c>
      <c r="F32" s="55"/>
      <c r="G32" s="55"/>
      <c r="H32" s="55"/>
      <c r="I32" s="55"/>
      <c r="J32" s="55">
        <f>-563.13-563.13-563.13+563.13+959.87+959.87</f>
        <v>793.4800000000002</v>
      </c>
      <c r="K32" s="55"/>
      <c r="L32" s="55"/>
      <c r="M32" s="50">
        <f>SUM(E32:L32)</f>
        <v>793.4800000000002</v>
      </c>
    </row>
    <row r="33" spans="2:13" ht="18.75" customHeight="1">
      <c r="B33" s="4"/>
      <c r="D33" s="38" t="s">
        <v>151</v>
      </c>
      <c r="F33" s="55"/>
      <c r="G33" s="55"/>
      <c r="H33" s="55"/>
      <c r="I33" s="55"/>
      <c r="J33" s="55">
        <f>2539.97+842.77</f>
        <v>3382.74</v>
      </c>
      <c r="K33" s="55"/>
      <c r="L33" s="55"/>
      <c r="M33" s="50">
        <f>SUM(E33:L33)</f>
        <v>3382.74</v>
      </c>
    </row>
    <row r="34" spans="2:13" ht="18.75" customHeight="1">
      <c r="B34" s="4"/>
      <c r="D34" s="38" t="s">
        <v>145</v>
      </c>
      <c r="F34" s="55"/>
      <c r="G34" s="55"/>
      <c r="H34" s="55"/>
      <c r="I34" s="55"/>
      <c r="J34" s="55">
        <f>-1000-1000+1882.95+590.69+590.69</f>
        <v>1064.3300000000002</v>
      </c>
      <c r="K34" s="55"/>
      <c r="L34" s="55"/>
      <c r="M34" s="50">
        <f>SUM(E34:L34)</f>
        <v>1064.3300000000002</v>
      </c>
    </row>
    <row r="35" spans="2:13" ht="18.75" customHeight="1">
      <c r="B35" s="3"/>
      <c r="C35" s="55"/>
      <c r="E35" s="55"/>
      <c r="F35" s="55"/>
      <c r="G35" s="55"/>
      <c r="H35" s="55"/>
      <c r="I35" s="55"/>
      <c r="J35" s="55"/>
      <c r="L35" s="55"/>
      <c r="M35" s="50"/>
    </row>
    <row r="36" spans="2:13" ht="18.75" customHeight="1" thickBot="1">
      <c r="B36" s="3"/>
      <c r="C36" s="52">
        <f>SUM(C28:C35)</f>
        <v>0</v>
      </c>
      <c r="E36" s="52">
        <f aca="true" t="shared" si="4" ref="E36:M36">SUM(E28:E35)</f>
        <v>0</v>
      </c>
      <c r="F36" s="52">
        <f t="shared" si="4"/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25353.57</v>
      </c>
      <c r="K36" s="52">
        <f t="shared" si="4"/>
        <v>0</v>
      </c>
      <c r="L36" s="52">
        <f t="shared" si="4"/>
        <v>0</v>
      </c>
      <c r="M36" s="52">
        <f t="shared" si="4"/>
        <v>25353.57</v>
      </c>
    </row>
    <row r="37" spans="2:13" ht="18.75" customHeight="1" thickBot="1" thickTop="1">
      <c r="B37" s="53"/>
      <c r="C37" s="48"/>
      <c r="D37" s="7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8.75" customHeight="1">
      <c r="B38" s="1">
        <v>44317</v>
      </c>
      <c r="C38" s="55"/>
      <c r="E38" s="55"/>
      <c r="F38" s="55"/>
      <c r="G38" s="55"/>
      <c r="H38" s="55"/>
      <c r="I38" s="55"/>
      <c r="J38" s="55"/>
      <c r="K38" s="55"/>
      <c r="L38" s="55"/>
      <c r="M38" s="50">
        <f aca="true" t="shared" si="5" ref="M38:M44">SUM(E38:L38)</f>
        <v>0</v>
      </c>
    </row>
    <row r="39" spans="2:13" ht="18.75" customHeight="1">
      <c r="B39" s="1"/>
      <c r="C39" s="49">
        <f>E39</f>
        <v>0</v>
      </c>
      <c r="D39" s="38" t="s">
        <v>79</v>
      </c>
      <c r="E39" s="38">
        <v>0</v>
      </c>
      <c r="F39" s="55"/>
      <c r="G39" s="55"/>
      <c r="H39" s="55"/>
      <c r="I39" s="55"/>
      <c r="J39" s="55"/>
      <c r="K39" s="55"/>
      <c r="L39" s="55"/>
      <c r="M39" s="50">
        <f t="shared" si="5"/>
        <v>0</v>
      </c>
    </row>
    <row r="40" spans="2:13" ht="18.75" customHeight="1">
      <c r="B40" s="1"/>
      <c r="D40" s="38" t="s">
        <v>166</v>
      </c>
      <c r="F40" s="55"/>
      <c r="G40" s="55"/>
      <c r="H40" s="55"/>
      <c r="I40" s="55"/>
      <c r="J40" s="55">
        <f>959.87-959.87-959.87+959.87+63.99</f>
        <v>63.99</v>
      </c>
      <c r="K40" s="55"/>
      <c r="L40" s="55"/>
      <c r="M40" s="50">
        <f t="shared" si="5"/>
        <v>63.99</v>
      </c>
    </row>
    <row r="41" spans="2:13" ht="18.75" customHeight="1">
      <c r="B41" s="1"/>
      <c r="D41" s="38" t="s">
        <v>151</v>
      </c>
      <c r="F41" s="55"/>
      <c r="G41" s="55"/>
      <c r="H41" s="55"/>
      <c r="I41" s="55"/>
      <c r="J41" s="55">
        <v>0</v>
      </c>
      <c r="K41" s="55"/>
      <c r="L41" s="55"/>
      <c r="M41" s="50">
        <f t="shared" si="5"/>
        <v>0</v>
      </c>
    </row>
    <row r="42" spans="2:13" ht="18.75" customHeight="1">
      <c r="B42" s="1"/>
      <c r="D42" s="38" t="s">
        <v>145</v>
      </c>
      <c r="F42" s="55"/>
      <c r="G42" s="55"/>
      <c r="H42" s="55"/>
      <c r="I42" s="55"/>
      <c r="J42" s="55">
        <f>-590.69-590.69+936.64+2267.91</f>
        <v>2023.1699999999996</v>
      </c>
      <c r="K42" s="55"/>
      <c r="L42" s="55"/>
      <c r="M42" s="50">
        <f t="shared" si="5"/>
        <v>2023.1699999999996</v>
      </c>
    </row>
    <row r="43" spans="2:13" ht="18.75" customHeight="1">
      <c r="B43" s="1"/>
      <c r="C43" s="55"/>
      <c r="D43" s="38" t="s">
        <v>241</v>
      </c>
      <c r="E43" s="55"/>
      <c r="F43" s="55"/>
      <c r="G43" s="55"/>
      <c r="H43" s="55"/>
      <c r="I43" s="55"/>
      <c r="J43" s="55">
        <v>936.64</v>
      </c>
      <c r="K43" s="55"/>
      <c r="L43" s="55"/>
      <c r="M43" s="50">
        <f t="shared" si="5"/>
        <v>936.64</v>
      </c>
    </row>
    <row r="44" spans="2:13" ht="18.75" customHeight="1">
      <c r="B44" s="1"/>
      <c r="C44" s="55"/>
      <c r="D44" s="38" t="s">
        <v>242</v>
      </c>
      <c r="E44" s="55"/>
      <c r="F44" s="55"/>
      <c r="G44" s="55"/>
      <c r="H44" s="55"/>
      <c r="I44" s="55"/>
      <c r="J44" s="55">
        <v>63.99</v>
      </c>
      <c r="K44" s="55"/>
      <c r="M44" s="50">
        <f t="shared" si="5"/>
        <v>63.99</v>
      </c>
    </row>
    <row r="45" spans="2:13" ht="18.75" customHeight="1" thickBot="1">
      <c r="B45" s="1"/>
      <c r="C45" s="52">
        <f>SUM(C36:C44)</f>
        <v>0</v>
      </c>
      <c r="E45" s="52">
        <f aca="true" t="shared" si="6" ref="E45:M45">SUM(E36:E44)</f>
        <v>0</v>
      </c>
      <c r="F45" s="52">
        <f t="shared" si="6"/>
        <v>0</v>
      </c>
      <c r="G45" s="52">
        <f t="shared" si="6"/>
        <v>0</v>
      </c>
      <c r="H45" s="52">
        <f t="shared" si="6"/>
        <v>0</v>
      </c>
      <c r="I45" s="52">
        <f t="shared" si="6"/>
        <v>0</v>
      </c>
      <c r="J45" s="52">
        <f t="shared" si="6"/>
        <v>28441.36</v>
      </c>
      <c r="K45" s="52">
        <f t="shared" si="6"/>
        <v>0</v>
      </c>
      <c r="L45" s="52">
        <f t="shared" si="6"/>
        <v>0</v>
      </c>
      <c r="M45" s="52">
        <f t="shared" si="6"/>
        <v>28441.36</v>
      </c>
    </row>
    <row r="46" spans="2:13" ht="18.75" customHeight="1" thickBot="1" thickTop="1">
      <c r="B46" s="53"/>
      <c r="C46" s="48"/>
      <c r="D46" s="7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8.75" customHeight="1">
      <c r="B47" s="1">
        <v>44348</v>
      </c>
      <c r="C47" s="55"/>
      <c r="E47" s="55"/>
      <c r="M47" s="50">
        <f>SUM(E47:L47)</f>
        <v>0</v>
      </c>
    </row>
    <row r="48" spans="2:13" ht="18.75" customHeight="1">
      <c r="B48" s="1"/>
      <c r="C48" s="49">
        <f>E48</f>
        <v>0</v>
      </c>
      <c r="D48" s="38" t="s">
        <v>79</v>
      </c>
      <c r="E48" s="38">
        <v>0</v>
      </c>
      <c r="F48" s="55"/>
      <c r="G48" s="55"/>
      <c r="H48" s="55"/>
      <c r="I48" s="55"/>
      <c r="J48" s="55"/>
      <c r="K48" s="55"/>
      <c r="L48" s="55"/>
      <c r="M48" s="50">
        <f>SUM(E48:L48)</f>
        <v>0</v>
      </c>
    </row>
    <row r="49" spans="2:13" ht="18.75" customHeight="1">
      <c r="B49" s="1"/>
      <c r="D49" s="38" t="s">
        <v>166</v>
      </c>
      <c r="F49" s="55"/>
      <c r="G49" s="55"/>
      <c r="H49" s="55"/>
      <c r="I49" s="55"/>
      <c r="J49" s="55">
        <f>-959.87-63.99+63.99</f>
        <v>-959.87</v>
      </c>
      <c r="K49" s="55"/>
      <c r="L49" s="55"/>
      <c r="M49" s="50">
        <f>SUM(E49:L49)</f>
        <v>-959.87</v>
      </c>
    </row>
    <row r="50" spans="2:13" ht="18.75" customHeight="1">
      <c r="B50" s="1"/>
      <c r="D50" s="38" t="s">
        <v>151</v>
      </c>
      <c r="F50" s="55"/>
      <c r="G50" s="55"/>
      <c r="H50" s="55"/>
      <c r="I50" s="55"/>
      <c r="J50" s="55"/>
      <c r="K50" s="55"/>
      <c r="L50" s="55"/>
      <c r="M50" s="50">
        <f>SUM(E50:L50)</f>
        <v>0</v>
      </c>
    </row>
    <row r="51" spans="2:13" ht="18.75" customHeight="1">
      <c r="B51" s="1"/>
      <c r="D51" s="38" t="s">
        <v>145</v>
      </c>
      <c r="F51" s="55"/>
      <c r="G51" s="55"/>
      <c r="H51" s="55"/>
      <c r="I51" s="55"/>
      <c r="J51" s="55">
        <f>2225.46+3307.83-936.64</f>
        <v>4596.65</v>
      </c>
      <c r="K51" s="55"/>
      <c r="L51" s="55"/>
      <c r="M51" s="50">
        <f>SUM(E51:L51)</f>
        <v>4596.65</v>
      </c>
    </row>
    <row r="52" spans="2:13" ht="18.75" customHeight="1">
      <c r="B52" s="1"/>
      <c r="C52" s="55"/>
      <c r="D52" s="38" t="s">
        <v>241</v>
      </c>
      <c r="E52" s="55"/>
      <c r="J52" s="38">
        <f>3307.83-936.64</f>
        <v>2371.19</v>
      </c>
      <c r="M52" s="50">
        <f>SUM(E52:K52)</f>
        <v>2371.19</v>
      </c>
    </row>
    <row r="53" spans="2:13" ht="18.75" customHeight="1">
      <c r="B53" s="56"/>
      <c r="D53" s="38" t="s">
        <v>242</v>
      </c>
      <c r="J53" s="38">
        <f>102.39-63.99</f>
        <v>38.4</v>
      </c>
      <c r="M53" s="50">
        <f>SUM(E53:L53)</f>
        <v>38.4</v>
      </c>
    </row>
    <row r="54" spans="2:13" ht="18.75" customHeight="1" thickBot="1">
      <c r="B54" s="3"/>
      <c r="C54" s="52">
        <f>SUM(C45:C53)</f>
        <v>0</v>
      </c>
      <c r="E54" s="52">
        <f>SUM(E45:E53)</f>
        <v>0</v>
      </c>
      <c r="F54" s="52">
        <f>SUM(F45:F52)</f>
        <v>0</v>
      </c>
      <c r="G54" s="52">
        <f>SUM(G45:G52)</f>
        <v>0</v>
      </c>
      <c r="H54" s="52">
        <f>SUM(H45:H53)</f>
        <v>0</v>
      </c>
      <c r="I54" s="52">
        <f>SUM(I45:I52)</f>
        <v>0</v>
      </c>
      <c r="J54" s="52">
        <f>SUM(J45:J53)</f>
        <v>34487.73</v>
      </c>
      <c r="K54" s="52">
        <f>SUM(K45:K52)</f>
        <v>0</v>
      </c>
      <c r="L54" s="52">
        <f>SUM(L45:L52)</f>
        <v>0</v>
      </c>
      <c r="M54" s="52">
        <f>SUM(M45:M53)</f>
        <v>34487.73</v>
      </c>
    </row>
    <row r="55" spans="2:13" ht="18.75" customHeight="1" thickBot="1" thickTop="1">
      <c r="B55" s="53"/>
      <c r="C55" s="48"/>
      <c r="D55" s="7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8.75" customHeight="1">
      <c r="B56" s="1">
        <v>44378</v>
      </c>
      <c r="D56" s="38" t="s">
        <v>166</v>
      </c>
      <c r="J56" s="38">
        <v>102.39</v>
      </c>
      <c r="M56" s="50">
        <f>SUM(E56:L56)</f>
        <v>102.39</v>
      </c>
    </row>
    <row r="57" spans="2:13" ht="18.75" customHeight="1">
      <c r="B57" s="1"/>
      <c r="D57" s="38" t="s">
        <v>145</v>
      </c>
      <c r="E57" s="38">
        <v>0</v>
      </c>
      <c r="J57" s="38">
        <v>3408.5</v>
      </c>
      <c r="M57" s="50">
        <f>SUM(E57:L57)</f>
        <v>3408.5</v>
      </c>
    </row>
    <row r="58" spans="2:13" ht="18.75" customHeight="1">
      <c r="B58" s="1"/>
      <c r="D58" s="38" t="s">
        <v>245</v>
      </c>
      <c r="J58" s="38">
        <v>2284</v>
      </c>
      <c r="M58" s="50">
        <f aca="true" t="shared" si="7" ref="M58:M63">SUM(E58:L58)</f>
        <v>2284</v>
      </c>
    </row>
    <row r="59" spans="2:13" ht="18.75" customHeight="1">
      <c r="B59" s="1"/>
      <c r="D59" s="38" t="s">
        <v>247</v>
      </c>
      <c r="J59" s="38">
        <v>1727.77</v>
      </c>
      <c r="M59" s="50">
        <f t="shared" si="7"/>
        <v>1727.77</v>
      </c>
    </row>
    <row r="60" spans="2:13" ht="18.75" customHeight="1">
      <c r="B60" s="1"/>
      <c r="D60" s="38" t="s">
        <v>223</v>
      </c>
      <c r="J60" s="38">
        <v>-3307.83</v>
      </c>
      <c r="M60" s="50">
        <f t="shared" si="7"/>
        <v>-3307.83</v>
      </c>
    </row>
    <row r="61" spans="2:13" ht="18.75" customHeight="1">
      <c r="B61" s="1"/>
      <c r="D61" s="38" t="s">
        <v>224</v>
      </c>
      <c r="J61" s="38">
        <v>-102.39</v>
      </c>
      <c r="M61" s="50">
        <f t="shared" si="7"/>
        <v>-102.39</v>
      </c>
    </row>
    <row r="62" spans="2:13" ht="18.75" customHeight="1">
      <c r="B62" s="1"/>
      <c r="D62" s="38" t="s">
        <v>233</v>
      </c>
      <c r="J62" s="38">
        <v>-3307.83</v>
      </c>
      <c r="M62" s="50">
        <f t="shared" si="7"/>
        <v>-3307.83</v>
      </c>
    </row>
    <row r="63" spans="2:13" ht="18.75" customHeight="1">
      <c r="B63" s="1"/>
      <c r="D63" s="38" t="s">
        <v>250</v>
      </c>
      <c r="J63" s="38">
        <v>1727.77</v>
      </c>
      <c r="M63" s="50">
        <f t="shared" si="7"/>
        <v>1727.77</v>
      </c>
    </row>
    <row r="64" spans="2:13" ht="18.75" customHeight="1">
      <c r="B64" s="1"/>
      <c r="D64" s="38" t="s">
        <v>252</v>
      </c>
      <c r="J64" s="38">
        <v>2284</v>
      </c>
      <c r="M64" s="50">
        <f>SUM(E64:L64)</f>
        <v>2284</v>
      </c>
    </row>
    <row r="65" spans="2:13" ht="18.75" customHeight="1">
      <c r="B65" s="1"/>
      <c r="M65" s="50">
        <f>SUM(E65:L65)</f>
        <v>0</v>
      </c>
    </row>
    <row r="66" spans="2:13" ht="18.75" customHeight="1" thickBot="1">
      <c r="B66" s="3"/>
      <c r="C66" s="52">
        <f>SUM(C54:C65)</f>
        <v>0</v>
      </c>
      <c r="E66" s="52">
        <f aca="true" t="shared" si="8" ref="E66:M66">SUM(E54:E65)</f>
        <v>0</v>
      </c>
      <c r="F66" s="52">
        <f t="shared" si="8"/>
        <v>0</v>
      </c>
      <c r="G66" s="52">
        <f t="shared" si="8"/>
        <v>0</v>
      </c>
      <c r="H66" s="52">
        <f t="shared" si="8"/>
        <v>0</v>
      </c>
      <c r="I66" s="52">
        <f t="shared" si="8"/>
        <v>0</v>
      </c>
      <c r="J66" s="52">
        <f t="shared" si="8"/>
        <v>39304.10999999999</v>
      </c>
      <c r="K66" s="52">
        <f t="shared" si="8"/>
        <v>0</v>
      </c>
      <c r="L66" s="52">
        <f t="shared" si="8"/>
        <v>0</v>
      </c>
      <c r="M66" s="52">
        <f t="shared" si="8"/>
        <v>39304.10999999999</v>
      </c>
    </row>
    <row r="67" spans="2:13" ht="18.75" customHeight="1" thickBot="1" thickTop="1">
      <c r="B67" s="53"/>
      <c r="C67" s="48"/>
      <c r="D67" s="7"/>
      <c r="E67" s="48"/>
      <c r="F67" s="48"/>
      <c r="G67" s="48"/>
      <c r="H67" s="48"/>
      <c r="I67" s="48"/>
      <c r="J67" s="48"/>
      <c r="K67" s="48"/>
      <c r="L67" s="48"/>
      <c r="M67" s="48"/>
    </row>
    <row r="68" spans="2:13" ht="18.75" customHeight="1">
      <c r="B68" s="1">
        <v>44409</v>
      </c>
      <c r="M68" s="50">
        <f>SUM(E68:L68)</f>
        <v>0</v>
      </c>
    </row>
    <row r="69" spans="2:13" ht="18.75" customHeight="1">
      <c r="B69" s="1"/>
      <c r="C69" s="49">
        <f>E69</f>
        <v>0</v>
      </c>
      <c r="D69" s="38" t="s">
        <v>166</v>
      </c>
      <c r="J69" s="38">
        <v>1727.77</v>
      </c>
      <c r="M69" s="50">
        <f>SUM(E69:L69)</f>
        <v>1727.77</v>
      </c>
    </row>
    <row r="70" spans="2:13" ht="18.75" customHeight="1">
      <c r="B70" s="1"/>
      <c r="D70" s="38" t="s">
        <v>145</v>
      </c>
      <c r="J70" s="38">
        <v>4012.23</v>
      </c>
      <c r="M70" s="50">
        <f aca="true" t="shared" si="9" ref="M70:M80">SUM(E70:L70)</f>
        <v>4012.23</v>
      </c>
    </row>
    <row r="71" spans="2:13" ht="18.75" customHeight="1">
      <c r="B71" s="1"/>
      <c r="D71" s="38" t="s">
        <v>250</v>
      </c>
      <c r="J71" s="38">
        <v>-1727.77</v>
      </c>
      <c r="M71" s="50">
        <f t="shared" si="9"/>
        <v>-1727.77</v>
      </c>
    </row>
    <row r="72" spans="2:13" ht="18.75" customHeight="1">
      <c r="B72" s="1"/>
      <c r="D72" s="38" t="s">
        <v>252</v>
      </c>
      <c r="J72" s="38">
        <v>-2284</v>
      </c>
      <c r="M72" s="50">
        <f t="shared" si="9"/>
        <v>-2284</v>
      </c>
    </row>
    <row r="73" spans="2:13" ht="18.75" customHeight="1">
      <c r="B73" s="1"/>
      <c r="D73" s="38" t="s">
        <v>245</v>
      </c>
      <c r="J73" s="38">
        <v>3662.28</v>
      </c>
      <c r="M73" s="50">
        <f t="shared" si="9"/>
        <v>3662.28</v>
      </c>
    </row>
    <row r="74" spans="2:13" ht="18.75" customHeight="1">
      <c r="B74" s="1"/>
      <c r="D74" s="38" t="s">
        <v>247</v>
      </c>
      <c r="J74" s="38">
        <v>10920</v>
      </c>
      <c r="M74" s="50">
        <f t="shared" si="9"/>
        <v>10920</v>
      </c>
    </row>
    <row r="75" spans="2:13" ht="18.75" customHeight="1">
      <c r="B75" s="1"/>
      <c r="D75" s="38" t="s">
        <v>258</v>
      </c>
      <c r="J75" s="38">
        <v>264.4</v>
      </c>
      <c r="M75" s="50">
        <f t="shared" si="9"/>
        <v>264.4</v>
      </c>
    </row>
    <row r="76" spans="2:13" ht="18.75" customHeight="1">
      <c r="B76" s="1"/>
      <c r="D76" s="38" t="s">
        <v>161</v>
      </c>
      <c r="J76" s="38">
        <v>10920</v>
      </c>
      <c r="M76" s="50">
        <f t="shared" si="9"/>
        <v>10920</v>
      </c>
    </row>
    <row r="77" spans="2:13" ht="18.75" customHeight="1">
      <c r="B77" s="1"/>
      <c r="D77" s="38" t="s">
        <v>260</v>
      </c>
      <c r="J77" s="38">
        <v>3662.28</v>
      </c>
      <c r="M77" s="50">
        <f t="shared" si="9"/>
        <v>3662.28</v>
      </c>
    </row>
    <row r="78" spans="2:13" ht="18.75" customHeight="1">
      <c r="B78" s="1"/>
      <c r="D78" s="38" t="s">
        <v>245</v>
      </c>
      <c r="J78" s="38">
        <v>-2284</v>
      </c>
      <c r="M78" s="50">
        <f t="shared" si="9"/>
        <v>-2284</v>
      </c>
    </row>
    <row r="79" spans="2:13" ht="18.75" customHeight="1">
      <c r="B79" s="1"/>
      <c r="D79" s="38" t="s">
        <v>247</v>
      </c>
      <c r="J79" s="38">
        <v>-1727.77</v>
      </c>
      <c r="M79" s="50">
        <f t="shared" si="9"/>
        <v>-1727.77</v>
      </c>
    </row>
    <row r="80" spans="2:13" ht="18.75" customHeight="1">
      <c r="B80" s="1"/>
      <c r="C80" s="60"/>
      <c r="D80" s="59"/>
      <c r="E80" s="59"/>
      <c r="F80" s="59"/>
      <c r="G80" s="59"/>
      <c r="H80" s="59"/>
      <c r="I80" s="59"/>
      <c r="J80" s="59"/>
      <c r="K80" s="59"/>
      <c r="M80" s="50">
        <f t="shared" si="9"/>
        <v>0</v>
      </c>
    </row>
    <row r="81" spans="2:13" ht="18.75" customHeight="1" thickBot="1">
      <c r="B81" s="3"/>
      <c r="C81" s="52">
        <f>SUM(C66:C80)</f>
        <v>0</v>
      </c>
      <c r="E81" s="52">
        <f aca="true" t="shared" si="10" ref="E81:M81">SUM(E66:E80)</f>
        <v>0</v>
      </c>
      <c r="F81" s="52">
        <f t="shared" si="10"/>
        <v>0</v>
      </c>
      <c r="G81" s="52">
        <f t="shared" si="10"/>
        <v>0</v>
      </c>
      <c r="H81" s="52">
        <f t="shared" si="10"/>
        <v>0</v>
      </c>
      <c r="I81" s="52">
        <f t="shared" si="10"/>
        <v>0</v>
      </c>
      <c r="J81" s="52">
        <f t="shared" si="10"/>
        <v>66449.52999999998</v>
      </c>
      <c r="K81" s="52">
        <f t="shared" si="10"/>
        <v>0</v>
      </c>
      <c r="L81" s="52">
        <f t="shared" si="10"/>
        <v>0</v>
      </c>
      <c r="M81" s="52">
        <f t="shared" si="10"/>
        <v>66449.52999999998</v>
      </c>
    </row>
    <row r="82" spans="2:13" ht="18.75" customHeight="1" thickBot="1" thickTop="1">
      <c r="B82" s="53"/>
      <c r="C82" s="48"/>
      <c r="D82" s="7"/>
      <c r="E82" s="48"/>
      <c r="F82" s="48"/>
      <c r="G82" s="48"/>
      <c r="H82" s="48"/>
      <c r="I82" s="48"/>
      <c r="J82" s="48"/>
      <c r="K82" s="48"/>
      <c r="L82" s="48"/>
      <c r="M82" s="48"/>
    </row>
    <row r="83" spans="2:13" ht="18.75" customHeight="1">
      <c r="B83" s="3"/>
      <c r="C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ht="18.75" customHeight="1">
      <c r="B84" s="1">
        <v>44440</v>
      </c>
      <c r="C84" s="49">
        <f>E84</f>
        <v>0</v>
      </c>
      <c r="D84" s="38" t="s">
        <v>272</v>
      </c>
      <c r="J84" s="38">
        <v>264.4</v>
      </c>
      <c r="M84" s="50">
        <f>SUM(E84:L84)</f>
        <v>264.4</v>
      </c>
    </row>
    <row r="85" spans="2:13" ht="18.75" customHeight="1">
      <c r="B85" s="1"/>
      <c r="D85" s="38" t="s">
        <v>166</v>
      </c>
      <c r="J85" s="38">
        <v>10920</v>
      </c>
      <c r="M85" s="50">
        <f aca="true" t="shared" si="11" ref="M85:M95">SUM(E85:L85)</f>
        <v>10920</v>
      </c>
    </row>
    <row r="86" spans="2:13" ht="18.75" customHeight="1">
      <c r="B86" s="1"/>
      <c r="D86" s="38" t="s">
        <v>145</v>
      </c>
      <c r="J86" s="38">
        <v>3343.52</v>
      </c>
      <c r="M86" s="50">
        <f t="shared" si="11"/>
        <v>3343.52</v>
      </c>
    </row>
    <row r="87" spans="2:13" ht="18.75" customHeight="1">
      <c r="B87" s="1"/>
      <c r="D87" s="38" t="s">
        <v>272</v>
      </c>
      <c r="J87" s="38">
        <v>811.46</v>
      </c>
      <c r="M87" s="50">
        <f t="shared" si="11"/>
        <v>811.46</v>
      </c>
    </row>
    <row r="88" spans="2:13" ht="18.75" customHeight="1">
      <c r="B88" s="1"/>
      <c r="D88" s="38" t="s">
        <v>245</v>
      </c>
      <c r="J88" s="38">
        <v>-3662.28</v>
      </c>
      <c r="M88" s="50">
        <f t="shared" si="11"/>
        <v>-3662.28</v>
      </c>
    </row>
    <row r="89" spans="2:13" ht="18.75" customHeight="1">
      <c r="B89" s="1"/>
      <c r="D89" s="38" t="s">
        <v>247</v>
      </c>
      <c r="J89" s="38">
        <v>-10920</v>
      </c>
      <c r="M89" s="50">
        <f t="shared" si="11"/>
        <v>-10920</v>
      </c>
    </row>
    <row r="90" spans="2:13" ht="18.75" customHeight="1">
      <c r="B90" s="1"/>
      <c r="D90" s="38" t="s">
        <v>161</v>
      </c>
      <c r="J90" s="38">
        <v>16280</v>
      </c>
      <c r="M90" s="50">
        <f t="shared" si="11"/>
        <v>16280</v>
      </c>
    </row>
    <row r="91" spans="2:13" ht="18.75" customHeight="1">
      <c r="B91" s="1"/>
      <c r="D91" s="38" t="s">
        <v>266</v>
      </c>
      <c r="J91" s="38">
        <v>280</v>
      </c>
      <c r="M91" s="50">
        <f t="shared" si="11"/>
        <v>280</v>
      </c>
    </row>
    <row r="92" spans="2:13" ht="18.75" customHeight="1">
      <c r="B92" s="1"/>
      <c r="D92" s="38" t="s">
        <v>268</v>
      </c>
      <c r="J92" s="38">
        <v>5473.68</v>
      </c>
      <c r="M92" s="50">
        <f t="shared" si="11"/>
        <v>5473.68</v>
      </c>
    </row>
    <row r="93" spans="2:13" ht="18.75" customHeight="1">
      <c r="B93" s="1"/>
      <c r="D93" s="38" t="s">
        <v>258</v>
      </c>
      <c r="J93" s="38">
        <v>-264.4</v>
      </c>
      <c r="M93" s="50">
        <f t="shared" si="11"/>
        <v>-264.4</v>
      </c>
    </row>
    <row r="94" spans="2:13" ht="18.75" customHeight="1">
      <c r="B94" s="1"/>
      <c r="D94" s="38" t="s">
        <v>161</v>
      </c>
      <c r="J94" s="38">
        <v>-10920</v>
      </c>
      <c r="M94" s="50">
        <f t="shared" si="11"/>
        <v>-10920</v>
      </c>
    </row>
    <row r="95" spans="2:13" ht="18.75" customHeight="1">
      <c r="B95" s="1"/>
      <c r="D95" s="38" t="s">
        <v>260</v>
      </c>
      <c r="J95" s="38">
        <v>-3662.28</v>
      </c>
      <c r="M95" s="50">
        <f t="shared" si="11"/>
        <v>-3662.28</v>
      </c>
    </row>
    <row r="96" spans="2:13" ht="18.75" customHeight="1">
      <c r="B96" s="1"/>
      <c r="M96" s="50"/>
    </row>
    <row r="97" spans="2:13" ht="18.75" customHeight="1">
      <c r="B97" s="1"/>
      <c r="M97" s="50">
        <f>SUM(E97:L97)</f>
        <v>0</v>
      </c>
    </row>
    <row r="98" spans="2:13" ht="18.75" customHeight="1" thickBot="1">
      <c r="B98" s="47"/>
      <c r="C98" s="52">
        <f>SUM(C81:C97)</f>
        <v>0</v>
      </c>
      <c r="E98" s="52">
        <f aca="true" t="shared" si="12" ref="E98:M98">SUM(E81:E97)</f>
        <v>0</v>
      </c>
      <c r="F98" s="52">
        <f t="shared" si="12"/>
        <v>0</v>
      </c>
      <c r="G98" s="52">
        <f t="shared" si="12"/>
        <v>0</v>
      </c>
      <c r="H98" s="52">
        <f t="shared" si="12"/>
        <v>0</v>
      </c>
      <c r="I98" s="52">
        <f t="shared" si="12"/>
        <v>0</v>
      </c>
      <c r="J98" s="52">
        <f t="shared" si="12"/>
        <v>74393.63</v>
      </c>
      <c r="K98" s="52">
        <f t="shared" si="12"/>
        <v>0</v>
      </c>
      <c r="L98" s="52">
        <f t="shared" si="12"/>
        <v>0</v>
      </c>
      <c r="M98" s="52">
        <f t="shared" si="12"/>
        <v>74393.63</v>
      </c>
    </row>
    <row r="99" spans="2:13" ht="18.75" customHeight="1" thickBot="1" thickTop="1">
      <c r="B99" s="53"/>
      <c r="C99" s="48"/>
      <c r="D99" s="7"/>
      <c r="E99" s="48"/>
      <c r="F99" s="48"/>
      <c r="G99" s="48"/>
      <c r="H99" s="48"/>
      <c r="I99" s="48"/>
      <c r="J99" s="48"/>
      <c r="K99" s="48"/>
      <c r="L99" s="48"/>
      <c r="M99" s="48"/>
    </row>
    <row r="100" ht="18.75" customHeight="1">
      <c r="M100" s="50"/>
    </row>
    <row r="101" spans="2:13" ht="18.75" customHeight="1">
      <c r="B101" s="1">
        <f>B84+30</f>
        <v>44470</v>
      </c>
      <c r="C101" s="49">
        <f>E101</f>
        <v>0</v>
      </c>
      <c r="D101" s="38" t="s">
        <v>166</v>
      </c>
      <c r="J101" s="38">
        <v>16280</v>
      </c>
      <c r="M101" s="50">
        <f>SUM(E101:L101)</f>
        <v>16280</v>
      </c>
    </row>
    <row r="102" spans="2:13" ht="18.75" customHeight="1">
      <c r="B102" s="1"/>
      <c r="C102" s="49">
        <f aca="true" t="shared" si="13" ref="C102:C113">E102</f>
        <v>0</v>
      </c>
      <c r="D102" s="38" t="s">
        <v>145</v>
      </c>
      <c r="J102" s="38">
        <v>3578.17</v>
      </c>
      <c r="M102" s="50">
        <f aca="true" t="shared" si="14" ref="M102:M113">SUM(E102:L102)</f>
        <v>3578.17</v>
      </c>
    </row>
    <row r="103" spans="2:13" ht="18.75" customHeight="1">
      <c r="B103" s="1"/>
      <c r="C103" s="49">
        <f t="shared" si="13"/>
        <v>0</v>
      </c>
      <c r="D103" s="38" t="s">
        <v>151</v>
      </c>
      <c r="J103" s="38">
        <v>16531.25</v>
      </c>
      <c r="M103" s="50">
        <f t="shared" si="14"/>
        <v>16531.25</v>
      </c>
    </row>
    <row r="104" spans="2:13" ht="18.75" customHeight="1">
      <c r="B104" s="1"/>
      <c r="C104" s="49">
        <f t="shared" si="13"/>
        <v>0</v>
      </c>
      <c r="D104" s="38" t="s">
        <v>348</v>
      </c>
      <c r="J104" s="38">
        <v>280</v>
      </c>
      <c r="M104" s="50">
        <f t="shared" si="14"/>
        <v>280</v>
      </c>
    </row>
    <row r="105" spans="2:13" ht="18.75" customHeight="1">
      <c r="B105" s="1"/>
      <c r="C105" s="49">
        <f t="shared" si="13"/>
        <v>0</v>
      </c>
      <c r="D105" s="38" t="s">
        <v>354</v>
      </c>
      <c r="J105" s="38">
        <v>195.75</v>
      </c>
      <c r="M105" s="50">
        <f t="shared" si="14"/>
        <v>195.75</v>
      </c>
    </row>
    <row r="106" spans="2:13" ht="18.75" customHeight="1">
      <c r="B106" s="1"/>
      <c r="C106" s="49">
        <f t="shared" si="13"/>
        <v>0</v>
      </c>
      <c r="D106" s="38" t="s">
        <v>258</v>
      </c>
      <c r="J106" s="38">
        <v>401.86</v>
      </c>
      <c r="M106" s="50">
        <f t="shared" si="14"/>
        <v>401.86</v>
      </c>
    </row>
    <row r="107" spans="2:13" ht="18.75" customHeight="1">
      <c r="B107" s="1"/>
      <c r="C107" s="49">
        <f t="shared" si="13"/>
        <v>0</v>
      </c>
      <c r="D107" s="38" t="s">
        <v>212</v>
      </c>
      <c r="J107" s="38">
        <v>15440</v>
      </c>
      <c r="M107" s="50">
        <f t="shared" si="14"/>
        <v>15440</v>
      </c>
    </row>
    <row r="108" spans="2:13" ht="18.75" customHeight="1">
      <c r="B108" s="1"/>
      <c r="C108" s="49">
        <f t="shared" si="13"/>
        <v>0</v>
      </c>
      <c r="D108" s="38" t="s">
        <v>268</v>
      </c>
      <c r="J108" s="38">
        <v>-5473.68</v>
      </c>
      <c r="M108" s="50">
        <f t="shared" si="14"/>
        <v>-5473.68</v>
      </c>
    </row>
    <row r="109" spans="2:13" ht="18.75" customHeight="1">
      <c r="B109" s="1"/>
      <c r="C109" s="49">
        <f t="shared" si="13"/>
        <v>0</v>
      </c>
      <c r="D109" s="38" t="s">
        <v>266</v>
      </c>
      <c r="J109" s="38">
        <v>-280</v>
      </c>
      <c r="M109" s="50">
        <f t="shared" si="14"/>
        <v>-280</v>
      </c>
    </row>
    <row r="110" spans="2:13" ht="18.75" customHeight="1">
      <c r="B110" s="1"/>
      <c r="C110" s="49">
        <f t="shared" si="13"/>
        <v>0</v>
      </c>
      <c r="D110" s="38" t="s">
        <v>161</v>
      </c>
      <c r="J110" s="38">
        <v>-16280</v>
      </c>
      <c r="M110" s="50">
        <f t="shared" si="14"/>
        <v>-16280</v>
      </c>
    </row>
    <row r="111" spans="2:13" ht="18.75" customHeight="1">
      <c r="B111" s="1"/>
      <c r="C111" s="49">
        <f t="shared" si="13"/>
        <v>0</v>
      </c>
      <c r="D111" s="38" t="s">
        <v>375</v>
      </c>
      <c r="J111" s="38">
        <v>3307.84</v>
      </c>
      <c r="M111" s="50">
        <f t="shared" si="14"/>
        <v>3307.84</v>
      </c>
    </row>
    <row r="112" spans="2:13" ht="18.75" customHeight="1">
      <c r="B112" s="1"/>
      <c r="C112" s="49">
        <f t="shared" si="13"/>
        <v>0</v>
      </c>
      <c r="M112" s="50">
        <f t="shared" si="14"/>
        <v>0</v>
      </c>
    </row>
    <row r="113" spans="2:13" ht="18.75" customHeight="1">
      <c r="B113" s="1"/>
      <c r="C113" s="49">
        <f t="shared" si="13"/>
        <v>0</v>
      </c>
      <c r="M113" s="50">
        <f t="shared" si="14"/>
        <v>0</v>
      </c>
    </row>
    <row r="114" spans="2:13" ht="18.75" customHeight="1" thickBot="1">
      <c r="B114" s="47"/>
      <c r="C114" s="52">
        <f>SUM(C98:C113)</f>
        <v>0</v>
      </c>
      <c r="E114" s="52">
        <f aca="true" t="shared" si="15" ref="E114:M114">SUM(E98:E113)</f>
        <v>0</v>
      </c>
      <c r="F114" s="52">
        <f t="shared" si="15"/>
        <v>0</v>
      </c>
      <c r="G114" s="52">
        <f t="shared" si="15"/>
        <v>0</v>
      </c>
      <c r="H114" s="52">
        <f t="shared" si="15"/>
        <v>0</v>
      </c>
      <c r="I114" s="52">
        <f t="shared" si="15"/>
        <v>0</v>
      </c>
      <c r="J114" s="52">
        <f t="shared" si="15"/>
        <v>108374.82</v>
      </c>
      <c r="K114" s="52">
        <f t="shared" si="15"/>
        <v>0</v>
      </c>
      <c r="L114" s="52">
        <f t="shared" si="15"/>
        <v>0</v>
      </c>
      <c r="M114" s="52">
        <f t="shared" si="15"/>
        <v>108374.82</v>
      </c>
    </row>
    <row r="115" spans="2:13" ht="18.75" customHeight="1" thickBot="1" thickTop="1">
      <c r="B115" s="53"/>
      <c r="C115" s="48"/>
      <c r="D115" s="7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 ht="18.75" customHeight="1">
      <c r="B116" s="1"/>
      <c r="M116" s="50"/>
    </row>
    <row r="117" spans="2:13" ht="18.75" customHeight="1">
      <c r="B117" s="1">
        <v>44501</v>
      </c>
      <c r="C117" s="49">
        <f>E117</f>
        <v>0</v>
      </c>
      <c r="D117" s="38" t="s">
        <v>145</v>
      </c>
      <c r="J117" s="38">
        <v>1365.19</v>
      </c>
      <c r="M117" s="50">
        <f>SUM(E117:L117)</f>
        <v>1365.19</v>
      </c>
    </row>
    <row r="118" spans="2:13" ht="18.75" customHeight="1">
      <c r="B118" s="1"/>
      <c r="C118" s="49">
        <f aca="true" t="shared" si="16" ref="C118:C131">E118</f>
        <v>0</v>
      </c>
      <c r="D118" s="38" t="s">
        <v>166</v>
      </c>
      <c r="J118" s="38">
        <v>15440</v>
      </c>
      <c r="M118" s="50">
        <f aca="true" t="shared" si="17" ref="M118:M131">SUM(E118:L118)</f>
        <v>15440</v>
      </c>
    </row>
    <row r="119" spans="2:13" ht="18.75" customHeight="1">
      <c r="B119" s="1"/>
      <c r="C119" s="49">
        <f t="shared" si="16"/>
        <v>0</v>
      </c>
      <c r="D119" s="38" t="s">
        <v>151</v>
      </c>
      <c r="J119" s="38">
        <v>7640</v>
      </c>
      <c r="M119" s="50">
        <f t="shared" si="17"/>
        <v>7640</v>
      </c>
    </row>
    <row r="120" spans="2:13" ht="18.75" customHeight="1">
      <c r="B120" s="1"/>
      <c r="C120" s="49">
        <f t="shared" si="16"/>
        <v>0</v>
      </c>
      <c r="D120" s="38" t="s">
        <v>299</v>
      </c>
      <c r="J120" s="38">
        <v>195.75</v>
      </c>
      <c r="M120" s="50">
        <f t="shared" si="17"/>
        <v>195.75</v>
      </c>
    </row>
    <row r="121" spans="2:13" ht="18.75" customHeight="1">
      <c r="B121" s="1"/>
      <c r="C121" s="49">
        <f t="shared" si="16"/>
        <v>0</v>
      </c>
      <c r="D121" s="38" t="s">
        <v>272</v>
      </c>
      <c r="J121" s="38">
        <v>401.86</v>
      </c>
      <c r="M121" s="50">
        <f t="shared" si="17"/>
        <v>401.86</v>
      </c>
    </row>
    <row r="122" spans="2:13" ht="18.75" customHeight="1">
      <c r="B122" s="1"/>
      <c r="C122" s="49">
        <f t="shared" si="16"/>
        <v>0</v>
      </c>
      <c r="D122" s="38" t="s">
        <v>354</v>
      </c>
      <c r="J122" s="38">
        <v>630.75</v>
      </c>
      <c r="M122" s="50">
        <f t="shared" si="17"/>
        <v>630.75</v>
      </c>
    </row>
    <row r="123" spans="2:13" ht="18.75" customHeight="1">
      <c r="B123" s="1"/>
      <c r="C123" s="49">
        <f t="shared" si="16"/>
        <v>0</v>
      </c>
      <c r="D123" s="38" t="s">
        <v>258</v>
      </c>
      <c r="J123" s="38">
        <v>2810.73</v>
      </c>
      <c r="M123" s="50">
        <f t="shared" si="17"/>
        <v>2810.73</v>
      </c>
    </row>
    <row r="124" spans="2:13" ht="18.75" customHeight="1">
      <c r="B124" s="1"/>
      <c r="C124" s="49">
        <f t="shared" si="16"/>
        <v>0</v>
      </c>
      <c r="D124" s="38" t="s">
        <v>354</v>
      </c>
      <c r="J124" s="38">
        <v>-195.75</v>
      </c>
      <c r="M124" s="50">
        <f t="shared" si="17"/>
        <v>-195.75</v>
      </c>
    </row>
    <row r="125" spans="2:13" ht="18.75" customHeight="1">
      <c r="B125" s="1"/>
      <c r="C125" s="49">
        <f t="shared" si="16"/>
        <v>0</v>
      </c>
      <c r="D125" s="38" t="s">
        <v>258</v>
      </c>
      <c r="J125" s="38">
        <v>-401.86</v>
      </c>
      <c r="M125" s="50">
        <f t="shared" si="17"/>
        <v>-401.86</v>
      </c>
    </row>
    <row r="126" spans="2:13" ht="18.75" customHeight="1">
      <c r="B126" s="1"/>
      <c r="C126" s="49">
        <f t="shared" si="16"/>
        <v>0</v>
      </c>
      <c r="D126" s="38" t="s">
        <v>212</v>
      </c>
      <c r="J126" s="38">
        <v>-15440</v>
      </c>
      <c r="M126" s="50">
        <f t="shared" si="17"/>
        <v>-15440</v>
      </c>
    </row>
    <row r="127" spans="2:13" ht="18.75" customHeight="1">
      <c r="B127" s="1"/>
      <c r="C127" s="49">
        <f t="shared" si="16"/>
        <v>0</v>
      </c>
      <c r="D127" s="38" t="s">
        <v>268</v>
      </c>
      <c r="J127" s="38">
        <v>1181.38</v>
      </c>
      <c r="M127" s="50">
        <f t="shared" si="17"/>
        <v>1181.38</v>
      </c>
    </row>
    <row r="128" spans="2:13" ht="18.75" customHeight="1">
      <c r="B128" s="1"/>
      <c r="C128" s="49">
        <f t="shared" si="16"/>
        <v>0</v>
      </c>
      <c r="D128" s="38" t="s">
        <v>363</v>
      </c>
      <c r="J128" s="38">
        <v>1687.5</v>
      </c>
      <c r="M128" s="50">
        <f t="shared" si="17"/>
        <v>1687.5</v>
      </c>
    </row>
    <row r="129" spans="2:13" ht="18.75" customHeight="1">
      <c r="B129" s="1"/>
      <c r="C129" s="49">
        <f t="shared" si="16"/>
        <v>0</v>
      </c>
      <c r="D129" s="38" t="s">
        <v>161</v>
      </c>
      <c r="J129" s="38">
        <v>15320</v>
      </c>
      <c r="M129" s="50">
        <f t="shared" si="17"/>
        <v>15320</v>
      </c>
    </row>
    <row r="130" spans="2:13" ht="18.75" customHeight="1">
      <c r="B130" s="1"/>
      <c r="C130" s="49">
        <f t="shared" si="16"/>
        <v>0</v>
      </c>
      <c r="D130" s="38" t="s">
        <v>375</v>
      </c>
      <c r="J130" s="38">
        <v>-3307.84</v>
      </c>
      <c r="M130" s="50">
        <f t="shared" si="17"/>
        <v>-3307.84</v>
      </c>
    </row>
    <row r="131" spans="2:13" ht="18.75" customHeight="1">
      <c r="B131" s="1"/>
      <c r="C131" s="49">
        <f t="shared" si="16"/>
        <v>0</v>
      </c>
      <c r="M131" s="50">
        <f t="shared" si="17"/>
        <v>0</v>
      </c>
    </row>
    <row r="132" spans="2:13" ht="18.75" customHeight="1" thickBot="1">
      <c r="B132" s="47"/>
      <c r="C132" s="52">
        <f>SUM(C114:C131)</f>
        <v>0</v>
      </c>
      <c r="E132" s="52">
        <f aca="true" t="shared" si="18" ref="E132:M132">SUM(E114:E131)</f>
        <v>0</v>
      </c>
      <c r="F132" s="52">
        <f t="shared" si="18"/>
        <v>0</v>
      </c>
      <c r="G132" s="52">
        <f t="shared" si="18"/>
        <v>0</v>
      </c>
      <c r="H132" s="52">
        <f t="shared" si="18"/>
        <v>0</v>
      </c>
      <c r="I132" s="52">
        <f t="shared" si="18"/>
        <v>0</v>
      </c>
      <c r="J132" s="52">
        <f t="shared" si="18"/>
        <v>135702.53000000003</v>
      </c>
      <c r="K132" s="52">
        <f t="shared" si="18"/>
        <v>0</v>
      </c>
      <c r="L132" s="52">
        <f t="shared" si="18"/>
        <v>0</v>
      </c>
      <c r="M132" s="52">
        <f t="shared" si="18"/>
        <v>135702.53000000003</v>
      </c>
    </row>
    <row r="133" spans="2:13" ht="18.75" customHeight="1" thickBot="1" thickTop="1">
      <c r="B133" s="53"/>
      <c r="C133" s="48"/>
      <c r="D133" s="7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2:13" ht="18.75" customHeight="1">
      <c r="B134" s="1"/>
      <c r="C134" s="57"/>
      <c r="M134" s="50"/>
    </row>
    <row r="135" spans="2:13" ht="18.75" customHeight="1">
      <c r="B135" s="58">
        <v>44531</v>
      </c>
      <c r="C135" s="49">
        <f aca="true" t="shared" si="19" ref="C135:C159">E135</f>
        <v>0</v>
      </c>
      <c r="D135" s="38" t="s">
        <v>299</v>
      </c>
      <c r="J135" s="38">
        <v>630.75</v>
      </c>
      <c r="M135" s="50">
        <f aca="true" t="shared" si="20" ref="M135:M159">SUM(E135:L135)</f>
        <v>630.75</v>
      </c>
    </row>
    <row r="136" spans="2:13" ht="18.75" customHeight="1">
      <c r="B136" s="58"/>
      <c r="C136" s="49">
        <f t="shared" si="19"/>
        <v>0</v>
      </c>
      <c r="D136" s="38" t="s">
        <v>166</v>
      </c>
      <c r="J136" s="38">
        <v>15320</v>
      </c>
      <c r="M136" s="50">
        <f t="shared" si="20"/>
        <v>15320</v>
      </c>
    </row>
    <row r="137" spans="2:13" ht="18.75" customHeight="1">
      <c r="B137" s="58"/>
      <c r="C137" s="49">
        <f t="shared" si="19"/>
        <v>0</v>
      </c>
      <c r="D137" s="38" t="s">
        <v>324</v>
      </c>
      <c r="J137" s="38">
        <v>1687.5</v>
      </c>
      <c r="M137" s="50">
        <f t="shared" si="20"/>
        <v>1687.5</v>
      </c>
    </row>
    <row r="138" spans="2:13" ht="18.75" customHeight="1">
      <c r="B138" s="58"/>
      <c r="C138" s="49">
        <f t="shared" si="19"/>
        <v>0</v>
      </c>
      <c r="D138" s="38" t="s">
        <v>324</v>
      </c>
      <c r="J138" s="38">
        <v>506.25</v>
      </c>
      <c r="M138" s="50">
        <f t="shared" si="20"/>
        <v>506.25</v>
      </c>
    </row>
    <row r="139" spans="2:13" ht="18.75" customHeight="1">
      <c r="B139" s="58"/>
      <c r="C139" s="49">
        <f t="shared" si="19"/>
        <v>0</v>
      </c>
      <c r="D139" s="38" t="s">
        <v>272</v>
      </c>
      <c r="J139" s="38">
        <v>1151.32</v>
      </c>
      <c r="M139" s="50">
        <f t="shared" si="20"/>
        <v>1151.32</v>
      </c>
    </row>
    <row r="140" spans="2:13" ht="18.75" customHeight="1">
      <c r="B140" s="58"/>
      <c r="C140" s="49">
        <f t="shared" si="19"/>
        <v>0</v>
      </c>
      <c r="D140" s="38" t="s">
        <v>151</v>
      </c>
      <c r="J140" s="38">
        <v>20798.75</v>
      </c>
      <c r="M140" s="50">
        <f t="shared" si="20"/>
        <v>20798.75</v>
      </c>
    </row>
    <row r="141" spans="2:13" ht="18.75" customHeight="1">
      <c r="B141" s="58"/>
      <c r="C141" s="49">
        <f t="shared" si="19"/>
        <v>0</v>
      </c>
      <c r="D141" s="38" t="s">
        <v>299</v>
      </c>
      <c r="J141" s="38">
        <v>87</v>
      </c>
      <c r="M141" s="50">
        <f t="shared" si="20"/>
        <v>87</v>
      </c>
    </row>
    <row r="142" spans="2:13" ht="18.75" customHeight="1">
      <c r="B142" s="58"/>
      <c r="C142" s="49">
        <f t="shared" si="19"/>
        <v>0</v>
      </c>
      <c r="D142" s="38" t="s">
        <v>299</v>
      </c>
      <c r="J142" s="38">
        <v>298.46</v>
      </c>
      <c r="M142" s="50">
        <f t="shared" si="20"/>
        <v>298.46</v>
      </c>
    </row>
    <row r="143" spans="2:13" ht="18.75" customHeight="1">
      <c r="B143" s="58"/>
      <c r="C143" s="49">
        <f t="shared" si="19"/>
        <v>0</v>
      </c>
      <c r="D143" s="38" t="s">
        <v>272</v>
      </c>
      <c r="J143" s="38">
        <v>2810.73</v>
      </c>
      <c r="M143" s="50">
        <f t="shared" si="20"/>
        <v>2810.73</v>
      </c>
    </row>
    <row r="144" spans="2:13" ht="18.75" customHeight="1">
      <c r="B144" s="58"/>
      <c r="C144" s="49">
        <f t="shared" si="19"/>
        <v>0</v>
      </c>
      <c r="D144" s="38" t="s">
        <v>354</v>
      </c>
      <c r="J144" s="38">
        <v>391.5</v>
      </c>
      <c r="M144" s="50">
        <f t="shared" si="20"/>
        <v>391.5</v>
      </c>
    </row>
    <row r="145" spans="2:13" ht="18.75" customHeight="1">
      <c r="B145" s="58"/>
      <c r="C145" s="49">
        <f t="shared" si="19"/>
        <v>0</v>
      </c>
      <c r="D145" s="38" t="s">
        <v>354</v>
      </c>
      <c r="J145" s="38">
        <v>-630.75</v>
      </c>
      <c r="M145" s="50">
        <f t="shared" si="20"/>
        <v>-630.75</v>
      </c>
    </row>
    <row r="146" spans="2:13" ht="18.75" customHeight="1">
      <c r="B146" s="58"/>
      <c r="C146" s="49">
        <f t="shared" si="19"/>
        <v>0</v>
      </c>
      <c r="D146" s="38" t="s">
        <v>258</v>
      </c>
      <c r="J146" s="38">
        <v>-2810.73</v>
      </c>
      <c r="M146" s="50">
        <f t="shared" si="20"/>
        <v>-2810.73</v>
      </c>
    </row>
    <row r="147" spans="2:13" ht="18.75" customHeight="1">
      <c r="B147" s="58"/>
      <c r="C147" s="49">
        <f t="shared" si="19"/>
        <v>0</v>
      </c>
      <c r="D147" s="38" t="s">
        <v>268</v>
      </c>
      <c r="J147" s="38">
        <v>3032.2</v>
      </c>
      <c r="M147" s="50">
        <f t="shared" si="20"/>
        <v>3032.2</v>
      </c>
    </row>
    <row r="148" spans="2:13" ht="18.75" customHeight="1">
      <c r="B148" s="58"/>
      <c r="C148" s="49">
        <f t="shared" si="19"/>
        <v>0</v>
      </c>
      <c r="D148" s="38" t="s">
        <v>268</v>
      </c>
      <c r="J148" s="38">
        <v>1500</v>
      </c>
      <c r="M148" s="50">
        <f t="shared" si="20"/>
        <v>1500</v>
      </c>
    </row>
    <row r="149" spans="2:13" ht="18.75" customHeight="1">
      <c r="B149" s="58"/>
      <c r="C149" s="49">
        <f t="shared" si="19"/>
        <v>0</v>
      </c>
      <c r="D149" s="38" t="s">
        <v>268</v>
      </c>
      <c r="J149" s="38">
        <v>-1181.38</v>
      </c>
      <c r="M149" s="50">
        <f t="shared" si="20"/>
        <v>-1181.38</v>
      </c>
    </row>
    <row r="150" spans="2:13" ht="18.75" customHeight="1">
      <c r="B150" s="58"/>
      <c r="C150" s="49">
        <f t="shared" si="19"/>
        <v>0</v>
      </c>
      <c r="D150" s="38" t="s">
        <v>364</v>
      </c>
      <c r="J150" s="38">
        <v>2174.79</v>
      </c>
      <c r="M150" s="50">
        <f t="shared" si="20"/>
        <v>2174.79</v>
      </c>
    </row>
    <row r="151" spans="2:13" ht="18.75" customHeight="1">
      <c r="B151" s="58"/>
      <c r="C151" s="49">
        <f t="shared" si="19"/>
        <v>0</v>
      </c>
      <c r="D151" s="38" t="s">
        <v>364</v>
      </c>
      <c r="J151" s="38">
        <v>2932.94</v>
      </c>
      <c r="M151" s="50">
        <f t="shared" si="20"/>
        <v>2932.94</v>
      </c>
    </row>
    <row r="152" spans="2:13" ht="18.75" customHeight="1">
      <c r="B152" s="58"/>
      <c r="C152" s="49">
        <f t="shared" si="19"/>
        <v>0</v>
      </c>
      <c r="D152" s="38" t="s">
        <v>366</v>
      </c>
      <c r="J152" s="38">
        <v>12000</v>
      </c>
      <c r="M152" s="50">
        <f t="shared" si="20"/>
        <v>12000</v>
      </c>
    </row>
    <row r="153" spans="2:13" ht="18.75" customHeight="1">
      <c r="B153" s="58"/>
      <c r="C153" s="49">
        <f t="shared" si="19"/>
        <v>0</v>
      </c>
      <c r="D153" s="38" t="s">
        <v>367</v>
      </c>
      <c r="J153" s="38">
        <v>2762.5</v>
      </c>
      <c r="M153" s="50">
        <f t="shared" si="20"/>
        <v>2762.5</v>
      </c>
    </row>
    <row r="154" spans="2:13" ht="18.75" customHeight="1">
      <c r="B154" s="58"/>
      <c r="C154" s="49">
        <f t="shared" si="19"/>
        <v>0</v>
      </c>
      <c r="D154" s="38" t="s">
        <v>368</v>
      </c>
      <c r="J154" s="38">
        <v>7718.75</v>
      </c>
      <c r="M154" s="50">
        <f t="shared" si="20"/>
        <v>7718.75</v>
      </c>
    </row>
    <row r="155" spans="2:13" ht="18.75" customHeight="1">
      <c r="B155" s="58"/>
      <c r="C155" s="49">
        <f t="shared" si="19"/>
        <v>0</v>
      </c>
      <c r="D155" s="38" t="s">
        <v>363</v>
      </c>
      <c r="J155" s="38">
        <v>-1687.5</v>
      </c>
      <c r="M155" s="50">
        <f t="shared" si="20"/>
        <v>-1687.5</v>
      </c>
    </row>
    <row r="156" spans="2:13" ht="18.75" customHeight="1">
      <c r="B156" s="58"/>
      <c r="C156" s="49">
        <f t="shared" si="19"/>
        <v>0</v>
      </c>
      <c r="D156" s="38" t="s">
        <v>374</v>
      </c>
      <c r="J156" s="38">
        <v>80759.24</v>
      </c>
      <c r="M156" s="50">
        <f t="shared" si="20"/>
        <v>80759.24</v>
      </c>
    </row>
    <row r="157" spans="2:13" ht="18.75" customHeight="1">
      <c r="B157" s="58"/>
      <c r="C157" s="49">
        <f t="shared" si="19"/>
        <v>0</v>
      </c>
      <c r="D157" s="38" t="s">
        <v>161</v>
      </c>
      <c r="J157" s="38">
        <v>19160</v>
      </c>
      <c r="M157" s="50">
        <f t="shared" si="20"/>
        <v>19160</v>
      </c>
    </row>
    <row r="158" spans="2:13" ht="18.75" customHeight="1">
      <c r="B158" s="58"/>
      <c r="C158" s="49">
        <f t="shared" si="19"/>
        <v>0</v>
      </c>
      <c r="D158" s="38" t="s">
        <v>161</v>
      </c>
      <c r="J158" s="38">
        <v>-15320</v>
      </c>
      <c r="M158" s="50">
        <f t="shared" si="20"/>
        <v>-15320</v>
      </c>
    </row>
    <row r="159" spans="2:13" ht="18.75" customHeight="1">
      <c r="B159" s="58"/>
      <c r="C159" s="49">
        <f t="shared" si="19"/>
        <v>0</v>
      </c>
      <c r="M159" s="50">
        <f t="shared" si="20"/>
        <v>0</v>
      </c>
    </row>
    <row r="160" spans="2:13" ht="18.75" customHeight="1">
      <c r="B160" s="1"/>
      <c r="C160" s="49">
        <f>E160</f>
        <v>0</v>
      </c>
      <c r="M160" s="50"/>
    </row>
    <row r="161" spans="2:13" ht="18.75" customHeight="1" thickBot="1">
      <c r="B161" s="1"/>
      <c r="C161" s="52">
        <f>SUM(C132:C160)</f>
        <v>0</v>
      </c>
      <c r="E161" s="52">
        <f aca="true" t="shared" si="21" ref="E161:M161">SUM(E132:E160)</f>
        <v>0</v>
      </c>
      <c r="F161" s="52">
        <f t="shared" si="21"/>
        <v>0</v>
      </c>
      <c r="G161" s="52">
        <f t="shared" si="21"/>
        <v>0</v>
      </c>
      <c r="H161" s="52">
        <f t="shared" si="21"/>
        <v>0</v>
      </c>
      <c r="I161" s="52">
        <f t="shared" si="21"/>
        <v>0</v>
      </c>
      <c r="J161" s="52">
        <f t="shared" si="21"/>
        <v>289794.85000000003</v>
      </c>
      <c r="K161" s="52">
        <f t="shared" si="21"/>
        <v>0</v>
      </c>
      <c r="L161" s="52">
        <f t="shared" si="21"/>
        <v>0</v>
      </c>
      <c r="M161" s="52">
        <f t="shared" si="21"/>
        <v>289794.85000000003</v>
      </c>
    </row>
    <row r="162" spans="2:13" ht="18.75" customHeight="1" thickBot="1" thickTop="1">
      <c r="B162" s="53"/>
      <c r="C162" s="48"/>
      <c r="D162" s="7"/>
      <c r="E162" s="48"/>
      <c r="F162" s="48"/>
      <c r="G162" s="48"/>
      <c r="H162" s="48"/>
      <c r="I162" s="48"/>
      <c r="J162" s="48"/>
      <c r="K162" s="48"/>
      <c r="L162" s="48"/>
      <c r="M162" s="48"/>
    </row>
    <row r="163" ht="18.75" customHeight="1">
      <c r="M163" s="6"/>
    </row>
    <row r="210" ht="18.75" customHeight="1">
      <c r="E210" s="38" t="s">
        <v>1</v>
      </c>
    </row>
  </sheetData>
  <sheetProtection/>
  <printOptions horizontalCentered="1"/>
  <pageMargins left="0.25" right="0.25" top="0.38" bottom="0.25" header="0.5" footer="0"/>
  <pageSetup fitToHeight="2" fitToWidth="1" horizontalDpi="600" verticalDpi="600" orientation="portrait" scale="50" r:id="rId1"/>
  <headerFooter alignWithMargins="0">
    <oddFooter>&amp;L&amp;8&amp;Z&amp;F
&amp;A&amp;C&amp;P/&amp;N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52">
      <selection activeCell="J162" sqref="J162"/>
    </sheetView>
  </sheetViews>
  <sheetFormatPr defaultColWidth="8.88671875" defaultRowHeight="16.5"/>
  <cols>
    <col min="1" max="1" width="9.88671875" style="67" bestFit="1" customWidth="1"/>
    <col min="2" max="2" width="11.77734375" style="67" bestFit="1" customWidth="1"/>
    <col min="3" max="3" width="12.3359375" style="67" bestFit="1" customWidth="1"/>
    <col min="4" max="4" width="16.21484375" style="67" bestFit="1" customWidth="1"/>
    <col min="5" max="8" width="8.3359375" style="67" bestFit="1" customWidth="1"/>
    <col min="9" max="9" width="12.3359375" style="67" bestFit="1" customWidth="1"/>
    <col min="10" max="10" width="12.88671875" style="67" bestFit="1" customWidth="1"/>
    <col min="11" max="11" width="29.21484375" style="67" bestFit="1" customWidth="1"/>
    <col min="12" max="12" width="22.5546875" style="67" bestFit="1" customWidth="1"/>
    <col min="13" max="13" width="13.4453125" style="67" bestFit="1" customWidth="1"/>
    <col min="14" max="14" width="10.3359375" style="67" bestFit="1" customWidth="1"/>
    <col min="15" max="15" width="8.77734375" style="67" bestFit="1" customWidth="1"/>
    <col min="16" max="16" width="9.5546875" style="67" bestFit="1" customWidth="1"/>
    <col min="17" max="17" width="10.6640625" style="67" bestFit="1" customWidth="1"/>
    <col min="18" max="16384" width="8.88671875" style="67" customWidth="1"/>
  </cols>
  <sheetData>
    <row r="1" spans="1:17" ht="12.75">
      <c r="A1" s="143" t="s">
        <v>119</v>
      </c>
      <c r="B1" s="143" t="s">
        <v>120</v>
      </c>
      <c r="C1" s="143" t="s">
        <v>121</v>
      </c>
      <c r="D1" s="143" t="s">
        <v>122</v>
      </c>
      <c r="E1" s="143" t="s">
        <v>123</v>
      </c>
      <c r="F1" s="143" t="s">
        <v>124</v>
      </c>
      <c r="G1" s="143" t="s">
        <v>125</v>
      </c>
      <c r="H1" s="143" t="s">
        <v>126</v>
      </c>
      <c r="I1" s="143" t="s">
        <v>127</v>
      </c>
      <c r="J1" s="144" t="s">
        <v>128</v>
      </c>
      <c r="K1" s="143" t="s">
        <v>129</v>
      </c>
      <c r="L1" s="143" t="s">
        <v>130</v>
      </c>
      <c r="M1" s="143" t="s">
        <v>131</v>
      </c>
      <c r="N1" s="143" t="s">
        <v>132</v>
      </c>
      <c r="O1" s="145" t="s">
        <v>133</v>
      </c>
      <c r="P1" s="145" t="s">
        <v>134</v>
      </c>
      <c r="Q1" s="143" t="s">
        <v>135</v>
      </c>
    </row>
    <row r="2" spans="1:17" ht="12.75">
      <c r="A2" s="146" t="s">
        <v>136</v>
      </c>
      <c r="B2" s="146" t="s">
        <v>137</v>
      </c>
      <c r="C2" s="146" t="s">
        <v>138</v>
      </c>
      <c r="D2" s="146" t="s">
        <v>95</v>
      </c>
      <c r="E2" s="146" t="s">
        <v>139</v>
      </c>
      <c r="F2" s="146" t="s">
        <v>140</v>
      </c>
      <c r="G2" s="146" t="s">
        <v>141</v>
      </c>
      <c r="H2" s="146" t="s">
        <v>142</v>
      </c>
      <c r="I2" s="147"/>
      <c r="J2" s="147">
        <v>140.29</v>
      </c>
      <c r="K2" s="146" t="s">
        <v>144</v>
      </c>
      <c r="L2" s="146" t="s">
        <v>145</v>
      </c>
      <c r="M2" s="146" t="s">
        <v>146</v>
      </c>
      <c r="N2" s="146" t="s">
        <v>147</v>
      </c>
      <c r="O2" s="148">
        <v>44209</v>
      </c>
      <c r="P2" s="148">
        <v>44210</v>
      </c>
      <c r="Q2" s="146" t="s">
        <v>148</v>
      </c>
    </row>
    <row r="3" spans="1:17" ht="12.75">
      <c r="A3" s="146"/>
      <c r="B3" s="146"/>
      <c r="C3" s="146"/>
      <c r="D3" s="146"/>
      <c r="E3" s="146"/>
      <c r="F3" s="146"/>
      <c r="G3" s="146"/>
      <c r="H3" s="146"/>
      <c r="I3" s="147">
        <f>J2</f>
        <v>140.29</v>
      </c>
      <c r="J3" s="147"/>
      <c r="K3" s="146"/>
      <c r="L3" s="146"/>
      <c r="M3" s="146"/>
      <c r="N3" s="146"/>
      <c r="O3" s="148"/>
      <c r="P3" s="148"/>
      <c r="Q3" s="146"/>
    </row>
    <row r="4" spans="1:17" ht="12.75">
      <c r="A4" s="146" t="s">
        <v>136</v>
      </c>
      <c r="B4" s="146" t="s">
        <v>137</v>
      </c>
      <c r="C4" s="146" t="s">
        <v>149</v>
      </c>
      <c r="D4" s="146" t="s">
        <v>95</v>
      </c>
      <c r="E4" s="146" t="s">
        <v>139</v>
      </c>
      <c r="F4" s="146" t="s">
        <v>140</v>
      </c>
      <c r="G4" s="146" t="s">
        <v>141</v>
      </c>
      <c r="H4" s="146" t="s">
        <v>142</v>
      </c>
      <c r="I4" s="147"/>
      <c r="J4" s="147">
        <v>564.16</v>
      </c>
      <c r="K4" s="146" t="s">
        <v>150</v>
      </c>
      <c r="L4" s="146" t="s">
        <v>151</v>
      </c>
      <c r="M4" s="146" t="s">
        <v>152</v>
      </c>
      <c r="N4" s="146" t="s">
        <v>153</v>
      </c>
      <c r="O4" s="148">
        <v>44246</v>
      </c>
      <c r="P4" s="148">
        <v>44249</v>
      </c>
      <c r="Q4" s="146" t="s">
        <v>148</v>
      </c>
    </row>
    <row r="5" spans="1:17" ht="12.75">
      <c r="A5" s="146" t="s">
        <v>136</v>
      </c>
      <c r="B5" s="146" t="s">
        <v>137</v>
      </c>
      <c r="C5" s="146" t="s">
        <v>149</v>
      </c>
      <c r="D5" s="146" t="s">
        <v>95</v>
      </c>
      <c r="E5" s="146" t="s">
        <v>139</v>
      </c>
      <c r="F5" s="146" t="s">
        <v>140</v>
      </c>
      <c r="G5" s="146" t="s">
        <v>141</v>
      </c>
      <c r="H5" s="146" t="s">
        <v>142</v>
      </c>
      <c r="I5" s="147"/>
      <c r="J5" s="147">
        <v>612.24</v>
      </c>
      <c r="K5" s="146" t="s">
        <v>154</v>
      </c>
      <c r="L5" s="146" t="s">
        <v>145</v>
      </c>
      <c r="M5" s="146" t="s">
        <v>155</v>
      </c>
      <c r="N5" s="146" t="s">
        <v>156</v>
      </c>
      <c r="O5" s="148">
        <v>44246</v>
      </c>
      <c r="P5" s="148">
        <v>44249</v>
      </c>
      <c r="Q5" s="146" t="s">
        <v>148</v>
      </c>
    </row>
    <row r="6" spans="1:17" ht="12.75">
      <c r="A6" s="146" t="s">
        <v>136</v>
      </c>
      <c r="B6" s="146" t="s">
        <v>137</v>
      </c>
      <c r="C6" s="146" t="s">
        <v>157</v>
      </c>
      <c r="D6" s="146" t="s">
        <v>95</v>
      </c>
      <c r="E6" s="146" t="s">
        <v>139</v>
      </c>
      <c r="F6" s="146" t="s">
        <v>140</v>
      </c>
      <c r="G6" s="146" t="s">
        <v>141</v>
      </c>
      <c r="H6" s="146" t="s">
        <v>142</v>
      </c>
      <c r="I6" s="147"/>
      <c r="J6" s="147">
        <v>2430</v>
      </c>
      <c r="K6" s="146" t="s">
        <v>150</v>
      </c>
      <c r="L6" s="146" t="s">
        <v>151</v>
      </c>
      <c r="M6" s="146" t="s">
        <v>158</v>
      </c>
      <c r="N6" s="146" t="s">
        <v>159</v>
      </c>
      <c r="O6" s="148">
        <v>44249</v>
      </c>
      <c r="P6" s="148">
        <v>44250</v>
      </c>
      <c r="Q6" s="146" t="s">
        <v>148</v>
      </c>
    </row>
    <row r="7" spans="1:17" ht="12.75">
      <c r="A7" s="146"/>
      <c r="B7" s="146"/>
      <c r="C7" s="146"/>
      <c r="D7" s="146"/>
      <c r="E7" s="146"/>
      <c r="F7" s="146"/>
      <c r="G7" s="146"/>
      <c r="H7" s="146"/>
      <c r="I7" s="147">
        <f>J6+J5+J4</f>
        <v>3606.3999999999996</v>
      </c>
      <c r="J7" s="147"/>
      <c r="K7" s="146"/>
      <c r="L7" s="146"/>
      <c r="M7" s="146"/>
      <c r="N7" s="146"/>
      <c r="O7" s="148"/>
      <c r="P7" s="148"/>
      <c r="Q7" s="146"/>
    </row>
    <row r="8" spans="1:17" ht="12.75">
      <c r="A8" s="146" t="s">
        <v>136</v>
      </c>
      <c r="B8" s="146" t="s">
        <v>137</v>
      </c>
      <c r="C8" s="146" t="s">
        <v>164</v>
      </c>
      <c r="D8" s="146" t="s">
        <v>95</v>
      </c>
      <c r="E8" s="146" t="s">
        <v>139</v>
      </c>
      <c r="F8" s="146" t="s">
        <v>140</v>
      </c>
      <c r="G8" s="146" t="s">
        <v>141</v>
      </c>
      <c r="H8" s="146" t="s">
        <v>142</v>
      </c>
      <c r="I8" s="149"/>
      <c r="J8" s="149">
        <v>726.29</v>
      </c>
      <c r="K8" s="146" t="s">
        <v>165</v>
      </c>
      <c r="L8" s="146" t="s">
        <v>166</v>
      </c>
      <c r="M8" s="146" t="s">
        <v>162</v>
      </c>
      <c r="N8" s="146" t="s">
        <v>167</v>
      </c>
      <c r="O8" s="148">
        <v>44258</v>
      </c>
      <c r="P8" s="148">
        <v>44259</v>
      </c>
      <c r="Q8" s="146" t="s">
        <v>148</v>
      </c>
    </row>
    <row r="9" spans="1:17" ht="12.75">
      <c r="A9" s="146" t="s">
        <v>136</v>
      </c>
      <c r="B9" s="146" t="s">
        <v>137</v>
      </c>
      <c r="C9" s="146" t="s">
        <v>168</v>
      </c>
      <c r="D9" s="146" t="s">
        <v>95</v>
      </c>
      <c r="E9" s="146" t="s">
        <v>139</v>
      </c>
      <c r="F9" s="146" t="s">
        <v>140</v>
      </c>
      <c r="G9" s="146" t="s">
        <v>141</v>
      </c>
      <c r="H9" s="146" t="s">
        <v>142</v>
      </c>
      <c r="I9" s="147"/>
      <c r="J9" s="147">
        <v>1183.34</v>
      </c>
      <c r="K9" s="146" t="s">
        <v>150</v>
      </c>
      <c r="L9" s="146" t="s">
        <v>151</v>
      </c>
      <c r="M9" s="146" t="s">
        <v>169</v>
      </c>
      <c r="N9" s="146" t="s">
        <v>170</v>
      </c>
      <c r="O9" s="148">
        <v>44265</v>
      </c>
      <c r="P9" s="148">
        <v>44266</v>
      </c>
      <c r="Q9" s="146" t="s">
        <v>148</v>
      </c>
    </row>
    <row r="10" spans="1:17" ht="12.75">
      <c r="A10" s="146" t="s">
        <v>136</v>
      </c>
      <c r="B10" s="146" t="s">
        <v>137</v>
      </c>
      <c r="C10" s="146" t="s">
        <v>168</v>
      </c>
      <c r="D10" s="146" t="s">
        <v>95</v>
      </c>
      <c r="E10" s="146" t="s">
        <v>139</v>
      </c>
      <c r="F10" s="146" t="s">
        <v>140</v>
      </c>
      <c r="G10" s="146" t="s">
        <v>141</v>
      </c>
      <c r="H10" s="146" t="s">
        <v>142</v>
      </c>
      <c r="I10" s="147"/>
      <c r="J10" s="147">
        <v>3003.31</v>
      </c>
      <c r="K10" s="146" t="s">
        <v>171</v>
      </c>
      <c r="L10" s="146" t="s">
        <v>145</v>
      </c>
      <c r="M10" s="146" t="s">
        <v>172</v>
      </c>
      <c r="N10" s="146" t="s">
        <v>173</v>
      </c>
      <c r="O10" s="148">
        <v>44265</v>
      </c>
      <c r="P10" s="148">
        <v>44266</v>
      </c>
      <c r="Q10" s="146" t="s">
        <v>148</v>
      </c>
    </row>
    <row r="11" spans="1:17" ht="12.75">
      <c r="A11" s="146" t="s">
        <v>136</v>
      </c>
      <c r="B11" s="146" t="s">
        <v>137</v>
      </c>
      <c r="C11" s="146" t="s">
        <v>174</v>
      </c>
      <c r="D11" s="146" t="s">
        <v>95</v>
      </c>
      <c r="E11" s="146" t="s">
        <v>139</v>
      </c>
      <c r="F11" s="146" t="s">
        <v>140</v>
      </c>
      <c r="G11" s="146" t="s">
        <v>141</v>
      </c>
      <c r="H11" s="146" t="s">
        <v>142</v>
      </c>
      <c r="I11" s="147"/>
      <c r="J11" s="147">
        <v>7764</v>
      </c>
      <c r="K11" s="146" t="s">
        <v>175</v>
      </c>
      <c r="L11" s="150" t="s">
        <v>151</v>
      </c>
      <c r="M11" s="150" t="s">
        <v>176</v>
      </c>
      <c r="N11" s="150" t="s">
        <v>177</v>
      </c>
      <c r="O11" s="148">
        <v>44286</v>
      </c>
      <c r="P11" s="148">
        <v>44286</v>
      </c>
      <c r="Q11" s="146" t="s">
        <v>148</v>
      </c>
    </row>
    <row r="12" spans="1:17" ht="12.75">
      <c r="A12" s="146" t="s">
        <v>160</v>
      </c>
      <c r="B12" s="146" t="s">
        <v>139</v>
      </c>
      <c r="C12" s="146" t="s">
        <v>178</v>
      </c>
      <c r="D12" s="146" t="s">
        <v>95</v>
      </c>
      <c r="E12" s="146" t="s">
        <v>139</v>
      </c>
      <c r="F12" s="146" t="s">
        <v>140</v>
      </c>
      <c r="G12" s="146" t="s">
        <v>141</v>
      </c>
      <c r="H12" s="146" t="s">
        <v>142</v>
      </c>
      <c r="I12" s="147"/>
      <c r="J12" s="147">
        <v>563.13</v>
      </c>
      <c r="K12" s="146" t="s">
        <v>161</v>
      </c>
      <c r="L12" s="146" t="s">
        <v>143</v>
      </c>
      <c r="M12" s="146" t="s">
        <v>179</v>
      </c>
      <c r="N12" s="146" t="s">
        <v>178</v>
      </c>
      <c r="O12" s="148">
        <v>44286</v>
      </c>
      <c r="P12" s="148">
        <v>44292</v>
      </c>
      <c r="Q12" s="146" t="s">
        <v>148</v>
      </c>
    </row>
    <row r="13" spans="1:17" ht="12.75">
      <c r="A13" s="146" t="s">
        <v>160</v>
      </c>
      <c r="B13" s="146" t="s">
        <v>139</v>
      </c>
      <c r="C13" s="146" t="s">
        <v>178</v>
      </c>
      <c r="D13" s="146" t="s">
        <v>95</v>
      </c>
      <c r="E13" s="146" t="s">
        <v>139</v>
      </c>
      <c r="F13" s="146" t="s">
        <v>140</v>
      </c>
      <c r="G13" s="146" t="s">
        <v>141</v>
      </c>
      <c r="H13" s="146" t="s">
        <v>142</v>
      </c>
      <c r="I13" s="147"/>
      <c r="J13" s="147">
        <v>1000</v>
      </c>
      <c r="K13" s="146" t="s">
        <v>180</v>
      </c>
      <c r="L13" s="146" t="s">
        <v>143</v>
      </c>
      <c r="M13" s="146" t="s">
        <v>181</v>
      </c>
      <c r="N13" s="146" t="s">
        <v>178</v>
      </c>
      <c r="O13" s="148">
        <v>44286</v>
      </c>
      <c r="P13" s="148">
        <v>44292</v>
      </c>
      <c r="Q13" s="146" t="s">
        <v>148</v>
      </c>
    </row>
    <row r="14" spans="1:17" ht="12.75">
      <c r="A14" s="146" t="s">
        <v>160</v>
      </c>
      <c r="B14" s="146" t="s">
        <v>139</v>
      </c>
      <c r="C14" s="146" t="s">
        <v>178</v>
      </c>
      <c r="D14" s="146" t="s">
        <v>95</v>
      </c>
      <c r="E14" s="146" t="s">
        <v>139</v>
      </c>
      <c r="F14" s="146" t="s">
        <v>140</v>
      </c>
      <c r="G14" s="146" t="s">
        <v>141</v>
      </c>
      <c r="H14" s="146" t="s">
        <v>142</v>
      </c>
      <c r="I14" s="147"/>
      <c r="J14" s="147">
        <v>563.13</v>
      </c>
      <c r="K14" s="146" t="s">
        <v>182</v>
      </c>
      <c r="L14" s="146" t="s">
        <v>143</v>
      </c>
      <c r="M14" s="146" t="s">
        <v>179</v>
      </c>
      <c r="N14" s="146" t="s">
        <v>178</v>
      </c>
      <c r="O14" s="148">
        <v>44286</v>
      </c>
      <c r="P14" s="148">
        <v>44292</v>
      </c>
      <c r="Q14" s="146" t="s">
        <v>148</v>
      </c>
    </row>
    <row r="15" spans="1:17" ht="12.75">
      <c r="A15" s="146" t="s">
        <v>160</v>
      </c>
      <c r="B15" s="146" t="s">
        <v>139</v>
      </c>
      <c r="C15" s="146" t="s">
        <v>183</v>
      </c>
      <c r="D15" s="146" t="s">
        <v>95</v>
      </c>
      <c r="E15" s="146" t="s">
        <v>139</v>
      </c>
      <c r="F15" s="146" t="s">
        <v>140</v>
      </c>
      <c r="G15" s="146" t="s">
        <v>141</v>
      </c>
      <c r="H15" s="146" t="s">
        <v>142</v>
      </c>
      <c r="I15" s="147"/>
      <c r="J15" s="147">
        <v>563.13</v>
      </c>
      <c r="K15" s="146" t="s">
        <v>161</v>
      </c>
      <c r="L15" s="146" t="s">
        <v>143</v>
      </c>
      <c r="M15" s="146" t="s">
        <v>179</v>
      </c>
      <c r="N15" s="146" t="s">
        <v>183</v>
      </c>
      <c r="O15" s="148">
        <v>44286</v>
      </c>
      <c r="P15" s="148">
        <v>44293</v>
      </c>
      <c r="Q15" s="146" t="s">
        <v>148</v>
      </c>
    </row>
    <row r="16" spans="1:17" ht="12.75">
      <c r="A16" s="146" t="s">
        <v>160</v>
      </c>
      <c r="B16" s="146" t="s">
        <v>139</v>
      </c>
      <c r="C16" s="146" t="s">
        <v>183</v>
      </c>
      <c r="D16" s="146" t="s">
        <v>95</v>
      </c>
      <c r="E16" s="146" t="s">
        <v>139</v>
      </c>
      <c r="F16" s="146" t="s">
        <v>140</v>
      </c>
      <c r="G16" s="146" t="s">
        <v>141</v>
      </c>
      <c r="H16" s="146" t="s">
        <v>142</v>
      </c>
      <c r="I16" s="147">
        <f>SUM(J8:J16)</f>
        <v>16366.329999999996</v>
      </c>
      <c r="J16" s="147">
        <v>1000</v>
      </c>
      <c r="K16" s="146" t="s">
        <v>163</v>
      </c>
      <c r="L16" s="146" t="s">
        <v>143</v>
      </c>
      <c r="M16" s="146" t="s">
        <v>184</v>
      </c>
      <c r="N16" s="146" t="s">
        <v>183</v>
      </c>
      <c r="O16" s="148">
        <v>44286</v>
      </c>
      <c r="P16" s="148">
        <v>44293</v>
      </c>
      <c r="Q16" s="146" t="s">
        <v>148</v>
      </c>
    </row>
    <row r="17" spans="1:17" ht="12.75">
      <c r="A17" s="146"/>
      <c r="B17" s="146"/>
      <c r="C17" s="146"/>
      <c r="D17" s="146"/>
      <c r="E17" s="146"/>
      <c r="F17" s="146"/>
      <c r="G17" s="146"/>
      <c r="H17" s="146"/>
      <c r="I17" s="147"/>
      <c r="J17" s="147"/>
      <c r="K17" s="146"/>
      <c r="L17" s="146"/>
      <c r="M17" s="146"/>
      <c r="N17" s="146"/>
      <c r="O17" s="148"/>
      <c r="P17" s="148"/>
      <c r="Q17" s="146"/>
    </row>
    <row r="18" spans="1:17" ht="15">
      <c r="A18" s="146" t="s">
        <v>160</v>
      </c>
      <c r="B18" s="146" t="s">
        <v>139</v>
      </c>
      <c r="C18" s="146" t="s">
        <v>193</v>
      </c>
      <c r="D18" s="146" t="s">
        <v>95</v>
      </c>
      <c r="E18" s="146" t="s">
        <v>139</v>
      </c>
      <c r="F18" s="146" t="s">
        <v>140</v>
      </c>
      <c r="G18" s="146" t="s">
        <v>141</v>
      </c>
      <c r="H18" s="146" t="s">
        <v>142</v>
      </c>
      <c r="I18" s="146"/>
      <c r="J18" s="159">
        <v>-563.13</v>
      </c>
      <c r="K18" s="160" t="s">
        <v>161</v>
      </c>
      <c r="L18" s="160" t="s">
        <v>143</v>
      </c>
      <c r="M18" s="160" t="s">
        <v>179</v>
      </c>
      <c r="N18" s="160" t="s">
        <v>178</v>
      </c>
      <c r="O18" s="161">
        <v>44316</v>
      </c>
      <c r="P18" s="161">
        <v>44292</v>
      </c>
      <c r="Q18" s="160" t="s">
        <v>148</v>
      </c>
    </row>
    <row r="19" spans="1:17" ht="15">
      <c r="A19" s="146" t="s">
        <v>160</v>
      </c>
      <c r="B19" s="146" t="s">
        <v>139</v>
      </c>
      <c r="C19" s="146" t="s">
        <v>193</v>
      </c>
      <c r="D19" s="146" t="s">
        <v>95</v>
      </c>
      <c r="E19" s="146" t="s">
        <v>139</v>
      </c>
      <c r="F19" s="146" t="s">
        <v>140</v>
      </c>
      <c r="G19" s="146" t="s">
        <v>141</v>
      </c>
      <c r="H19" s="146" t="s">
        <v>142</v>
      </c>
      <c r="I19" s="146"/>
      <c r="J19" s="159">
        <v>-1000</v>
      </c>
      <c r="K19" s="160" t="s">
        <v>180</v>
      </c>
      <c r="L19" s="160" t="s">
        <v>143</v>
      </c>
      <c r="M19" s="160" t="s">
        <v>181</v>
      </c>
      <c r="N19" s="160" t="s">
        <v>178</v>
      </c>
      <c r="O19" s="161">
        <v>44316</v>
      </c>
      <c r="P19" s="161">
        <v>44292</v>
      </c>
      <c r="Q19" s="160" t="s">
        <v>148</v>
      </c>
    </row>
    <row r="20" spans="1:17" ht="15">
      <c r="A20" s="146" t="s">
        <v>160</v>
      </c>
      <c r="B20" s="146" t="s">
        <v>139</v>
      </c>
      <c r="C20" s="146" t="s">
        <v>193</v>
      </c>
      <c r="D20" s="146" t="s">
        <v>95</v>
      </c>
      <c r="E20" s="146" t="s">
        <v>139</v>
      </c>
      <c r="F20" s="146" t="s">
        <v>140</v>
      </c>
      <c r="G20" s="146" t="s">
        <v>141</v>
      </c>
      <c r="H20" s="146" t="s">
        <v>142</v>
      </c>
      <c r="I20" s="146"/>
      <c r="J20" s="159">
        <v>-563.13</v>
      </c>
      <c r="K20" s="160" t="s">
        <v>182</v>
      </c>
      <c r="L20" s="160" t="s">
        <v>143</v>
      </c>
      <c r="M20" s="160" t="s">
        <v>179</v>
      </c>
      <c r="N20" s="160" t="s">
        <v>178</v>
      </c>
      <c r="O20" s="161">
        <v>44316</v>
      </c>
      <c r="P20" s="161">
        <v>44292</v>
      </c>
      <c r="Q20" s="160" t="s">
        <v>148</v>
      </c>
    </row>
    <row r="21" spans="1:17" ht="15">
      <c r="A21" s="146" t="s">
        <v>160</v>
      </c>
      <c r="B21" s="146" t="s">
        <v>139</v>
      </c>
      <c r="C21" s="146" t="s">
        <v>194</v>
      </c>
      <c r="D21" s="146" t="s">
        <v>95</v>
      </c>
      <c r="E21" s="146" t="s">
        <v>139</v>
      </c>
      <c r="F21" s="146" t="s">
        <v>140</v>
      </c>
      <c r="G21" s="146" t="s">
        <v>141</v>
      </c>
      <c r="H21" s="146" t="s">
        <v>142</v>
      </c>
      <c r="I21" s="146"/>
      <c r="J21" s="159">
        <v>-563.13</v>
      </c>
      <c r="K21" s="160" t="s">
        <v>161</v>
      </c>
      <c r="L21" s="160" t="s">
        <v>143</v>
      </c>
      <c r="M21" s="160" t="s">
        <v>179</v>
      </c>
      <c r="N21" s="160" t="s">
        <v>183</v>
      </c>
      <c r="O21" s="161">
        <v>44316</v>
      </c>
      <c r="P21" s="161">
        <v>44293</v>
      </c>
      <c r="Q21" s="160" t="s">
        <v>148</v>
      </c>
    </row>
    <row r="22" spans="1:17" ht="15">
      <c r="A22" s="146" t="s">
        <v>160</v>
      </c>
      <c r="B22" s="146" t="s">
        <v>139</v>
      </c>
      <c r="C22" s="146" t="s">
        <v>194</v>
      </c>
      <c r="D22" s="146" t="s">
        <v>95</v>
      </c>
      <c r="E22" s="146" t="s">
        <v>139</v>
      </c>
      <c r="F22" s="146" t="s">
        <v>140</v>
      </c>
      <c r="G22" s="146" t="s">
        <v>141</v>
      </c>
      <c r="H22" s="146" t="s">
        <v>142</v>
      </c>
      <c r="I22" s="146"/>
      <c r="J22" s="159">
        <v>-1000</v>
      </c>
      <c r="K22" s="160" t="s">
        <v>163</v>
      </c>
      <c r="L22" s="160" t="s">
        <v>143</v>
      </c>
      <c r="M22" s="160" t="s">
        <v>184</v>
      </c>
      <c r="N22" s="160" t="s">
        <v>183</v>
      </c>
      <c r="O22" s="161">
        <v>44316</v>
      </c>
      <c r="P22" s="161">
        <v>44293</v>
      </c>
      <c r="Q22" s="160" t="s">
        <v>148</v>
      </c>
    </row>
    <row r="23" spans="1:17" ht="15">
      <c r="A23" s="146" t="s">
        <v>136</v>
      </c>
      <c r="B23" s="146" t="s">
        <v>137</v>
      </c>
      <c r="C23" s="146" t="s">
        <v>195</v>
      </c>
      <c r="D23" s="146" t="s">
        <v>95</v>
      </c>
      <c r="E23" s="146" t="s">
        <v>139</v>
      </c>
      <c r="F23" s="146" t="s">
        <v>140</v>
      </c>
      <c r="G23" s="146" t="s">
        <v>141</v>
      </c>
      <c r="H23" s="146" t="s">
        <v>142</v>
      </c>
      <c r="I23" s="146"/>
      <c r="J23" s="159">
        <v>563.13</v>
      </c>
      <c r="K23" s="160" t="s">
        <v>165</v>
      </c>
      <c r="L23" s="160" t="s">
        <v>166</v>
      </c>
      <c r="M23" s="160" t="s">
        <v>179</v>
      </c>
      <c r="N23" s="160" t="s">
        <v>196</v>
      </c>
      <c r="O23" s="161">
        <v>44293</v>
      </c>
      <c r="P23" s="161">
        <v>44294</v>
      </c>
      <c r="Q23" s="160" t="s">
        <v>148</v>
      </c>
    </row>
    <row r="24" spans="1:17" ht="15">
      <c r="A24" s="146" t="s">
        <v>136</v>
      </c>
      <c r="B24" s="146" t="s">
        <v>137</v>
      </c>
      <c r="C24" s="146" t="s">
        <v>197</v>
      </c>
      <c r="D24" s="146" t="s">
        <v>95</v>
      </c>
      <c r="E24" s="146" t="s">
        <v>139</v>
      </c>
      <c r="F24" s="146" t="s">
        <v>140</v>
      </c>
      <c r="G24" s="146" t="s">
        <v>141</v>
      </c>
      <c r="H24" s="146" t="s">
        <v>142</v>
      </c>
      <c r="I24" s="146"/>
      <c r="J24" s="159">
        <v>1882.95</v>
      </c>
      <c r="K24" s="160" t="s">
        <v>171</v>
      </c>
      <c r="L24" s="160" t="s">
        <v>145</v>
      </c>
      <c r="M24" s="160" t="s">
        <v>236</v>
      </c>
      <c r="N24" s="160" t="s">
        <v>198</v>
      </c>
      <c r="O24" s="161">
        <v>44295</v>
      </c>
      <c r="P24" s="161">
        <v>44298</v>
      </c>
      <c r="Q24" s="160" t="s">
        <v>148</v>
      </c>
    </row>
    <row r="25" spans="1:17" ht="15">
      <c r="A25" s="146" t="s">
        <v>136</v>
      </c>
      <c r="B25" s="146" t="s">
        <v>137</v>
      </c>
      <c r="C25" s="146" t="s">
        <v>199</v>
      </c>
      <c r="D25" s="146" t="s">
        <v>95</v>
      </c>
      <c r="E25" s="146" t="s">
        <v>139</v>
      </c>
      <c r="F25" s="146" t="s">
        <v>140</v>
      </c>
      <c r="G25" s="146" t="s">
        <v>141</v>
      </c>
      <c r="H25" s="146" t="s">
        <v>142</v>
      </c>
      <c r="I25" s="146"/>
      <c r="J25" s="159">
        <v>842.77</v>
      </c>
      <c r="K25" s="160" t="s">
        <v>175</v>
      </c>
      <c r="L25" s="160" t="s">
        <v>151</v>
      </c>
      <c r="M25" s="160" t="s">
        <v>200</v>
      </c>
      <c r="N25" s="160" t="s">
        <v>201</v>
      </c>
      <c r="O25" s="161">
        <v>44298</v>
      </c>
      <c r="P25" s="161">
        <v>44299</v>
      </c>
      <c r="Q25" s="160" t="s">
        <v>148</v>
      </c>
    </row>
    <row r="26" spans="1:17" ht="15">
      <c r="A26" s="146" t="s">
        <v>136</v>
      </c>
      <c r="B26" s="146" t="s">
        <v>137</v>
      </c>
      <c r="C26" s="146" t="s">
        <v>199</v>
      </c>
      <c r="D26" s="146" t="s">
        <v>95</v>
      </c>
      <c r="E26" s="146" t="s">
        <v>139</v>
      </c>
      <c r="F26" s="146" t="s">
        <v>140</v>
      </c>
      <c r="G26" s="146" t="s">
        <v>141</v>
      </c>
      <c r="H26" s="146" t="s">
        <v>142</v>
      </c>
      <c r="I26" s="146"/>
      <c r="J26" s="159">
        <v>2539.97</v>
      </c>
      <c r="K26" s="160" t="s">
        <v>150</v>
      </c>
      <c r="L26" s="160" t="s">
        <v>151</v>
      </c>
      <c r="M26" s="160" t="s">
        <v>202</v>
      </c>
      <c r="N26" s="160" t="s">
        <v>203</v>
      </c>
      <c r="O26" s="161">
        <v>44298</v>
      </c>
      <c r="P26" s="161">
        <v>44299</v>
      </c>
      <c r="Q26" s="160" t="s">
        <v>148</v>
      </c>
    </row>
    <row r="27" spans="1:17" ht="15">
      <c r="A27" s="146" t="s">
        <v>160</v>
      </c>
      <c r="B27" s="146" t="s">
        <v>139</v>
      </c>
      <c r="C27" s="146" t="s">
        <v>207</v>
      </c>
      <c r="D27" s="146" t="s">
        <v>95</v>
      </c>
      <c r="E27" s="146" t="s">
        <v>139</v>
      </c>
      <c r="F27" s="146" t="s">
        <v>140</v>
      </c>
      <c r="G27" s="146" t="s">
        <v>141</v>
      </c>
      <c r="H27" s="146" t="s">
        <v>142</v>
      </c>
      <c r="I27" s="146"/>
      <c r="J27" s="159">
        <v>959.87</v>
      </c>
      <c r="K27" s="160" t="s">
        <v>208</v>
      </c>
      <c r="L27" s="160" t="s">
        <v>143</v>
      </c>
      <c r="M27" s="160" t="s">
        <v>237</v>
      </c>
      <c r="N27" s="160" t="s">
        <v>207</v>
      </c>
      <c r="O27" s="161">
        <v>44316</v>
      </c>
      <c r="P27" s="161">
        <v>44322</v>
      </c>
      <c r="Q27" s="160" t="s">
        <v>148</v>
      </c>
    </row>
    <row r="28" spans="1:17" ht="15">
      <c r="A28" s="146" t="s">
        <v>160</v>
      </c>
      <c r="B28" s="146" t="s">
        <v>139</v>
      </c>
      <c r="C28" s="146" t="s">
        <v>207</v>
      </c>
      <c r="D28" s="146" t="s">
        <v>95</v>
      </c>
      <c r="E28" s="146" t="s">
        <v>139</v>
      </c>
      <c r="F28" s="146" t="s">
        <v>140</v>
      </c>
      <c r="G28" s="146" t="s">
        <v>141</v>
      </c>
      <c r="H28" s="146" t="s">
        <v>142</v>
      </c>
      <c r="I28" s="146"/>
      <c r="J28" s="159">
        <v>590.69</v>
      </c>
      <c r="K28" s="160" t="s">
        <v>209</v>
      </c>
      <c r="L28" s="160" t="s">
        <v>143</v>
      </c>
      <c r="M28" s="160" t="s">
        <v>210</v>
      </c>
      <c r="N28" s="160" t="s">
        <v>207</v>
      </c>
      <c r="O28" s="161">
        <v>44316</v>
      </c>
      <c r="P28" s="161">
        <v>44322</v>
      </c>
      <c r="Q28" s="160" t="s">
        <v>148</v>
      </c>
    </row>
    <row r="29" spans="1:17" ht="15">
      <c r="A29" s="146" t="s">
        <v>160</v>
      </c>
      <c r="B29" s="146" t="s">
        <v>139</v>
      </c>
      <c r="C29" s="146" t="s">
        <v>211</v>
      </c>
      <c r="D29" s="146" t="s">
        <v>95</v>
      </c>
      <c r="E29" s="146" t="s">
        <v>139</v>
      </c>
      <c r="F29" s="146" t="s">
        <v>140</v>
      </c>
      <c r="G29" s="146" t="s">
        <v>141</v>
      </c>
      <c r="H29" s="146" t="s">
        <v>142</v>
      </c>
      <c r="I29" s="146"/>
      <c r="J29" s="159">
        <v>959.87</v>
      </c>
      <c r="K29" s="160" t="s">
        <v>212</v>
      </c>
      <c r="L29" s="160" t="s">
        <v>143</v>
      </c>
      <c r="M29" s="160" t="s">
        <v>237</v>
      </c>
      <c r="N29" s="160" t="s">
        <v>211</v>
      </c>
      <c r="O29" s="161">
        <v>44316</v>
      </c>
      <c r="P29" s="161">
        <v>44321</v>
      </c>
      <c r="Q29" s="160" t="s">
        <v>148</v>
      </c>
    </row>
    <row r="30" spans="1:17" ht="15">
      <c r="A30" s="146" t="s">
        <v>160</v>
      </c>
      <c r="B30" s="146" t="s">
        <v>139</v>
      </c>
      <c r="C30" s="146" t="s">
        <v>211</v>
      </c>
      <c r="D30" s="146" t="s">
        <v>95</v>
      </c>
      <c r="E30" s="146" t="s">
        <v>139</v>
      </c>
      <c r="F30" s="146" t="s">
        <v>140</v>
      </c>
      <c r="G30" s="146" t="s">
        <v>141</v>
      </c>
      <c r="H30" s="146" t="s">
        <v>142</v>
      </c>
      <c r="I30" s="147">
        <f>SUM(J18:J30)</f>
        <v>5240.549999999999</v>
      </c>
      <c r="J30" s="159">
        <v>590.69</v>
      </c>
      <c r="K30" s="160" t="s">
        <v>180</v>
      </c>
      <c r="L30" s="160" t="s">
        <v>143</v>
      </c>
      <c r="M30" s="160" t="s">
        <v>210</v>
      </c>
      <c r="N30" s="160" t="s">
        <v>211</v>
      </c>
      <c r="O30" s="161">
        <v>44316</v>
      </c>
      <c r="P30" s="161">
        <v>44321</v>
      </c>
      <c r="Q30" s="160" t="s">
        <v>148</v>
      </c>
    </row>
    <row r="31" spans="1:17" ht="15">
      <c r="A31" s="146"/>
      <c r="B31" s="146"/>
      <c r="C31" s="146"/>
      <c r="D31" s="146"/>
      <c r="E31" s="146"/>
      <c r="F31" s="146"/>
      <c r="G31" s="146"/>
      <c r="H31" s="146"/>
      <c r="I31" s="146"/>
      <c r="J31" s="159"/>
      <c r="K31" s="160"/>
      <c r="L31" s="160"/>
      <c r="M31" s="160"/>
      <c r="N31" s="160"/>
      <c r="O31" s="161"/>
      <c r="P31" s="161"/>
      <c r="Q31" s="160"/>
    </row>
    <row r="32" spans="1:17" ht="15">
      <c r="A32" s="146" t="s">
        <v>136</v>
      </c>
      <c r="B32" s="146" t="s">
        <v>137</v>
      </c>
      <c r="C32" s="146" t="s">
        <v>204</v>
      </c>
      <c r="D32" s="146" t="s">
        <v>95</v>
      </c>
      <c r="E32" s="146" t="s">
        <v>139</v>
      </c>
      <c r="F32" s="146" t="s">
        <v>140</v>
      </c>
      <c r="G32" s="146" t="s">
        <v>141</v>
      </c>
      <c r="H32" s="146" t="s">
        <v>142</v>
      </c>
      <c r="I32" s="146"/>
      <c r="J32" s="159">
        <v>959.87</v>
      </c>
      <c r="K32" s="160" t="s">
        <v>205</v>
      </c>
      <c r="L32" s="160" t="s">
        <v>166</v>
      </c>
      <c r="M32" s="160" t="s">
        <v>237</v>
      </c>
      <c r="N32" s="160" t="s">
        <v>206</v>
      </c>
      <c r="O32" s="161">
        <v>44320</v>
      </c>
      <c r="P32" s="161">
        <v>44320</v>
      </c>
      <c r="Q32" s="160" t="s">
        <v>148</v>
      </c>
    </row>
    <row r="33" spans="1:17" ht="15">
      <c r="A33" s="146" t="s">
        <v>160</v>
      </c>
      <c r="B33" s="146" t="s">
        <v>139</v>
      </c>
      <c r="C33" s="146" t="s">
        <v>213</v>
      </c>
      <c r="D33" s="146" t="s">
        <v>95</v>
      </c>
      <c r="E33" s="146" t="s">
        <v>139</v>
      </c>
      <c r="F33" s="146" t="s">
        <v>140</v>
      </c>
      <c r="G33" s="146" t="s">
        <v>141</v>
      </c>
      <c r="H33" s="146" t="s">
        <v>142</v>
      </c>
      <c r="I33" s="146"/>
      <c r="J33" s="159">
        <v>-959.87</v>
      </c>
      <c r="K33" s="160" t="s">
        <v>212</v>
      </c>
      <c r="L33" s="160" t="s">
        <v>143</v>
      </c>
      <c r="M33" s="160" t="s">
        <v>237</v>
      </c>
      <c r="N33" s="160" t="s">
        <v>211</v>
      </c>
      <c r="O33" s="161">
        <v>44347</v>
      </c>
      <c r="P33" s="161">
        <v>44321</v>
      </c>
      <c r="Q33" s="160" t="s">
        <v>148</v>
      </c>
    </row>
    <row r="34" spans="1:17" ht="15">
      <c r="A34" s="146" t="s">
        <v>160</v>
      </c>
      <c r="B34" s="146" t="s">
        <v>139</v>
      </c>
      <c r="C34" s="146" t="s">
        <v>213</v>
      </c>
      <c r="D34" s="146" t="s">
        <v>95</v>
      </c>
      <c r="E34" s="146" t="s">
        <v>139</v>
      </c>
      <c r="F34" s="146" t="s">
        <v>140</v>
      </c>
      <c r="G34" s="146" t="s">
        <v>141</v>
      </c>
      <c r="H34" s="146" t="s">
        <v>142</v>
      </c>
      <c r="I34" s="146"/>
      <c r="J34" s="159">
        <v>-590.69</v>
      </c>
      <c r="K34" s="160" t="s">
        <v>180</v>
      </c>
      <c r="L34" s="160" t="s">
        <v>143</v>
      </c>
      <c r="M34" s="160" t="s">
        <v>210</v>
      </c>
      <c r="N34" s="160" t="s">
        <v>211</v>
      </c>
      <c r="O34" s="161">
        <v>44347</v>
      </c>
      <c r="P34" s="161">
        <v>44321</v>
      </c>
      <c r="Q34" s="160" t="s">
        <v>148</v>
      </c>
    </row>
    <row r="35" spans="1:17" ht="15">
      <c r="A35" s="146" t="s">
        <v>160</v>
      </c>
      <c r="B35" s="146" t="s">
        <v>139</v>
      </c>
      <c r="C35" s="146" t="s">
        <v>214</v>
      </c>
      <c r="D35" s="146" t="s">
        <v>95</v>
      </c>
      <c r="E35" s="146" t="s">
        <v>139</v>
      </c>
      <c r="F35" s="146" t="s">
        <v>140</v>
      </c>
      <c r="G35" s="146" t="s">
        <v>141</v>
      </c>
      <c r="H35" s="146" t="s">
        <v>142</v>
      </c>
      <c r="I35" s="146"/>
      <c r="J35" s="159">
        <v>-959.87</v>
      </c>
      <c r="K35" s="160" t="s">
        <v>208</v>
      </c>
      <c r="L35" s="160" t="s">
        <v>143</v>
      </c>
      <c r="M35" s="160" t="s">
        <v>237</v>
      </c>
      <c r="N35" s="160" t="s">
        <v>207</v>
      </c>
      <c r="O35" s="161">
        <v>44347</v>
      </c>
      <c r="P35" s="161">
        <v>44322</v>
      </c>
      <c r="Q35" s="160" t="s">
        <v>148</v>
      </c>
    </row>
    <row r="36" spans="1:17" ht="15">
      <c r="A36" s="146" t="s">
        <v>160</v>
      </c>
      <c r="B36" s="146" t="s">
        <v>139</v>
      </c>
      <c r="C36" s="146" t="s">
        <v>214</v>
      </c>
      <c r="D36" s="146" t="s">
        <v>95</v>
      </c>
      <c r="E36" s="146" t="s">
        <v>139</v>
      </c>
      <c r="F36" s="146" t="s">
        <v>140</v>
      </c>
      <c r="G36" s="146" t="s">
        <v>141</v>
      </c>
      <c r="H36" s="146" t="s">
        <v>142</v>
      </c>
      <c r="I36" s="146"/>
      <c r="J36" s="159">
        <v>-590.69</v>
      </c>
      <c r="K36" s="160" t="s">
        <v>209</v>
      </c>
      <c r="L36" s="160" t="s">
        <v>143</v>
      </c>
      <c r="M36" s="160" t="s">
        <v>210</v>
      </c>
      <c r="N36" s="160" t="s">
        <v>207</v>
      </c>
      <c r="O36" s="161">
        <v>44347</v>
      </c>
      <c r="P36" s="161">
        <v>44322</v>
      </c>
      <c r="Q36" s="160" t="s">
        <v>148</v>
      </c>
    </row>
    <row r="37" spans="1:17" ht="15">
      <c r="A37" s="146" t="s">
        <v>136</v>
      </c>
      <c r="B37" s="146" t="s">
        <v>137</v>
      </c>
      <c r="C37" s="146" t="s">
        <v>215</v>
      </c>
      <c r="D37" s="146" t="s">
        <v>95</v>
      </c>
      <c r="E37" s="146" t="s">
        <v>139</v>
      </c>
      <c r="F37" s="146" t="s">
        <v>140</v>
      </c>
      <c r="G37" s="146" t="s">
        <v>141</v>
      </c>
      <c r="H37" s="146" t="s">
        <v>142</v>
      </c>
      <c r="I37" s="146"/>
      <c r="J37" s="159">
        <v>2267.91</v>
      </c>
      <c r="K37" s="160" t="s">
        <v>171</v>
      </c>
      <c r="L37" s="160" t="s">
        <v>145</v>
      </c>
      <c r="M37" s="160" t="s">
        <v>238</v>
      </c>
      <c r="N37" s="160" t="s">
        <v>216</v>
      </c>
      <c r="O37" s="161">
        <v>44327</v>
      </c>
      <c r="P37" s="161">
        <v>44328</v>
      </c>
      <c r="Q37" s="160" t="s">
        <v>148</v>
      </c>
    </row>
    <row r="38" spans="1:17" ht="15">
      <c r="A38" s="146" t="s">
        <v>160</v>
      </c>
      <c r="B38" s="146" t="s">
        <v>139</v>
      </c>
      <c r="C38" s="146" t="s">
        <v>217</v>
      </c>
      <c r="D38" s="146" t="s">
        <v>95</v>
      </c>
      <c r="E38" s="146" t="s">
        <v>139</v>
      </c>
      <c r="F38" s="146" t="s">
        <v>140</v>
      </c>
      <c r="G38" s="146" t="s">
        <v>141</v>
      </c>
      <c r="H38" s="146" t="s">
        <v>142</v>
      </c>
      <c r="I38" s="146"/>
      <c r="J38" s="159">
        <v>959.87</v>
      </c>
      <c r="K38" s="160" t="s">
        <v>218</v>
      </c>
      <c r="L38" s="160" t="s">
        <v>143</v>
      </c>
      <c r="M38" s="160" t="s">
        <v>237</v>
      </c>
      <c r="N38" s="160" t="s">
        <v>217</v>
      </c>
      <c r="O38" s="161">
        <v>44347</v>
      </c>
      <c r="P38" s="161">
        <v>44351</v>
      </c>
      <c r="Q38" s="160" t="s">
        <v>148</v>
      </c>
    </row>
    <row r="39" spans="1:17" ht="15">
      <c r="A39" s="146" t="s">
        <v>160</v>
      </c>
      <c r="B39" s="146" t="s">
        <v>139</v>
      </c>
      <c r="C39" s="146" t="s">
        <v>217</v>
      </c>
      <c r="D39" s="146" t="s">
        <v>95</v>
      </c>
      <c r="E39" s="146" t="s">
        <v>139</v>
      </c>
      <c r="F39" s="146" t="s">
        <v>140</v>
      </c>
      <c r="G39" s="146" t="s">
        <v>141</v>
      </c>
      <c r="H39" s="146" t="s">
        <v>142</v>
      </c>
      <c r="I39" s="146"/>
      <c r="J39" s="159">
        <v>63.99</v>
      </c>
      <c r="K39" s="160" t="s">
        <v>219</v>
      </c>
      <c r="L39" s="160" t="s">
        <v>143</v>
      </c>
      <c r="M39" s="160" t="s">
        <v>239</v>
      </c>
      <c r="N39" s="160" t="s">
        <v>217</v>
      </c>
      <c r="O39" s="161">
        <v>44347</v>
      </c>
      <c r="P39" s="161">
        <v>44351</v>
      </c>
      <c r="Q39" s="160" t="s">
        <v>148</v>
      </c>
    </row>
    <row r="40" spans="1:17" ht="15">
      <c r="A40" s="146" t="s">
        <v>160</v>
      </c>
      <c r="B40" s="146" t="s">
        <v>139</v>
      </c>
      <c r="C40" s="146" t="s">
        <v>217</v>
      </c>
      <c r="D40" s="146" t="s">
        <v>95</v>
      </c>
      <c r="E40" s="146" t="s">
        <v>139</v>
      </c>
      <c r="F40" s="146" t="s">
        <v>140</v>
      </c>
      <c r="G40" s="146" t="s">
        <v>141</v>
      </c>
      <c r="H40" s="146" t="s">
        <v>142</v>
      </c>
      <c r="I40" s="146"/>
      <c r="J40" s="159">
        <v>936.64</v>
      </c>
      <c r="K40" s="160" t="s">
        <v>220</v>
      </c>
      <c r="L40" s="160" t="s">
        <v>143</v>
      </c>
      <c r="M40" s="160" t="s">
        <v>221</v>
      </c>
      <c r="N40" s="160" t="s">
        <v>217</v>
      </c>
      <c r="O40" s="161">
        <v>44347</v>
      </c>
      <c r="P40" s="161">
        <v>44351</v>
      </c>
      <c r="Q40" s="160" t="s">
        <v>148</v>
      </c>
    </row>
    <row r="41" spans="1:17" ht="15">
      <c r="A41" s="146" t="s">
        <v>160</v>
      </c>
      <c r="B41" s="146" t="s">
        <v>139</v>
      </c>
      <c r="C41" s="146" t="s">
        <v>222</v>
      </c>
      <c r="D41" s="146" t="s">
        <v>95</v>
      </c>
      <c r="E41" s="146" t="s">
        <v>139</v>
      </c>
      <c r="F41" s="146" t="s">
        <v>140</v>
      </c>
      <c r="G41" s="146" t="s">
        <v>141</v>
      </c>
      <c r="H41" s="146" t="s">
        <v>142</v>
      </c>
      <c r="I41" s="146"/>
      <c r="J41" s="159">
        <v>936.64</v>
      </c>
      <c r="K41" s="160" t="s">
        <v>223</v>
      </c>
      <c r="L41" s="160" t="s">
        <v>143</v>
      </c>
      <c r="M41" s="160" t="s">
        <v>221</v>
      </c>
      <c r="N41" s="160" t="s">
        <v>222</v>
      </c>
      <c r="O41" s="161">
        <v>44347</v>
      </c>
      <c r="P41" s="161">
        <v>44350</v>
      </c>
      <c r="Q41" s="160" t="s">
        <v>148</v>
      </c>
    </row>
    <row r="42" spans="1:17" ht="15">
      <c r="A42" s="146" t="s">
        <v>160</v>
      </c>
      <c r="B42" s="146" t="s">
        <v>139</v>
      </c>
      <c r="C42" s="146" t="s">
        <v>222</v>
      </c>
      <c r="D42" s="146" t="s">
        <v>95</v>
      </c>
      <c r="E42" s="146" t="s">
        <v>139</v>
      </c>
      <c r="F42" s="146" t="s">
        <v>140</v>
      </c>
      <c r="G42" s="146" t="s">
        <v>141</v>
      </c>
      <c r="H42" s="146" t="s">
        <v>142</v>
      </c>
      <c r="I42" s="147">
        <f>SUM(J32:J42)</f>
        <v>3087.7899999999995</v>
      </c>
      <c r="J42" s="159">
        <v>63.99</v>
      </c>
      <c r="K42" s="160" t="s">
        <v>224</v>
      </c>
      <c r="L42" s="160" t="s">
        <v>143</v>
      </c>
      <c r="M42" s="160" t="s">
        <v>221</v>
      </c>
      <c r="N42" s="160" t="s">
        <v>222</v>
      </c>
      <c r="O42" s="161">
        <v>44347</v>
      </c>
      <c r="P42" s="161">
        <v>44350</v>
      </c>
      <c r="Q42" s="160" t="s">
        <v>148</v>
      </c>
    </row>
    <row r="43" spans="1:17" ht="15">
      <c r="A43" s="146"/>
      <c r="B43" s="146"/>
      <c r="C43" s="146"/>
      <c r="D43" s="146"/>
      <c r="E43" s="146"/>
      <c r="F43" s="146"/>
      <c r="G43" s="146"/>
      <c r="H43" s="146"/>
      <c r="I43" s="146"/>
      <c r="J43" s="159"/>
      <c r="K43" s="160"/>
      <c r="L43" s="160"/>
      <c r="M43" s="160"/>
      <c r="N43" s="160"/>
      <c r="O43" s="161"/>
      <c r="P43" s="161"/>
      <c r="Q43" s="160"/>
    </row>
    <row r="44" spans="1:17" ht="15">
      <c r="A44" s="146" t="s">
        <v>160</v>
      </c>
      <c r="B44" s="146" t="s">
        <v>139</v>
      </c>
      <c r="C44" s="146" t="s">
        <v>225</v>
      </c>
      <c r="D44" s="146" t="s">
        <v>95</v>
      </c>
      <c r="E44" s="146" t="s">
        <v>139</v>
      </c>
      <c r="F44" s="146" t="s">
        <v>140</v>
      </c>
      <c r="G44" s="146" t="s">
        <v>141</v>
      </c>
      <c r="H44" s="146" t="s">
        <v>142</v>
      </c>
      <c r="I44" s="146"/>
      <c r="J44" s="159">
        <v>-936.64</v>
      </c>
      <c r="K44" s="160" t="s">
        <v>223</v>
      </c>
      <c r="L44" s="160" t="s">
        <v>143</v>
      </c>
      <c r="M44" s="160" t="s">
        <v>221</v>
      </c>
      <c r="N44" s="160" t="s">
        <v>222</v>
      </c>
      <c r="O44" s="161">
        <v>44377</v>
      </c>
      <c r="P44" s="161">
        <v>44350</v>
      </c>
      <c r="Q44" s="160" t="s">
        <v>148</v>
      </c>
    </row>
    <row r="45" spans="1:17" ht="15">
      <c r="A45" s="146" t="s">
        <v>160</v>
      </c>
      <c r="B45" s="146" t="s">
        <v>139</v>
      </c>
      <c r="C45" s="146" t="s">
        <v>225</v>
      </c>
      <c r="D45" s="146" t="s">
        <v>95</v>
      </c>
      <c r="E45" s="146" t="s">
        <v>139</v>
      </c>
      <c r="F45" s="146" t="s">
        <v>140</v>
      </c>
      <c r="G45" s="146" t="s">
        <v>141</v>
      </c>
      <c r="H45" s="146" t="s">
        <v>142</v>
      </c>
      <c r="I45" s="146"/>
      <c r="J45" s="159">
        <v>-63.99</v>
      </c>
      <c r="K45" s="160" t="s">
        <v>224</v>
      </c>
      <c r="L45" s="160" t="s">
        <v>143</v>
      </c>
      <c r="M45" s="160" t="s">
        <v>221</v>
      </c>
      <c r="N45" s="160" t="s">
        <v>222</v>
      </c>
      <c r="O45" s="161">
        <v>44377</v>
      </c>
      <c r="P45" s="161">
        <v>44350</v>
      </c>
      <c r="Q45" s="160" t="s">
        <v>148</v>
      </c>
    </row>
    <row r="46" spans="1:17" ht="15">
      <c r="A46" s="146" t="s">
        <v>160</v>
      </c>
      <c r="B46" s="146" t="s">
        <v>139</v>
      </c>
      <c r="C46" s="146" t="s">
        <v>226</v>
      </c>
      <c r="D46" s="146" t="s">
        <v>95</v>
      </c>
      <c r="E46" s="146" t="s">
        <v>139</v>
      </c>
      <c r="F46" s="146" t="s">
        <v>140</v>
      </c>
      <c r="G46" s="146" t="s">
        <v>141</v>
      </c>
      <c r="H46" s="146" t="s">
        <v>142</v>
      </c>
      <c r="I46" s="146"/>
      <c r="J46" s="159">
        <v>-959.87</v>
      </c>
      <c r="K46" s="160" t="s">
        <v>218</v>
      </c>
      <c r="L46" s="160" t="s">
        <v>143</v>
      </c>
      <c r="M46" s="160" t="s">
        <v>237</v>
      </c>
      <c r="N46" s="160" t="s">
        <v>217</v>
      </c>
      <c r="O46" s="161">
        <v>44377</v>
      </c>
      <c r="P46" s="161">
        <v>44351</v>
      </c>
      <c r="Q46" s="160" t="s">
        <v>148</v>
      </c>
    </row>
    <row r="47" spans="1:17" ht="15">
      <c r="A47" s="146" t="s">
        <v>160</v>
      </c>
      <c r="B47" s="146" t="s">
        <v>139</v>
      </c>
      <c r="C47" s="146" t="s">
        <v>226</v>
      </c>
      <c r="D47" s="146" t="s">
        <v>95</v>
      </c>
      <c r="E47" s="146" t="s">
        <v>139</v>
      </c>
      <c r="F47" s="146" t="s">
        <v>140</v>
      </c>
      <c r="G47" s="146" t="s">
        <v>141</v>
      </c>
      <c r="H47" s="146" t="s">
        <v>142</v>
      </c>
      <c r="I47" s="146"/>
      <c r="J47" s="159">
        <v>-63.99</v>
      </c>
      <c r="K47" s="160" t="s">
        <v>219</v>
      </c>
      <c r="L47" s="160" t="s">
        <v>143</v>
      </c>
      <c r="M47" s="160" t="s">
        <v>239</v>
      </c>
      <c r="N47" s="160" t="s">
        <v>217</v>
      </c>
      <c r="O47" s="161">
        <v>44377</v>
      </c>
      <c r="P47" s="161">
        <v>44351</v>
      </c>
      <c r="Q47" s="160" t="s">
        <v>148</v>
      </c>
    </row>
    <row r="48" spans="1:17" ht="15">
      <c r="A48" s="146" t="s">
        <v>160</v>
      </c>
      <c r="B48" s="146" t="s">
        <v>139</v>
      </c>
      <c r="C48" s="146" t="s">
        <v>226</v>
      </c>
      <c r="D48" s="146" t="s">
        <v>95</v>
      </c>
      <c r="E48" s="146" t="s">
        <v>139</v>
      </c>
      <c r="F48" s="146" t="s">
        <v>140</v>
      </c>
      <c r="G48" s="146" t="s">
        <v>141</v>
      </c>
      <c r="H48" s="146" t="s">
        <v>142</v>
      </c>
      <c r="I48" s="146"/>
      <c r="J48" s="159">
        <v>-936.64</v>
      </c>
      <c r="K48" s="160" t="s">
        <v>220</v>
      </c>
      <c r="L48" s="160" t="s">
        <v>143</v>
      </c>
      <c r="M48" s="160" t="s">
        <v>221</v>
      </c>
      <c r="N48" s="160" t="s">
        <v>217</v>
      </c>
      <c r="O48" s="161">
        <v>44377</v>
      </c>
      <c r="P48" s="161">
        <v>44351</v>
      </c>
      <c r="Q48" s="160" t="s">
        <v>148</v>
      </c>
    </row>
    <row r="49" spans="1:17" ht="15">
      <c r="A49" s="146" t="s">
        <v>136</v>
      </c>
      <c r="B49" s="146" t="s">
        <v>137</v>
      </c>
      <c r="C49" s="146" t="s">
        <v>227</v>
      </c>
      <c r="D49" s="146" t="s">
        <v>95</v>
      </c>
      <c r="E49" s="146" t="s">
        <v>139</v>
      </c>
      <c r="F49" s="146" t="s">
        <v>140</v>
      </c>
      <c r="G49" s="146" t="s">
        <v>141</v>
      </c>
      <c r="H49" s="146" t="s">
        <v>142</v>
      </c>
      <c r="I49" s="146"/>
      <c r="J49" s="159">
        <v>63.99</v>
      </c>
      <c r="K49" s="160" t="s">
        <v>228</v>
      </c>
      <c r="L49" s="160" t="s">
        <v>166</v>
      </c>
      <c r="M49" s="160" t="s">
        <v>239</v>
      </c>
      <c r="N49" s="160" t="s">
        <v>229</v>
      </c>
      <c r="O49" s="161">
        <v>44354</v>
      </c>
      <c r="P49" s="161">
        <v>44355</v>
      </c>
      <c r="Q49" s="160" t="s">
        <v>148</v>
      </c>
    </row>
    <row r="50" spans="1:17" ht="15">
      <c r="A50" s="146" t="s">
        <v>136</v>
      </c>
      <c r="B50" s="146" t="s">
        <v>137</v>
      </c>
      <c r="C50" s="146" t="s">
        <v>230</v>
      </c>
      <c r="D50" s="146" t="s">
        <v>95</v>
      </c>
      <c r="E50" s="146" t="s">
        <v>139</v>
      </c>
      <c r="F50" s="146" t="s">
        <v>140</v>
      </c>
      <c r="G50" s="146" t="s">
        <v>141</v>
      </c>
      <c r="H50" s="146" t="s">
        <v>142</v>
      </c>
      <c r="I50" s="146"/>
      <c r="J50" s="159">
        <v>2225.46</v>
      </c>
      <c r="K50" s="160" t="s">
        <v>171</v>
      </c>
      <c r="L50" s="160" t="s">
        <v>145</v>
      </c>
      <c r="M50" s="160" t="s">
        <v>240</v>
      </c>
      <c r="N50" s="160" t="s">
        <v>231</v>
      </c>
      <c r="O50" s="161">
        <v>44365</v>
      </c>
      <c r="P50" s="161">
        <v>44368</v>
      </c>
      <c r="Q50" s="160" t="s">
        <v>148</v>
      </c>
    </row>
    <row r="51" spans="1:17" ht="15">
      <c r="A51" s="146" t="s">
        <v>160</v>
      </c>
      <c r="B51" s="146" t="s">
        <v>139</v>
      </c>
      <c r="C51" s="146" t="s">
        <v>232</v>
      </c>
      <c r="D51" s="146" t="s">
        <v>95</v>
      </c>
      <c r="E51" s="146" t="s">
        <v>139</v>
      </c>
      <c r="F51" s="146" t="s">
        <v>140</v>
      </c>
      <c r="G51" s="146" t="s">
        <v>141</v>
      </c>
      <c r="H51" s="146" t="s">
        <v>142</v>
      </c>
      <c r="I51" s="146"/>
      <c r="J51" s="159">
        <v>3307.83</v>
      </c>
      <c r="K51" s="160" t="s">
        <v>233</v>
      </c>
      <c r="L51" s="160" t="s">
        <v>143</v>
      </c>
      <c r="M51" s="160" t="s">
        <v>234</v>
      </c>
      <c r="N51" s="160" t="s">
        <v>232</v>
      </c>
      <c r="O51" s="161">
        <v>44377</v>
      </c>
      <c r="P51" s="161">
        <v>44385</v>
      </c>
      <c r="Q51" s="160" t="s">
        <v>148</v>
      </c>
    </row>
    <row r="52" spans="1:17" ht="15">
      <c r="A52" s="146" t="s">
        <v>160</v>
      </c>
      <c r="B52" s="146" t="s">
        <v>139</v>
      </c>
      <c r="C52" s="146" t="s">
        <v>235</v>
      </c>
      <c r="D52" s="146" t="s">
        <v>95</v>
      </c>
      <c r="E52" s="146" t="s">
        <v>139</v>
      </c>
      <c r="F52" s="146" t="s">
        <v>140</v>
      </c>
      <c r="G52" s="146" t="s">
        <v>141</v>
      </c>
      <c r="H52" s="146" t="s">
        <v>142</v>
      </c>
      <c r="I52" s="146"/>
      <c r="J52" s="159">
        <v>3307.83</v>
      </c>
      <c r="K52" s="160" t="s">
        <v>223</v>
      </c>
      <c r="L52" s="160" t="s">
        <v>143</v>
      </c>
      <c r="M52" s="160" t="s">
        <v>234</v>
      </c>
      <c r="N52" s="160" t="s">
        <v>235</v>
      </c>
      <c r="O52" s="161">
        <v>44377</v>
      </c>
      <c r="P52" s="161">
        <v>44383</v>
      </c>
      <c r="Q52" s="160" t="s">
        <v>148</v>
      </c>
    </row>
    <row r="53" spans="1:17" ht="15">
      <c r="A53" s="146" t="s">
        <v>160</v>
      </c>
      <c r="B53" s="146" t="s">
        <v>139</v>
      </c>
      <c r="C53" s="146" t="s">
        <v>235</v>
      </c>
      <c r="D53" s="146" t="s">
        <v>95</v>
      </c>
      <c r="E53" s="146" t="s">
        <v>139</v>
      </c>
      <c r="F53" s="146" t="s">
        <v>140</v>
      </c>
      <c r="G53" s="146" t="s">
        <v>141</v>
      </c>
      <c r="H53" s="146" t="s">
        <v>142</v>
      </c>
      <c r="I53" s="147">
        <f>SUM(J44:J54)</f>
        <v>6046.37</v>
      </c>
      <c r="J53" s="159">
        <v>102.39</v>
      </c>
      <c r="K53" s="160" t="s">
        <v>224</v>
      </c>
      <c r="L53" s="160" t="s">
        <v>143</v>
      </c>
      <c r="M53" s="160" t="s">
        <v>234</v>
      </c>
      <c r="N53" s="160" t="s">
        <v>235</v>
      </c>
      <c r="O53" s="161">
        <v>44377</v>
      </c>
      <c r="P53" s="161">
        <v>44383</v>
      </c>
      <c r="Q53" s="160" t="s">
        <v>148</v>
      </c>
    </row>
    <row r="54" spans="1:17" ht="12.75">
      <c r="A54" s="146"/>
      <c r="B54" s="146"/>
      <c r="C54" s="146"/>
      <c r="D54" s="146"/>
      <c r="E54" s="146"/>
      <c r="F54" s="146"/>
      <c r="G54" s="146"/>
      <c r="H54" s="146"/>
      <c r="I54" s="147"/>
      <c r="J54" s="147"/>
      <c r="K54" s="146"/>
      <c r="L54" s="146"/>
      <c r="M54" s="146"/>
      <c r="N54" s="146"/>
      <c r="O54" s="148"/>
      <c r="P54" s="148"/>
      <c r="Q54" s="146"/>
    </row>
    <row r="55" spans="1:17" ht="12.75">
      <c r="A55" s="146"/>
      <c r="B55" s="146"/>
      <c r="C55" s="146"/>
      <c r="D55" s="146"/>
      <c r="E55" s="146"/>
      <c r="F55" s="146"/>
      <c r="G55" s="146"/>
      <c r="H55" s="146"/>
      <c r="I55" s="147"/>
      <c r="J55" s="147"/>
      <c r="K55" s="146"/>
      <c r="L55" s="146"/>
      <c r="M55" s="146"/>
      <c r="N55" s="146"/>
      <c r="O55" s="148"/>
      <c r="P55" s="148"/>
      <c r="Q55" s="146"/>
    </row>
    <row r="56" spans="1:17" ht="12.75">
      <c r="A56" s="146"/>
      <c r="B56" s="146"/>
      <c r="C56" s="146"/>
      <c r="D56" s="146"/>
      <c r="E56" s="146"/>
      <c r="F56" s="146"/>
      <c r="G56" s="146"/>
      <c r="H56" s="146"/>
      <c r="I56" s="147"/>
      <c r="J56" s="147"/>
      <c r="K56" s="146"/>
      <c r="L56" s="146"/>
      <c r="M56" s="146"/>
      <c r="N56" s="146"/>
      <c r="O56" s="148"/>
      <c r="P56" s="148"/>
      <c r="Q56" s="146"/>
    </row>
    <row r="57" spans="1:17" ht="15">
      <c r="A57" s="160" t="s">
        <v>136</v>
      </c>
      <c r="B57" s="160" t="s">
        <v>137</v>
      </c>
      <c r="C57" s="160" t="s">
        <v>284</v>
      </c>
      <c r="D57" s="160" t="s">
        <v>95</v>
      </c>
      <c r="E57" s="160" t="s">
        <v>139</v>
      </c>
      <c r="F57" s="160" t="s">
        <v>140</v>
      </c>
      <c r="G57" s="160" t="s">
        <v>141</v>
      </c>
      <c r="H57" s="160" t="s">
        <v>142</v>
      </c>
      <c r="I57" s="160" t="s">
        <v>143</v>
      </c>
      <c r="J57" s="159">
        <v>102.39</v>
      </c>
      <c r="K57" s="160" t="s">
        <v>228</v>
      </c>
      <c r="L57" s="160" t="s">
        <v>166</v>
      </c>
      <c r="M57" s="160" t="s">
        <v>285</v>
      </c>
      <c r="N57" s="160" t="s">
        <v>286</v>
      </c>
      <c r="O57" s="161">
        <v>44383</v>
      </c>
      <c r="P57" s="161">
        <v>44384</v>
      </c>
      <c r="Q57" s="160" t="s">
        <v>148</v>
      </c>
    </row>
    <row r="58" spans="1:17" ht="15">
      <c r="A58" s="160" t="s">
        <v>136</v>
      </c>
      <c r="B58" s="160" t="s">
        <v>137</v>
      </c>
      <c r="C58" s="160" t="s">
        <v>287</v>
      </c>
      <c r="D58" s="160" t="s">
        <v>95</v>
      </c>
      <c r="E58" s="160" t="s">
        <v>139</v>
      </c>
      <c r="F58" s="160" t="s">
        <v>140</v>
      </c>
      <c r="G58" s="160" t="s">
        <v>141</v>
      </c>
      <c r="H58" s="160" t="s">
        <v>142</v>
      </c>
      <c r="I58" s="160" t="s">
        <v>143</v>
      </c>
      <c r="J58" s="159">
        <v>3408.5</v>
      </c>
      <c r="K58" s="160" t="s">
        <v>171</v>
      </c>
      <c r="L58" s="160" t="s">
        <v>145</v>
      </c>
      <c r="M58" s="160" t="s">
        <v>288</v>
      </c>
      <c r="N58" s="160" t="s">
        <v>289</v>
      </c>
      <c r="O58" s="161">
        <v>44389</v>
      </c>
      <c r="P58" s="161">
        <v>44390</v>
      </c>
      <c r="Q58" s="160" t="s">
        <v>148</v>
      </c>
    </row>
    <row r="59" spans="1:17" ht="15">
      <c r="A59" s="160" t="s">
        <v>160</v>
      </c>
      <c r="B59" s="160" t="s">
        <v>137</v>
      </c>
      <c r="C59" s="160" t="s">
        <v>244</v>
      </c>
      <c r="D59" s="160" t="s">
        <v>95</v>
      </c>
      <c r="E59" s="160" t="s">
        <v>139</v>
      </c>
      <c r="F59" s="160" t="s">
        <v>140</v>
      </c>
      <c r="G59" s="160" t="s">
        <v>141</v>
      </c>
      <c r="H59" s="160" t="s">
        <v>142</v>
      </c>
      <c r="I59" s="160" t="s">
        <v>143</v>
      </c>
      <c r="J59" s="159">
        <v>2284</v>
      </c>
      <c r="K59" s="160" t="s">
        <v>245</v>
      </c>
      <c r="L59" s="160" t="s">
        <v>143</v>
      </c>
      <c r="M59" s="160" t="s">
        <v>246</v>
      </c>
      <c r="N59" s="160" t="s">
        <v>244</v>
      </c>
      <c r="O59" s="161">
        <v>44408</v>
      </c>
      <c r="P59" s="161">
        <v>44412</v>
      </c>
      <c r="Q59" s="160" t="s">
        <v>148</v>
      </c>
    </row>
    <row r="60" spans="1:17" ht="15">
      <c r="A60" s="160" t="s">
        <v>160</v>
      </c>
      <c r="B60" s="160" t="s">
        <v>137</v>
      </c>
      <c r="C60" s="160" t="s">
        <v>244</v>
      </c>
      <c r="D60" s="160" t="s">
        <v>95</v>
      </c>
      <c r="E60" s="160" t="s">
        <v>139</v>
      </c>
      <c r="F60" s="160" t="s">
        <v>140</v>
      </c>
      <c r="G60" s="160" t="s">
        <v>141</v>
      </c>
      <c r="H60" s="160" t="s">
        <v>142</v>
      </c>
      <c r="I60" s="160" t="s">
        <v>143</v>
      </c>
      <c r="J60" s="159">
        <v>1727.77</v>
      </c>
      <c r="K60" s="160" t="s">
        <v>247</v>
      </c>
      <c r="L60" s="160" t="s">
        <v>143</v>
      </c>
      <c r="M60" s="160" t="s">
        <v>248</v>
      </c>
      <c r="N60" s="160" t="s">
        <v>244</v>
      </c>
      <c r="O60" s="161">
        <v>44408</v>
      </c>
      <c r="P60" s="161">
        <v>44412</v>
      </c>
      <c r="Q60" s="160" t="s">
        <v>148</v>
      </c>
    </row>
    <row r="61" spans="1:17" ht="15">
      <c r="A61" s="160" t="s">
        <v>160</v>
      </c>
      <c r="B61" s="160" t="s">
        <v>139</v>
      </c>
      <c r="C61" s="160" t="s">
        <v>281</v>
      </c>
      <c r="D61" s="160" t="s">
        <v>95</v>
      </c>
      <c r="E61" s="160" t="s">
        <v>139</v>
      </c>
      <c r="F61" s="160" t="s">
        <v>140</v>
      </c>
      <c r="G61" s="160" t="s">
        <v>141</v>
      </c>
      <c r="H61" s="160" t="s">
        <v>142</v>
      </c>
      <c r="I61" s="160" t="s">
        <v>143</v>
      </c>
      <c r="J61" s="159">
        <v>-3307.83</v>
      </c>
      <c r="K61" s="160" t="s">
        <v>223</v>
      </c>
      <c r="L61" s="160" t="s">
        <v>143</v>
      </c>
      <c r="M61" s="160" t="s">
        <v>234</v>
      </c>
      <c r="N61" s="160" t="s">
        <v>235</v>
      </c>
      <c r="O61" s="161">
        <v>44408</v>
      </c>
      <c r="P61" s="161">
        <v>44383</v>
      </c>
      <c r="Q61" s="160" t="s">
        <v>148</v>
      </c>
    </row>
    <row r="62" spans="1:17" ht="15">
      <c r="A62" s="160" t="s">
        <v>160</v>
      </c>
      <c r="B62" s="160" t="s">
        <v>139</v>
      </c>
      <c r="C62" s="160" t="s">
        <v>281</v>
      </c>
      <c r="D62" s="160" t="s">
        <v>95</v>
      </c>
      <c r="E62" s="160" t="s">
        <v>139</v>
      </c>
      <c r="F62" s="160" t="s">
        <v>140</v>
      </c>
      <c r="G62" s="160" t="s">
        <v>141</v>
      </c>
      <c r="H62" s="160" t="s">
        <v>142</v>
      </c>
      <c r="I62" s="160" t="s">
        <v>143</v>
      </c>
      <c r="J62" s="159">
        <v>-102.39</v>
      </c>
      <c r="K62" s="160" t="s">
        <v>224</v>
      </c>
      <c r="L62" s="160" t="s">
        <v>143</v>
      </c>
      <c r="M62" s="160" t="s">
        <v>234</v>
      </c>
      <c r="N62" s="160" t="s">
        <v>235</v>
      </c>
      <c r="O62" s="161">
        <v>44408</v>
      </c>
      <c r="P62" s="161">
        <v>44383</v>
      </c>
      <c r="Q62" s="160" t="s">
        <v>148</v>
      </c>
    </row>
    <row r="63" spans="1:17" ht="15">
      <c r="A63" s="160" t="s">
        <v>160</v>
      </c>
      <c r="B63" s="160" t="s">
        <v>139</v>
      </c>
      <c r="C63" s="160" t="s">
        <v>282</v>
      </c>
      <c r="D63" s="160" t="s">
        <v>95</v>
      </c>
      <c r="E63" s="160" t="s">
        <v>139</v>
      </c>
      <c r="F63" s="160" t="s">
        <v>140</v>
      </c>
      <c r="G63" s="160" t="s">
        <v>141</v>
      </c>
      <c r="H63" s="160" t="s">
        <v>142</v>
      </c>
      <c r="I63" s="160" t="s">
        <v>143</v>
      </c>
      <c r="J63" s="159">
        <v>-3307.83</v>
      </c>
      <c r="K63" s="160" t="s">
        <v>233</v>
      </c>
      <c r="L63" s="160" t="s">
        <v>143</v>
      </c>
      <c r="M63" s="160" t="s">
        <v>234</v>
      </c>
      <c r="N63" s="160" t="s">
        <v>232</v>
      </c>
      <c r="O63" s="161">
        <v>44408</v>
      </c>
      <c r="P63" s="161">
        <v>44385</v>
      </c>
      <c r="Q63" s="160" t="s">
        <v>148</v>
      </c>
    </row>
    <row r="64" spans="1:17" ht="15">
      <c r="A64" s="160" t="s">
        <v>160</v>
      </c>
      <c r="B64" s="160" t="s">
        <v>139</v>
      </c>
      <c r="C64" s="160" t="s">
        <v>251</v>
      </c>
      <c r="D64" s="160" t="s">
        <v>95</v>
      </c>
      <c r="E64" s="160" t="s">
        <v>139</v>
      </c>
      <c r="F64" s="160" t="s">
        <v>140</v>
      </c>
      <c r="G64" s="160" t="s">
        <v>141</v>
      </c>
      <c r="H64" s="160" t="s">
        <v>142</v>
      </c>
      <c r="I64" s="160" t="s">
        <v>143</v>
      </c>
      <c r="J64" s="159">
        <v>1727.77</v>
      </c>
      <c r="K64" s="160" t="s">
        <v>250</v>
      </c>
      <c r="L64" s="160" t="s">
        <v>143</v>
      </c>
      <c r="M64" s="160" t="s">
        <v>248</v>
      </c>
      <c r="N64" s="160" t="s">
        <v>251</v>
      </c>
      <c r="O64" s="161">
        <v>44408</v>
      </c>
      <c r="P64" s="161">
        <v>44413</v>
      </c>
      <c r="Q64" s="160" t="s">
        <v>148</v>
      </c>
    </row>
    <row r="65" spans="1:17" ht="15">
      <c r="A65" s="160" t="s">
        <v>160</v>
      </c>
      <c r="B65" s="160" t="s">
        <v>139</v>
      </c>
      <c r="C65" s="160" t="s">
        <v>251</v>
      </c>
      <c r="D65" s="160" t="s">
        <v>95</v>
      </c>
      <c r="E65" s="160" t="s">
        <v>139</v>
      </c>
      <c r="F65" s="160" t="s">
        <v>140</v>
      </c>
      <c r="G65" s="160" t="s">
        <v>141</v>
      </c>
      <c r="H65" s="160" t="s">
        <v>142</v>
      </c>
      <c r="I65" s="147">
        <f>SUM(J57:J65)</f>
        <v>4816.379999999999</v>
      </c>
      <c r="J65" s="159">
        <v>2284</v>
      </c>
      <c r="K65" s="160" t="s">
        <v>252</v>
      </c>
      <c r="L65" s="160" t="s">
        <v>143</v>
      </c>
      <c r="M65" s="160" t="s">
        <v>246</v>
      </c>
      <c r="N65" s="160" t="s">
        <v>251</v>
      </c>
      <c r="O65" s="161">
        <v>44408</v>
      </c>
      <c r="P65" s="161">
        <v>44413</v>
      </c>
      <c r="Q65" s="160" t="s">
        <v>148</v>
      </c>
    </row>
    <row r="66" spans="1:17" ht="15">
      <c r="A66" s="160"/>
      <c r="B66" s="160"/>
      <c r="C66" s="160"/>
      <c r="D66" s="160"/>
      <c r="E66" s="160"/>
      <c r="F66" s="160"/>
      <c r="G66" s="160"/>
      <c r="H66" s="160"/>
      <c r="I66" s="160"/>
      <c r="J66" s="159"/>
      <c r="K66" s="160"/>
      <c r="L66" s="160"/>
      <c r="M66" s="160"/>
      <c r="N66" s="160"/>
      <c r="O66" s="161"/>
      <c r="P66" s="161"/>
      <c r="Q66" s="160"/>
    </row>
    <row r="67" spans="1:17" ht="15">
      <c r="A67" s="160"/>
      <c r="B67" s="160"/>
      <c r="C67" s="160"/>
      <c r="D67" s="160"/>
      <c r="E67" s="160"/>
      <c r="F67" s="160"/>
      <c r="G67" s="160"/>
      <c r="H67" s="160"/>
      <c r="I67" s="160"/>
      <c r="J67" s="159"/>
      <c r="K67" s="160"/>
      <c r="L67" s="160"/>
      <c r="M67" s="160"/>
      <c r="N67" s="160"/>
      <c r="O67" s="161"/>
      <c r="P67" s="161"/>
      <c r="Q67" s="160"/>
    </row>
    <row r="68" spans="1:17" ht="15">
      <c r="A68" s="160" t="s">
        <v>136</v>
      </c>
      <c r="B68" s="160" t="s">
        <v>137</v>
      </c>
      <c r="C68" s="160" t="s">
        <v>275</v>
      </c>
      <c r="D68" s="160" t="s">
        <v>95</v>
      </c>
      <c r="E68" s="160" t="s">
        <v>139</v>
      </c>
      <c r="F68" s="160" t="s">
        <v>140</v>
      </c>
      <c r="G68" s="160" t="s">
        <v>141</v>
      </c>
      <c r="H68" s="160" t="s">
        <v>142</v>
      </c>
      <c r="I68" s="160" t="s">
        <v>143</v>
      </c>
      <c r="J68" s="159">
        <v>1727.77</v>
      </c>
      <c r="K68" s="160" t="s">
        <v>276</v>
      </c>
      <c r="L68" s="160" t="s">
        <v>166</v>
      </c>
      <c r="M68" s="160" t="s">
        <v>248</v>
      </c>
      <c r="N68" s="160" t="s">
        <v>277</v>
      </c>
      <c r="O68" s="161">
        <v>44411</v>
      </c>
      <c r="P68" s="161">
        <v>44412</v>
      </c>
      <c r="Q68" s="160" t="s">
        <v>148</v>
      </c>
    </row>
    <row r="69" spans="1:17" ht="15">
      <c r="A69" s="160" t="s">
        <v>136</v>
      </c>
      <c r="B69" s="160" t="s">
        <v>137</v>
      </c>
      <c r="C69" s="160" t="s">
        <v>290</v>
      </c>
      <c r="D69" s="160" t="s">
        <v>95</v>
      </c>
      <c r="E69" s="160" t="s">
        <v>139</v>
      </c>
      <c r="F69" s="160" t="s">
        <v>140</v>
      </c>
      <c r="G69" s="160" t="s">
        <v>141</v>
      </c>
      <c r="H69" s="160" t="s">
        <v>142</v>
      </c>
      <c r="I69" s="160" t="s">
        <v>143</v>
      </c>
      <c r="J69" s="159">
        <v>4012.23</v>
      </c>
      <c r="K69" s="160" t="s">
        <v>171</v>
      </c>
      <c r="L69" s="160" t="s">
        <v>145</v>
      </c>
      <c r="M69" s="160" t="s">
        <v>291</v>
      </c>
      <c r="N69" s="160" t="s">
        <v>292</v>
      </c>
      <c r="O69" s="161">
        <v>44420</v>
      </c>
      <c r="P69" s="161">
        <v>44421</v>
      </c>
      <c r="Q69" s="160" t="s">
        <v>148</v>
      </c>
    </row>
    <row r="70" spans="1:17" ht="15">
      <c r="A70" s="160" t="s">
        <v>160</v>
      </c>
      <c r="B70" s="160" t="s">
        <v>139</v>
      </c>
      <c r="C70" s="160" t="s">
        <v>249</v>
      </c>
      <c r="D70" s="160" t="s">
        <v>95</v>
      </c>
      <c r="E70" s="160" t="s">
        <v>139</v>
      </c>
      <c r="F70" s="160" t="s">
        <v>140</v>
      </c>
      <c r="G70" s="160" t="s">
        <v>141</v>
      </c>
      <c r="H70" s="160" t="s">
        <v>142</v>
      </c>
      <c r="I70" s="160" t="s">
        <v>143</v>
      </c>
      <c r="J70" s="159">
        <v>-1727.77</v>
      </c>
      <c r="K70" s="160" t="s">
        <v>250</v>
      </c>
      <c r="L70" s="160" t="s">
        <v>143</v>
      </c>
      <c r="M70" s="160" t="s">
        <v>248</v>
      </c>
      <c r="N70" s="160" t="s">
        <v>251</v>
      </c>
      <c r="O70" s="161">
        <v>44439</v>
      </c>
      <c r="P70" s="161">
        <v>44416</v>
      </c>
      <c r="Q70" s="160" t="s">
        <v>148</v>
      </c>
    </row>
    <row r="71" spans="1:17" ht="15">
      <c r="A71" s="160" t="s">
        <v>160</v>
      </c>
      <c r="B71" s="160" t="s">
        <v>139</v>
      </c>
      <c r="C71" s="160" t="s">
        <v>249</v>
      </c>
      <c r="D71" s="160" t="s">
        <v>95</v>
      </c>
      <c r="E71" s="160" t="s">
        <v>139</v>
      </c>
      <c r="F71" s="160" t="s">
        <v>140</v>
      </c>
      <c r="G71" s="160" t="s">
        <v>141</v>
      </c>
      <c r="H71" s="160" t="s">
        <v>142</v>
      </c>
      <c r="I71" s="160" t="s">
        <v>143</v>
      </c>
      <c r="J71" s="159">
        <v>-2284</v>
      </c>
      <c r="K71" s="160" t="s">
        <v>252</v>
      </c>
      <c r="L71" s="160" t="s">
        <v>143</v>
      </c>
      <c r="M71" s="160" t="s">
        <v>246</v>
      </c>
      <c r="N71" s="160" t="s">
        <v>251</v>
      </c>
      <c r="O71" s="161">
        <v>44439</v>
      </c>
      <c r="P71" s="161">
        <v>44416</v>
      </c>
      <c r="Q71" s="160" t="s">
        <v>148</v>
      </c>
    </row>
    <row r="72" spans="1:17" ht="15">
      <c r="A72" s="160" t="s">
        <v>160</v>
      </c>
      <c r="B72" s="160" t="s">
        <v>139</v>
      </c>
      <c r="C72" s="160" t="s">
        <v>253</v>
      </c>
      <c r="D72" s="160" t="s">
        <v>95</v>
      </c>
      <c r="E72" s="160" t="s">
        <v>139</v>
      </c>
      <c r="F72" s="160" t="s">
        <v>140</v>
      </c>
      <c r="G72" s="160" t="s">
        <v>141</v>
      </c>
      <c r="H72" s="160" t="s">
        <v>142</v>
      </c>
      <c r="I72" s="160" t="s">
        <v>143</v>
      </c>
      <c r="J72" s="159">
        <v>3662.28</v>
      </c>
      <c r="K72" s="160" t="s">
        <v>245</v>
      </c>
      <c r="L72" s="160" t="s">
        <v>143</v>
      </c>
      <c r="M72" s="160" t="s">
        <v>254</v>
      </c>
      <c r="N72" s="160" t="s">
        <v>253</v>
      </c>
      <c r="O72" s="161">
        <v>44439</v>
      </c>
      <c r="P72" s="161">
        <v>44447</v>
      </c>
      <c r="Q72" s="160" t="s">
        <v>148</v>
      </c>
    </row>
    <row r="73" spans="1:17" ht="15">
      <c r="A73" s="160" t="s">
        <v>160</v>
      </c>
      <c r="B73" s="160" t="s">
        <v>139</v>
      </c>
      <c r="C73" s="160" t="s">
        <v>253</v>
      </c>
      <c r="D73" s="160" t="s">
        <v>95</v>
      </c>
      <c r="E73" s="160" t="s">
        <v>139</v>
      </c>
      <c r="F73" s="160" t="s">
        <v>140</v>
      </c>
      <c r="G73" s="160" t="s">
        <v>141</v>
      </c>
      <c r="H73" s="160" t="s">
        <v>142</v>
      </c>
      <c r="I73" s="160" t="s">
        <v>143</v>
      </c>
      <c r="J73" s="159">
        <v>10920</v>
      </c>
      <c r="K73" s="160" t="s">
        <v>247</v>
      </c>
      <c r="L73" s="160" t="s">
        <v>143</v>
      </c>
      <c r="M73" s="160" t="s">
        <v>255</v>
      </c>
      <c r="N73" s="160" t="s">
        <v>253</v>
      </c>
      <c r="O73" s="161">
        <v>44439</v>
      </c>
      <c r="P73" s="161">
        <v>44447</v>
      </c>
      <c r="Q73" s="160" t="s">
        <v>148</v>
      </c>
    </row>
    <row r="74" spans="1:17" ht="15">
      <c r="A74" s="160" t="s">
        <v>160</v>
      </c>
      <c r="B74" s="160" t="s">
        <v>139</v>
      </c>
      <c r="C74" s="160" t="s">
        <v>257</v>
      </c>
      <c r="D74" s="160" t="s">
        <v>95</v>
      </c>
      <c r="E74" s="160" t="s">
        <v>139</v>
      </c>
      <c r="F74" s="160" t="s">
        <v>140</v>
      </c>
      <c r="G74" s="160" t="s">
        <v>141</v>
      </c>
      <c r="H74" s="160" t="s">
        <v>142</v>
      </c>
      <c r="I74" s="160" t="s">
        <v>143</v>
      </c>
      <c r="J74" s="159">
        <v>264.4</v>
      </c>
      <c r="K74" s="160" t="s">
        <v>258</v>
      </c>
      <c r="L74" s="160" t="s">
        <v>143</v>
      </c>
      <c r="M74" s="160" t="s">
        <v>259</v>
      </c>
      <c r="N74" s="160" t="s">
        <v>257</v>
      </c>
      <c r="O74" s="161">
        <v>44439</v>
      </c>
      <c r="P74" s="161">
        <v>44448</v>
      </c>
      <c r="Q74" s="160" t="s">
        <v>148</v>
      </c>
    </row>
    <row r="75" spans="1:17" ht="15">
      <c r="A75" s="160" t="s">
        <v>160</v>
      </c>
      <c r="B75" s="160" t="s">
        <v>139</v>
      </c>
      <c r="C75" s="160" t="s">
        <v>257</v>
      </c>
      <c r="D75" s="160" t="s">
        <v>95</v>
      </c>
      <c r="E75" s="160" t="s">
        <v>139</v>
      </c>
      <c r="F75" s="160" t="s">
        <v>140</v>
      </c>
      <c r="G75" s="160" t="s">
        <v>141</v>
      </c>
      <c r="H75" s="160" t="s">
        <v>142</v>
      </c>
      <c r="I75" s="160" t="s">
        <v>143</v>
      </c>
      <c r="J75" s="159">
        <v>10920</v>
      </c>
      <c r="K75" s="160" t="s">
        <v>161</v>
      </c>
      <c r="L75" s="160" t="s">
        <v>143</v>
      </c>
      <c r="M75" s="160" t="s">
        <v>255</v>
      </c>
      <c r="N75" s="160" t="s">
        <v>257</v>
      </c>
      <c r="O75" s="161">
        <v>44439</v>
      </c>
      <c r="P75" s="161">
        <v>44448</v>
      </c>
      <c r="Q75" s="160" t="s">
        <v>148</v>
      </c>
    </row>
    <row r="76" spans="1:17" ht="15">
      <c r="A76" s="160" t="s">
        <v>160</v>
      </c>
      <c r="B76" s="160" t="s">
        <v>139</v>
      </c>
      <c r="C76" s="160" t="s">
        <v>257</v>
      </c>
      <c r="D76" s="160" t="s">
        <v>95</v>
      </c>
      <c r="E76" s="160" t="s">
        <v>139</v>
      </c>
      <c r="F76" s="160" t="s">
        <v>140</v>
      </c>
      <c r="G76" s="160" t="s">
        <v>141</v>
      </c>
      <c r="H76" s="160" t="s">
        <v>142</v>
      </c>
      <c r="I76" s="160" t="s">
        <v>143</v>
      </c>
      <c r="J76" s="159">
        <v>3662.28</v>
      </c>
      <c r="K76" s="160" t="s">
        <v>260</v>
      </c>
      <c r="L76" s="160" t="s">
        <v>143</v>
      </c>
      <c r="M76" s="160" t="s">
        <v>254</v>
      </c>
      <c r="N76" s="160" t="s">
        <v>257</v>
      </c>
      <c r="O76" s="161">
        <v>44439</v>
      </c>
      <c r="P76" s="161">
        <v>44448</v>
      </c>
      <c r="Q76" s="160" t="s">
        <v>148</v>
      </c>
    </row>
    <row r="77" spans="1:17" ht="15">
      <c r="A77" s="160" t="s">
        <v>160</v>
      </c>
      <c r="B77" s="160" t="s">
        <v>137</v>
      </c>
      <c r="C77" s="160" t="s">
        <v>296</v>
      </c>
      <c r="D77" s="160" t="s">
        <v>95</v>
      </c>
      <c r="E77" s="160" t="s">
        <v>139</v>
      </c>
      <c r="F77" s="160" t="s">
        <v>140</v>
      </c>
      <c r="G77" s="160" t="s">
        <v>141</v>
      </c>
      <c r="H77" s="160" t="s">
        <v>142</v>
      </c>
      <c r="I77" s="160" t="s">
        <v>143</v>
      </c>
      <c r="J77" s="159">
        <v>-2284</v>
      </c>
      <c r="K77" s="160" t="s">
        <v>245</v>
      </c>
      <c r="L77" s="160" t="s">
        <v>143</v>
      </c>
      <c r="M77" s="160" t="s">
        <v>246</v>
      </c>
      <c r="N77" s="160" t="s">
        <v>244</v>
      </c>
      <c r="O77" s="161">
        <v>44439</v>
      </c>
      <c r="P77" s="161">
        <v>44412</v>
      </c>
      <c r="Q77" s="160" t="s">
        <v>148</v>
      </c>
    </row>
    <row r="78" spans="1:17" ht="15">
      <c r="A78" s="160" t="s">
        <v>160</v>
      </c>
      <c r="B78" s="160" t="s">
        <v>137</v>
      </c>
      <c r="C78" s="160" t="s">
        <v>296</v>
      </c>
      <c r="D78" s="160" t="s">
        <v>95</v>
      </c>
      <c r="E78" s="160" t="s">
        <v>139</v>
      </c>
      <c r="F78" s="160" t="s">
        <v>140</v>
      </c>
      <c r="G78" s="160" t="s">
        <v>141</v>
      </c>
      <c r="H78" s="160" t="s">
        <v>142</v>
      </c>
      <c r="I78" s="147">
        <f>SUM(J68:J78)</f>
        <v>27145.42</v>
      </c>
      <c r="J78" s="159">
        <v>-1727.77</v>
      </c>
      <c r="K78" s="160" t="s">
        <v>247</v>
      </c>
      <c r="L78" s="160" t="s">
        <v>143</v>
      </c>
      <c r="M78" s="160" t="s">
        <v>248</v>
      </c>
      <c r="N78" s="160" t="s">
        <v>244</v>
      </c>
      <c r="O78" s="161">
        <v>44439</v>
      </c>
      <c r="P78" s="161">
        <v>44412</v>
      </c>
      <c r="Q78" s="160" t="s">
        <v>148</v>
      </c>
    </row>
    <row r="79" spans="1:17" ht="15">
      <c r="A79" s="160"/>
      <c r="B79" s="160"/>
      <c r="C79" s="160"/>
      <c r="D79" s="160"/>
      <c r="E79" s="160"/>
      <c r="F79" s="160"/>
      <c r="G79" s="160"/>
      <c r="H79" s="160"/>
      <c r="I79" s="160"/>
      <c r="J79" s="159"/>
      <c r="K79" s="160"/>
      <c r="L79" s="160"/>
      <c r="M79" s="160"/>
      <c r="N79" s="160"/>
      <c r="O79" s="161"/>
      <c r="P79" s="161"/>
      <c r="Q79" s="160"/>
    </row>
    <row r="80" spans="1:17" ht="15">
      <c r="A80" s="160"/>
      <c r="B80" s="160"/>
      <c r="C80" s="160"/>
      <c r="D80" s="160"/>
      <c r="E80" s="160"/>
      <c r="F80" s="160"/>
      <c r="G80" s="160"/>
      <c r="H80" s="160"/>
      <c r="I80" s="160"/>
      <c r="J80" s="159"/>
      <c r="K80" s="160"/>
      <c r="L80" s="160"/>
      <c r="M80" s="160"/>
      <c r="N80" s="160"/>
      <c r="O80" s="161"/>
      <c r="P80" s="161"/>
      <c r="Q80" s="160"/>
    </row>
    <row r="81" spans="1:17" ht="15">
      <c r="A81" s="160" t="s">
        <v>136</v>
      </c>
      <c r="B81" s="160" t="s">
        <v>137</v>
      </c>
      <c r="C81" s="160" t="s">
        <v>278</v>
      </c>
      <c r="D81" s="160" t="s">
        <v>95</v>
      </c>
      <c r="E81" s="160" t="s">
        <v>139</v>
      </c>
      <c r="F81" s="160" t="s">
        <v>140</v>
      </c>
      <c r="G81" s="160" t="s">
        <v>141</v>
      </c>
      <c r="H81" s="160" t="s">
        <v>142</v>
      </c>
      <c r="I81" s="160" t="s">
        <v>143</v>
      </c>
      <c r="J81" s="159">
        <v>264.4</v>
      </c>
      <c r="K81" s="160" t="s">
        <v>279</v>
      </c>
      <c r="L81" s="160" t="s">
        <v>272</v>
      </c>
      <c r="M81" s="160" t="s">
        <v>259</v>
      </c>
      <c r="N81" s="160" t="s">
        <v>280</v>
      </c>
      <c r="O81" s="161">
        <v>44446</v>
      </c>
      <c r="P81" s="161">
        <v>44446</v>
      </c>
      <c r="Q81" s="160" t="s">
        <v>148</v>
      </c>
    </row>
    <row r="82" spans="1:17" ht="15">
      <c r="A82" s="160" t="s">
        <v>136</v>
      </c>
      <c r="B82" s="160" t="s">
        <v>137</v>
      </c>
      <c r="C82" s="160" t="s">
        <v>293</v>
      </c>
      <c r="D82" s="160" t="s">
        <v>95</v>
      </c>
      <c r="E82" s="160" t="s">
        <v>139</v>
      </c>
      <c r="F82" s="160" t="s">
        <v>140</v>
      </c>
      <c r="G82" s="160" t="s">
        <v>141</v>
      </c>
      <c r="H82" s="160" t="s">
        <v>142</v>
      </c>
      <c r="I82" s="160" t="s">
        <v>143</v>
      </c>
      <c r="J82" s="159">
        <v>10920</v>
      </c>
      <c r="K82" s="160" t="s">
        <v>294</v>
      </c>
      <c r="L82" s="160" t="s">
        <v>166</v>
      </c>
      <c r="M82" s="160" t="s">
        <v>255</v>
      </c>
      <c r="N82" s="160" t="s">
        <v>295</v>
      </c>
      <c r="O82" s="161">
        <v>44452</v>
      </c>
      <c r="P82" s="161">
        <v>44453</v>
      </c>
      <c r="Q82" s="160" t="s">
        <v>148</v>
      </c>
    </row>
    <row r="83" spans="1:17" ht="15">
      <c r="A83" s="160" t="s">
        <v>136</v>
      </c>
      <c r="B83" s="160" t="s">
        <v>137</v>
      </c>
      <c r="C83" s="160" t="s">
        <v>261</v>
      </c>
      <c r="D83" s="160" t="s">
        <v>95</v>
      </c>
      <c r="E83" s="160" t="s">
        <v>139</v>
      </c>
      <c r="F83" s="160" t="s">
        <v>140</v>
      </c>
      <c r="G83" s="160" t="s">
        <v>141</v>
      </c>
      <c r="H83" s="160" t="s">
        <v>142</v>
      </c>
      <c r="I83" s="160" t="s">
        <v>143</v>
      </c>
      <c r="J83" s="159">
        <v>3343.52</v>
      </c>
      <c r="K83" s="160" t="s">
        <v>171</v>
      </c>
      <c r="L83" s="160" t="s">
        <v>145</v>
      </c>
      <c r="M83" s="160" t="s">
        <v>262</v>
      </c>
      <c r="N83" s="160" t="s">
        <v>263</v>
      </c>
      <c r="O83" s="161">
        <v>44459</v>
      </c>
      <c r="P83" s="161">
        <v>44460</v>
      </c>
      <c r="Q83" s="160" t="s">
        <v>148</v>
      </c>
    </row>
    <row r="84" spans="1:17" ht="15">
      <c r="A84" s="160" t="s">
        <v>136</v>
      </c>
      <c r="B84" s="160" t="s">
        <v>137</v>
      </c>
      <c r="C84" s="160" t="s">
        <v>270</v>
      </c>
      <c r="D84" s="160" t="s">
        <v>95</v>
      </c>
      <c r="E84" s="160" t="s">
        <v>139</v>
      </c>
      <c r="F84" s="160" t="s">
        <v>140</v>
      </c>
      <c r="G84" s="160" t="s">
        <v>141</v>
      </c>
      <c r="H84" s="160" t="s">
        <v>142</v>
      </c>
      <c r="I84" s="160" t="s">
        <v>143</v>
      </c>
      <c r="J84" s="159">
        <v>811.46</v>
      </c>
      <c r="K84" s="160" t="s">
        <v>271</v>
      </c>
      <c r="L84" s="160" t="s">
        <v>272</v>
      </c>
      <c r="M84" s="160" t="s">
        <v>273</v>
      </c>
      <c r="N84" s="160" t="s">
        <v>274</v>
      </c>
      <c r="O84" s="161">
        <v>44466</v>
      </c>
      <c r="P84" s="161">
        <v>44467</v>
      </c>
      <c r="Q84" s="160" t="s">
        <v>148</v>
      </c>
    </row>
    <row r="85" spans="1:17" ht="15">
      <c r="A85" s="160" t="s">
        <v>160</v>
      </c>
      <c r="B85" s="160" t="s">
        <v>139</v>
      </c>
      <c r="C85" s="160" t="s">
        <v>256</v>
      </c>
      <c r="D85" s="160" t="s">
        <v>95</v>
      </c>
      <c r="E85" s="160" t="s">
        <v>139</v>
      </c>
      <c r="F85" s="160" t="s">
        <v>140</v>
      </c>
      <c r="G85" s="160" t="s">
        <v>141</v>
      </c>
      <c r="H85" s="160" t="s">
        <v>142</v>
      </c>
      <c r="I85" s="160" t="s">
        <v>143</v>
      </c>
      <c r="J85" s="159">
        <v>-3662.28</v>
      </c>
      <c r="K85" s="160" t="s">
        <v>245</v>
      </c>
      <c r="L85" s="160" t="s">
        <v>143</v>
      </c>
      <c r="M85" s="160" t="s">
        <v>254</v>
      </c>
      <c r="N85" s="160" t="s">
        <v>253</v>
      </c>
      <c r="O85" s="161">
        <v>44469</v>
      </c>
      <c r="P85" s="161">
        <v>44447</v>
      </c>
      <c r="Q85" s="160" t="s">
        <v>148</v>
      </c>
    </row>
    <row r="86" spans="1:17" ht="15">
      <c r="A86" s="160" t="s">
        <v>160</v>
      </c>
      <c r="B86" s="160" t="s">
        <v>139</v>
      </c>
      <c r="C86" s="160" t="s">
        <v>256</v>
      </c>
      <c r="D86" s="160" t="s">
        <v>95</v>
      </c>
      <c r="E86" s="160" t="s">
        <v>139</v>
      </c>
      <c r="F86" s="160" t="s">
        <v>140</v>
      </c>
      <c r="G86" s="160" t="s">
        <v>141</v>
      </c>
      <c r="H86" s="160" t="s">
        <v>142</v>
      </c>
      <c r="I86" s="160" t="s">
        <v>143</v>
      </c>
      <c r="J86" s="159">
        <v>-10920</v>
      </c>
      <c r="K86" s="160" t="s">
        <v>247</v>
      </c>
      <c r="L86" s="160" t="s">
        <v>143</v>
      </c>
      <c r="M86" s="160" t="s">
        <v>255</v>
      </c>
      <c r="N86" s="160" t="s">
        <v>253</v>
      </c>
      <c r="O86" s="161">
        <v>44469</v>
      </c>
      <c r="P86" s="161">
        <v>44447</v>
      </c>
      <c r="Q86" s="160" t="s">
        <v>148</v>
      </c>
    </row>
    <row r="87" spans="1:17" ht="15">
      <c r="A87" s="160" t="s">
        <v>160</v>
      </c>
      <c r="B87" s="160" t="s">
        <v>139</v>
      </c>
      <c r="C87" s="160" t="s">
        <v>264</v>
      </c>
      <c r="D87" s="160" t="s">
        <v>95</v>
      </c>
      <c r="E87" s="160" t="s">
        <v>139</v>
      </c>
      <c r="F87" s="160" t="s">
        <v>140</v>
      </c>
      <c r="G87" s="160" t="s">
        <v>141</v>
      </c>
      <c r="H87" s="160" t="s">
        <v>142</v>
      </c>
      <c r="I87" s="160" t="s">
        <v>143</v>
      </c>
      <c r="J87" s="159">
        <v>16280</v>
      </c>
      <c r="K87" s="160" t="s">
        <v>161</v>
      </c>
      <c r="L87" s="160" t="s">
        <v>143</v>
      </c>
      <c r="M87" s="160" t="s">
        <v>265</v>
      </c>
      <c r="N87" s="160" t="s">
        <v>264</v>
      </c>
      <c r="O87" s="161">
        <v>44469</v>
      </c>
      <c r="P87" s="161">
        <v>44475</v>
      </c>
      <c r="Q87" s="160" t="s">
        <v>148</v>
      </c>
    </row>
    <row r="88" spans="1:17" ht="15">
      <c r="A88" s="160" t="s">
        <v>160</v>
      </c>
      <c r="B88" s="160" t="s">
        <v>139</v>
      </c>
      <c r="C88" s="160" t="s">
        <v>264</v>
      </c>
      <c r="D88" s="160" t="s">
        <v>95</v>
      </c>
      <c r="E88" s="160" t="s">
        <v>139</v>
      </c>
      <c r="F88" s="160" t="s">
        <v>140</v>
      </c>
      <c r="G88" s="160" t="s">
        <v>141</v>
      </c>
      <c r="H88" s="160" t="s">
        <v>142</v>
      </c>
      <c r="I88" s="160" t="s">
        <v>143</v>
      </c>
      <c r="J88" s="159">
        <v>280</v>
      </c>
      <c r="K88" s="160" t="s">
        <v>266</v>
      </c>
      <c r="L88" s="160" t="s">
        <v>143</v>
      </c>
      <c r="M88" s="160" t="s">
        <v>267</v>
      </c>
      <c r="N88" s="160" t="s">
        <v>264</v>
      </c>
      <c r="O88" s="161">
        <v>44469</v>
      </c>
      <c r="P88" s="161">
        <v>44475</v>
      </c>
      <c r="Q88" s="160" t="s">
        <v>148</v>
      </c>
    </row>
    <row r="89" spans="1:17" ht="15">
      <c r="A89" s="160" t="s">
        <v>160</v>
      </c>
      <c r="B89" s="160" t="s">
        <v>139</v>
      </c>
      <c r="C89" s="160" t="s">
        <v>264</v>
      </c>
      <c r="D89" s="160" t="s">
        <v>95</v>
      </c>
      <c r="E89" s="160" t="s">
        <v>139</v>
      </c>
      <c r="F89" s="160" t="s">
        <v>140</v>
      </c>
      <c r="G89" s="160" t="s">
        <v>141</v>
      </c>
      <c r="H89" s="160" t="s">
        <v>142</v>
      </c>
      <c r="I89" s="160" t="s">
        <v>143</v>
      </c>
      <c r="J89" s="159">
        <v>5473.68</v>
      </c>
      <c r="K89" s="160" t="s">
        <v>268</v>
      </c>
      <c r="L89" s="160" t="s">
        <v>143</v>
      </c>
      <c r="M89" s="160" t="s">
        <v>269</v>
      </c>
      <c r="N89" s="160" t="s">
        <v>264</v>
      </c>
      <c r="O89" s="161">
        <v>44469</v>
      </c>
      <c r="P89" s="161">
        <v>44475</v>
      </c>
      <c r="Q89" s="160" t="s">
        <v>148</v>
      </c>
    </row>
    <row r="90" spans="1:17" ht="15">
      <c r="A90" s="160" t="s">
        <v>160</v>
      </c>
      <c r="B90" s="160" t="s">
        <v>139</v>
      </c>
      <c r="C90" s="160" t="s">
        <v>283</v>
      </c>
      <c r="D90" s="160" t="s">
        <v>95</v>
      </c>
      <c r="E90" s="160" t="s">
        <v>139</v>
      </c>
      <c r="F90" s="160" t="s">
        <v>140</v>
      </c>
      <c r="G90" s="160" t="s">
        <v>141</v>
      </c>
      <c r="H90" s="160" t="s">
        <v>142</v>
      </c>
      <c r="I90" s="160" t="s">
        <v>143</v>
      </c>
      <c r="J90" s="159">
        <v>-264.4</v>
      </c>
      <c r="K90" s="160" t="s">
        <v>258</v>
      </c>
      <c r="L90" s="160" t="s">
        <v>143</v>
      </c>
      <c r="M90" s="160" t="s">
        <v>259</v>
      </c>
      <c r="N90" s="160" t="s">
        <v>257</v>
      </c>
      <c r="O90" s="161">
        <v>44469</v>
      </c>
      <c r="P90" s="161">
        <v>44448</v>
      </c>
      <c r="Q90" s="160" t="s">
        <v>148</v>
      </c>
    </row>
    <row r="91" spans="1:17" ht="15">
      <c r="A91" s="160" t="s">
        <v>160</v>
      </c>
      <c r="B91" s="160" t="s">
        <v>139</v>
      </c>
      <c r="C91" s="160" t="s">
        <v>283</v>
      </c>
      <c r="D91" s="160" t="s">
        <v>95</v>
      </c>
      <c r="E91" s="160" t="s">
        <v>139</v>
      </c>
      <c r="F91" s="160" t="s">
        <v>140</v>
      </c>
      <c r="G91" s="160" t="s">
        <v>141</v>
      </c>
      <c r="H91" s="160" t="s">
        <v>142</v>
      </c>
      <c r="I91" s="160" t="s">
        <v>143</v>
      </c>
      <c r="J91" s="159">
        <v>-10920</v>
      </c>
      <c r="K91" s="160" t="s">
        <v>161</v>
      </c>
      <c r="L91" s="160" t="s">
        <v>143</v>
      </c>
      <c r="M91" s="160" t="s">
        <v>255</v>
      </c>
      <c r="N91" s="160" t="s">
        <v>257</v>
      </c>
      <c r="O91" s="161">
        <v>44469</v>
      </c>
      <c r="P91" s="161">
        <v>44448</v>
      </c>
      <c r="Q91" s="160" t="s">
        <v>148</v>
      </c>
    </row>
    <row r="92" spans="1:17" ht="15">
      <c r="A92" s="160" t="s">
        <v>160</v>
      </c>
      <c r="B92" s="160" t="s">
        <v>139</v>
      </c>
      <c r="C92" s="160" t="s">
        <v>283</v>
      </c>
      <c r="D92" s="160" t="s">
        <v>95</v>
      </c>
      <c r="E92" s="160" t="s">
        <v>139</v>
      </c>
      <c r="F92" s="160" t="s">
        <v>140</v>
      </c>
      <c r="G92" s="160" t="s">
        <v>141</v>
      </c>
      <c r="H92" s="160" t="s">
        <v>142</v>
      </c>
      <c r="I92" s="147">
        <f>SUM(J81:J92)</f>
        <v>7944.099999999997</v>
      </c>
      <c r="J92" s="159">
        <v>-3662.28</v>
      </c>
      <c r="K92" s="160" t="s">
        <v>260</v>
      </c>
      <c r="L92" s="160" t="s">
        <v>143</v>
      </c>
      <c r="M92" s="160" t="s">
        <v>254</v>
      </c>
      <c r="N92" s="160" t="s">
        <v>257</v>
      </c>
      <c r="O92" s="161">
        <v>44469</v>
      </c>
      <c r="P92" s="161">
        <v>44448</v>
      </c>
      <c r="Q92" s="160" t="s">
        <v>148</v>
      </c>
    </row>
    <row r="93" spans="1:17" ht="12.75">
      <c r="A93" s="146"/>
      <c r="B93" s="146"/>
      <c r="C93" s="146"/>
      <c r="D93" s="146"/>
      <c r="E93" s="146"/>
      <c r="F93" s="146"/>
      <c r="G93" s="146"/>
      <c r="H93" s="146"/>
      <c r="I93" s="147"/>
      <c r="J93" s="147"/>
      <c r="K93" s="146"/>
      <c r="L93" s="146"/>
      <c r="M93" s="146"/>
      <c r="N93" s="146"/>
      <c r="O93" s="148"/>
      <c r="P93" s="148"/>
      <c r="Q93" s="146"/>
    </row>
    <row r="94" spans="1:17" ht="12.75">
      <c r="A94" s="146"/>
      <c r="B94" s="146"/>
      <c r="C94" s="146"/>
      <c r="D94" s="146"/>
      <c r="E94" s="146"/>
      <c r="F94" s="146"/>
      <c r="G94" s="146"/>
      <c r="H94" s="146"/>
      <c r="I94" s="147"/>
      <c r="J94" s="147"/>
      <c r="K94" s="146"/>
      <c r="L94" s="146"/>
      <c r="M94" s="146"/>
      <c r="N94" s="146"/>
      <c r="O94" s="148"/>
      <c r="P94" s="148"/>
      <c r="Q94" s="146"/>
    </row>
    <row r="95" spans="1:17" ht="12.75">
      <c r="A95" s="146" t="s">
        <v>136</v>
      </c>
      <c r="B95" s="146" t="s">
        <v>137</v>
      </c>
      <c r="C95" s="146" t="s">
        <v>302</v>
      </c>
      <c r="D95" s="146" t="s">
        <v>95</v>
      </c>
      <c r="E95" s="146" t="s">
        <v>139</v>
      </c>
      <c r="F95" s="146" t="s">
        <v>140</v>
      </c>
      <c r="G95" s="146" t="s">
        <v>141</v>
      </c>
      <c r="H95" s="146" t="s">
        <v>142</v>
      </c>
      <c r="I95" s="147"/>
      <c r="J95" s="147">
        <v>16280</v>
      </c>
      <c r="K95" s="146" t="s">
        <v>294</v>
      </c>
      <c r="L95" s="146" t="s">
        <v>166</v>
      </c>
      <c r="M95" s="146" t="s">
        <v>265</v>
      </c>
      <c r="N95" s="146" t="s">
        <v>303</v>
      </c>
      <c r="O95" s="148">
        <v>44473</v>
      </c>
      <c r="P95" s="148">
        <v>44474</v>
      </c>
      <c r="Q95" s="146" t="s">
        <v>148</v>
      </c>
    </row>
    <row r="96" spans="1:17" ht="12.75">
      <c r="A96" s="146" t="s">
        <v>136</v>
      </c>
      <c r="B96" s="146" t="s">
        <v>137</v>
      </c>
      <c r="C96" s="146" t="s">
        <v>304</v>
      </c>
      <c r="D96" s="146" t="s">
        <v>95</v>
      </c>
      <c r="E96" s="146" t="s">
        <v>139</v>
      </c>
      <c r="F96" s="146" t="s">
        <v>140</v>
      </c>
      <c r="G96" s="146" t="s">
        <v>141</v>
      </c>
      <c r="H96" s="146" t="s">
        <v>142</v>
      </c>
      <c r="I96" s="147"/>
      <c r="J96" s="147">
        <v>3578.17</v>
      </c>
      <c r="K96" s="146" t="s">
        <v>171</v>
      </c>
      <c r="L96" s="146" t="s">
        <v>145</v>
      </c>
      <c r="M96" s="146" t="s">
        <v>305</v>
      </c>
      <c r="N96" s="146" t="s">
        <v>306</v>
      </c>
      <c r="O96" s="148">
        <v>44476</v>
      </c>
      <c r="P96" s="148">
        <v>44477</v>
      </c>
      <c r="Q96" s="146" t="s">
        <v>148</v>
      </c>
    </row>
    <row r="97" spans="1:17" ht="12.75">
      <c r="A97" s="146" t="s">
        <v>136</v>
      </c>
      <c r="B97" s="146" t="s">
        <v>137</v>
      </c>
      <c r="C97" s="146" t="s">
        <v>316</v>
      </c>
      <c r="D97" s="146" t="s">
        <v>95</v>
      </c>
      <c r="E97" s="146" t="s">
        <v>139</v>
      </c>
      <c r="F97" s="146" t="s">
        <v>140</v>
      </c>
      <c r="G97" s="146" t="s">
        <v>141</v>
      </c>
      <c r="H97" s="146" t="s">
        <v>142</v>
      </c>
      <c r="I97" s="147"/>
      <c r="J97" s="147">
        <v>16531.25</v>
      </c>
      <c r="K97" s="146" t="s">
        <v>317</v>
      </c>
      <c r="L97" s="146" t="s">
        <v>151</v>
      </c>
      <c r="M97" s="146" t="s">
        <v>318</v>
      </c>
      <c r="N97" s="146" t="s">
        <v>319</v>
      </c>
      <c r="O97" s="148">
        <v>44480</v>
      </c>
      <c r="P97" s="148">
        <v>44481</v>
      </c>
      <c r="Q97" s="146" t="s">
        <v>148</v>
      </c>
    </row>
    <row r="98" spans="1:17" ht="12.75">
      <c r="A98" s="146" t="s">
        <v>136</v>
      </c>
      <c r="B98" s="146" t="s">
        <v>137</v>
      </c>
      <c r="C98" s="146" t="s">
        <v>346</v>
      </c>
      <c r="D98" s="146" t="s">
        <v>95</v>
      </c>
      <c r="E98" s="146" t="s">
        <v>139</v>
      </c>
      <c r="F98" s="146" t="s">
        <v>140</v>
      </c>
      <c r="G98" s="146" t="s">
        <v>141</v>
      </c>
      <c r="H98" s="146" t="s">
        <v>142</v>
      </c>
      <c r="I98" s="147"/>
      <c r="J98" s="147">
        <v>280</v>
      </c>
      <c r="K98" s="146" t="s">
        <v>347</v>
      </c>
      <c r="L98" s="146" t="s">
        <v>348</v>
      </c>
      <c r="M98" s="146" t="s">
        <v>267</v>
      </c>
      <c r="N98" s="146" t="s">
        <v>349</v>
      </c>
      <c r="O98" s="148">
        <v>44483</v>
      </c>
      <c r="P98" s="148">
        <v>44484</v>
      </c>
      <c r="Q98" s="146" t="s">
        <v>148</v>
      </c>
    </row>
    <row r="99" spans="1:17" ht="12.75">
      <c r="A99" s="146" t="s">
        <v>160</v>
      </c>
      <c r="B99" s="146" t="s">
        <v>139</v>
      </c>
      <c r="C99" s="146" t="s">
        <v>356</v>
      </c>
      <c r="D99" s="146" t="s">
        <v>95</v>
      </c>
      <c r="E99" s="146" t="s">
        <v>139</v>
      </c>
      <c r="F99" s="146" t="s">
        <v>140</v>
      </c>
      <c r="G99" s="146" t="s">
        <v>141</v>
      </c>
      <c r="H99" s="146" t="s">
        <v>142</v>
      </c>
      <c r="I99" s="147"/>
      <c r="J99" s="147">
        <v>195.75</v>
      </c>
      <c r="K99" s="146" t="s">
        <v>354</v>
      </c>
      <c r="L99" s="146"/>
      <c r="M99" s="146" t="s">
        <v>334</v>
      </c>
      <c r="N99" s="146" t="s">
        <v>356</v>
      </c>
      <c r="O99" s="148">
        <v>44500</v>
      </c>
      <c r="P99" s="148">
        <v>44504</v>
      </c>
      <c r="Q99" s="146" t="s">
        <v>148</v>
      </c>
    </row>
    <row r="100" spans="1:17" ht="12.75">
      <c r="A100" s="146" t="s">
        <v>160</v>
      </c>
      <c r="B100" s="146" t="s">
        <v>139</v>
      </c>
      <c r="C100" s="146" t="s">
        <v>356</v>
      </c>
      <c r="D100" s="146" t="s">
        <v>95</v>
      </c>
      <c r="E100" s="146" t="s">
        <v>139</v>
      </c>
      <c r="F100" s="146" t="s">
        <v>140</v>
      </c>
      <c r="G100" s="146" t="s">
        <v>141</v>
      </c>
      <c r="H100" s="146" t="s">
        <v>142</v>
      </c>
      <c r="I100" s="147"/>
      <c r="J100" s="147">
        <v>401.86</v>
      </c>
      <c r="K100" s="146" t="s">
        <v>258</v>
      </c>
      <c r="L100" s="146"/>
      <c r="M100" s="146" t="s">
        <v>344</v>
      </c>
      <c r="N100" s="146" t="s">
        <v>356</v>
      </c>
      <c r="O100" s="148">
        <v>44500</v>
      </c>
      <c r="P100" s="148">
        <v>44504</v>
      </c>
      <c r="Q100" s="146" t="s">
        <v>148</v>
      </c>
    </row>
    <row r="101" spans="1:17" ht="12.75">
      <c r="A101" s="146" t="s">
        <v>160</v>
      </c>
      <c r="B101" s="146" t="s">
        <v>139</v>
      </c>
      <c r="C101" s="146" t="s">
        <v>356</v>
      </c>
      <c r="D101" s="146" t="s">
        <v>95</v>
      </c>
      <c r="E101" s="146" t="s">
        <v>139</v>
      </c>
      <c r="F101" s="146" t="s">
        <v>140</v>
      </c>
      <c r="G101" s="146" t="s">
        <v>141</v>
      </c>
      <c r="H101" s="146" t="s">
        <v>142</v>
      </c>
      <c r="I101" s="147"/>
      <c r="J101" s="147">
        <v>15440</v>
      </c>
      <c r="K101" s="146" t="s">
        <v>212</v>
      </c>
      <c r="L101" s="146"/>
      <c r="M101" s="146" t="s">
        <v>314</v>
      </c>
      <c r="N101" s="146" t="s">
        <v>356</v>
      </c>
      <c r="O101" s="148">
        <v>44500</v>
      </c>
      <c r="P101" s="148">
        <v>44504</v>
      </c>
      <c r="Q101" s="146" t="s">
        <v>148</v>
      </c>
    </row>
    <row r="102" spans="1:17" ht="12.75">
      <c r="A102" s="146" t="s">
        <v>160</v>
      </c>
      <c r="B102" s="146" t="s">
        <v>139</v>
      </c>
      <c r="C102" s="146" t="s">
        <v>360</v>
      </c>
      <c r="D102" s="146" t="s">
        <v>95</v>
      </c>
      <c r="E102" s="146" t="s">
        <v>139</v>
      </c>
      <c r="F102" s="146" t="s">
        <v>140</v>
      </c>
      <c r="G102" s="146" t="s">
        <v>141</v>
      </c>
      <c r="H102" s="146" t="s">
        <v>142</v>
      </c>
      <c r="I102" s="147"/>
      <c r="J102" s="147">
        <v>-5473.68</v>
      </c>
      <c r="K102" s="146" t="s">
        <v>268</v>
      </c>
      <c r="L102" s="146"/>
      <c r="M102" s="146" t="s">
        <v>269</v>
      </c>
      <c r="N102" s="146" t="s">
        <v>264</v>
      </c>
      <c r="O102" s="148">
        <v>44500</v>
      </c>
      <c r="P102" s="148">
        <v>44477</v>
      </c>
      <c r="Q102" s="146" t="s">
        <v>148</v>
      </c>
    </row>
    <row r="103" spans="1:17" ht="12.75">
      <c r="A103" s="146" t="s">
        <v>160</v>
      </c>
      <c r="B103" s="146" t="s">
        <v>139</v>
      </c>
      <c r="C103" s="146" t="s">
        <v>360</v>
      </c>
      <c r="D103" s="146" t="s">
        <v>95</v>
      </c>
      <c r="E103" s="146" t="s">
        <v>139</v>
      </c>
      <c r="F103" s="146" t="s">
        <v>140</v>
      </c>
      <c r="G103" s="146" t="s">
        <v>141</v>
      </c>
      <c r="H103" s="146" t="s">
        <v>142</v>
      </c>
      <c r="I103" s="147"/>
      <c r="J103" s="147">
        <v>-280</v>
      </c>
      <c r="K103" s="146" t="s">
        <v>266</v>
      </c>
      <c r="L103" s="146"/>
      <c r="M103" s="146" t="s">
        <v>267</v>
      </c>
      <c r="N103" s="146" t="s">
        <v>264</v>
      </c>
      <c r="O103" s="148">
        <v>44500</v>
      </c>
      <c r="P103" s="148">
        <v>44477</v>
      </c>
      <c r="Q103" s="146" t="s">
        <v>148</v>
      </c>
    </row>
    <row r="104" spans="1:17" ht="12.75">
      <c r="A104" s="146" t="s">
        <v>160</v>
      </c>
      <c r="B104" s="146" t="s">
        <v>139</v>
      </c>
      <c r="C104" s="146" t="s">
        <v>360</v>
      </c>
      <c r="D104" s="146" t="s">
        <v>95</v>
      </c>
      <c r="E104" s="146" t="s">
        <v>139</v>
      </c>
      <c r="F104" s="146" t="s">
        <v>140</v>
      </c>
      <c r="G104" s="146" t="s">
        <v>141</v>
      </c>
      <c r="H104" s="146" t="s">
        <v>142</v>
      </c>
      <c r="I104" s="147"/>
      <c r="J104" s="147">
        <v>-16280</v>
      </c>
      <c r="K104" s="146" t="s">
        <v>161</v>
      </c>
      <c r="L104" s="146"/>
      <c r="M104" s="146" t="s">
        <v>265</v>
      </c>
      <c r="N104" s="146" t="s">
        <v>264</v>
      </c>
      <c r="O104" s="148">
        <v>44500</v>
      </c>
      <c r="P104" s="148">
        <v>44477</v>
      </c>
      <c r="Q104" s="146" t="s">
        <v>148</v>
      </c>
    </row>
    <row r="105" spans="1:17" ht="12.75">
      <c r="A105" s="146" t="s">
        <v>160</v>
      </c>
      <c r="B105" s="146" t="s">
        <v>139</v>
      </c>
      <c r="C105" s="146" t="s">
        <v>356</v>
      </c>
      <c r="D105" s="146" t="s">
        <v>95</v>
      </c>
      <c r="E105" s="146" t="s">
        <v>139</v>
      </c>
      <c r="F105" s="146" t="s">
        <v>140</v>
      </c>
      <c r="G105" s="146" t="s">
        <v>141</v>
      </c>
      <c r="H105" s="146" t="s">
        <v>142</v>
      </c>
      <c r="I105" s="147">
        <f>SUM(J95:J105)</f>
        <v>33981.19</v>
      </c>
      <c r="J105" s="147">
        <v>3307.84</v>
      </c>
      <c r="K105" s="146" t="s">
        <v>375</v>
      </c>
      <c r="L105" s="146"/>
      <c r="M105" s="146" t="s">
        <v>376</v>
      </c>
      <c r="N105" s="146" t="s">
        <v>356</v>
      </c>
      <c r="O105" s="148">
        <v>44500</v>
      </c>
      <c r="P105" s="148">
        <v>44504</v>
      </c>
      <c r="Q105" s="146" t="s">
        <v>148</v>
      </c>
    </row>
    <row r="106" spans="1:17" ht="12.75">
      <c r="A106" s="146"/>
      <c r="B106" s="146"/>
      <c r="C106" s="146"/>
      <c r="D106" s="146"/>
      <c r="E106" s="146"/>
      <c r="F106" s="146"/>
      <c r="G106" s="146"/>
      <c r="H106" s="146"/>
      <c r="I106" s="147"/>
      <c r="J106" s="147"/>
      <c r="K106" s="146"/>
      <c r="L106" s="146"/>
      <c r="M106" s="146"/>
      <c r="N106" s="146"/>
      <c r="O106" s="148"/>
      <c r="P106" s="148"/>
      <c r="Q106" s="146"/>
    </row>
    <row r="107" spans="1:17" ht="12.75">
      <c r="A107" s="146"/>
      <c r="B107" s="146"/>
      <c r="C107" s="146"/>
      <c r="D107" s="146"/>
      <c r="E107" s="146"/>
      <c r="F107" s="146"/>
      <c r="G107" s="146"/>
      <c r="H107" s="146"/>
      <c r="I107" s="147"/>
      <c r="J107" s="147"/>
      <c r="K107" s="146"/>
      <c r="L107" s="146"/>
      <c r="M107" s="146"/>
      <c r="N107" s="146"/>
      <c r="O107" s="148"/>
      <c r="P107" s="148"/>
      <c r="Q107" s="146"/>
    </row>
    <row r="108" spans="1:17" ht="12.75">
      <c r="A108" s="146" t="s">
        <v>136</v>
      </c>
      <c r="B108" s="146" t="s">
        <v>137</v>
      </c>
      <c r="C108" s="146" t="s">
        <v>307</v>
      </c>
      <c r="D108" s="146" t="s">
        <v>95</v>
      </c>
      <c r="E108" s="146" t="s">
        <v>139</v>
      </c>
      <c r="F108" s="146" t="s">
        <v>140</v>
      </c>
      <c r="G108" s="146" t="s">
        <v>141</v>
      </c>
      <c r="H108" s="146" t="s">
        <v>142</v>
      </c>
      <c r="I108" s="147"/>
      <c r="J108" s="147">
        <v>1365.19</v>
      </c>
      <c r="K108" s="146" t="s">
        <v>171</v>
      </c>
      <c r="L108" s="146" t="s">
        <v>145</v>
      </c>
      <c r="M108" s="146" t="s">
        <v>308</v>
      </c>
      <c r="N108" s="146" t="s">
        <v>309</v>
      </c>
      <c r="O108" s="148">
        <v>44509</v>
      </c>
      <c r="P108" s="148">
        <v>44510</v>
      </c>
      <c r="Q108" s="146" t="s">
        <v>148</v>
      </c>
    </row>
    <row r="109" spans="1:17" ht="12.75">
      <c r="A109" s="146" t="s">
        <v>136</v>
      </c>
      <c r="B109" s="146" t="s">
        <v>137</v>
      </c>
      <c r="C109" s="146" t="s">
        <v>313</v>
      </c>
      <c r="D109" s="146" t="s">
        <v>95</v>
      </c>
      <c r="E109" s="146" t="s">
        <v>139</v>
      </c>
      <c r="F109" s="146" t="s">
        <v>140</v>
      </c>
      <c r="G109" s="146" t="s">
        <v>141</v>
      </c>
      <c r="H109" s="146" t="s">
        <v>142</v>
      </c>
      <c r="I109" s="147"/>
      <c r="J109" s="147">
        <v>15440</v>
      </c>
      <c r="K109" s="146" t="s">
        <v>294</v>
      </c>
      <c r="L109" s="146" t="s">
        <v>166</v>
      </c>
      <c r="M109" s="146" t="s">
        <v>314</v>
      </c>
      <c r="N109" s="146" t="s">
        <v>315</v>
      </c>
      <c r="O109" s="148">
        <v>44501</v>
      </c>
      <c r="P109" s="148">
        <v>44502</v>
      </c>
      <c r="Q109" s="146" t="s">
        <v>148</v>
      </c>
    </row>
    <row r="110" spans="1:17" ht="12.75">
      <c r="A110" s="146" t="s">
        <v>136</v>
      </c>
      <c r="B110" s="146" t="s">
        <v>137</v>
      </c>
      <c r="C110" s="146" t="s">
        <v>320</v>
      </c>
      <c r="D110" s="146" t="s">
        <v>95</v>
      </c>
      <c r="E110" s="146" t="s">
        <v>139</v>
      </c>
      <c r="F110" s="146" t="s">
        <v>140</v>
      </c>
      <c r="G110" s="146" t="s">
        <v>141</v>
      </c>
      <c r="H110" s="146" t="s">
        <v>142</v>
      </c>
      <c r="I110" s="147"/>
      <c r="J110" s="147">
        <v>7640</v>
      </c>
      <c r="K110" s="146" t="s">
        <v>317</v>
      </c>
      <c r="L110" s="146" t="s">
        <v>151</v>
      </c>
      <c r="M110" s="146" t="s">
        <v>321</v>
      </c>
      <c r="N110" s="146" t="s">
        <v>322</v>
      </c>
      <c r="O110" s="148">
        <v>44515</v>
      </c>
      <c r="P110" s="148">
        <v>44516</v>
      </c>
      <c r="Q110" s="146" t="s">
        <v>148</v>
      </c>
    </row>
    <row r="111" spans="1:17" ht="12.75">
      <c r="A111" s="146" t="s">
        <v>136</v>
      </c>
      <c r="B111" s="146" t="s">
        <v>137</v>
      </c>
      <c r="C111" s="146" t="s">
        <v>333</v>
      </c>
      <c r="D111" s="146" t="s">
        <v>95</v>
      </c>
      <c r="E111" s="146" t="s">
        <v>139</v>
      </c>
      <c r="F111" s="146" t="s">
        <v>140</v>
      </c>
      <c r="G111" s="146" t="s">
        <v>141</v>
      </c>
      <c r="H111" s="146" t="s">
        <v>142</v>
      </c>
      <c r="I111" s="147"/>
      <c r="J111" s="147">
        <v>195.75</v>
      </c>
      <c r="K111" s="146" t="s">
        <v>271</v>
      </c>
      <c r="L111" s="146" t="s">
        <v>299</v>
      </c>
      <c r="M111" s="146" t="s">
        <v>334</v>
      </c>
      <c r="N111" s="146" t="s">
        <v>335</v>
      </c>
      <c r="O111" s="148">
        <v>44511</v>
      </c>
      <c r="P111" s="148">
        <v>44512</v>
      </c>
      <c r="Q111" s="146" t="s">
        <v>148</v>
      </c>
    </row>
    <row r="112" spans="1:17" ht="12.75">
      <c r="A112" s="146" t="s">
        <v>136</v>
      </c>
      <c r="B112" s="146" t="s">
        <v>137</v>
      </c>
      <c r="C112" s="146" t="s">
        <v>313</v>
      </c>
      <c r="D112" s="146" t="s">
        <v>95</v>
      </c>
      <c r="E112" s="146" t="s">
        <v>139</v>
      </c>
      <c r="F112" s="146" t="s">
        <v>140</v>
      </c>
      <c r="G112" s="146" t="s">
        <v>141</v>
      </c>
      <c r="H112" s="146" t="s">
        <v>142</v>
      </c>
      <c r="I112" s="147"/>
      <c r="J112" s="147">
        <v>401.86</v>
      </c>
      <c r="K112" s="146" t="s">
        <v>271</v>
      </c>
      <c r="L112" s="146" t="s">
        <v>272</v>
      </c>
      <c r="M112" s="146" t="s">
        <v>344</v>
      </c>
      <c r="N112" s="146" t="s">
        <v>345</v>
      </c>
      <c r="O112" s="148">
        <v>44501</v>
      </c>
      <c r="P112" s="148">
        <v>44502</v>
      </c>
      <c r="Q112" s="146" t="s">
        <v>148</v>
      </c>
    </row>
    <row r="113" spans="1:17" ht="12.75">
      <c r="A113" s="146" t="s">
        <v>160</v>
      </c>
      <c r="B113" s="146" t="s">
        <v>139</v>
      </c>
      <c r="C113" s="146" t="s">
        <v>353</v>
      </c>
      <c r="D113" s="146" t="s">
        <v>95</v>
      </c>
      <c r="E113" s="146" t="s">
        <v>139</v>
      </c>
      <c r="F113" s="146" t="s">
        <v>140</v>
      </c>
      <c r="G113" s="146" t="s">
        <v>141</v>
      </c>
      <c r="H113" s="146" t="s">
        <v>142</v>
      </c>
      <c r="I113" s="147"/>
      <c r="J113" s="147">
        <v>630.75</v>
      </c>
      <c r="K113" s="146" t="s">
        <v>354</v>
      </c>
      <c r="L113" s="146"/>
      <c r="M113" s="146" t="s">
        <v>300</v>
      </c>
      <c r="N113" s="146" t="s">
        <v>353</v>
      </c>
      <c r="O113" s="148">
        <v>44530</v>
      </c>
      <c r="P113" s="148">
        <v>44533</v>
      </c>
      <c r="Q113" s="146" t="s">
        <v>148</v>
      </c>
    </row>
    <row r="114" spans="1:17" ht="12.75">
      <c r="A114" s="146" t="s">
        <v>160</v>
      </c>
      <c r="B114" s="146" t="s">
        <v>139</v>
      </c>
      <c r="C114" s="146" t="s">
        <v>353</v>
      </c>
      <c r="D114" s="146" t="s">
        <v>95</v>
      </c>
      <c r="E114" s="146" t="s">
        <v>139</v>
      </c>
      <c r="F114" s="146" t="s">
        <v>140</v>
      </c>
      <c r="G114" s="146" t="s">
        <v>141</v>
      </c>
      <c r="H114" s="146" t="s">
        <v>142</v>
      </c>
      <c r="I114" s="147"/>
      <c r="J114" s="147">
        <v>2810.73</v>
      </c>
      <c r="K114" s="146" t="s">
        <v>258</v>
      </c>
      <c r="L114" s="146"/>
      <c r="M114" s="146" t="s">
        <v>351</v>
      </c>
      <c r="N114" s="146" t="s">
        <v>353</v>
      </c>
      <c r="O114" s="148">
        <v>44530</v>
      </c>
      <c r="P114" s="148">
        <v>44533</v>
      </c>
      <c r="Q114" s="146" t="s">
        <v>148</v>
      </c>
    </row>
    <row r="115" spans="1:17" ht="12.75">
      <c r="A115" s="146" t="s">
        <v>160</v>
      </c>
      <c r="B115" s="146" t="s">
        <v>139</v>
      </c>
      <c r="C115" s="146" t="s">
        <v>355</v>
      </c>
      <c r="D115" s="146" t="s">
        <v>95</v>
      </c>
      <c r="E115" s="146" t="s">
        <v>139</v>
      </c>
      <c r="F115" s="146" t="s">
        <v>140</v>
      </c>
      <c r="G115" s="146" t="s">
        <v>141</v>
      </c>
      <c r="H115" s="146" t="s">
        <v>142</v>
      </c>
      <c r="I115" s="147"/>
      <c r="J115" s="147">
        <v>-195.75</v>
      </c>
      <c r="K115" s="146" t="s">
        <v>354</v>
      </c>
      <c r="L115" s="146"/>
      <c r="M115" s="146" t="s">
        <v>334</v>
      </c>
      <c r="N115" s="146" t="s">
        <v>356</v>
      </c>
      <c r="O115" s="148">
        <v>44530</v>
      </c>
      <c r="P115" s="148">
        <v>44508</v>
      </c>
      <c r="Q115" s="146" t="s">
        <v>148</v>
      </c>
    </row>
    <row r="116" spans="1:17" ht="12.75">
      <c r="A116" s="146" t="s">
        <v>160</v>
      </c>
      <c r="B116" s="146" t="s">
        <v>139</v>
      </c>
      <c r="C116" s="146" t="s">
        <v>355</v>
      </c>
      <c r="D116" s="146" t="s">
        <v>95</v>
      </c>
      <c r="E116" s="146" t="s">
        <v>139</v>
      </c>
      <c r="F116" s="146" t="s">
        <v>140</v>
      </c>
      <c r="G116" s="146" t="s">
        <v>141</v>
      </c>
      <c r="H116" s="146" t="s">
        <v>142</v>
      </c>
      <c r="I116" s="147"/>
      <c r="J116" s="147">
        <v>-401.86</v>
      </c>
      <c r="K116" s="146" t="s">
        <v>258</v>
      </c>
      <c r="L116" s="146"/>
      <c r="M116" s="146" t="s">
        <v>344</v>
      </c>
      <c r="N116" s="146" t="s">
        <v>356</v>
      </c>
      <c r="O116" s="148">
        <v>44530</v>
      </c>
      <c r="P116" s="148">
        <v>44508</v>
      </c>
      <c r="Q116" s="146" t="s">
        <v>148</v>
      </c>
    </row>
    <row r="117" spans="1:17" ht="12.75">
      <c r="A117" s="146" t="s">
        <v>160</v>
      </c>
      <c r="B117" s="146" t="s">
        <v>139</v>
      </c>
      <c r="C117" s="146" t="s">
        <v>355</v>
      </c>
      <c r="D117" s="146" t="s">
        <v>95</v>
      </c>
      <c r="E117" s="146" t="s">
        <v>139</v>
      </c>
      <c r="F117" s="146" t="s">
        <v>140</v>
      </c>
      <c r="G117" s="146" t="s">
        <v>141</v>
      </c>
      <c r="H117" s="146" t="s">
        <v>142</v>
      </c>
      <c r="I117" s="147"/>
      <c r="J117" s="147">
        <v>-15440</v>
      </c>
      <c r="K117" s="146" t="s">
        <v>212</v>
      </c>
      <c r="L117" s="146"/>
      <c r="M117" s="146" t="s">
        <v>314</v>
      </c>
      <c r="N117" s="146" t="s">
        <v>356</v>
      </c>
      <c r="O117" s="148">
        <v>44530</v>
      </c>
      <c r="P117" s="148">
        <v>44508</v>
      </c>
      <c r="Q117" s="146" t="s">
        <v>148</v>
      </c>
    </row>
    <row r="118" spans="1:17" ht="12.75">
      <c r="A118" s="146" t="s">
        <v>160</v>
      </c>
      <c r="B118" s="146" t="s">
        <v>139</v>
      </c>
      <c r="C118" s="146" t="s">
        <v>353</v>
      </c>
      <c r="D118" s="146" t="s">
        <v>95</v>
      </c>
      <c r="E118" s="146" t="s">
        <v>139</v>
      </c>
      <c r="F118" s="146" t="s">
        <v>140</v>
      </c>
      <c r="G118" s="146" t="s">
        <v>141</v>
      </c>
      <c r="H118" s="146" t="s">
        <v>142</v>
      </c>
      <c r="I118" s="147"/>
      <c r="J118" s="147">
        <v>1181.38</v>
      </c>
      <c r="K118" s="146" t="s">
        <v>268</v>
      </c>
      <c r="L118" s="146"/>
      <c r="M118" s="146" t="s">
        <v>361</v>
      </c>
      <c r="N118" s="146" t="s">
        <v>353</v>
      </c>
      <c r="O118" s="148">
        <v>44530</v>
      </c>
      <c r="P118" s="148">
        <v>44533</v>
      </c>
      <c r="Q118" s="146" t="s">
        <v>148</v>
      </c>
    </row>
    <row r="119" spans="1:17" ht="12.75">
      <c r="A119" s="146" t="s">
        <v>160</v>
      </c>
      <c r="B119" s="146" t="s">
        <v>139</v>
      </c>
      <c r="C119" s="146" t="s">
        <v>353</v>
      </c>
      <c r="D119" s="146" t="s">
        <v>95</v>
      </c>
      <c r="E119" s="146" t="s">
        <v>139</v>
      </c>
      <c r="F119" s="146" t="s">
        <v>140</v>
      </c>
      <c r="G119" s="146" t="s">
        <v>141</v>
      </c>
      <c r="H119" s="146" t="s">
        <v>142</v>
      </c>
      <c r="I119" s="147"/>
      <c r="J119" s="147">
        <v>1687.5</v>
      </c>
      <c r="K119" s="146" t="s">
        <v>363</v>
      </c>
      <c r="L119" s="146"/>
      <c r="M119" s="146" t="s">
        <v>325</v>
      </c>
      <c r="N119" s="146" t="s">
        <v>353</v>
      </c>
      <c r="O119" s="148">
        <v>44530</v>
      </c>
      <c r="P119" s="148">
        <v>44533</v>
      </c>
      <c r="Q119" s="146" t="s">
        <v>148</v>
      </c>
    </row>
    <row r="120" spans="1:17" ht="12.75">
      <c r="A120" s="146" t="s">
        <v>160</v>
      </c>
      <c r="B120" s="146" t="s">
        <v>139</v>
      </c>
      <c r="C120" s="146" t="s">
        <v>353</v>
      </c>
      <c r="D120" s="146" t="s">
        <v>95</v>
      </c>
      <c r="E120" s="146" t="s">
        <v>139</v>
      </c>
      <c r="F120" s="146" t="s">
        <v>140</v>
      </c>
      <c r="G120" s="146" t="s">
        <v>141</v>
      </c>
      <c r="H120" s="146" t="s">
        <v>142</v>
      </c>
      <c r="I120" s="147"/>
      <c r="J120" s="147">
        <v>15320</v>
      </c>
      <c r="K120" s="146" t="s">
        <v>161</v>
      </c>
      <c r="L120" s="146"/>
      <c r="M120" s="146" t="s">
        <v>311</v>
      </c>
      <c r="N120" s="146" t="s">
        <v>353</v>
      </c>
      <c r="O120" s="148">
        <v>44530</v>
      </c>
      <c r="P120" s="148">
        <v>44533</v>
      </c>
      <c r="Q120" s="146" t="s">
        <v>148</v>
      </c>
    </row>
    <row r="121" spans="1:17" ht="12.75">
      <c r="A121" s="146" t="s">
        <v>160</v>
      </c>
      <c r="B121" s="146" t="s">
        <v>139</v>
      </c>
      <c r="C121" s="146" t="s">
        <v>355</v>
      </c>
      <c r="D121" s="146" t="s">
        <v>95</v>
      </c>
      <c r="E121" s="146" t="s">
        <v>139</v>
      </c>
      <c r="F121" s="146" t="s">
        <v>140</v>
      </c>
      <c r="G121" s="146" t="s">
        <v>141</v>
      </c>
      <c r="H121" s="146" t="s">
        <v>142</v>
      </c>
      <c r="I121" s="147">
        <f>SUM(J108:J121)</f>
        <v>27327.71</v>
      </c>
      <c r="J121" s="147">
        <v>-3307.84</v>
      </c>
      <c r="K121" s="146" t="s">
        <v>375</v>
      </c>
      <c r="L121" s="146"/>
      <c r="M121" s="146" t="s">
        <v>376</v>
      </c>
      <c r="N121" s="146" t="s">
        <v>356</v>
      </c>
      <c r="O121" s="148">
        <v>44530</v>
      </c>
      <c r="P121" s="148">
        <v>44508</v>
      </c>
      <c r="Q121" s="146" t="s">
        <v>148</v>
      </c>
    </row>
    <row r="122" spans="1:17" ht="12.75">
      <c r="A122" s="146"/>
      <c r="B122" s="146"/>
      <c r="C122" s="146"/>
      <c r="D122" s="146"/>
      <c r="E122" s="146"/>
      <c r="F122" s="146"/>
      <c r="G122" s="146"/>
      <c r="H122" s="146"/>
      <c r="I122" s="147"/>
      <c r="J122" s="147"/>
      <c r="K122" s="146"/>
      <c r="L122" s="146"/>
      <c r="M122" s="146"/>
      <c r="N122" s="146"/>
      <c r="O122" s="148"/>
      <c r="P122" s="148"/>
      <c r="Q122" s="146"/>
    </row>
    <row r="123" spans="1:17" ht="12.75">
      <c r="A123" s="146"/>
      <c r="B123" s="146"/>
      <c r="C123" s="146"/>
      <c r="D123" s="146"/>
      <c r="E123" s="146"/>
      <c r="F123" s="146"/>
      <c r="G123" s="146"/>
      <c r="H123" s="146"/>
      <c r="I123" s="147"/>
      <c r="J123" s="147"/>
      <c r="K123" s="146"/>
      <c r="L123" s="146"/>
      <c r="M123" s="146"/>
      <c r="N123" s="146"/>
      <c r="O123" s="148"/>
      <c r="P123" s="148"/>
      <c r="Q123" s="146"/>
    </row>
    <row r="124" spans="1:17" ht="12.75">
      <c r="A124" s="146" t="s">
        <v>136</v>
      </c>
      <c r="B124" s="146" t="s">
        <v>137</v>
      </c>
      <c r="C124" s="146" t="s">
        <v>297</v>
      </c>
      <c r="D124" s="146" t="s">
        <v>95</v>
      </c>
      <c r="E124" s="146" t="s">
        <v>139</v>
      </c>
      <c r="F124" s="146" t="s">
        <v>140</v>
      </c>
      <c r="G124" s="146" t="s">
        <v>141</v>
      </c>
      <c r="H124" s="146" t="s">
        <v>142</v>
      </c>
      <c r="I124" s="147"/>
      <c r="J124" s="147">
        <v>630.75</v>
      </c>
      <c r="K124" s="146" t="s">
        <v>298</v>
      </c>
      <c r="L124" s="146" t="s">
        <v>299</v>
      </c>
      <c r="M124" s="146" t="s">
        <v>300</v>
      </c>
      <c r="N124" s="146" t="s">
        <v>301</v>
      </c>
      <c r="O124" s="148">
        <v>44539</v>
      </c>
      <c r="P124" s="148">
        <v>44540</v>
      </c>
      <c r="Q124" s="146" t="s">
        <v>148</v>
      </c>
    </row>
    <row r="125" spans="1:17" ht="12.75">
      <c r="A125" s="146" t="s">
        <v>136</v>
      </c>
      <c r="B125" s="146" t="s">
        <v>137</v>
      </c>
      <c r="C125" s="146" t="s">
        <v>310</v>
      </c>
      <c r="D125" s="146" t="s">
        <v>95</v>
      </c>
      <c r="E125" s="146" t="s">
        <v>139</v>
      </c>
      <c r="F125" s="146" t="s">
        <v>140</v>
      </c>
      <c r="G125" s="146" t="s">
        <v>141</v>
      </c>
      <c r="H125" s="146" t="s">
        <v>142</v>
      </c>
      <c r="I125" s="147"/>
      <c r="J125" s="147">
        <v>15320</v>
      </c>
      <c r="K125" s="146" t="s">
        <v>294</v>
      </c>
      <c r="L125" s="146" t="s">
        <v>166</v>
      </c>
      <c r="M125" s="146" t="s">
        <v>311</v>
      </c>
      <c r="N125" s="146" t="s">
        <v>312</v>
      </c>
      <c r="O125" s="148">
        <v>44536</v>
      </c>
      <c r="P125" s="148">
        <v>44537</v>
      </c>
      <c r="Q125" s="146" t="s">
        <v>148</v>
      </c>
    </row>
    <row r="126" spans="1:17" ht="12.75">
      <c r="A126" s="146" t="s">
        <v>136</v>
      </c>
      <c r="B126" s="146" t="s">
        <v>137</v>
      </c>
      <c r="C126" s="146" t="s">
        <v>297</v>
      </c>
      <c r="D126" s="146" t="s">
        <v>95</v>
      </c>
      <c r="E126" s="146" t="s">
        <v>139</v>
      </c>
      <c r="F126" s="146" t="s">
        <v>140</v>
      </c>
      <c r="G126" s="146" t="s">
        <v>141</v>
      </c>
      <c r="H126" s="146" t="s">
        <v>142</v>
      </c>
      <c r="I126" s="147"/>
      <c r="J126" s="147">
        <v>1687.5</v>
      </c>
      <c r="K126" s="146" t="s">
        <v>323</v>
      </c>
      <c r="L126" s="146" t="s">
        <v>324</v>
      </c>
      <c r="M126" s="146" t="s">
        <v>325</v>
      </c>
      <c r="N126" s="146" t="s">
        <v>326</v>
      </c>
      <c r="O126" s="148">
        <v>44539</v>
      </c>
      <c r="P126" s="148">
        <v>44540</v>
      </c>
      <c r="Q126" s="146" t="s">
        <v>148</v>
      </c>
    </row>
    <row r="127" spans="1:17" ht="12.75">
      <c r="A127" s="146" t="s">
        <v>136</v>
      </c>
      <c r="B127" s="146" t="s">
        <v>137</v>
      </c>
      <c r="C127" s="146" t="s">
        <v>327</v>
      </c>
      <c r="D127" s="146" t="s">
        <v>95</v>
      </c>
      <c r="E127" s="146" t="s">
        <v>139</v>
      </c>
      <c r="F127" s="146" t="s">
        <v>140</v>
      </c>
      <c r="G127" s="146" t="s">
        <v>141</v>
      </c>
      <c r="H127" s="146" t="s">
        <v>142</v>
      </c>
      <c r="I127" s="147"/>
      <c r="J127" s="147">
        <v>506.25</v>
      </c>
      <c r="K127" s="146" t="s">
        <v>323</v>
      </c>
      <c r="L127" s="146" t="s">
        <v>324</v>
      </c>
      <c r="M127" s="146" t="s">
        <v>328</v>
      </c>
      <c r="N127" s="146" t="s">
        <v>329</v>
      </c>
      <c r="O127" s="148">
        <v>44559</v>
      </c>
      <c r="P127" s="148">
        <v>44560</v>
      </c>
      <c r="Q127" s="146" t="s">
        <v>148</v>
      </c>
    </row>
    <row r="128" spans="1:17" ht="12.75">
      <c r="A128" s="146" t="s">
        <v>136</v>
      </c>
      <c r="B128" s="146" t="s">
        <v>137</v>
      </c>
      <c r="C128" s="146" t="s">
        <v>327</v>
      </c>
      <c r="D128" s="146" t="s">
        <v>95</v>
      </c>
      <c r="E128" s="146" t="s">
        <v>139</v>
      </c>
      <c r="F128" s="146" t="s">
        <v>140</v>
      </c>
      <c r="G128" s="146" t="s">
        <v>141</v>
      </c>
      <c r="H128" s="146" t="s">
        <v>142</v>
      </c>
      <c r="I128" s="147"/>
      <c r="J128" s="147">
        <v>1151.32</v>
      </c>
      <c r="K128" s="146" t="s">
        <v>330</v>
      </c>
      <c r="L128" s="146" t="s">
        <v>272</v>
      </c>
      <c r="M128" s="146" t="s">
        <v>331</v>
      </c>
      <c r="N128" s="146" t="s">
        <v>332</v>
      </c>
      <c r="O128" s="148">
        <v>44559</v>
      </c>
      <c r="P128" s="148">
        <v>44560</v>
      </c>
      <c r="Q128" s="146" t="s">
        <v>148</v>
      </c>
    </row>
    <row r="129" spans="1:17" ht="12.75">
      <c r="A129" s="146" t="s">
        <v>136</v>
      </c>
      <c r="B129" s="146" t="s">
        <v>137</v>
      </c>
      <c r="C129" s="146" t="s">
        <v>336</v>
      </c>
      <c r="D129" s="146" t="s">
        <v>95</v>
      </c>
      <c r="E129" s="146" t="s">
        <v>139</v>
      </c>
      <c r="F129" s="146" t="s">
        <v>140</v>
      </c>
      <c r="G129" s="146" t="s">
        <v>141</v>
      </c>
      <c r="H129" s="146" t="s">
        <v>142</v>
      </c>
      <c r="I129" s="147"/>
      <c r="J129" s="147">
        <v>20798.75</v>
      </c>
      <c r="K129" s="146" t="s">
        <v>317</v>
      </c>
      <c r="L129" s="146" t="s">
        <v>151</v>
      </c>
      <c r="M129" s="146" t="s">
        <v>337</v>
      </c>
      <c r="N129" s="146" t="s">
        <v>338</v>
      </c>
      <c r="O129" s="148">
        <v>44550</v>
      </c>
      <c r="P129" s="148">
        <v>44551</v>
      </c>
      <c r="Q129" s="146" t="s">
        <v>148</v>
      </c>
    </row>
    <row r="130" spans="1:17" ht="12.75">
      <c r="A130" s="146" t="s">
        <v>136</v>
      </c>
      <c r="B130" s="146" t="s">
        <v>137</v>
      </c>
      <c r="C130" s="146" t="s">
        <v>327</v>
      </c>
      <c r="D130" s="146" t="s">
        <v>95</v>
      </c>
      <c r="E130" s="146" t="s">
        <v>139</v>
      </c>
      <c r="F130" s="146" t="s">
        <v>140</v>
      </c>
      <c r="G130" s="146" t="s">
        <v>141</v>
      </c>
      <c r="H130" s="146" t="s">
        <v>142</v>
      </c>
      <c r="I130" s="147"/>
      <c r="J130" s="147">
        <v>87</v>
      </c>
      <c r="K130" s="146" t="s">
        <v>339</v>
      </c>
      <c r="L130" s="146" t="s">
        <v>299</v>
      </c>
      <c r="M130" s="146" t="s">
        <v>340</v>
      </c>
      <c r="N130" s="146" t="s">
        <v>341</v>
      </c>
      <c r="O130" s="148">
        <v>44559</v>
      </c>
      <c r="P130" s="148">
        <v>44560</v>
      </c>
      <c r="Q130" s="146" t="s">
        <v>148</v>
      </c>
    </row>
    <row r="131" spans="1:17" ht="12.75">
      <c r="A131" s="146" t="s">
        <v>136</v>
      </c>
      <c r="B131" s="146" t="s">
        <v>137</v>
      </c>
      <c r="C131" s="146" t="s">
        <v>327</v>
      </c>
      <c r="D131" s="146" t="s">
        <v>95</v>
      </c>
      <c r="E131" s="146" t="s">
        <v>139</v>
      </c>
      <c r="F131" s="146" t="s">
        <v>140</v>
      </c>
      <c r="G131" s="146" t="s">
        <v>141</v>
      </c>
      <c r="H131" s="146" t="s">
        <v>142</v>
      </c>
      <c r="I131" s="147"/>
      <c r="J131" s="147">
        <v>298.46</v>
      </c>
      <c r="K131" s="146" t="s">
        <v>339</v>
      </c>
      <c r="L131" s="146" t="s">
        <v>299</v>
      </c>
      <c r="M131" s="146" t="s">
        <v>342</v>
      </c>
      <c r="N131" s="146" t="s">
        <v>343</v>
      </c>
      <c r="O131" s="148">
        <v>44559</v>
      </c>
      <c r="P131" s="148">
        <v>44560</v>
      </c>
      <c r="Q131" s="146" t="s">
        <v>148</v>
      </c>
    </row>
    <row r="132" spans="1:17" ht="12.75">
      <c r="A132" s="146" t="s">
        <v>136</v>
      </c>
      <c r="B132" s="146" t="s">
        <v>137</v>
      </c>
      <c r="C132" s="146" t="s">
        <v>350</v>
      </c>
      <c r="D132" s="146" t="s">
        <v>95</v>
      </c>
      <c r="E132" s="146" t="s">
        <v>139</v>
      </c>
      <c r="F132" s="146" t="s">
        <v>140</v>
      </c>
      <c r="G132" s="146" t="s">
        <v>141</v>
      </c>
      <c r="H132" s="146" t="s">
        <v>142</v>
      </c>
      <c r="I132" s="147"/>
      <c r="J132" s="147">
        <v>2810.73</v>
      </c>
      <c r="K132" s="146" t="s">
        <v>271</v>
      </c>
      <c r="L132" s="146" t="s">
        <v>272</v>
      </c>
      <c r="M132" s="146" t="s">
        <v>351</v>
      </c>
      <c r="N132" s="146" t="s">
        <v>352</v>
      </c>
      <c r="O132" s="148">
        <v>44531</v>
      </c>
      <c r="P132" s="148">
        <v>44532</v>
      </c>
      <c r="Q132" s="146" t="s">
        <v>148</v>
      </c>
    </row>
    <row r="133" spans="1:17" ht="12.75">
      <c r="A133" s="146" t="s">
        <v>160</v>
      </c>
      <c r="B133" s="146" t="s">
        <v>139</v>
      </c>
      <c r="C133" s="146" t="s">
        <v>357</v>
      </c>
      <c r="D133" s="146" t="s">
        <v>95</v>
      </c>
      <c r="E133" s="146" t="s">
        <v>139</v>
      </c>
      <c r="F133" s="146" t="s">
        <v>140</v>
      </c>
      <c r="G133" s="146" t="s">
        <v>141</v>
      </c>
      <c r="H133" s="146" t="s">
        <v>142</v>
      </c>
      <c r="I133" s="147"/>
      <c r="J133" s="147">
        <v>391.5</v>
      </c>
      <c r="K133" s="146" t="s">
        <v>354</v>
      </c>
      <c r="L133" s="146"/>
      <c r="M133" s="146" t="s">
        <v>358</v>
      </c>
      <c r="N133" s="146" t="s">
        <v>357</v>
      </c>
      <c r="O133" s="148">
        <v>44561</v>
      </c>
      <c r="P133" s="148">
        <v>44568</v>
      </c>
      <c r="Q133" s="146" t="s">
        <v>148</v>
      </c>
    </row>
    <row r="134" spans="1:17" ht="12.75">
      <c r="A134" s="146" t="s">
        <v>160</v>
      </c>
      <c r="B134" s="146" t="s">
        <v>139</v>
      </c>
      <c r="C134" s="146" t="s">
        <v>359</v>
      </c>
      <c r="D134" s="146" t="s">
        <v>95</v>
      </c>
      <c r="E134" s="146" t="s">
        <v>139</v>
      </c>
      <c r="F134" s="146" t="s">
        <v>140</v>
      </c>
      <c r="G134" s="146" t="s">
        <v>141</v>
      </c>
      <c r="H134" s="146" t="s">
        <v>142</v>
      </c>
      <c r="I134" s="147"/>
      <c r="J134" s="147">
        <v>-630.75</v>
      </c>
      <c r="K134" s="146" t="s">
        <v>354</v>
      </c>
      <c r="L134" s="146"/>
      <c r="M134" s="146" t="s">
        <v>300</v>
      </c>
      <c r="N134" s="146" t="s">
        <v>353</v>
      </c>
      <c r="O134" s="148">
        <v>44561</v>
      </c>
      <c r="P134" s="148">
        <v>44550</v>
      </c>
      <c r="Q134" s="146" t="s">
        <v>148</v>
      </c>
    </row>
    <row r="135" spans="1:17" ht="12.75">
      <c r="A135" s="146" t="s">
        <v>160</v>
      </c>
      <c r="B135" s="146" t="s">
        <v>139</v>
      </c>
      <c r="C135" s="146" t="s">
        <v>359</v>
      </c>
      <c r="D135" s="146" t="s">
        <v>95</v>
      </c>
      <c r="E135" s="146" t="s">
        <v>139</v>
      </c>
      <c r="F135" s="146" t="s">
        <v>140</v>
      </c>
      <c r="G135" s="146" t="s">
        <v>141</v>
      </c>
      <c r="H135" s="146" t="s">
        <v>142</v>
      </c>
      <c r="I135" s="147"/>
      <c r="J135" s="147">
        <v>-2810.73</v>
      </c>
      <c r="K135" s="146" t="s">
        <v>258</v>
      </c>
      <c r="L135" s="146"/>
      <c r="M135" s="146" t="s">
        <v>351</v>
      </c>
      <c r="N135" s="146" t="s">
        <v>353</v>
      </c>
      <c r="O135" s="148">
        <v>44561</v>
      </c>
      <c r="P135" s="148">
        <v>44550</v>
      </c>
      <c r="Q135" s="146" t="s">
        <v>148</v>
      </c>
    </row>
    <row r="136" spans="1:17" ht="12.75">
      <c r="A136" s="146" t="s">
        <v>160</v>
      </c>
      <c r="B136" s="146" t="s">
        <v>139</v>
      </c>
      <c r="C136" s="146" t="s">
        <v>357</v>
      </c>
      <c r="D136" s="146" t="s">
        <v>95</v>
      </c>
      <c r="E136" s="146" t="s">
        <v>139</v>
      </c>
      <c r="F136" s="146" t="s">
        <v>140</v>
      </c>
      <c r="G136" s="146" t="s">
        <v>141</v>
      </c>
      <c r="H136" s="146" t="s">
        <v>142</v>
      </c>
      <c r="I136" s="147"/>
      <c r="J136" s="147">
        <v>3032.2</v>
      </c>
      <c r="K136" s="146" t="s">
        <v>268</v>
      </c>
      <c r="L136" s="146"/>
      <c r="M136" s="146" t="s">
        <v>362</v>
      </c>
      <c r="N136" s="146" t="s">
        <v>357</v>
      </c>
      <c r="O136" s="148">
        <v>44561</v>
      </c>
      <c r="P136" s="148">
        <v>44568</v>
      </c>
      <c r="Q136" s="146" t="s">
        <v>148</v>
      </c>
    </row>
    <row r="137" spans="1:17" ht="12.75">
      <c r="A137" s="146" t="s">
        <v>160</v>
      </c>
      <c r="B137" s="146" t="s">
        <v>139</v>
      </c>
      <c r="C137" s="146" t="s">
        <v>357</v>
      </c>
      <c r="D137" s="146" t="s">
        <v>95</v>
      </c>
      <c r="E137" s="146" t="s">
        <v>139</v>
      </c>
      <c r="F137" s="146" t="s">
        <v>140</v>
      </c>
      <c r="G137" s="146" t="s">
        <v>141</v>
      </c>
      <c r="H137" s="146" t="s">
        <v>142</v>
      </c>
      <c r="I137" s="147"/>
      <c r="J137" s="147">
        <v>1500</v>
      </c>
      <c r="K137" s="146" t="s">
        <v>268</v>
      </c>
      <c r="L137" s="146"/>
      <c r="M137" s="146" t="s">
        <v>362</v>
      </c>
      <c r="N137" s="146" t="s">
        <v>357</v>
      </c>
      <c r="O137" s="148">
        <v>44561</v>
      </c>
      <c r="P137" s="148">
        <v>44568</v>
      </c>
      <c r="Q137" s="146" t="s">
        <v>148</v>
      </c>
    </row>
    <row r="138" spans="1:17" ht="12.75">
      <c r="A138" s="146" t="s">
        <v>160</v>
      </c>
      <c r="B138" s="146" t="s">
        <v>139</v>
      </c>
      <c r="C138" s="146" t="s">
        <v>359</v>
      </c>
      <c r="D138" s="146" t="s">
        <v>95</v>
      </c>
      <c r="E138" s="146" t="s">
        <v>139</v>
      </c>
      <c r="F138" s="146" t="s">
        <v>140</v>
      </c>
      <c r="G138" s="146" t="s">
        <v>141</v>
      </c>
      <c r="H138" s="146" t="s">
        <v>142</v>
      </c>
      <c r="I138" s="147"/>
      <c r="J138" s="147">
        <v>-1181.38</v>
      </c>
      <c r="K138" s="146" t="s">
        <v>268</v>
      </c>
      <c r="L138" s="146"/>
      <c r="M138" s="146" t="s">
        <v>361</v>
      </c>
      <c r="N138" s="146" t="s">
        <v>353</v>
      </c>
      <c r="O138" s="148">
        <v>44561</v>
      </c>
      <c r="P138" s="148">
        <v>44550</v>
      </c>
      <c r="Q138" s="146" t="s">
        <v>148</v>
      </c>
    </row>
    <row r="139" spans="1:17" ht="12.75">
      <c r="A139" s="146" t="s">
        <v>160</v>
      </c>
      <c r="B139" s="146" t="s">
        <v>139</v>
      </c>
      <c r="C139" s="146" t="s">
        <v>357</v>
      </c>
      <c r="D139" s="146" t="s">
        <v>95</v>
      </c>
      <c r="E139" s="146" t="s">
        <v>139</v>
      </c>
      <c r="F139" s="146" t="s">
        <v>140</v>
      </c>
      <c r="G139" s="146" t="s">
        <v>141</v>
      </c>
      <c r="H139" s="146" t="s">
        <v>142</v>
      </c>
      <c r="I139" s="147"/>
      <c r="J139" s="147">
        <v>2174.79</v>
      </c>
      <c r="K139" s="146" t="s">
        <v>364</v>
      </c>
      <c r="L139" s="146"/>
      <c r="M139" s="146" t="s">
        <v>365</v>
      </c>
      <c r="N139" s="146" t="s">
        <v>357</v>
      </c>
      <c r="O139" s="148">
        <v>44561</v>
      </c>
      <c r="P139" s="148">
        <v>44568</v>
      </c>
      <c r="Q139" s="146" t="s">
        <v>148</v>
      </c>
    </row>
    <row r="140" spans="1:17" ht="12.75">
      <c r="A140" s="146" t="s">
        <v>160</v>
      </c>
      <c r="B140" s="146" t="s">
        <v>139</v>
      </c>
      <c r="C140" s="146" t="s">
        <v>357</v>
      </c>
      <c r="D140" s="146" t="s">
        <v>95</v>
      </c>
      <c r="E140" s="146" t="s">
        <v>139</v>
      </c>
      <c r="F140" s="146" t="s">
        <v>140</v>
      </c>
      <c r="G140" s="146" t="s">
        <v>141</v>
      </c>
      <c r="H140" s="146" t="s">
        <v>142</v>
      </c>
      <c r="I140" s="147"/>
      <c r="J140" s="147">
        <v>2932.94</v>
      </c>
      <c r="K140" s="146" t="s">
        <v>364</v>
      </c>
      <c r="L140" s="146"/>
      <c r="M140" s="146" t="s">
        <v>365</v>
      </c>
      <c r="N140" s="146" t="s">
        <v>357</v>
      </c>
      <c r="O140" s="148">
        <v>44561</v>
      </c>
      <c r="P140" s="148">
        <v>44568</v>
      </c>
      <c r="Q140" s="146" t="s">
        <v>148</v>
      </c>
    </row>
    <row r="141" spans="1:17" ht="12.75">
      <c r="A141" s="146" t="s">
        <v>160</v>
      </c>
      <c r="B141" s="146" t="s">
        <v>139</v>
      </c>
      <c r="C141" s="146" t="s">
        <v>357</v>
      </c>
      <c r="D141" s="146" t="s">
        <v>95</v>
      </c>
      <c r="E141" s="146" t="s">
        <v>139</v>
      </c>
      <c r="F141" s="146" t="s">
        <v>140</v>
      </c>
      <c r="G141" s="146" t="s">
        <v>141</v>
      </c>
      <c r="H141" s="146" t="s">
        <v>142</v>
      </c>
      <c r="I141" s="147"/>
      <c r="J141" s="147">
        <v>12000</v>
      </c>
      <c r="K141" s="146" t="s">
        <v>366</v>
      </c>
      <c r="L141" s="146"/>
      <c r="M141" s="146" t="s">
        <v>362</v>
      </c>
      <c r="N141" s="146" t="s">
        <v>357</v>
      </c>
      <c r="O141" s="148">
        <v>44561</v>
      </c>
      <c r="P141" s="148">
        <v>44568</v>
      </c>
      <c r="Q141" s="146" t="s">
        <v>148</v>
      </c>
    </row>
    <row r="142" spans="1:17" ht="12.75">
      <c r="A142" s="146" t="s">
        <v>160</v>
      </c>
      <c r="B142" s="146" t="s">
        <v>139</v>
      </c>
      <c r="C142" s="146" t="s">
        <v>357</v>
      </c>
      <c r="D142" s="146" t="s">
        <v>95</v>
      </c>
      <c r="E142" s="146" t="s">
        <v>139</v>
      </c>
      <c r="F142" s="146" t="s">
        <v>140</v>
      </c>
      <c r="G142" s="146" t="s">
        <v>141</v>
      </c>
      <c r="H142" s="146" t="s">
        <v>142</v>
      </c>
      <c r="I142" s="147"/>
      <c r="J142" s="147">
        <v>2762.5</v>
      </c>
      <c r="K142" s="146" t="s">
        <v>367</v>
      </c>
      <c r="L142" s="146"/>
      <c r="M142" s="146" t="s">
        <v>362</v>
      </c>
      <c r="N142" s="146" t="s">
        <v>357</v>
      </c>
      <c r="O142" s="148">
        <v>44561</v>
      </c>
      <c r="P142" s="148">
        <v>44568</v>
      </c>
      <c r="Q142" s="146" t="s">
        <v>148</v>
      </c>
    </row>
    <row r="143" spans="1:17" ht="12.75">
      <c r="A143" s="146" t="s">
        <v>160</v>
      </c>
      <c r="B143" s="146" t="s">
        <v>139</v>
      </c>
      <c r="C143" s="146" t="s">
        <v>357</v>
      </c>
      <c r="D143" s="146" t="s">
        <v>95</v>
      </c>
      <c r="E143" s="146" t="s">
        <v>139</v>
      </c>
      <c r="F143" s="146" t="s">
        <v>140</v>
      </c>
      <c r="G143" s="146" t="s">
        <v>141</v>
      </c>
      <c r="H143" s="146" t="s">
        <v>142</v>
      </c>
      <c r="I143" s="147"/>
      <c r="J143" s="147">
        <v>7718.75</v>
      </c>
      <c r="K143" s="146" t="s">
        <v>368</v>
      </c>
      <c r="L143" s="146"/>
      <c r="M143" s="146" t="s">
        <v>369</v>
      </c>
      <c r="N143" s="146" t="s">
        <v>357</v>
      </c>
      <c r="O143" s="148">
        <v>44561</v>
      </c>
      <c r="P143" s="148">
        <v>44568</v>
      </c>
      <c r="Q143" s="146" t="s">
        <v>148</v>
      </c>
    </row>
    <row r="144" spans="1:17" ht="12.75">
      <c r="A144" s="146" t="s">
        <v>160</v>
      </c>
      <c r="B144" s="146" t="s">
        <v>139</v>
      </c>
      <c r="C144" s="146" t="s">
        <v>359</v>
      </c>
      <c r="D144" s="146" t="s">
        <v>95</v>
      </c>
      <c r="E144" s="146" t="s">
        <v>139</v>
      </c>
      <c r="F144" s="146" t="s">
        <v>140</v>
      </c>
      <c r="G144" s="146" t="s">
        <v>141</v>
      </c>
      <c r="H144" s="146" t="s">
        <v>142</v>
      </c>
      <c r="I144" s="147"/>
      <c r="J144" s="147">
        <v>-1687.5</v>
      </c>
      <c r="K144" s="146" t="s">
        <v>363</v>
      </c>
      <c r="L144" s="146"/>
      <c r="M144" s="146" t="s">
        <v>325</v>
      </c>
      <c r="N144" s="146" t="s">
        <v>353</v>
      </c>
      <c r="O144" s="148">
        <v>44561</v>
      </c>
      <c r="P144" s="148">
        <v>44550</v>
      </c>
      <c r="Q144" s="146" t="s">
        <v>148</v>
      </c>
    </row>
    <row r="145" spans="1:17" ht="12.75">
      <c r="A145" s="146" t="s">
        <v>370</v>
      </c>
      <c r="B145" s="146" t="s">
        <v>371</v>
      </c>
      <c r="C145" s="146" t="s">
        <v>372</v>
      </c>
      <c r="D145" s="146" t="s">
        <v>95</v>
      </c>
      <c r="E145" s="146" t="s">
        <v>139</v>
      </c>
      <c r="F145" s="146" t="s">
        <v>140</v>
      </c>
      <c r="G145" s="146" t="s">
        <v>141</v>
      </c>
      <c r="H145" s="146" t="s">
        <v>142</v>
      </c>
      <c r="J145" s="147">
        <v>80759.24</v>
      </c>
      <c r="K145" s="146" t="s">
        <v>374</v>
      </c>
      <c r="L145" s="147" t="s">
        <v>373</v>
      </c>
      <c r="M145" s="146"/>
      <c r="N145" s="146" t="s">
        <v>372</v>
      </c>
      <c r="O145" s="148">
        <v>44561</v>
      </c>
      <c r="P145" s="148">
        <v>44570</v>
      </c>
      <c r="Q145" s="146" t="s">
        <v>148</v>
      </c>
    </row>
    <row r="146" spans="1:17" ht="12.75">
      <c r="A146" s="146" t="s">
        <v>160</v>
      </c>
      <c r="B146" s="146" t="s">
        <v>139</v>
      </c>
      <c r="C146" s="146" t="s">
        <v>357</v>
      </c>
      <c r="D146" s="146" t="s">
        <v>95</v>
      </c>
      <c r="E146" s="146" t="s">
        <v>139</v>
      </c>
      <c r="F146" s="146" t="s">
        <v>140</v>
      </c>
      <c r="G146" s="146" t="s">
        <v>141</v>
      </c>
      <c r="H146" s="146" t="s">
        <v>142</v>
      </c>
      <c r="I146" s="147"/>
      <c r="J146" s="147">
        <v>19160</v>
      </c>
      <c r="K146" s="146" t="s">
        <v>161</v>
      </c>
      <c r="L146" s="146"/>
      <c r="M146" s="146" t="s">
        <v>377</v>
      </c>
      <c r="N146" s="146" t="s">
        <v>357</v>
      </c>
      <c r="O146" s="148">
        <v>44561</v>
      </c>
      <c r="P146" s="148">
        <v>44568</v>
      </c>
      <c r="Q146" s="146" t="s">
        <v>148</v>
      </c>
    </row>
    <row r="147" spans="1:17" ht="12.75">
      <c r="A147" s="146" t="s">
        <v>160</v>
      </c>
      <c r="B147" s="146" t="s">
        <v>139</v>
      </c>
      <c r="C147" s="146" t="s">
        <v>359</v>
      </c>
      <c r="D147" s="146" t="s">
        <v>95</v>
      </c>
      <c r="E147" s="146" t="s">
        <v>139</v>
      </c>
      <c r="F147" s="146" t="s">
        <v>140</v>
      </c>
      <c r="G147" s="146" t="s">
        <v>141</v>
      </c>
      <c r="H147" s="146" t="s">
        <v>142</v>
      </c>
      <c r="I147" s="147">
        <f>SUM(J124:J147)</f>
        <v>154092.32</v>
      </c>
      <c r="J147" s="147">
        <v>-15320</v>
      </c>
      <c r="K147" s="146" t="s">
        <v>161</v>
      </c>
      <c r="L147" s="146"/>
      <c r="M147" s="146" t="s">
        <v>311</v>
      </c>
      <c r="N147" s="146" t="s">
        <v>353</v>
      </c>
      <c r="O147" s="148">
        <v>44561</v>
      </c>
      <c r="P147" s="148">
        <v>44550</v>
      </c>
      <c r="Q147" s="146" t="s">
        <v>148</v>
      </c>
    </row>
    <row r="148" spans="1:17" ht="12.75">
      <c r="A148" s="146"/>
      <c r="B148" s="146"/>
      <c r="C148" s="146"/>
      <c r="D148" s="146"/>
      <c r="E148" s="146"/>
      <c r="F148" s="146"/>
      <c r="G148" s="146"/>
      <c r="H148" s="146"/>
      <c r="I148" s="147"/>
      <c r="J148" s="147"/>
      <c r="K148" s="146"/>
      <c r="L148" s="146"/>
      <c r="M148" s="146"/>
      <c r="N148" s="146"/>
      <c r="O148" s="148"/>
      <c r="P148" s="148"/>
      <c r="Q148" s="146"/>
    </row>
    <row r="149" spans="1:17" ht="12.75">
      <c r="A149" s="146"/>
      <c r="B149" s="146"/>
      <c r="C149" s="146"/>
      <c r="D149" s="146"/>
      <c r="E149" s="146"/>
      <c r="F149" s="146"/>
      <c r="G149" s="146"/>
      <c r="H149" s="146"/>
      <c r="I149" s="147"/>
      <c r="J149" s="147"/>
      <c r="K149" s="146"/>
      <c r="L149" s="146"/>
      <c r="M149" s="146"/>
      <c r="N149" s="146"/>
      <c r="O149" s="148"/>
      <c r="P149" s="148"/>
      <c r="Q149" s="146"/>
    </row>
    <row r="150" spans="1:17" ht="12.75">
      <c r="A150" s="146"/>
      <c r="B150" s="146"/>
      <c r="C150" s="146"/>
      <c r="D150" s="146"/>
      <c r="E150" s="146"/>
      <c r="F150" s="146"/>
      <c r="G150" s="146"/>
      <c r="H150" s="146"/>
      <c r="I150" s="147"/>
      <c r="J150" s="147"/>
      <c r="K150" s="146"/>
      <c r="L150" s="146"/>
      <c r="M150" s="146"/>
      <c r="N150" s="146"/>
      <c r="O150" s="148"/>
      <c r="P150" s="148"/>
      <c r="Q150" s="146"/>
    </row>
    <row r="151" spans="1:17" ht="12.75">
      <c r="A151" s="146"/>
      <c r="B151" s="146"/>
      <c r="C151" s="146"/>
      <c r="D151" s="146"/>
      <c r="E151" s="146"/>
      <c r="F151" s="146"/>
      <c r="G151" s="146"/>
      <c r="H151" s="146"/>
      <c r="I151" s="147"/>
      <c r="J151" s="147"/>
      <c r="K151" s="146"/>
      <c r="L151" s="146"/>
      <c r="M151" s="146"/>
      <c r="N151" s="146"/>
      <c r="O151" s="148"/>
      <c r="P151" s="148"/>
      <c r="Q151" s="146"/>
    </row>
    <row r="152" spans="1:17" ht="12.75">
      <c r="A152" s="146"/>
      <c r="B152" s="146"/>
      <c r="C152" s="146"/>
      <c r="D152" s="146"/>
      <c r="E152" s="146"/>
      <c r="F152" s="146"/>
      <c r="G152" s="146"/>
      <c r="H152" s="146"/>
      <c r="I152" s="147"/>
      <c r="J152" s="147"/>
      <c r="K152" s="146"/>
      <c r="L152" s="146"/>
      <c r="M152" s="146"/>
      <c r="N152" s="146"/>
      <c r="O152" s="148"/>
      <c r="P152" s="148"/>
      <c r="Q152" s="146"/>
    </row>
    <row r="153" spans="1:17" ht="12.75">
      <c r="A153" s="146"/>
      <c r="B153" s="146"/>
      <c r="C153" s="146"/>
      <c r="D153" s="146"/>
      <c r="E153" s="146"/>
      <c r="F153" s="146"/>
      <c r="G153" s="146"/>
      <c r="H153" s="146"/>
      <c r="I153" s="147"/>
      <c r="J153" s="147"/>
      <c r="K153" s="146"/>
      <c r="L153" s="146"/>
      <c r="M153" s="146"/>
      <c r="N153" s="146"/>
      <c r="O153" s="148"/>
      <c r="P153" s="148"/>
      <c r="Q153" s="146"/>
    </row>
    <row r="154" spans="1:17" ht="12.75">
      <c r="A154" s="146"/>
      <c r="B154" s="146"/>
      <c r="C154" s="146"/>
      <c r="D154" s="146"/>
      <c r="E154" s="146"/>
      <c r="F154" s="146"/>
      <c r="G154" s="146"/>
      <c r="H154" s="146"/>
      <c r="I154" s="147"/>
      <c r="J154" s="147"/>
      <c r="K154" s="146"/>
      <c r="L154" s="146"/>
      <c r="M154" s="146"/>
      <c r="N154" s="146"/>
      <c r="O154" s="148"/>
      <c r="P154" s="148"/>
      <c r="Q154" s="146"/>
    </row>
    <row r="155" spans="9:10" ht="12.75">
      <c r="I155" s="147">
        <f>SUM(I2:I154)</f>
        <v>289794.85</v>
      </c>
      <c r="J155" s="152">
        <f>SUM(J2:J147)</f>
        <v>289794.85000000003</v>
      </c>
    </row>
    <row r="156" ht="12.75">
      <c r="J156" s="162"/>
    </row>
    <row r="157" ht="12.75">
      <c r="I157" s="163">
        <f>I155-'36710'!J161</f>
        <v>0</v>
      </c>
    </row>
    <row r="158" ht="12.75">
      <c r="J158" s="151"/>
    </row>
    <row r="159" ht="12.75">
      <c r="J159" s="151"/>
    </row>
    <row r="160" ht="12.75">
      <c r="J160" s="151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spans="1:3" ht="12.75">
      <c r="A185" s="150" t="s">
        <v>151</v>
      </c>
      <c r="B185" s="150" t="s">
        <v>176</v>
      </c>
      <c r="C185" s="150" t="s">
        <v>177</v>
      </c>
    </row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Onsomu, Philip</cp:lastModifiedBy>
  <cp:lastPrinted>2013-06-05T13:13:22Z</cp:lastPrinted>
  <dcterms:created xsi:type="dcterms:W3CDTF">1999-05-17T20:02:55Z</dcterms:created>
  <dcterms:modified xsi:type="dcterms:W3CDTF">2022-06-20T20:20:00Z</dcterms:modified>
  <cp:category/>
  <cp:version/>
  <cp:contentType/>
  <cp:contentStatus/>
</cp:coreProperties>
</file>